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KOTTMANN-02\Documents\publications\Shh and dyskinesia\mature medicine\revised submission\resubmission to communications biology\CB final\"/>
    </mc:Choice>
  </mc:AlternateContent>
  <bookViews>
    <workbookView xWindow="0" yWindow="0" windowWidth="38400" windowHeight="20100" tabRatio="934" activeTab="23"/>
  </bookViews>
  <sheets>
    <sheet name="DL Chronic 6-OHDA Cyclo pERK" sheetId="9" r:id="rId1"/>
    <sheet name="DL Chronic 6-OHDA SAG pERK" sheetId="10" r:id="rId2"/>
    <sheet name="DL Chronic AK Cyclo pERK" sheetId="11" r:id="rId3"/>
    <sheet name="DL Chronic AK SAG pERK" sheetId="12" r:id="rId4"/>
    <sheet name="DM Chronic 6-OHDA Cyclo pERK" sheetId="13" r:id="rId5"/>
    <sheet name="DM Chronic 6-OHDA SAG pERK" sheetId="14" r:id="rId6"/>
    <sheet name="DM Chronic AK Cyclo pERK" sheetId="15" r:id="rId7"/>
    <sheet name="DM Chronic AK SAG pERK" sheetId="16" r:id="rId8"/>
    <sheet name="DL Acute 6-OHDA Pur pERK" sheetId="17" r:id="rId9"/>
    <sheet name="DL Acute 6-OHDA SAG pERK" sheetId="18" r:id="rId10"/>
    <sheet name="DL Acute AK SAG pERK" sheetId="19" r:id="rId11"/>
    <sheet name="DM Acute 6-OHDA Pur pERK" sheetId="20" r:id="rId12"/>
    <sheet name="DM Acute 6-OHDA SAG pERK" sheetId="21" r:id="rId13"/>
    <sheet name="DM Acute AK SAG pERK" sheetId="22" r:id="rId14"/>
    <sheet name="DL Chronic AK Cyclo pERK Middle" sheetId="23" r:id="rId15"/>
    <sheet name="pERK in PARV" sheetId="8" r:id="rId16"/>
    <sheet name="Shhll pERK" sheetId="1" r:id="rId17"/>
    <sheet name="M2 AK pERK CIN" sheetId="6" r:id="rId18"/>
    <sheet name="Smoll pERK CIN" sheetId="7" r:id="rId19"/>
    <sheet name="Shhll prpS6" sheetId="24" r:id="rId20"/>
    <sheet name="ChAT Cre Control prpS6" sheetId="3" r:id="rId21"/>
    <sheet name="Smoll prpS6" sheetId="4" r:id="rId22"/>
    <sheet name="M2 prpS6" sheetId="5" r:id="rId23"/>
    <sheet name="OID prpS6" sheetId="2" r:id="rId24"/>
    <sheet name="DAN Counts" sheetId="25" r:id="rId25"/>
    <sheet name="TH Density" sheetId="26" r:id="rId26"/>
    <sheet name="NHP Dyskinesia" sheetId="30" r:id="rId27"/>
    <sheet name="NHP Disability" sheetId="31" r:id="rId28"/>
    <sheet name="Total AIM Scores" sheetId="32" r:id="rId29"/>
    <sheet name="EC 50 Dosing" sheetId="33" r:id="rId30"/>
    <sheet name="6-OHDA Turn Bias Validation" sheetId="34" r:id="rId31"/>
    <sheet name="Chronic SAG escalation AIM" sheetId="35" r:id="rId32"/>
    <sheet name="Mouse Change Distance Moved" sheetId="36" r:id="rId33"/>
    <sheet name="ShhLL AIMs" sheetId="37" r:id="rId34"/>
    <sheet name="OID Rotations" sheetId="38" r:id="rId35"/>
    <sheet name="OID Day 1" sheetId="27" r:id="rId36"/>
    <sheet name="OID Day 10 Saline" sheetId="28" r:id="rId37"/>
    <sheet name="OID Day 11 SAG" sheetId="29" r:id="rId38"/>
  </sheet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8" i="31" l="1"/>
  <c r="H68" i="31"/>
  <c r="E68" i="31"/>
  <c r="D68" i="31"/>
  <c r="I67" i="31"/>
  <c r="H67" i="31"/>
  <c r="G67" i="31"/>
  <c r="G68" i="31"/>
  <c r="F67" i="31"/>
  <c r="F68" i="31"/>
  <c r="E67" i="31"/>
  <c r="D67" i="31"/>
  <c r="C67" i="31"/>
  <c r="C68" i="31"/>
  <c r="B67" i="31"/>
  <c r="B68" i="31"/>
  <c r="I66" i="31"/>
  <c r="H66" i="31"/>
  <c r="G66" i="31"/>
  <c r="F66" i="31"/>
  <c r="E66" i="31"/>
  <c r="D66" i="31"/>
  <c r="C66" i="31"/>
  <c r="B66" i="31"/>
  <c r="L65" i="31"/>
  <c r="K65" i="31"/>
  <c r="L64" i="31"/>
  <c r="K64" i="31"/>
  <c r="L63" i="31"/>
  <c r="L67" i="31"/>
  <c r="L68" i="31"/>
  <c r="K63" i="31"/>
  <c r="K67" i="31"/>
  <c r="K68" i="31"/>
  <c r="L62" i="31"/>
  <c r="L71" i="31"/>
  <c r="K62" i="31"/>
  <c r="K71" i="31"/>
  <c r="G58" i="31"/>
  <c r="F58" i="31"/>
  <c r="C58" i="31"/>
  <c r="B58" i="31"/>
  <c r="I57" i="31"/>
  <c r="I58" i="31"/>
  <c r="H57" i="31"/>
  <c r="H58" i="31"/>
  <c r="G57" i="31"/>
  <c r="F57" i="31"/>
  <c r="E57" i="31"/>
  <c r="E58" i="31"/>
  <c r="D57" i="31"/>
  <c r="D58" i="31"/>
  <c r="C57" i="31"/>
  <c r="B57" i="31"/>
  <c r="I56" i="31"/>
  <c r="H56" i="31"/>
  <c r="G56" i="31"/>
  <c r="F56" i="31"/>
  <c r="E56" i="31"/>
  <c r="D56" i="31"/>
  <c r="C56" i="31"/>
  <c r="B56" i="31"/>
  <c r="L55" i="31"/>
  <c r="K55" i="31"/>
  <c r="L54" i="31"/>
  <c r="K54" i="31"/>
  <c r="L53" i="31"/>
  <c r="K53" i="31"/>
  <c r="L52" i="31"/>
  <c r="L57" i="31"/>
  <c r="L58" i="31"/>
  <c r="K52" i="31"/>
  <c r="K56" i="31"/>
  <c r="I48" i="31"/>
  <c r="H48" i="31"/>
  <c r="E48" i="31"/>
  <c r="D48" i="31"/>
  <c r="I47" i="31"/>
  <c r="H47" i="31"/>
  <c r="G47" i="31"/>
  <c r="G48" i="31"/>
  <c r="F47" i="31"/>
  <c r="F48" i="31"/>
  <c r="E47" i="31"/>
  <c r="D47" i="31"/>
  <c r="C47" i="31"/>
  <c r="C48" i="31"/>
  <c r="B47" i="31"/>
  <c r="B48" i="31"/>
  <c r="I46" i="31"/>
  <c r="H46" i="31"/>
  <c r="G46" i="31"/>
  <c r="F46" i="31"/>
  <c r="E46" i="31"/>
  <c r="D46" i="31"/>
  <c r="C46" i="31"/>
  <c r="B46" i="31"/>
  <c r="L45" i="31"/>
  <c r="K45" i="31"/>
  <c r="L44" i="31"/>
  <c r="K44" i="31"/>
  <c r="L43" i="31"/>
  <c r="L47" i="31"/>
  <c r="L48" i="31"/>
  <c r="K43" i="31"/>
  <c r="K47" i="31"/>
  <c r="K48" i="31"/>
  <c r="L42" i="31"/>
  <c r="L46" i="31"/>
  <c r="K42" i="31"/>
  <c r="K46" i="31"/>
  <c r="G38" i="31"/>
  <c r="F38" i="31"/>
  <c r="C38" i="31"/>
  <c r="B38" i="31"/>
  <c r="I37" i="31"/>
  <c r="I38" i="31"/>
  <c r="H37" i="31"/>
  <c r="H38" i="31"/>
  <c r="G37" i="31"/>
  <c r="F37" i="31"/>
  <c r="E37" i="31"/>
  <c r="E38" i="31"/>
  <c r="D37" i="31"/>
  <c r="D38" i="31"/>
  <c r="C37" i="31"/>
  <c r="B37" i="31"/>
  <c r="I36" i="31"/>
  <c r="H36" i="31"/>
  <c r="G36" i="31"/>
  <c r="F36" i="31"/>
  <c r="E36" i="31"/>
  <c r="D36" i="31"/>
  <c r="C36" i="31"/>
  <c r="B36" i="31"/>
  <c r="L35" i="31"/>
  <c r="K35" i="31"/>
  <c r="L34" i="31"/>
  <c r="K34" i="31"/>
  <c r="L33" i="31"/>
  <c r="K33" i="31"/>
  <c r="L32" i="31"/>
  <c r="L37" i="31"/>
  <c r="L38" i="31"/>
  <c r="K32" i="31"/>
  <c r="K36" i="31"/>
  <c r="I28" i="31"/>
  <c r="H28" i="31"/>
  <c r="E28" i="31"/>
  <c r="D28" i="31"/>
  <c r="I27" i="31"/>
  <c r="H27" i="31"/>
  <c r="G27" i="31"/>
  <c r="G28" i="31"/>
  <c r="F27" i="31"/>
  <c r="F28" i="31"/>
  <c r="E27" i="31"/>
  <c r="D27" i="31"/>
  <c r="C27" i="31"/>
  <c r="C28" i="31"/>
  <c r="B27" i="31"/>
  <c r="B28" i="31"/>
  <c r="I26" i="31"/>
  <c r="H26" i="31"/>
  <c r="G26" i="31"/>
  <c r="F26" i="31"/>
  <c r="E26" i="31"/>
  <c r="D26" i="31"/>
  <c r="C26" i="31"/>
  <c r="B26" i="31"/>
  <c r="L25" i="31"/>
  <c r="K25" i="31"/>
  <c r="L24" i="31"/>
  <c r="K24" i="31"/>
  <c r="L23" i="31"/>
  <c r="L27" i="31"/>
  <c r="L28" i="31"/>
  <c r="K23" i="31"/>
  <c r="K27" i="31"/>
  <c r="K28" i="31"/>
  <c r="L22" i="31"/>
  <c r="L26" i="31"/>
  <c r="K22" i="31"/>
  <c r="K26" i="31"/>
  <c r="G18" i="31"/>
  <c r="F18" i="31"/>
  <c r="C18" i="31"/>
  <c r="B18" i="31"/>
  <c r="I17" i="31"/>
  <c r="I18" i="31"/>
  <c r="H17" i="31"/>
  <c r="H18" i="31"/>
  <c r="G17" i="31"/>
  <c r="F17" i="31"/>
  <c r="E17" i="31"/>
  <c r="E18" i="31"/>
  <c r="D17" i="31"/>
  <c r="D18" i="31"/>
  <c r="C17" i="31"/>
  <c r="B17" i="31"/>
  <c r="I16" i="31"/>
  <c r="H16" i="31"/>
  <c r="G16" i="31"/>
  <c r="F16" i="31"/>
  <c r="E16" i="31"/>
  <c r="D16" i="31"/>
  <c r="C16" i="31"/>
  <c r="B16" i="31"/>
  <c r="L15" i="31"/>
  <c r="K15" i="31"/>
  <c r="L14" i="31"/>
  <c r="K14" i="31"/>
  <c r="L13" i="31"/>
  <c r="K13" i="31"/>
  <c r="L12" i="31"/>
  <c r="L17" i="31"/>
  <c r="L18" i="31"/>
  <c r="K12" i="31"/>
  <c r="K16" i="31"/>
  <c r="I8" i="31"/>
  <c r="H8" i="31"/>
  <c r="E8" i="31"/>
  <c r="D8" i="31"/>
  <c r="I7" i="31"/>
  <c r="H7" i="31"/>
  <c r="G7" i="31"/>
  <c r="G8" i="31"/>
  <c r="F7" i="31"/>
  <c r="F8" i="31"/>
  <c r="E7" i="31"/>
  <c r="D7" i="31"/>
  <c r="C7" i="31"/>
  <c r="C8" i="31"/>
  <c r="B7" i="31"/>
  <c r="B8" i="31"/>
  <c r="I6" i="31"/>
  <c r="H6" i="31"/>
  <c r="G6" i="31"/>
  <c r="F6" i="31"/>
  <c r="E6" i="31"/>
  <c r="D6" i="31"/>
  <c r="C6" i="31"/>
  <c r="B6" i="31"/>
  <c r="L5" i="31"/>
  <c r="K5" i="31"/>
  <c r="L4" i="31"/>
  <c r="K4" i="31"/>
  <c r="L3" i="31"/>
  <c r="L70" i="31"/>
  <c r="K3" i="31"/>
  <c r="K7" i="31"/>
  <c r="K8" i="31"/>
  <c r="L2" i="31"/>
  <c r="L6" i="31"/>
  <c r="K2" i="31"/>
  <c r="K6" i="31"/>
  <c r="F68" i="30"/>
  <c r="I67" i="30"/>
  <c r="I68" i="30"/>
  <c r="H67" i="30"/>
  <c r="H68" i="30"/>
  <c r="G67" i="30"/>
  <c r="G68" i="30"/>
  <c r="F67" i="30"/>
  <c r="E67" i="30"/>
  <c r="E68" i="30"/>
  <c r="D67" i="30"/>
  <c r="D68" i="30"/>
  <c r="C67" i="30"/>
  <c r="C68" i="30"/>
  <c r="B67" i="30"/>
  <c r="B68" i="30"/>
  <c r="I66" i="30"/>
  <c r="H66" i="30"/>
  <c r="G66" i="30"/>
  <c r="F66" i="30"/>
  <c r="E66" i="30"/>
  <c r="D66" i="30"/>
  <c r="C66" i="30"/>
  <c r="B66" i="30"/>
  <c r="N65" i="30"/>
  <c r="M65" i="30"/>
  <c r="L65" i="30"/>
  <c r="K65" i="30"/>
  <c r="N64" i="30"/>
  <c r="M64" i="30"/>
  <c r="L64" i="30"/>
  <c r="K64" i="30"/>
  <c r="N63" i="30"/>
  <c r="M63" i="30"/>
  <c r="L63" i="30"/>
  <c r="K63" i="30"/>
  <c r="N62" i="30"/>
  <c r="N71" i="30"/>
  <c r="M62" i="30"/>
  <c r="M71" i="30"/>
  <c r="L62" i="30"/>
  <c r="K62" i="30"/>
  <c r="K71" i="30"/>
  <c r="K58" i="30"/>
  <c r="K57" i="30"/>
  <c r="I57" i="30"/>
  <c r="I58" i="30"/>
  <c r="H57" i="30"/>
  <c r="H58" i="30"/>
  <c r="G57" i="30"/>
  <c r="G58" i="30"/>
  <c r="F57" i="30"/>
  <c r="F58" i="30"/>
  <c r="E57" i="30"/>
  <c r="E58" i="30"/>
  <c r="D57" i="30"/>
  <c r="D58" i="30"/>
  <c r="C57" i="30"/>
  <c r="C58" i="30"/>
  <c r="B57" i="30"/>
  <c r="B58" i="30"/>
  <c r="I56" i="30"/>
  <c r="H56" i="30"/>
  <c r="G56" i="30"/>
  <c r="F56" i="30"/>
  <c r="E56" i="30"/>
  <c r="D56" i="30"/>
  <c r="C56" i="30"/>
  <c r="B56" i="30"/>
  <c r="N55" i="30"/>
  <c r="M55" i="30"/>
  <c r="L55" i="30"/>
  <c r="K55" i="30"/>
  <c r="N54" i="30"/>
  <c r="M54" i="30"/>
  <c r="L54" i="30"/>
  <c r="K54" i="30"/>
  <c r="N53" i="30"/>
  <c r="M53" i="30"/>
  <c r="L53" i="30"/>
  <c r="K53" i="30"/>
  <c r="N52" i="30"/>
  <c r="N57" i="30"/>
  <c r="N58" i="30"/>
  <c r="M52" i="30"/>
  <c r="M57" i="30"/>
  <c r="M58" i="30"/>
  <c r="L52" i="30"/>
  <c r="L57" i="30"/>
  <c r="L58" i="30"/>
  <c r="K52" i="30"/>
  <c r="K56" i="30"/>
  <c r="B48" i="30"/>
  <c r="L47" i="30"/>
  <c r="L48" i="30"/>
  <c r="I47" i="30"/>
  <c r="I48" i="30"/>
  <c r="H47" i="30"/>
  <c r="H48" i="30"/>
  <c r="G47" i="30"/>
  <c r="G48" i="30"/>
  <c r="F47" i="30"/>
  <c r="F48" i="30"/>
  <c r="E47" i="30"/>
  <c r="E48" i="30"/>
  <c r="D47" i="30"/>
  <c r="D48" i="30"/>
  <c r="C47" i="30"/>
  <c r="C48" i="30"/>
  <c r="B47" i="30"/>
  <c r="I46" i="30"/>
  <c r="H46" i="30"/>
  <c r="G46" i="30"/>
  <c r="F46" i="30"/>
  <c r="E46" i="30"/>
  <c r="D46" i="30"/>
  <c r="C46" i="30"/>
  <c r="B46" i="30"/>
  <c r="N45" i="30"/>
  <c r="M45" i="30"/>
  <c r="L45" i="30"/>
  <c r="K45" i="30"/>
  <c r="N44" i="30"/>
  <c r="M44" i="30"/>
  <c r="L44" i="30"/>
  <c r="K44" i="30"/>
  <c r="N43" i="30"/>
  <c r="M43" i="30"/>
  <c r="L43" i="30"/>
  <c r="K43" i="30"/>
  <c r="N42" i="30"/>
  <c r="N47" i="30"/>
  <c r="N48" i="30"/>
  <c r="M42" i="30"/>
  <c r="M47" i="30"/>
  <c r="M48" i="30"/>
  <c r="L42" i="30"/>
  <c r="L46" i="30"/>
  <c r="K42" i="30"/>
  <c r="K47" i="30"/>
  <c r="K48" i="30"/>
  <c r="C38" i="30"/>
  <c r="K37" i="30"/>
  <c r="K38" i="30"/>
  <c r="I37" i="30"/>
  <c r="I38" i="30"/>
  <c r="H37" i="30"/>
  <c r="H38" i="30"/>
  <c r="G37" i="30"/>
  <c r="G38" i="30"/>
  <c r="F37" i="30"/>
  <c r="F38" i="30"/>
  <c r="E37" i="30"/>
  <c r="E38" i="30"/>
  <c r="D37" i="30"/>
  <c r="D38" i="30"/>
  <c r="C37" i="30"/>
  <c r="B37" i="30"/>
  <c r="B38" i="30"/>
  <c r="I36" i="30"/>
  <c r="H36" i="30"/>
  <c r="G36" i="30"/>
  <c r="F36" i="30"/>
  <c r="E36" i="30"/>
  <c r="D36" i="30"/>
  <c r="C36" i="30"/>
  <c r="B36" i="30"/>
  <c r="N35" i="30"/>
  <c r="M35" i="30"/>
  <c r="L35" i="30"/>
  <c r="K35" i="30"/>
  <c r="N34" i="30"/>
  <c r="M34" i="30"/>
  <c r="L34" i="30"/>
  <c r="K34" i="30"/>
  <c r="N33" i="30"/>
  <c r="M33" i="30"/>
  <c r="L33" i="30"/>
  <c r="K33" i="30"/>
  <c r="N32" i="30"/>
  <c r="N37" i="30"/>
  <c r="N38" i="30"/>
  <c r="M32" i="30"/>
  <c r="M37" i="30"/>
  <c r="M38" i="30"/>
  <c r="L32" i="30"/>
  <c r="L37" i="30"/>
  <c r="L38" i="30"/>
  <c r="K32" i="30"/>
  <c r="K36" i="30"/>
  <c r="B28" i="30"/>
  <c r="L27" i="30"/>
  <c r="L28" i="30"/>
  <c r="I27" i="30"/>
  <c r="I28" i="30"/>
  <c r="H27" i="30"/>
  <c r="H28" i="30"/>
  <c r="G27" i="30"/>
  <c r="G28" i="30"/>
  <c r="F27" i="30"/>
  <c r="F28" i="30"/>
  <c r="E27" i="30"/>
  <c r="E28" i="30"/>
  <c r="D27" i="30"/>
  <c r="D28" i="30"/>
  <c r="C27" i="30"/>
  <c r="C28" i="30"/>
  <c r="B27" i="30"/>
  <c r="I26" i="30"/>
  <c r="H26" i="30"/>
  <c r="G26" i="30"/>
  <c r="F26" i="30"/>
  <c r="E26" i="30"/>
  <c r="D26" i="30"/>
  <c r="C26" i="30"/>
  <c r="B26" i="30"/>
  <c r="N25" i="30"/>
  <c r="M25" i="30"/>
  <c r="L25" i="30"/>
  <c r="K25" i="30"/>
  <c r="N24" i="30"/>
  <c r="M24" i="30"/>
  <c r="L24" i="30"/>
  <c r="K24" i="30"/>
  <c r="N23" i="30"/>
  <c r="M23" i="30"/>
  <c r="L23" i="30"/>
  <c r="K23" i="30"/>
  <c r="N22" i="30"/>
  <c r="N27" i="30"/>
  <c r="N28" i="30"/>
  <c r="M22" i="30"/>
  <c r="M27" i="30"/>
  <c r="M28" i="30"/>
  <c r="L22" i="30"/>
  <c r="L26" i="30"/>
  <c r="K22" i="30"/>
  <c r="K27" i="30"/>
  <c r="K28" i="30"/>
  <c r="C18" i="30"/>
  <c r="K17" i="30"/>
  <c r="K18" i="30"/>
  <c r="I17" i="30"/>
  <c r="I18" i="30"/>
  <c r="H17" i="30"/>
  <c r="H18" i="30"/>
  <c r="G17" i="30"/>
  <c r="G18" i="30"/>
  <c r="F17" i="30"/>
  <c r="F18" i="30"/>
  <c r="E17" i="30"/>
  <c r="E18" i="30"/>
  <c r="D17" i="30"/>
  <c r="D18" i="30"/>
  <c r="C17" i="30"/>
  <c r="B17" i="30"/>
  <c r="B18" i="30"/>
  <c r="I16" i="30"/>
  <c r="H16" i="30"/>
  <c r="G16" i="30"/>
  <c r="F16" i="30"/>
  <c r="E16" i="30"/>
  <c r="D16" i="30"/>
  <c r="C16" i="30"/>
  <c r="B16" i="30"/>
  <c r="N15" i="30"/>
  <c r="M15" i="30"/>
  <c r="L15" i="30"/>
  <c r="K15" i="30"/>
  <c r="N14" i="30"/>
  <c r="M14" i="30"/>
  <c r="L14" i="30"/>
  <c r="K14" i="30"/>
  <c r="N13" i="30"/>
  <c r="M13" i="30"/>
  <c r="L13" i="30"/>
  <c r="K13" i="30"/>
  <c r="N12" i="30"/>
  <c r="N17" i="30"/>
  <c r="N18" i="30"/>
  <c r="M12" i="30"/>
  <c r="M17" i="30"/>
  <c r="M18" i="30"/>
  <c r="L12" i="30"/>
  <c r="L17" i="30"/>
  <c r="L18" i="30"/>
  <c r="K12" i="30"/>
  <c r="K16" i="30"/>
  <c r="B8" i="30"/>
  <c r="L7" i="30"/>
  <c r="L8" i="30"/>
  <c r="I7" i="30"/>
  <c r="I8" i="30"/>
  <c r="H7" i="30"/>
  <c r="H8" i="30"/>
  <c r="G7" i="30"/>
  <c r="G8" i="30"/>
  <c r="F7" i="30"/>
  <c r="F8" i="30"/>
  <c r="E7" i="30"/>
  <c r="E8" i="30"/>
  <c r="D7" i="30"/>
  <c r="D8" i="30"/>
  <c r="C7" i="30"/>
  <c r="C8" i="30"/>
  <c r="B7" i="30"/>
  <c r="I6" i="30"/>
  <c r="H6" i="30"/>
  <c r="G6" i="30"/>
  <c r="F6" i="30"/>
  <c r="E6" i="30"/>
  <c r="D6" i="30"/>
  <c r="C6" i="30"/>
  <c r="B6" i="30"/>
  <c r="N5" i="30"/>
  <c r="M5" i="30"/>
  <c r="L5" i="30"/>
  <c r="K5" i="30"/>
  <c r="N4" i="30"/>
  <c r="M4" i="30"/>
  <c r="L4" i="30"/>
  <c r="K4" i="30"/>
  <c r="N3" i="30"/>
  <c r="M3" i="30"/>
  <c r="L3" i="30"/>
  <c r="K3" i="30"/>
  <c r="N2" i="30"/>
  <c r="N70" i="30"/>
  <c r="M2" i="30"/>
  <c r="M70" i="30"/>
  <c r="L2" i="30"/>
  <c r="L70" i="30"/>
  <c r="K2" i="30"/>
  <c r="K7" i="30"/>
  <c r="K8" i="30"/>
  <c r="K70" i="31"/>
  <c r="L7" i="31"/>
  <c r="L8" i="31"/>
  <c r="L36" i="31"/>
  <c r="K17" i="31"/>
  <c r="K18" i="31"/>
  <c r="K37" i="31"/>
  <c r="K38" i="31"/>
  <c r="K57" i="31"/>
  <c r="K58" i="31"/>
  <c r="K66" i="31"/>
  <c r="L16" i="31"/>
  <c r="L56" i="31"/>
  <c r="L66" i="31"/>
  <c r="L16" i="30"/>
  <c r="L36" i="30"/>
  <c r="L56" i="30"/>
  <c r="K6" i="30"/>
  <c r="K26" i="30"/>
  <c r="K46" i="30"/>
  <c r="K66" i="30"/>
  <c r="L6" i="30"/>
  <c r="L71" i="30"/>
  <c r="K67" i="30"/>
  <c r="K68" i="30"/>
  <c r="K70" i="30"/>
  <c r="L66" i="30"/>
  <c r="L67" i="30"/>
  <c r="L68" i="30"/>
  <c r="M6" i="30"/>
  <c r="M7" i="30"/>
  <c r="M8" i="30"/>
  <c r="M16" i="30"/>
  <c r="M26" i="30"/>
  <c r="M36" i="30"/>
  <c r="M46" i="30"/>
  <c r="M56" i="30"/>
  <c r="M66" i="30"/>
  <c r="M67" i="30"/>
  <c r="M68" i="30"/>
  <c r="N6" i="30"/>
  <c r="N7" i="30"/>
  <c r="N8" i="30"/>
  <c r="N16" i="30"/>
  <c r="N26" i="30"/>
  <c r="N36" i="30"/>
  <c r="N46" i="30"/>
  <c r="N56" i="30"/>
  <c r="N66" i="30"/>
  <c r="N67" i="30"/>
  <c r="N68" i="30"/>
  <c r="Q203" i="25"/>
  <c r="Q201" i="25"/>
  <c r="Q200" i="25"/>
  <c r="Q199" i="25"/>
  <c r="Q197" i="25"/>
  <c r="Q195" i="25"/>
  <c r="Q193" i="25"/>
  <c r="Q191" i="25"/>
  <c r="Q189" i="25"/>
  <c r="Q187" i="25"/>
  <c r="E185" i="25"/>
  <c r="Q185" i="25"/>
  <c r="Q183" i="25"/>
  <c r="Q181" i="25"/>
  <c r="Q179" i="25"/>
  <c r="Q177" i="25"/>
  <c r="Q175" i="25"/>
  <c r="Q173" i="25"/>
  <c r="Q171" i="25"/>
  <c r="Q169" i="25"/>
  <c r="Q167" i="25"/>
  <c r="Q165" i="25"/>
  <c r="E163" i="25"/>
  <c r="Q163" i="25"/>
  <c r="E161" i="25"/>
  <c r="Q161" i="25"/>
  <c r="Q159" i="25"/>
  <c r="Q157" i="25"/>
  <c r="Q155" i="25"/>
  <c r="Q153" i="25"/>
  <c r="Q151" i="25"/>
  <c r="Q149" i="25"/>
  <c r="Q147" i="25"/>
  <c r="Q145" i="25"/>
  <c r="Q143" i="25"/>
  <c r="Q141" i="25"/>
  <c r="Q139" i="25"/>
  <c r="Q137" i="25"/>
  <c r="Q135" i="25"/>
  <c r="Q133" i="25"/>
  <c r="Q132" i="25"/>
  <c r="Q131" i="25"/>
  <c r="Q130" i="25"/>
  <c r="Q129" i="25"/>
  <c r="Q127" i="25"/>
  <c r="Q125" i="25"/>
  <c r="Q123" i="25"/>
  <c r="Q121" i="25"/>
  <c r="Q119" i="25"/>
  <c r="Q117" i="25"/>
  <c r="Q115" i="25"/>
  <c r="Q113" i="25"/>
  <c r="Q111" i="25"/>
  <c r="Q109" i="25"/>
  <c r="Q107" i="25"/>
  <c r="Q105" i="25"/>
  <c r="Q103" i="25"/>
  <c r="Q101" i="25"/>
  <c r="Q99" i="25"/>
  <c r="Q97" i="25"/>
  <c r="Q95" i="25"/>
  <c r="Q93" i="25"/>
  <c r="Q91" i="25"/>
  <c r="Q89" i="25"/>
  <c r="Q87" i="25"/>
  <c r="Q85" i="25"/>
  <c r="Q83" i="25"/>
  <c r="Q81" i="25"/>
  <c r="Q79" i="25"/>
  <c r="Q77" i="25"/>
  <c r="Q75" i="25"/>
  <c r="Q73" i="25"/>
  <c r="Q71" i="25"/>
  <c r="Q69" i="25"/>
  <c r="Q67" i="25"/>
  <c r="Q65" i="25"/>
  <c r="Q63" i="25"/>
  <c r="Q61" i="25"/>
  <c r="Q59" i="25"/>
  <c r="Q57" i="25"/>
  <c r="Q55" i="25"/>
  <c r="Q53" i="25"/>
  <c r="Q51" i="25"/>
  <c r="Q49" i="25"/>
  <c r="Q47" i="25"/>
  <c r="Q45" i="25"/>
  <c r="Q43" i="25"/>
  <c r="Q41" i="25"/>
  <c r="Q39" i="25"/>
  <c r="Q37" i="25"/>
  <c r="Q35" i="25"/>
  <c r="Q33" i="25"/>
  <c r="Q31" i="25"/>
  <c r="Q29" i="25"/>
  <c r="Q27" i="25"/>
  <c r="Q25" i="25"/>
  <c r="E23" i="25"/>
  <c r="Q23" i="25"/>
  <c r="Q21" i="25"/>
  <c r="Q19" i="25"/>
  <c r="Q17" i="25"/>
  <c r="Q15" i="25"/>
  <c r="Q13" i="25"/>
  <c r="Q11" i="25"/>
  <c r="Q9" i="25"/>
  <c r="Q7" i="25"/>
  <c r="Q5" i="25"/>
  <c r="Q3" i="25"/>
  <c r="F499" i="24"/>
  <c r="I498" i="24"/>
  <c r="I499" i="24"/>
  <c r="H498" i="24"/>
  <c r="H499" i="24"/>
  <c r="G498" i="24"/>
  <c r="G499" i="24"/>
  <c r="F498" i="24"/>
  <c r="E498" i="24"/>
  <c r="E499" i="24"/>
  <c r="I497" i="24"/>
  <c r="H497" i="24"/>
  <c r="G497" i="24"/>
  <c r="F497" i="24"/>
  <c r="E497" i="24"/>
  <c r="L496" i="24"/>
  <c r="K496" i="24"/>
  <c r="L495" i="24"/>
  <c r="K495" i="24"/>
  <c r="L494" i="24"/>
  <c r="K494" i="24"/>
  <c r="B494" i="24"/>
  <c r="B495" i="24"/>
  <c r="B496" i="24"/>
  <c r="A494" i="24"/>
  <c r="A495" i="24"/>
  <c r="A496" i="24"/>
  <c r="L493" i="24"/>
  <c r="K493" i="24"/>
  <c r="C493" i="24"/>
  <c r="C494" i="24"/>
  <c r="C495" i="24"/>
  <c r="C496" i="24"/>
  <c r="B493" i="24"/>
  <c r="A493" i="24"/>
  <c r="L492" i="24"/>
  <c r="K492" i="24"/>
  <c r="L491" i="24"/>
  <c r="K491" i="24"/>
  <c r="L490" i="24"/>
  <c r="K490" i="24"/>
  <c r="L489" i="24"/>
  <c r="K489" i="24"/>
  <c r="L488" i="24"/>
  <c r="K488" i="24"/>
  <c r="A488" i="24"/>
  <c r="A489" i="24"/>
  <c r="A490" i="24"/>
  <c r="A491" i="24"/>
  <c r="L487" i="24"/>
  <c r="K487" i="24"/>
  <c r="B487" i="24"/>
  <c r="B488" i="24"/>
  <c r="B489" i="24"/>
  <c r="B490" i="24"/>
  <c r="B491" i="24"/>
  <c r="A487" i="24"/>
  <c r="L486" i="24"/>
  <c r="K486" i="24"/>
  <c r="B486" i="24"/>
  <c r="L485" i="24"/>
  <c r="K485" i="24"/>
  <c r="C485" i="24"/>
  <c r="C486" i="24"/>
  <c r="C487" i="24"/>
  <c r="C488" i="24"/>
  <c r="C489" i="24"/>
  <c r="C490" i="24"/>
  <c r="C491" i="24"/>
  <c r="B485" i="24"/>
  <c r="A485" i="24"/>
  <c r="A486" i="24"/>
  <c r="L484" i="24"/>
  <c r="K484" i="24"/>
  <c r="L483" i="24"/>
  <c r="K483" i="24"/>
  <c r="L482" i="24"/>
  <c r="K482" i="24"/>
  <c r="L481" i="24"/>
  <c r="K481" i="24"/>
  <c r="A481" i="24"/>
  <c r="A482" i="24"/>
  <c r="A483" i="24"/>
  <c r="L480" i="24"/>
  <c r="K480" i="24"/>
  <c r="L479" i="24"/>
  <c r="K479" i="24"/>
  <c r="L478" i="24"/>
  <c r="K478" i="24"/>
  <c r="L477" i="24"/>
  <c r="K477" i="24"/>
  <c r="B477" i="24"/>
  <c r="B478" i="24"/>
  <c r="B479" i="24"/>
  <c r="B480" i="24"/>
  <c r="B481" i="24"/>
  <c r="B482" i="24"/>
  <c r="B483" i="24"/>
  <c r="A477" i="24"/>
  <c r="A478" i="24"/>
  <c r="A479" i="24"/>
  <c r="A480" i="24"/>
  <c r="L476" i="24"/>
  <c r="K476" i="24"/>
  <c r="C476" i="24"/>
  <c r="C477" i="24"/>
  <c r="C478" i="24"/>
  <c r="C479" i="24"/>
  <c r="C480" i="24"/>
  <c r="C481" i="24"/>
  <c r="C482" i="24"/>
  <c r="C483" i="24"/>
  <c r="B476" i="24"/>
  <c r="A476" i="24"/>
  <c r="L475" i="24"/>
  <c r="K475" i="24"/>
  <c r="L474" i="24"/>
  <c r="K474" i="24"/>
  <c r="A474" i="24"/>
  <c r="L473" i="24"/>
  <c r="K473" i="24"/>
  <c r="B473" i="24"/>
  <c r="B474" i="24"/>
  <c r="L472" i="24"/>
  <c r="K472" i="24"/>
  <c r="C472" i="24"/>
  <c r="C473" i="24"/>
  <c r="C474" i="24"/>
  <c r="L471" i="24"/>
  <c r="K471" i="24"/>
  <c r="C471" i="24"/>
  <c r="L470" i="24"/>
  <c r="K470" i="24"/>
  <c r="B470" i="24"/>
  <c r="B471" i="24"/>
  <c r="B472" i="24"/>
  <c r="A470" i="24"/>
  <c r="A471" i="24"/>
  <c r="A472" i="24"/>
  <c r="A473" i="24"/>
  <c r="L469" i="24"/>
  <c r="K469" i="24"/>
  <c r="C469" i="24"/>
  <c r="C470" i="24"/>
  <c r="B469" i="24"/>
  <c r="A469" i="24"/>
  <c r="L468" i="24"/>
  <c r="K468" i="24"/>
  <c r="C468" i="24"/>
  <c r="B468" i="24"/>
  <c r="A468" i="24"/>
  <c r="L467" i="24"/>
  <c r="K467" i="24"/>
  <c r="L466" i="24"/>
  <c r="K466" i="24"/>
  <c r="L465" i="24"/>
  <c r="K465" i="24"/>
  <c r="L464" i="24"/>
  <c r="K464" i="24"/>
  <c r="L463" i="24"/>
  <c r="K463" i="24"/>
  <c r="L462" i="24"/>
  <c r="K462" i="24"/>
  <c r="L461" i="24"/>
  <c r="K461" i="24"/>
  <c r="L460" i="24"/>
  <c r="K460" i="24"/>
  <c r="C460" i="24"/>
  <c r="C461" i="24"/>
  <c r="C462" i="24"/>
  <c r="C463" i="24"/>
  <c r="C464" i="24"/>
  <c r="C465" i="24"/>
  <c r="C466" i="24"/>
  <c r="L459" i="24"/>
  <c r="K459" i="24"/>
  <c r="C459" i="24"/>
  <c r="B459" i="24"/>
  <c r="B460" i="24"/>
  <c r="B461" i="24"/>
  <c r="B462" i="24"/>
  <c r="B463" i="24"/>
  <c r="B464" i="24"/>
  <c r="B465" i="24"/>
  <c r="B466" i="24"/>
  <c r="A459" i="24"/>
  <c r="A460" i="24"/>
  <c r="A461" i="24"/>
  <c r="A462" i="24"/>
  <c r="A463" i="24"/>
  <c r="A464" i="24"/>
  <c r="A465" i="24"/>
  <c r="A466" i="24"/>
  <c r="L458" i="24"/>
  <c r="K458" i="24"/>
  <c r="L457" i="24"/>
  <c r="K457" i="24"/>
  <c r="C457" i="24"/>
  <c r="L456" i="24"/>
  <c r="K456" i="24"/>
  <c r="B456" i="24"/>
  <c r="B457" i="24"/>
  <c r="L455" i="24"/>
  <c r="K455" i="24"/>
  <c r="C455" i="24"/>
  <c r="C456" i="24"/>
  <c r="B455" i="24"/>
  <c r="A455" i="24"/>
  <c r="A456" i="24"/>
  <c r="A457" i="24"/>
  <c r="L454" i="24"/>
  <c r="K454" i="24"/>
  <c r="L453" i="24"/>
  <c r="K453" i="24"/>
  <c r="B453" i="24"/>
  <c r="L452" i="24"/>
  <c r="K452" i="24"/>
  <c r="L451" i="24"/>
  <c r="K451" i="24"/>
  <c r="L450" i="24"/>
  <c r="K450" i="24"/>
  <c r="C450" i="24"/>
  <c r="C451" i="24"/>
  <c r="C452" i="24"/>
  <c r="C453" i="24"/>
  <c r="L449" i="24"/>
  <c r="K449" i="24"/>
  <c r="L448" i="24"/>
  <c r="K448" i="24"/>
  <c r="C448" i="24"/>
  <c r="C449" i="24"/>
  <c r="A448" i="24"/>
  <c r="A449" i="24"/>
  <c r="A450" i="24"/>
  <c r="A451" i="24"/>
  <c r="A452" i="24"/>
  <c r="A453" i="24"/>
  <c r="L447" i="24"/>
  <c r="K447" i="24"/>
  <c r="C447" i="24"/>
  <c r="B447" i="24"/>
  <c r="B448" i="24"/>
  <c r="B449" i="24"/>
  <c r="B450" i="24"/>
  <c r="B451" i="24"/>
  <c r="B452" i="24"/>
  <c r="A447" i="24"/>
  <c r="L446" i="24"/>
  <c r="K446" i="24"/>
  <c r="L445" i="24"/>
  <c r="K445" i="24"/>
  <c r="C445" i="24"/>
  <c r="B445" i="24"/>
  <c r="A445" i="24"/>
  <c r="L444" i="24"/>
  <c r="K444" i="24"/>
  <c r="L443" i="24"/>
  <c r="K443" i="24"/>
  <c r="A443" i="24"/>
  <c r="L442" i="24"/>
  <c r="K442" i="24"/>
  <c r="B442" i="24"/>
  <c r="B443" i="24"/>
  <c r="A442" i="24"/>
  <c r="L441" i="24"/>
  <c r="K441" i="24"/>
  <c r="C441" i="24"/>
  <c r="C442" i="24"/>
  <c r="C443" i="24"/>
  <c r="B441" i="24"/>
  <c r="A441" i="24"/>
  <c r="L440" i="24"/>
  <c r="K440" i="24"/>
  <c r="L439" i="24"/>
  <c r="K439" i="24"/>
  <c r="B439" i="24"/>
  <c r="L438" i="24"/>
  <c r="K438" i="24"/>
  <c r="C438" i="24"/>
  <c r="C439" i="24"/>
  <c r="L437" i="24"/>
  <c r="K437" i="24"/>
  <c r="L436" i="24"/>
  <c r="K436" i="24"/>
  <c r="L435" i="24"/>
  <c r="K435" i="24"/>
  <c r="C435" i="24"/>
  <c r="C436" i="24"/>
  <c r="C437" i="24"/>
  <c r="A435" i="24"/>
  <c r="A436" i="24"/>
  <c r="A437" i="24"/>
  <c r="A438" i="24"/>
  <c r="A439" i="24"/>
  <c r="L434" i="24"/>
  <c r="K434" i="24"/>
  <c r="C434" i="24"/>
  <c r="B434" i="24"/>
  <c r="B435" i="24"/>
  <c r="B436" i="24"/>
  <c r="B437" i="24"/>
  <c r="B438" i="24"/>
  <c r="A434" i="24"/>
  <c r="L433" i="24"/>
  <c r="K433" i="24"/>
  <c r="L432" i="24"/>
  <c r="K432" i="24"/>
  <c r="A432" i="24"/>
  <c r="L431" i="24"/>
  <c r="K431" i="24"/>
  <c r="L430" i="24"/>
  <c r="K430" i="24"/>
  <c r="L429" i="24"/>
  <c r="K429" i="24"/>
  <c r="L428" i="24"/>
  <c r="K428" i="24"/>
  <c r="B428" i="24"/>
  <c r="B429" i="24"/>
  <c r="B430" i="24"/>
  <c r="B431" i="24"/>
  <c r="B432" i="24"/>
  <c r="A428" i="24"/>
  <c r="A429" i="24"/>
  <c r="A430" i="24"/>
  <c r="A431" i="24"/>
  <c r="L427" i="24"/>
  <c r="K427" i="24"/>
  <c r="C427" i="24"/>
  <c r="C428" i="24"/>
  <c r="C429" i="24"/>
  <c r="C430" i="24"/>
  <c r="C431" i="24"/>
  <c r="C432" i="24"/>
  <c r="B427" i="24"/>
  <c r="A427" i="24"/>
  <c r="L426" i="24"/>
  <c r="K426" i="24"/>
  <c r="L425" i="24"/>
  <c r="K425" i="24"/>
  <c r="L424" i="24"/>
  <c r="K424" i="24"/>
  <c r="L423" i="24"/>
  <c r="K423" i="24"/>
  <c r="C423" i="24"/>
  <c r="C424" i="24"/>
  <c r="C425" i="24"/>
  <c r="A423" i="24"/>
  <c r="A424" i="24"/>
  <c r="A425" i="24"/>
  <c r="L422" i="24"/>
  <c r="K422" i="24"/>
  <c r="C422" i="24"/>
  <c r="B422" i="24"/>
  <c r="B423" i="24"/>
  <c r="B424" i="24"/>
  <c r="B425" i="24"/>
  <c r="A422" i="24"/>
  <c r="L421" i="24"/>
  <c r="K421" i="24"/>
  <c r="L420" i="24"/>
  <c r="K420" i="24"/>
  <c r="L419" i="24"/>
  <c r="K419" i="24"/>
  <c r="L418" i="24"/>
  <c r="K418" i="24"/>
  <c r="L417" i="24"/>
  <c r="K417" i="24"/>
  <c r="L416" i="24"/>
  <c r="K416" i="24"/>
  <c r="C416" i="24"/>
  <c r="C417" i="24"/>
  <c r="C418" i="24"/>
  <c r="C419" i="24"/>
  <c r="C420" i="24"/>
  <c r="L415" i="24"/>
  <c r="K415" i="24"/>
  <c r="C415" i="24"/>
  <c r="B415" i="24"/>
  <c r="B416" i="24"/>
  <c r="B417" i="24"/>
  <c r="B418" i="24"/>
  <c r="B419" i="24"/>
  <c r="B420" i="24"/>
  <c r="A415" i="24"/>
  <c r="A416" i="24"/>
  <c r="A417" i="24"/>
  <c r="A418" i="24"/>
  <c r="A419" i="24"/>
  <c r="A420" i="24"/>
  <c r="L414" i="24"/>
  <c r="K414" i="24"/>
  <c r="L413" i="24"/>
  <c r="K413" i="24"/>
  <c r="L412" i="24"/>
  <c r="K412" i="24"/>
  <c r="L411" i="24"/>
  <c r="K411" i="24"/>
  <c r="L410" i="24"/>
  <c r="K410" i="24"/>
  <c r="L409" i="24"/>
  <c r="K409" i="24"/>
  <c r="C409" i="24"/>
  <c r="C410" i="24"/>
  <c r="C411" i="24"/>
  <c r="C412" i="24"/>
  <c r="C413" i="24"/>
  <c r="L408" i="24"/>
  <c r="K408" i="24"/>
  <c r="C408" i="24"/>
  <c r="L407" i="24"/>
  <c r="K407" i="24"/>
  <c r="L406" i="24"/>
  <c r="K406" i="24"/>
  <c r="L405" i="24"/>
  <c r="K405" i="24"/>
  <c r="L404" i="24"/>
  <c r="K404" i="24"/>
  <c r="L403" i="24"/>
  <c r="K403" i="24"/>
  <c r="L402" i="24"/>
  <c r="K402" i="24"/>
  <c r="C402" i="24"/>
  <c r="C403" i="24"/>
  <c r="C404" i="24"/>
  <c r="C405" i="24"/>
  <c r="C406" i="24"/>
  <c r="A402" i="24"/>
  <c r="A403" i="24"/>
  <c r="A404" i="24"/>
  <c r="A405" i="24"/>
  <c r="A406" i="24"/>
  <c r="A407" i="24"/>
  <c r="A408" i="24"/>
  <c r="A409" i="24"/>
  <c r="A410" i="24"/>
  <c r="A411" i="24"/>
  <c r="A412" i="24"/>
  <c r="A413" i="24"/>
  <c r="L401" i="24"/>
  <c r="K401" i="24"/>
  <c r="C401" i="24"/>
  <c r="B401" i="24"/>
  <c r="B402" i="24"/>
  <c r="B403" i="24"/>
  <c r="B404" i="24"/>
  <c r="B405" i="24"/>
  <c r="B406" i="24"/>
  <c r="B407" i="24"/>
  <c r="B408" i="24"/>
  <c r="B409" i="24"/>
  <c r="B410" i="24"/>
  <c r="B411" i="24"/>
  <c r="B412" i="24"/>
  <c r="B413" i="24"/>
  <c r="A401" i="24"/>
  <c r="L400" i="24"/>
  <c r="K400" i="24"/>
  <c r="L399" i="24"/>
  <c r="K399" i="24"/>
  <c r="L398" i="24"/>
  <c r="K398" i="24"/>
  <c r="L397" i="24"/>
  <c r="K397" i="24"/>
  <c r="L396" i="24"/>
  <c r="K396" i="24"/>
  <c r="L395" i="24"/>
  <c r="K395" i="24"/>
  <c r="L394" i="24"/>
  <c r="K394" i="24"/>
  <c r="C394" i="24"/>
  <c r="C395" i="24"/>
  <c r="C396" i="24"/>
  <c r="C397" i="24"/>
  <c r="C398" i="24"/>
  <c r="C399" i="24"/>
  <c r="L393" i="24"/>
  <c r="K393" i="24"/>
  <c r="B393" i="24"/>
  <c r="B394" i="24"/>
  <c r="B395" i="24"/>
  <c r="B396" i="24"/>
  <c r="B397" i="24"/>
  <c r="B398" i="24"/>
  <c r="B399" i="24"/>
  <c r="L392" i="24"/>
  <c r="K392" i="24"/>
  <c r="L391" i="24"/>
  <c r="K391" i="24"/>
  <c r="L390" i="24"/>
  <c r="K390" i="24"/>
  <c r="B390" i="24"/>
  <c r="B391" i="24"/>
  <c r="B392" i="24"/>
  <c r="L389" i="24"/>
  <c r="K389" i="24"/>
  <c r="C389" i="24"/>
  <c r="C390" i="24"/>
  <c r="C391" i="24"/>
  <c r="C392" i="24"/>
  <c r="L388" i="24"/>
  <c r="K388" i="24"/>
  <c r="C388" i="24"/>
  <c r="L387" i="24"/>
  <c r="K387" i="24"/>
  <c r="C387" i="24"/>
  <c r="B387" i="24"/>
  <c r="B388" i="24"/>
  <c r="B389" i="24"/>
  <c r="A387" i="24"/>
  <c r="A388" i="24"/>
  <c r="A389" i="24"/>
  <c r="A390" i="24"/>
  <c r="A391" i="24"/>
  <c r="A392" i="24"/>
  <c r="A393" i="24"/>
  <c r="A394" i="24"/>
  <c r="A395" i="24"/>
  <c r="A396" i="24"/>
  <c r="A397" i="24"/>
  <c r="A398" i="24"/>
  <c r="A399" i="24"/>
  <c r="L386" i="24"/>
  <c r="K386" i="24"/>
  <c r="L385" i="24"/>
  <c r="K385" i="24"/>
  <c r="L384" i="24"/>
  <c r="K384" i="24"/>
  <c r="L383" i="24"/>
  <c r="K383" i="24"/>
  <c r="L382" i="24"/>
  <c r="K382" i="24"/>
  <c r="C382" i="24"/>
  <c r="C383" i="24"/>
  <c r="C384" i="24"/>
  <c r="C385" i="24"/>
  <c r="L381" i="24"/>
  <c r="K381" i="24"/>
  <c r="L380" i="24"/>
  <c r="K380" i="24"/>
  <c r="L379" i="24"/>
  <c r="K379" i="24"/>
  <c r="L378" i="24"/>
  <c r="L498" i="24"/>
  <c r="L499" i="24"/>
  <c r="K378" i="24"/>
  <c r="L377" i="24"/>
  <c r="K377" i="24"/>
  <c r="L376" i="24"/>
  <c r="K376" i="24"/>
  <c r="C376" i="24"/>
  <c r="C377" i="24"/>
  <c r="C378" i="24"/>
  <c r="C379" i="24"/>
  <c r="C380" i="24"/>
  <c r="A376" i="24"/>
  <c r="A377" i="24"/>
  <c r="A378" i="24"/>
  <c r="A379" i="24"/>
  <c r="A380" i="24"/>
  <c r="A381" i="24"/>
  <c r="A382" i="24"/>
  <c r="A383" i="24"/>
  <c r="A384" i="24"/>
  <c r="A385" i="24"/>
  <c r="L375" i="24"/>
  <c r="K375" i="24"/>
  <c r="C375" i="24"/>
  <c r="B375" i="24"/>
  <c r="B376" i="24"/>
  <c r="B377" i="24"/>
  <c r="B378" i="24"/>
  <c r="B379" i="24"/>
  <c r="B380" i="24"/>
  <c r="B381" i="24"/>
  <c r="B382" i="24"/>
  <c r="B383" i="24"/>
  <c r="B384" i="24"/>
  <c r="B385" i="24"/>
  <c r="A375" i="24"/>
  <c r="L374" i="24"/>
  <c r="K374" i="24"/>
  <c r="C373" i="24"/>
  <c r="H372" i="24"/>
  <c r="F372" i="24"/>
  <c r="I371" i="24"/>
  <c r="I372" i="24"/>
  <c r="H371" i="24"/>
  <c r="G371" i="24"/>
  <c r="G372" i="24"/>
  <c r="F371" i="24"/>
  <c r="E371" i="24"/>
  <c r="E372" i="24"/>
  <c r="I370" i="24"/>
  <c r="H370" i="24"/>
  <c r="G370" i="24"/>
  <c r="F370" i="24"/>
  <c r="E370" i="24"/>
  <c r="L369" i="24"/>
  <c r="K369" i="24"/>
  <c r="L368" i="24"/>
  <c r="K368" i="24"/>
  <c r="C368" i="24"/>
  <c r="C369" i="24"/>
  <c r="C370" i="24"/>
  <c r="C371" i="24"/>
  <c r="C372" i="24"/>
  <c r="L367" i="24"/>
  <c r="K367" i="24"/>
  <c r="L366" i="24"/>
  <c r="K366" i="24"/>
  <c r="C366" i="24"/>
  <c r="C367" i="24"/>
  <c r="L365" i="24"/>
  <c r="K365" i="24"/>
  <c r="C365" i="24"/>
  <c r="B365" i="24"/>
  <c r="B366" i="24"/>
  <c r="B367" i="24"/>
  <c r="B368" i="24"/>
  <c r="B369" i="24"/>
  <c r="A365" i="24"/>
  <c r="A366" i="24"/>
  <c r="A367" i="24"/>
  <c r="A368" i="24"/>
  <c r="A369" i="24"/>
  <c r="L364" i="24"/>
  <c r="K364" i="24"/>
  <c r="L363" i="24"/>
  <c r="K363" i="24"/>
  <c r="L362" i="24"/>
  <c r="K362" i="24"/>
  <c r="B362" i="24"/>
  <c r="B363" i="24"/>
  <c r="L361" i="24"/>
  <c r="K361" i="24"/>
  <c r="L360" i="24"/>
  <c r="K360" i="24"/>
  <c r="B360" i="24"/>
  <c r="B361" i="24"/>
  <c r="L359" i="24"/>
  <c r="K359" i="24"/>
  <c r="L358" i="24"/>
  <c r="K358" i="24"/>
  <c r="L357" i="24"/>
  <c r="K357" i="24"/>
  <c r="C357" i="24"/>
  <c r="C358" i="24"/>
  <c r="C359" i="24"/>
  <c r="C360" i="24"/>
  <c r="C361" i="24"/>
  <c r="C362" i="24"/>
  <c r="C363" i="24"/>
  <c r="B357" i="24"/>
  <c r="B358" i="24"/>
  <c r="B359" i="24"/>
  <c r="A357" i="24"/>
  <c r="A358" i="24"/>
  <c r="A359" i="24"/>
  <c r="A360" i="24"/>
  <c r="A361" i="24"/>
  <c r="A362" i="24"/>
  <c r="A363" i="24"/>
  <c r="L356" i="24"/>
  <c r="K356" i="24"/>
  <c r="L355" i="24"/>
  <c r="K355" i="24"/>
  <c r="B355" i="24"/>
  <c r="L354" i="24"/>
  <c r="K354" i="24"/>
  <c r="A354" i="24"/>
  <c r="A355" i="24"/>
  <c r="L353" i="24"/>
  <c r="K353" i="24"/>
  <c r="L352" i="24"/>
  <c r="K352" i="24"/>
  <c r="L351" i="24"/>
  <c r="K351" i="24"/>
  <c r="A351" i="24"/>
  <c r="A352" i="24"/>
  <c r="A353" i="24"/>
  <c r="L350" i="24"/>
  <c r="K350" i="24"/>
  <c r="C350" i="24"/>
  <c r="C351" i="24"/>
  <c r="C352" i="24"/>
  <c r="C353" i="24"/>
  <c r="C354" i="24"/>
  <c r="C355" i="24"/>
  <c r="B350" i="24"/>
  <c r="B351" i="24"/>
  <c r="B352" i="24"/>
  <c r="B353" i="24"/>
  <c r="B354" i="24"/>
  <c r="A350" i="24"/>
  <c r="L349" i="24"/>
  <c r="K349" i="24"/>
  <c r="L348" i="24"/>
  <c r="K348" i="24"/>
  <c r="L347" i="24"/>
  <c r="K347" i="24"/>
  <c r="L346" i="24"/>
  <c r="K346" i="24"/>
  <c r="L345" i="24"/>
  <c r="K345" i="24"/>
  <c r="L344" i="24"/>
  <c r="K344" i="24"/>
  <c r="L343" i="24"/>
  <c r="K343" i="24"/>
  <c r="L342" i="24"/>
  <c r="K342" i="24"/>
  <c r="C342" i="24"/>
  <c r="C343" i="24"/>
  <c r="C344" i="24"/>
  <c r="C345" i="24"/>
  <c r="C346" i="24"/>
  <c r="C347" i="24"/>
  <c r="C348" i="24"/>
  <c r="B342" i="24"/>
  <c r="B343" i="24"/>
  <c r="B344" i="24"/>
  <c r="B345" i="24"/>
  <c r="B346" i="24"/>
  <c r="B347" i="24"/>
  <c r="B348" i="24"/>
  <c r="A342" i="24"/>
  <c r="A343" i="24"/>
  <c r="A344" i="24"/>
  <c r="A345" i="24"/>
  <c r="A346" i="24"/>
  <c r="A347" i="24"/>
  <c r="A348" i="24"/>
  <c r="L341" i="24"/>
  <c r="K341" i="24"/>
  <c r="L340" i="24"/>
  <c r="K340" i="24"/>
  <c r="L339" i="24"/>
  <c r="K339" i="24"/>
  <c r="L338" i="24"/>
  <c r="K338" i="24"/>
  <c r="L337" i="24"/>
  <c r="K337" i="24"/>
  <c r="L336" i="24"/>
  <c r="K336" i="24"/>
  <c r="L335" i="24"/>
  <c r="K335" i="24"/>
  <c r="L334" i="24"/>
  <c r="K334" i="24"/>
  <c r="L333" i="24"/>
  <c r="K333" i="24"/>
  <c r="C333" i="24"/>
  <c r="C334" i="24"/>
  <c r="C335" i="24"/>
  <c r="C336" i="24"/>
  <c r="C337" i="24"/>
  <c r="C338" i="24"/>
  <c r="C339" i="24"/>
  <c r="C340" i="24"/>
  <c r="A333" i="24"/>
  <c r="A334" i="24"/>
  <c r="A335" i="24"/>
  <c r="A336" i="24"/>
  <c r="A337" i="24"/>
  <c r="A338" i="24"/>
  <c r="A339" i="24"/>
  <c r="A340" i="24"/>
  <c r="L332" i="24"/>
  <c r="K332" i="24"/>
  <c r="C332" i="24"/>
  <c r="B332" i="24"/>
  <c r="B333" i="24"/>
  <c r="B334" i="24"/>
  <c r="B335" i="24"/>
  <c r="B336" i="24"/>
  <c r="B337" i="24"/>
  <c r="B338" i="24"/>
  <c r="B339" i="24"/>
  <c r="B340" i="24"/>
  <c r="A332" i="24"/>
  <c r="L331" i="24"/>
  <c r="K331" i="24"/>
  <c r="L330" i="24"/>
  <c r="K330" i="24"/>
  <c r="L329" i="24"/>
  <c r="K329" i="24"/>
  <c r="L328" i="24"/>
  <c r="K328" i="24"/>
  <c r="L327" i="24"/>
  <c r="K327" i="24"/>
  <c r="L326" i="24"/>
  <c r="K326" i="24"/>
  <c r="L325" i="24"/>
  <c r="K325" i="24"/>
  <c r="B325" i="24"/>
  <c r="B326" i="24"/>
  <c r="B327" i="24"/>
  <c r="B328" i="24"/>
  <c r="B329" i="24"/>
  <c r="B330" i="24"/>
  <c r="A325" i="24"/>
  <c r="A326" i="24"/>
  <c r="A327" i="24"/>
  <c r="A328" i="24"/>
  <c r="A329" i="24"/>
  <c r="A330" i="24"/>
  <c r="L324" i="24"/>
  <c r="K324" i="24"/>
  <c r="C324" i="24"/>
  <c r="C325" i="24"/>
  <c r="C326" i="24"/>
  <c r="C327" i="24"/>
  <c r="C328" i="24"/>
  <c r="C329" i="24"/>
  <c r="C330" i="24"/>
  <c r="B324" i="24"/>
  <c r="A324" i="24"/>
  <c r="L323" i="24"/>
  <c r="K323" i="24"/>
  <c r="L322" i="24"/>
  <c r="K322" i="24"/>
  <c r="L321" i="24"/>
  <c r="K321" i="24"/>
  <c r="L320" i="24"/>
  <c r="K320" i="24"/>
  <c r="L319" i="24"/>
  <c r="K319" i="24"/>
  <c r="L318" i="24"/>
  <c r="K318" i="24"/>
  <c r="A318" i="24"/>
  <c r="A319" i="24"/>
  <c r="A320" i="24"/>
  <c r="A321" i="24"/>
  <c r="A322" i="24"/>
  <c r="L317" i="24"/>
  <c r="K317" i="24"/>
  <c r="C317" i="24"/>
  <c r="C318" i="24"/>
  <c r="C319" i="24"/>
  <c r="C320" i="24"/>
  <c r="C321" i="24"/>
  <c r="C322" i="24"/>
  <c r="L316" i="24"/>
  <c r="K316" i="24"/>
  <c r="L315" i="24"/>
  <c r="K315" i="24"/>
  <c r="L314" i="24"/>
  <c r="K314" i="24"/>
  <c r="L313" i="24"/>
  <c r="K313" i="24"/>
  <c r="B313" i="24"/>
  <c r="B314" i="24"/>
  <c r="B315" i="24"/>
  <c r="B316" i="24"/>
  <c r="B317" i="24"/>
  <c r="B318" i="24"/>
  <c r="B319" i="24"/>
  <c r="B320" i="24"/>
  <c r="B321" i="24"/>
  <c r="B322" i="24"/>
  <c r="L312" i="24"/>
  <c r="K312" i="24"/>
  <c r="L311" i="24"/>
  <c r="K311" i="24"/>
  <c r="B311" i="24"/>
  <c r="B312" i="24"/>
  <c r="L310" i="24"/>
  <c r="K310" i="24"/>
  <c r="C310" i="24"/>
  <c r="C311" i="24"/>
  <c r="C312" i="24"/>
  <c r="C313" i="24"/>
  <c r="C314" i="24"/>
  <c r="C315" i="24"/>
  <c r="B310" i="24"/>
  <c r="A310" i="24"/>
  <c r="A311" i="24"/>
  <c r="A312" i="24"/>
  <c r="A313" i="24"/>
  <c r="A314" i="24"/>
  <c r="A315" i="24"/>
  <c r="A316" i="24"/>
  <c r="A317" i="24"/>
  <c r="L309" i="24"/>
  <c r="K309" i="24"/>
  <c r="L308" i="24"/>
  <c r="K308" i="24"/>
  <c r="L307" i="24"/>
  <c r="K307" i="24"/>
  <c r="L306" i="24"/>
  <c r="K306" i="24"/>
  <c r="L305" i="24"/>
  <c r="K305" i="24"/>
  <c r="C305" i="24"/>
  <c r="C306" i="24"/>
  <c r="C307" i="24"/>
  <c r="C308" i="24"/>
  <c r="L304" i="24"/>
  <c r="K304" i="24"/>
  <c r="L303" i="24"/>
  <c r="K303" i="24"/>
  <c r="C303" i="24"/>
  <c r="C304" i="24"/>
  <c r="L302" i="24"/>
  <c r="K302" i="24"/>
  <c r="L301" i="24"/>
  <c r="K301" i="24"/>
  <c r="L300" i="24"/>
  <c r="K300" i="24"/>
  <c r="L299" i="24"/>
  <c r="K299" i="24"/>
  <c r="L298" i="24"/>
  <c r="K298" i="24"/>
  <c r="L297" i="24"/>
  <c r="K297" i="24"/>
  <c r="K370" i="24"/>
  <c r="L296" i="24"/>
  <c r="L370" i="24"/>
  <c r="K296" i="24"/>
  <c r="C296" i="24"/>
  <c r="C297" i="24"/>
  <c r="C298" i="24"/>
  <c r="C299" i="24"/>
  <c r="C300" i="24"/>
  <c r="C301" i="24"/>
  <c r="B296" i="24"/>
  <c r="B297" i="24"/>
  <c r="B298" i="24"/>
  <c r="B299" i="24"/>
  <c r="B300" i="24"/>
  <c r="B301" i="24"/>
  <c r="B302" i="24"/>
  <c r="B303" i="24"/>
  <c r="B304" i="24"/>
  <c r="B305" i="24"/>
  <c r="B306" i="24"/>
  <c r="B307" i="24"/>
  <c r="B308" i="24"/>
  <c r="A296" i="24"/>
  <c r="A297" i="24"/>
  <c r="A298" i="24"/>
  <c r="A299" i="24"/>
  <c r="A300" i="24"/>
  <c r="A301" i="24"/>
  <c r="A302" i="24"/>
  <c r="A303" i="24"/>
  <c r="A304" i="24"/>
  <c r="A305" i="24"/>
  <c r="A306" i="24"/>
  <c r="A307" i="24"/>
  <c r="A308" i="24"/>
  <c r="L295" i="24"/>
  <c r="K295" i="24"/>
  <c r="I293" i="24"/>
  <c r="H293" i="24"/>
  <c r="G293" i="24"/>
  <c r="F293" i="24"/>
  <c r="E293" i="24"/>
  <c r="I291" i="24"/>
  <c r="F291" i="24"/>
  <c r="E291" i="24"/>
  <c r="I290" i="24"/>
  <c r="H290" i="24"/>
  <c r="H291" i="24"/>
  <c r="G290" i="24"/>
  <c r="G291" i="24"/>
  <c r="F290" i="24"/>
  <c r="E290" i="24"/>
  <c r="I289" i="24"/>
  <c r="H289" i="24"/>
  <c r="G289" i="24"/>
  <c r="F289" i="24"/>
  <c r="E289" i="24"/>
  <c r="L288" i="24"/>
  <c r="K288" i="24"/>
  <c r="L287" i="24"/>
  <c r="K287" i="24"/>
  <c r="L286" i="24"/>
  <c r="K286" i="24"/>
  <c r="N288" i="24"/>
  <c r="L285" i="24"/>
  <c r="K285" i="24"/>
  <c r="L284" i="24"/>
  <c r="K284" i="24"/>
  <c r="L283" i="24"/>
  <c r="K283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L282" i="24"/>
  <c r="K282" i="24"/>
  <c r="C282" i="24"/>
  <c r="B282" i="24"/>
  <c r="B283" i="24"/>
  <c r="B284" i="24"/>
  <c r="B285" i="24"/>
  <c r="B286" i="24"/>
  <c r="B287" i="24"/>
  <c r="B288" i="24"/>
  <c r="A282" i="24"/>
  <c r="A283" i="24"/>
  <c r="A284" i="24"/>
  <c r="A285" i="24"/>
  <c r="A286" i="24"/>
  <c r="A287" i="24"/>
  <c r="A288" i="24"/>
  <c r="L281" i="24"/>
  <c r="K281" i="24"/>
  <c r="L280" i="24"/>
  <c r="K280" i="24"/>
  <c r="L279" i="24"/>
  <c r="K279" i="24"/>
  <c r="L278" i="24"/>
  <c r="K278" i="24"/>
  <c r="L277" i="24"/>
  <c r="K277" i="24"/>
  <c r="L276" i="24"/>
  <c r="K276" i="24"/>
  <c r="A276" i="24"/>
  <c r="A277" i="24"/>
  <c r="A278" i="24"/>
  <c r="A279" i="24"/>
  <c r="A280" i="24"/>
  <c r="L275" i="24"/>
  <c r="K275" i="24"/>
  <c r="B275" i="24"/>
  <c r="B276" i="24"/>
  <c r="B277" i="24"/>
  <c r="B278" i="24"/>
  <c r="B279" i="24"/>
  <c r="B280" i="24"/>
  <c r="A275" i="24"/>
  <c r="L274" i="24"/>
  <c r="K274" i="24"/>
  <c r="C274" i="24"/>
  <c r="C275" i="24"/>
  <c r="C276" i="24"/>
  <c r="C277" i="24"/>
  <c r="C278" i="24"/>
  <c r="C279" i="24"/>
  <c r="C280" i="24"/>
  <c r="B274" i="24"/>
  <c r="A274" i="24"/>
  <c r="L273" i="24"/>
  <c r="K273" i="24"/>
  <c r="N280" i="24"/>
  <c r="L272" i="24"/>
  <c r="K272" i="24"/>
  <c r="L271" i="24"/>
  <c r="K271" i="24"/>
  <c r="L270" i="24"/>
  <c r="K270" i="24"/>
  <c r="L269" i="24"/>
  <c r="K269" i="24"/>
  <c r="C269" i="24"/>
  <c r="C270" i="24"/>
  <c r="C271" i="24"/>
  <c r="C272" i="24"/>
  <c r="L268" i="24"/>
  <c r="K268" i="24"/>
  <c r="B268" i="24"/>
  <c r="B269" i="24"/>
  <c r="B270" i="24"/>
  <c r="B271" i="24"/>
  <c r="B272" i="24"/>
  <c r="L267" i="24"/>
  <c r="K267" i="24"/>
  <c r="C267" i="24"/>
  <c r="C268" i="24"/>
  <c r="B267" i="24"/>
  <c r="A267" i="24"/>
  <c r="A268" i="24"/>
  <c r="A269" i="24"/>
  <c r="A270" i="24"/>
  <c r="A271" i="24"/>
  <c r="A272" i="24"/>
  <c r="L266" i="24"/>
  <c r="K266" i="24"/>
  <c r="L265" i="24"/>
  <c r="K265" i="24"/>
  <c r="L264" i="24"/>
  <c r="K264" i="24"/>
  <c r="L263" i="24"/>
  <c r="K263" i="24"/>
  <c r="L262" i="24"/>
  <c r="K262" i="24"/>
  <c r="L261" i="24"/>
  <c r="K261" i="24"/>
  <c r="C261" i="24"/>
  <c r="C262" i="24"/>
  <c r="C263" i="24"/>
  <c r="C264" i="24"/>
  <c r="C265" i="24"/>
  <c r="L260" i="24"/>
  <c r="K260" i="24"/>
  <c r="C260" i="24"/>
  <c r="B260" i="24"/>
  <c r="B261" i="24"/>
  <c r="B262" i="24"/>
  <c r="B263" i="24"/>
  <c r="B264" i="24"/>
  <c r="B265" i="24"/>
  <c r="A260" i="24"/>
  <c r="A261" i="24"/>
  <c r="A262" i="24"/>
  <c r="A263" i="24"/>
  <c r="A264" i="24"/>
  <c r="A265" i="24"/>
  <c r="L259" i="24"/>
  <c r="K259" i="24"/>
  <c r="L258" i="24"/>
  <c r="K258" i="24"/>
  <c r="L257" i="24"/>
  <c r="K257" i="24"/>
  <c r="L256" i="24"/>
  <c r="K256" i="24"/>
  <c r="B256" i="24"/>
  <c r="B257" i="24"/>
  <c r="B258" i="24"/>
  <c r="L255" i="24"/>
  <c r="K255" i="24"/>
  <c r="L254" i="24"/>
  <c r="K254" i="24"/>
  <c r="L253" i="24"/>
  <c r="K253" i="24"/>
  <c r="C253" i="24"/>
  <c r="C254" i="24"/>
  <c r="C255" i="24"/>
  <c r="C256" i="24"/>
  <c r="C257" i="24"/>
  <c r="C258" i="24"/>
  <c r="B253" i="24"/>
  <c r="B254" i="24"/>
  <c r="B255" i="24"/>
  <c r="A253" i="24"/>
  <c r="A254" i="24"/>
  <c r="A255" i="24"/>
  <c r="A256" i="24"/>
  <c r="A257" i="24"/>
  <c r="A258" i="24"/>
  <c r="L252" i="24"/>
  <c r="K252" i="24"/>
  <c r="N258" i="24"/>
  <c r="L251" i="24"/>
  <c r="K251" i="24"/>
  <c r="L250" i="24"/>
  <c r="K250" i="24"/>
  <c r="L249" i="24"/>
  <c r="K249" i="24"/>
  <c r="L248" i="24"/>
  <c r="K248" i="24"/>
  <c r="B248" i="24"/>
  <c r="B249" i="24"/>
  <c r="B250" i="24"/>
  <c r="B251" i="24"/>
  <c r="L247" i="24"/>
  <c r="K247" i="24"/>
  <c r="B247" i="24"/>
  <c r="L246" i="24"/>
  <c r="K246" i="24"/>
  <c r="B246" i="24"/>
  <c r="L245" i="24"/>
  <c r="K245" i="24"/>
  <c r="C245" i="24"/>
  <c r="C246" i="24"/>
  <c r="C247" i="24"/>
  <c r="C248" i="24"/>
  <c r="C249" i="24"/>
  <c r="C250" i="24"/>
  <c r="C251" i="24"/>
  <c r="B245" i="24"/>
  <c r="A245" i="24"/>
  <c r="A246" i="24"/>
  <c r="A247" i="24"/>
  <c r="A248" i="24"/>
  <c r="A249" i="24"/>
  <c r="A250" i="24"/>
  <c r="A251" i="24"/>
  <c r="L244" i="24"/>
  <c r="K244" i="24"/>
  <c r="N251" i="24"/>
  <c r="L243" i="24"/>
  <c r="K243" i="24"/>
  <c r="L242" i="24"/>
  <c r="K242" i="24"/>
  <c r="A242" i="24"/>
  <c r="A243" i="24"/>
  <c r="L241" i="24"/>
  <c r="K241" i="24"/>
  <c r="L240" i="24"/>
  <c r="K240" i="24"/>
  <c r="L239" i="24"/>
  <c r="K239" i="24"/>
  <c r="L238" i="24"/>
  <c r="K238" i="24"/>
  <c r="L237" i="24"/>
  <c r="K237" i="24"/>
  <c r="C237" i="24"/>
  <c r="C238" i="24"/>
  <c r="C239" i="24"/>
  <c r="C240" i="24"/>
  <c r="C241" i="24"/>
  <c r="C242" i="24"/>
  <c r="C243" i="24"/>
  <c r="A237" i="24"/>
  <c r="A238" i="24"/>
  <c r="A239" i="24"/>
  <c r="A240" i="24"/>
  <c r="A241" i="24"/>
  <c r="L236" i="24"/>
  <c r="K236" i="24"/>
  <c r="C236" i="24"/>
  <c r="B236" i="24"/>
  <c r="B237" i="24"/>
  <c r="B238" i="24"/>
  <c r="B239" i="24"/>
  <c r="B240" i="24"/>
  <c r="B241" i="24"/>
  <c r="B242" i="24"/>
  <c r="B243" i="24"/>
  <c r="A236" i="24"/>
  <c r="L235" i="24"/>
  <c r="K235" i="24"/>
  <c r="L234" i="24"/>
  <c r="K234" i="24"/>
  <c r="L233" i="24"/>
  <c r="K233" i="24"/>
  <c r="L232" i="24"/>
  <c r="K232" i="24"/>
  <c r="L231" i="24"/>
  <c r="K231" i="24"/>
  <c r="L230" i="24"/>
  <c r="K230" i="24"/>
  <c r="B230" i="24"/>
  <c r="B231" i="24"/>
  <c r="B232" i="24"/>
  <c r="B233" i="24"/>
  <c r="B234" i="24"/>
  <c r="L229" i="24"/>
  <c r="K229" i="24"/>
  <c r="L228" i="24"/>
  <c r="K228" i="24"/>
  <c r="L227" i="24"/>
  <c r="K227" i="24"/>
  <c r="C227" i="24"/>
  <c r="C228" i="24"/>
  <c r="C229" i="24"/>
  <c r="C230" i="24"/>
  <c r="C231" i="24"/>
  <c r="C232" i="24"/>
  <c r="C233" i="24"/>
  <c r="C234" i="24"/>
  <c r="B227" i="24"/>
  <c r="B228" i="24"/>
  <c r="B229" i="24"/>
  <c r="A227" i="24"/>
  <c r="A228" i="24"/>
  <c r="A229" i="24"/>
  <c r="A230" i="24"/>
  <c r="A231" i="24"/>
  <c r="A232" i="24"/>
  <c r="A233" i="24"/>
  <c r="A234" i="24"/>
  <c r="L226" i="24"/>
  <c r="K226" i="24"/>
  <c r="L225" i="24"/>
  <c r="K225" i="24"/>
  <c r="L224" i="24"/>
  <c r="K224" i="24"/>
  <c r="L223" i="24"/>
  <c r="K223" i="24"/>
  <c r="L222" i="24"/>
  <c r="K222" i="24"/>
  <c r="A222" i="24"/>
  <c r="A223" i="24"/>
  <c r="A224" i="24"/>
  <c r="A225" i="24"/>
  <c r="L221" i="24"/>
  <c r="K221" i="24"/>
  <c r="L220" i="24"/>
  <c r="K220" i="24"/>
  <c r="L219" i="24"/>
  <c r="K219" i="24"/>
  <c r="L218" i="24"/>
  <c r="K218" i="24"/>
  <c r="L217" i="24"/>
  <c r="K217" i="24"/>
  <c r="L216" i="24"/>
  <c r="K216" i="24"/>
  <c r="L215" i="24"/>
  <c r="K215" i="24"/>
  <c r="L214" i="24"/>
  <c r="K214" i="24"/>
  <c r="N225" i="24"/>
  <c r="L213" i="24"/>
  <c r="K213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B213" i="24"/>
  <c r="B214" i="24"/>
  <c r="B215" i="24"/>
  <c r="B216" i="24"/>
  <c r="B217" i="24"/>
  <c r="B218" i="24"/>
  <c r="B219" i="24"/>
  <c r="B220" i="24"/>
  <c r="B221" i="24"/>
  <c r="B222" i="24"/>
  <c r="B223" i="24"/>
  <c r="B224" i="24"/>
  <c r="B225" i="24"/>
  <c r="A213" i="24"/>
  <c r="A214" i="24"/>
  <c r="A215" i="24"/>
  <c r="A216" i="24"/>
  <c r="A217" i="24"/>
  <c r="A218" i="24"/>
  <c r="A219" i="24"/>
  <c r="A220" i="24"/>
  <c r="A221" i="24"/>
  <c r="L212" i="24"/>
  <c r="K212" i="24"/>
  <c r="L211" i="24"/>
  <c r="K211" i="24"/>
  <c r="L210" i="24"/>
  <c r="K210" i="24"/>
  <c r="L209" i="24"/>
  <c r="K209" i="24"/>
  <c r="L208" i="24"/>
  <c r="K208" i="24"/>
  <c r="L207" i="24"/>
  <c r="K207" i="24"/>
  <c r="L206" i="24"/>
  <c r="K206" i="24"/>
  <c r="L205" i="24"/>
  <c r="K205" i="24"/>
  <c r="L204" i="24"/>
  <c r="K204" i="24"/>
  <c r="A204" i="24"/>
  <c r="A205" i="24"/>
  <c r="A206" i="24"/>
  <c r="A207" i="24"/>
  <c r="A208" i="24"/>
  <c r="A209" i="24"/>
  <c r="A210" i="24"/>
  <c r="A211" i="24"/>
  <c r="L203" i="24"/>
  <c r="K203" i="24"/>
  <c r="B203" i="24"/>
  <c r="B204" i="24"/>
  <c r="B205" i="24"/>
  <c r="B206" i="24"/>
  <c r="B207" i="24"/>
  <c r="B208" i="24"/>
  <c r="B209" i="24"/>
  <c r="B210" i="24"/>
  <c r="B211" i="24"/>
  <c r="L202" i="24"/>
  <c r="K202" i="24"/>
  <c r="C202" i="24"/>
  <c r="C203" i="24"/>
  <c r="C204" i="24"/>
  <c r="C205" i="24"/>
  <c r="C206" i="24"/>
  <c r="C207" i="24"/>
  <c r="C208" i="24"/>
  <c r="C209" i="24"/>
  <c r="C210" i="24"/>
  <c r="C211" i="24"/>
  <c r="L201" i="24"/>
  <c r="K201" i="24"/>
  <c r="C201" i="24"/>
  <c r="L200" i="24"/>
  <c r="K200" i="24"/>
  <c r="C200" i="24"/>
  <c r="B200" i="24"/>
  <c r="B201" i="24"/>
  <c r="B202" i="24"/>
  <c r="A200" i="24"/>
  <c r="A201" i="24"/>
  <c r="A202" i="24"/>
  <c r="A203" i="24"/>
  <c r="L199" i="24"/>
  <c r="K199" i="24"/>
  <c r="L198" i="24"/>
  <c r="K198" i="24"/>
  <c r="L197" i="24"/>
  <c r="K197" i="24"/>
  <c r="L196" i="24"/>
  <c r="K196" i="24"/>
  <c r="L195" i="24"/>
  <c r="K195" i="24"/>
  <c r="B195" i="24"/>
  <c r="B196" i="24"/>
  <c r="B197" i="24"/>
  <c r="B198" i="24"/>
  <c r="A195" i="24"/>
  <c r="A196" i="24"/>
  <c r="A197" i="24"/>
  <c r="A198" i="24"/>
  <c r="L194" i="24"/>
  <c r="K194" i="24"/>
  <c r="C194" i="24"/>
  <c r="C195" i="24"/>
  <c r="C196" i="24"/>
  <c r="C197" i="24"/>
  <c r="C198" i="24"/>
  <c r="B194" i="24"/>
  <c r="A194" i="24"/>
  <c r="L193" i="24"/>
  <c r="K193" i="24"/>
  <c r="N198" i="24"/>
  <c r="L192" i="24"/>
  <c r="K192" i="24"/>
  <c r="L191" i="24"/>
  <c r="K191" i="24"/>
  <c r="L190" i="24"/>
  <c r="K190" i="24"/>
  <c r="L189" i="24"/>
  <c r="L289" i="24"/>
  <c r="K189" i="24"/>
  <c r="L188" i="24"/>
  <c r="K188" i="24"/>
  <c r="L187" i="24"/>
  <c r="K187" i="24"/>
  <c r="L186" i="24"/>
  <c r="K186" i="24"/>
  <c r="L185" i="24"/>
  <c r="K185" i="24"/>
  <c r="A185" i="24"/>
  <c r="A186" i="24"/>
  <c r="A187" i="24"/>
  <c r="A188" i="24"/>
  <c r="A189" i="24"/>
  <c r="A190" i="24"/>
  <c r="A191" i="24"/>
  <c r="A192" i="24"/>
  <c r="L184" i="24"/>
  <c r="K184" i="24"/>
  <c r="C184" i="24"/>
  <c r="C185" i="24"/>
  <c r="C186" i="24"/>
  <c r="C187" i="24"/>
  <c r="C188" i="24"/>
  <c r="C189" i="24"/>
  <c r="C190" i="24"/>
  <c r="C191" i="24"/>
  <c r="C192" i="24"/>
  <c r="B184" i="24"/>
  <c r="B185" i="24"/>
  <c r="B186" i="24"/>
  <c r="B187" i="24"/>
  <c r="B188" i="24"/>
  <c r="B189" i="24"/>
  <c r="B190" i="24"/>
  <c r="B191" i="24"/>
  <c r="B192" i="24"/>
  <c r="A184" i="24"/>
  <c r="L183" i="24"/>
  <c r="K183" i="24"/>
  <c r="F181" i="24"/>
  <c r="E181" i="24"/>
  <c r="I180" i="24"/>
  <c r="I181" i="24"/>
  <c r="H180" i="24"/>
  <c r="H181" i="24"/>
  <c r="G180" i="24"/>
  <c r="G181" i="24"/>
  <c r="F180" i="24"/>
  <c r="E180" i="24"/>
  <c r="I179" i="24"/>
  <c r="H179" i="24"/>
  <c r="G179" i="24"/>
  <c r="F179" i="24"/>
  <c r="E179" i="24"/>
  <c r="N178" i="24"/>
  <c r="L178" i="24"/>
  <c r="K178" i="24"/>
  <c r="L177" i="24"/>
  <c r="K177" i="24"/>
  <c r="L176" i="24"/>
  <c r="K176" i="24"/>
  <c r="L175" i="24"/>
  <c r="K175" i="24"/>
  <c r="C175" i="24"/>
  <c r="C176" i="24"/>
  <c r="C177" i="24"/>
  <c r="C178" i="24"/>
  <c r="B175" i="24"/>
  <c r="B176" i="24"/>
  <c r="B177" i="24"/>
  <c r="B178" i="24"/>
  <c r="A175" i="24"/>
  <c r="A176" i="24"/>
  <c r="A177" i="24"/>
  <c r="A178" i="24"/>
  <c r="L174" i="24"/>
  <c r="K174" i="24"/>
  <c r="L173" i="24"/>
  <c r="K173" i="24"/>
  <c r="L172" i="24"/>
  <c r="K172" i="24"/>
  <c r="L171" i="24"/>
  <c r="K171" i="24"/>
  <c r="L170" i="24"/>
  <c r="K170" i="24"/>
  <c r="A170" i="24"/>
  <c r="A171" i="24"/>
  <c r="A172" i="24"/>
  <c r="A173" i="24"/>
  <c r="L169" i="24"/>
  <c r="K169" i="24"/>
  <c r="B169" i="24"/>
  <c r="B170" i="24"/>
  <c r="B171" i="24"/>
  <c r="B172" i="24"/>
  <c r="B173" i="24"/>
  <c r="A169" i="24"/>
  <c r="L168" i="24"/>
  <c r="K168" i="24"/>
  <c r="C168" i="24"/>
  <c r="C169" i="24"/>
  <c r="C170" i="24"/>
  <c r="C171" i="24"/>
  <c r="C172" i="24"/>
  <c r="C173" i="24"/>
  <c r="B168" i="24"/>
  <c r="A168" i="24"/>
  <c r="L167" i="24"/>
  <c r="K167" i="24"/>
  <c r="N173" i="24"/>
  <c r="L166" i="24"/>
  <c r="K166" i="24"/>
  <c r="L165" i="24"/>
  <c r="K165" i="24"/>
  <c r="L164" i="24"/>
  <c r="K164" i="24"/>
  <c r="L163" i="24"/>
  <c r="K163" i="24"/>
  <c r="L162" i="24"/>
  <c r="K162" i="24"/>
  <c r="B162" i="24"/>
  <c r="B163" i="24"/>
  <c r="B164" i="24"/>
  <c r="B165" i="24"/>
  <c r="B166" i="24"/>
  <c r="L161" i="24"/>
  <c r="K161" i="24"/>
  <c r="C161" i="24"/>
  <c r="C162" i="24"/>
  <c r="C163" i="24"/>
  <c r="C164" i="24"/>
  <c r="C165" i="24"/>
  <c r="C166" i="24"/>
  <c r="B161" i="24"/>
  <c r="A161" i="24"/>
  <c r="A162" i="24"/>
  <c r="A163" i="24"/>
  <c r="A164" i="24"/>
  <c r="A165" i="24"/>
  <c r="A166" i="24"/>
  <c r="L160" i="24"/>
  <c r="K160" i="24"/>
  <c r="N166" i="24"/>
  <c r="L159" i="24"/>
  <c r="K159" i="24"/>
  <c r="L158" i="24"/>
  <c r="K158" i="24"/>
  <c r="L157" i="24"/>
  <c r="K157" i="24"/>
  <c r="L156" i="24"/>
  <c r="K156" i="24"/>
  <c r="B156" i="24"/>
  <c r="B157" i="24"/>
  <c r="B158" i="24"/>
  <c r="B159" i="24"/>
  <c r="L155" i="24"/>
  <c r="K155" i="24"/>
  <c r="C155" i="24"/>
  <c r="C156" i="24"/>
  <c r="C157" i="24"/>
  <c r="C158" i="24"/>
  <c r="C159" i="24"/>
  <c r="B155" i="24"/>
  <c r="A155" i="24"/>
  <c r="A156" i="24"/>
  <c r="A157" i="24"/>
  <c r="A158" i="24"/>
  <c r="A159" i="24"/>
  <c r="L154" i="24"/>
  <c r="K154" i="24"/>
  <c r="L153" i="24"/>
  <c r="K153" i="24"/>
  <c r="L152" i="24"/>
  <c r="K152" i="24"/>
  <c r="L151" i="24"/>
  <c r="K151" i="24"/>
  <c r="L150" i="24"/>
  <c r="K150" i="24"/>
  <c r="L149" i="24"/>
  <c r="K149" i="24"/>
  <c r="L148" i="24"/>
  <c r="K148" i="24"/>
  <c r="L147" i="24"/>
  <c r="K147" i="24"/>
  <c r="C147" i="24"/>
  <c r="C148" i="24"/>
  <c r="C149" i="24"/>
  <c r="C150" i="24"/>
  <c r="C151" i="24"/>
  <c r="C152" i="24"/>
  <c r="C153" i="24"/>
  <c r="B147" i="24"/>
  <c r="B148" i="24"/>
  <c r="B149" i="24"/>
  <c r="B150" i="24"/>
  <c r="B151" i="24"/>
  <c r="B152" i="24"/>
  <c r="B153" i="24"/>
  <c r="A147" i="24"/>
  <c r="A148" i="24"/>
  <c r="A149" i="24"/>
  <c r="A150" i="24"/>
  <c r="A151" i="24"/>
  <c r="A152" i="24"/>
  <c r="A153" i="24"/>
  <c r="L146" i="24"/>
  <c r="K146" i="24"/>
  <c r="L145" i="24"/>
  <c r="K145" i="24"/>
  <c r="L144" i="24"/>
  <c r="K144" i="24"/>
  <c r="L143" i="24"/>
  <c r="K143" i="24"/>
  <c r="L142" i="24"/>
  <c r="K142" i="24"/>
  <c r="L141" i="24"/>
  <c r="K141" i="24"/>
  <c r="C141" i="24"/>
  <c r="C142" i="24"/>
  <c r="C143" i="24"/>
  <c r="C144" i="24"/>
  <c r="C145" i="24"/>
  <c r="B141" i="24"/>
  <c r="B142" i="24"/>
  <c r="B143" i="24"/>
  <c r="B144" i="24"/>
  <c r="B145" i="24"/>
  <c r="A141" i="24"/>
  <c r="A142" i="24"/>
  <c r="A143" i="24"/>
  <c r="A144" i="24"/>
  <c r="A145" i="24"/>
  <c r="L140" i="24"/>
  <c r="K140" i="24"/>
  <c r="N145" i="24"/>
  <c r="L139" i="24"/>
  <c r="K139" i="24"/>
  <c r="L138" i="24"/>
  <c r="K138" i="24"/>
  <c r="L137" i="24"/>
  <c r="K137" i="24"/>
  <c r="L136" i="24"/>
  <c r="K136" i="24"/>
  <c r="A136" i="24"/>
  <c r="A137" i="24"/>
  <c r="A138" i="24"/>
  <c r="A139" i="24"/>
  <c r="L135" i="24"/>
  <c r="K135" i="24"/>
  <c r="B135" i="24"/>
  <c r="B136" i="24"/>
  <c r="B137" i="24"/>
  <c r="B138" i="24"/>
  <c r="B139" i="24"/>
  <c r="A135" i="24"/>
  <c r="L134" i="24"/>
  <c r="K134" i="24"/>
  <c r="C134" i="24"/>
  <c r="C135" i="24"/>
  <c r="C136" i="24"/>
  <c r="C137" i="24"/>
  <c r="C138" i="24"/>
  <c r="C139" i="24"/>
  <c r="B134" i="24"/>
  <c r="A134" i="24"/>
  <c r="L133" i="24"/>
  <c r="K133" i="24"/>
  <c r="N139" i="24"/>
  <c r="L132" i="24"/>
  <c r="K132" i="24"/>
  <c r="L131" i="24"/>
  <c r="K131" i="24"/>
  <c r="L130" i="24"/>
  <c r="K130" i="24"/>
  <c r="L129" i="24"/>
  <c r="K129" i="24"/>
  <c r="C129" i="24"/>
  <c r="C130" i="24"/>
  <c r="C131" i="24"/>
  <c r="C132" i="24"/>
  <c r="A129" i="24"/>
  <c r="A130" i="24"/>
  <c r="A131" i="24"/>
  <c r="A132" i="24"/>
  <c r="L128" i="24"/>
  <c r="K128" i="24"/>
  <c r="C128" i="24"/>
  <c r="B128" i="24"/>
  <c r="B129" i="24"/>
  <c r="B130" i="24"/>
  <c r="B131" i="24"/>
  <c r="B132" i="24"/>
  <c r="A128" i="24"/>
  <c r="L127" i="24"/>
  <c r="K127" i="24"/>
  <c r="N132" i="24"/>
  <c r="L126" i="24"/>
  <c r="K126" i="24"/>
  <c r="L125" i="24"/>
  <c r="K125" i="24"/>
  <c r="L124" i="24"/>
  <c r="K124" i="24"/>
  <c r="N126" i="24"/>
  <c r="L123" i="24"/>
  <c r="K123" i="24"/>
  <c r="L122" i="24"/>
  <c r="K122" i="24"/>
  <c r="L121" i="24"/>
  <c r="K121" i="24"/>
  <c r="C121" i="24"/>
  <c r="C122" i="24"/>
  <c r="C123" i="24"/>
  <c r="C124" i="24"/>
  <c r="C125" i="24"/>
  <c r="C126" i="24"/>
  <c r="L120" i="24"/>
  <c r="K120" i="24"/>
  <c r="C120" i="24"/>
  <c r="B120" i="24"/>
  <c r="B121" i="24"/>
  <c r="B122" i="24"/>
  <c r="B123" i="24"/>
  <c r="B124" i="24"/>
  <c r="B125" i="24"/>
  <c r="B126" i="24"/>
  <c r="A120" i="24"/>
  <c r="A121" i="24"/>
  <c r="A122" i="24"/>
  <c r="A123" i="24"/>
  <c r="A124" i="24"/>
  <c r="A125" i="24"/>
  <c r="A126" i="24"/>
  <c r="L119" i="24"/>
  <c r="K119" i="24"/>
  <c r="N118" i="24"/>
  <c r="L118" i="24"/>
  <c r="K118" i="24"/>
  <c r="L117" i="24"/>
  <c r="K117" i="24"/>
  <c r="L116" i="24"/>
  <c r="K116" i="24"/>
  <c r="L115" i="24"/>
  <c r="K115" i="24"/>
  <c r="C115" i="24"/>
  <c r="C116" i="24"/>
  <c r="C117" i="24"/>
  <c r="C118" i="24"/>
  <c r="A115" i="24"/>
  <c r="A116" i="24"/>
  <c r="A117" i="24"/>
  <c r="A118" i="24"/>
  <c r="L114" i="24"/>
  <c r="K114" i="24"/>
  <c r="C114" i="24"/>
  <c r="B114" i="24"/>
  <c r="B115" i="24"/>
  <c r="B116" i="24"/>
  <c r="B117" i="24"/>
  <c r="B118" i="24"/>
  <c r="A114" i="24"/>
  <c r="L113" i="24"/>
  <c r="K113" i="24"/>
  <c r="L112" i="24"/>
  <c r="K112" i="24"/>
  <c r="L111" i="24"/>
  <c r="K111" i="24"/>
  <c r="L110" i="24"/>
  <c r="K110" i="24"/>
  <c r="L109" i="24"/>
  <c r="K109" i="24"/>
  <c r="L108" i="24"/>
  <c r="K108" i="24"/>
  <c r="B108" i="24"/>
  <c r="B109" i="24"/>
  <c r="B110" i="24"/>
  <c r="B111" i="24"/>
  <c r="B112" i="24"/>
  <c r="L107" i="24"/>
  <c r="K107" i="24"/>
  <c r="C107" i="24"/>
  <c r="C108" i="24"/>
  <c r="C109" i="24"/>
  <c r="C110" i="24"/>
  <c r="C111" i="24"/>
  <c r="C112" i="24"/>
  <c r="B107" i="24"/>
  <c r="A107" i="24"/>
  <c r="A108" i="24"/>
  <c r="A109" i="24"/>
  <c r="A110" i="24"/>
  <c r="A111" i="24"/>
  <c r="A112" i="24"/>
  <c r="L106" i="24"/>
  <c r="K106" i="24"/>
  <c r="N112" i="24"/>
  <c r="L105" i="24"/>
  <c r="K105" i="24"/>
  <c r="L104" i="24"/>
  <c r="K104" i="24"/>
  <c r="L103" i="24"/>
  <c r="K103" i="24"/>
  <c r="L102" i="24"/>
  <c r="K102" i="24"/>
  <c r="L101" i="24"/>
  <c r="K101" i="24"/>
  <c r="L100" i="24"/>
  <c r="K100" i="24"/>
  <c r="B100" i="24"/>
  <c r="B101" i="24"/>
  <c r="B102" i="24"/>
  <c r="B103" i="24"/>
  <c r="B104" i="24"/>
  <c r="B105" i="24"/>
  <c r="L99" i="24"/>
  <c r="K99" i="24"/>
  <c r="C99" i="24"/>
  <c r="C100" i="24"/>
  <c r="C101" i="24"/>
  <c r="C102" i="24"/>
  <c r="C103" i="24"/>
  <c r="C104" i="24"/>
  <c r="C105" i="24"/>
  <c r="B99" i="24"/>
  <c r="A99" i="24"/>
  <c r="A100" i="24"/>
  <c r="A101" i="24"/>
  <c r="A102" i="24"/>
  <c r="A103" i="24"/>
  <c r="A104" i="24"/>
  <c r="A105" i="24"/>
  <c r="L98" i="24"/>
  <c r="K98" i="24"/>
  <c r="N105" i="24"/>
  <c r="L97" i="24"/>
  <c r="K97" i="24"/>
  <c r="L96" i="24"/>
  <c r="K96" i="24"/>
  <c r="L95" i="24"/>
  <c r="K95" i="24"/>
  <c r="L94" i="24"/>
  <c r="K94" i="24"/>
  <c r="L93" i="24"/>
  <c r="K93" i="24"/>
  <c r="L92" i="24"/>
  <c r="K92" i="24"/>
  <c r="L91" i="24"/>
  <c r="K91" i="24"/>
  <c r="L90" i="24"/>
  <c r="K90" i="24"/>
  <c r="L89" i="24"/>
  <c r="K89" i="24"/>
  <c r="L88" i="24"/>
  <c r="K88" i="24"/>
  <c r="A88" i="24"/>
  <c r="A89" i="24"/>
  <c r="A90" i="24"/>
  <c r="A91" i="24"/>
  <c r="A92" i="24"/>
  <c r="A93" i="24"/>
  <c r="A94" i="24"/>
  <c r="A95" i="24"/>
  <c r="A96" i="24"/>
  <c r="A97" i="24"/>
  <c r="L87" i="24"/>
  <c r="K87" i="24"/>
  <c r="B87" i="24"/>
  <c r="B88" i="24"/>
  <c r="B89" i="24"/>
  <c r="B90" i="24"/>
  <c r="B91" i="24"/>
  <c r="B92" i="24"/>
  <c r="B93" i="24"/>
  <c r="B94" i="24"/>
  <c r="B95" i="24"/>
  <c r="B96" i="24"/>
  <c r="B97" i="24"/>
  <c r="A87" i="24"/>
  <c r="L86" i="24"/>
  <c r="K86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B86" i="24"/>
  <c r="A86" i="24"/>
  <c r="L85" i="24"/>
  <c r="K85" i="24"/>
  <c r="N97" i="24"/>
  <c r="L84" i="24"/>
  <c r="K84" i="24"/>
  <c r="L83" i="24"/>
  <c r="K83" i="24"/>
  <c r="L82" i="24"/>
  <c r="K82" i="24"/>
  <c r="L81" i="24"/>
  <c r="K81" i="24"/>
  <c r="L80" i="24"/>
  <c r="K80" i="24"/>
  <c r="L79" i="24"/>
  <c r="K79" i="24"/>
  <c r="L78" i="24"/>
  <c r="K78" i="24"/>
  <c r="L77" i="24"/>
  <c r="K77" i="24"/>
  <c r="L76" i="24"/>
  <c r="K76" i="24"/>
  <c r="L75" i="24"/>
  <c r="K75" i="24"/>
  <c r="L74" i="24"/>
  <c r="K74" i="24"/>
  <c r="L73" i="24"/>
  <c r="K73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A73" i="24"/>
  <c r="A74" i="24"/>
  <c r="A75" i="24"/>
  <c r="A76" i="24"/>
  <c r="A77" i="24"/>
  <c r="A78" i="24"/>
  <c r="A79" i="24"/>
  <c r="A80" i="24"/>
  <c r="A81" i="24"/>
  <c r="A82" i="24"/>
  <c r="A83" i="24"/>
  <c r="A84" i="24"/>
  <c r="Z72" i="24"/>
  <c r="L72" i="24"/>
  <c r="K72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B72" i="24"/>
  <c r="A72" i="24"/>
  <c r="L71" i="24"/>
  <c r="K71" i="24"/>
  <c r="N84" i="24"/>
  <c r="Z70" i="24"/>
  <c r="R70" i="24"/>
  <c r="L70" i="24"/>
  <c r="K70" i="24"/>
  <c r="L69" i="24"/>
  <c r="K69" i="24"/>
  <c r="L68" i="24"/>
  <c r="K68" i="24"/>
  <c r="L67" i="24"/>
  <c r="K67" i="24"/>
  <c r="L66" i="24"/>
  <c r="K66" i="24"/>
  <c r="L65" i="24"/>
  <c r="K65" i="24"/>
  <c r="C65" i="24"/>
  <c r="C66" i="24"/>
  <c r="C67" i="24"/>
  <c r="C68" i="24"/>
  <c r="C69" i="24"/>
  <c r="C70" i="24"/>
  <c r="L64" i="24"/>
  <c r="K64" i="24"/>
  <c r="A64" i="24"/>
  <c r="A65" i="24"/>
  <c r="A66" i="24"/>
  <c r="A67" i="24"/>
  <c r="A68" i="24"/>
  <c r="A69" i="24"/>
  <c r="A70" i="24"/>
  <c r="L63" i="24"/>
  <c r="K63" i="24"/>
  <c r="C63" i="24"/>
  <c r="C64" i="24"/>
  <c r="B63" i="24"/>
  <c r="B64" i="24"/>
  <c r="B65" i="24"/>
  <c r="B66" i="24"/>
  <c r="B67" i="24"/>
  <c r="B68" i="24"/>
  <c r="B69" i="24"/>
  <c r="B70" i="24"/>
  <c r="L62" i="24"/>
  <c r="K62" i="24"/>
  <c r="C62" i="24"/>
  <c r="B62" i="24"/>
  <c r="A62" i="24"/>
  <c r="A63" i="24"/>
  <c r="L61" i="24"/>
  <c r="K61" i="24"/>
  <c r="L60" i="24"/>
  <c r="K60" i="24"/>
  <c r="L59" i="24"/>
  <c r="K59" i="24"/>
  <c r="L58" i="24"/>
  <c r="K58" i="24"/>
  <c r="Z57" i="24"/>
  <c r="L57" i="24"/>
  <c r="K57" i="24"/>
  <c r="L56" i="24"/>
  <c r="K56" i="24"/>
  <c r="L55" i="24"/>
  <c r="K55" i="24"/>
  <c r="L54" i="24"/>
  <c r="K54" i="24"/>
  <c r="L53" i="24"/>
  <c r="K53" i="24"/>
  <c r="B53" i="24"/>
  <c r="B54" i="24"/>
  <c r="B55" i="24"/>
  <c r="B56" i="24"/>
  <c r="B57" i="24"/>
  <c r="B58" i="24"/>
  <c r="B59" i="24"/>
  <c r="B60" i="24"/>
  <c r="L52" i="24"/>
  <c r="K52" i="24"/>
  <c r="K180" i="24"/>
  <c r="K181" i="24"/>
  <c r="C52" i="24"/>
  <c r="C53" i="24"/>
  <c r="C54" i="24"/>
  <c r="C55" i="24"/>
  <c r="C56" i="24"/>
  <c r="C57" i="24"/>
  <c r="C58" i="24"/>
  <c r="C59" i="24"/>
  <c r="C60" i="24"/>
  <c r="L51" i="24"/>
  <c r="K51" i="24"/>
  <c r="C51" i="24"/>
  <c r="B51" i="24"/>
  <c r="B52" i="24"/>
  <c r="A51" i="24"/>
  <c r="A52" i="24"/>
  <c r="A53" i="24"/>
  <c r="A54" i="24"/>
  <c r="A55" i="24"/>
  <c r="A56" i="24"/>
  <c r="A57" i="24"/>
  <c r="A58" i="24"/>
  <c r="A59" i="24"/>
  <c r="A60" i="24"/>
  <c r="L50" i="24"/>
  <c r="K50" i="24"/>
  <c r="H48" i="24"/>
  <c r="G48" i="24"/>
  <c r="F48" i="24"/>
  <c r="I47" i="24"/>
  <c r="I48" i="24"/>
  <c r="H47" i="24"/>
  <c r="G47" i="24"/>
  <c r="F47" i="24"/>
  <c r="E47" i="24"/>
  <c r="E48" i="24"/>
  <c r="I46" i="24"/>
  <c r="H46" i="24"/>
  <c r="G46" i="24"/>
  <c r="F46" i="24"/>
  <c r="E46" i="24"/>
  <c r="L45" i="24"/>
  <c r="K45" i="24"/>
  <c r="L44" i="24"/>
  <c r="K44" i="24"/>
  <c r="Z43" i="24"/>
  <c r="L43" i="24"/>
  <c r="K43" i="24"/>
  <c r="L42" i="24"/>
  <c r="K42" i="24"/>
  <c r="L41" i="24"/>
  <c r="K41" i="24"/>
  <c r="C41" i="24"/>
  <c r="C42" i="24"/>
  <c r="C43" i="24"/>
  <c r="C44" i="24"/>
  <c r="C45" i="24"/>
  <c r="C46" i="24"/>
  <c r="C47" i="24"/>
  <c r="C48" i="24"/>
  <c r="C49" i="24"/>
  <c r="L40" i="24"/>
  <c r="K40" i="24"/>
  <c r="B40" i="24"/>
  <c r="B41" i="24"/>
  <c r="B42" i="24"/>
  <c r="B43" i="24"/>
  <c r="B44" i="24"/>
  <c r="B45" i="24"/>
  <c r="A40" i="24"/>
  <c r="A41" i="24"/>
  <c r="A42" i="24"/>
  <c r="A43" i="24"/>
  <c r="A44" i="24"/>
  <c r="A45" i="24"/>
  <c r="L39" i="24"/>
  <c r="K39" i="24"/>
  <c r="C39" i="24"/>
  <c r="C40" i="24"/>
  <c r="B39" i="24"/>
  <c r="A39" i="24"/>
  <c r="L38" i="24"/>
  <c r="K38" i="24"/>
  <c r="R37" i="24"/>
  <c r="L37" i="24"/>
  <c r="K37" i="24"/>
  <c r="L36" i="24"/>
  <c r="K36" i="24"/>
  <c r="L35" i="24"/>
  <c r="K35" i="24"/>
  <c r="Z34" i="24"/>
  <c r="Z45" i="24"/>
  <c r="L34" i="24"/>
  <c r="K34" i="24"/>
  <c r="L33" i="24"/>
  <c r="K33" i="24"/>
  <c r="L32" i="24"/>
  <c r="K32" i="24"/>
  <c r="C32" i="24"/>
  <c r="C33" i="24"/>
  <c r="C34" i="24"/>
  <c r="C35" i="24"/>
  <c r="C36" i="24"/>
  <c r="C37" i="24"/>
  <c r="L31" i="24"/>
  <c r="K31" i="24"/>
  <c r="C31" i="24"/>
  <c r="L30" i="24"/>
  <c r="K30" i="24"/>
  <c r="C30" i="24"/>
  <c r="B30" i="24"/>
  <c r="B31" i="24"/>
  <c r="B32" i="24"/>
  <c r="B33" i="24"/>
  <c r="B34" i="24"/>
  <c r="B35" i="24"/>
  <c r="B36" i="24"/>
  <c r="B37" i="24"/>
  <c r="A30" i="24"/>
  <c r="A31" i="24"/>
  <c r="A32" i="24"/>
  <c r="A33" i="24"/>
  <c r="A34" i="24"/>
  <c r="A35" i="24"/>
  <c r="A36" i="24"/>
  <c r="A37" i="24"/>
  <c r="L29" i="24"/>
  <c r="K29" i="24"/>
  <c r="L28" i="24"/>
  <c r="K28" i="24"/>
  <c r="L27" i="24"/>
  <c r="K27" i="24"/>
  <c r="L26" i="24"/>
  <c r="K26" i="24"/>
  <c r="L25" i="24"/>
  <c r="K25" i="24"/>
  <c r="L24" i="24"/>
  <c r="K24" i="24"/>
  <c r="L23" i="24"/>
  <c r="K23" i="24"/>
  <c r="L22" i="24"/>
  <c r="K22" i="24"/>
  <c r="A22" i="24"/>
  <c r="A23" i="24"/>
  <c r="A24" i="24"/>
  <c r="A25" i="24"/>
  <c r="A26" i="24"/>
  <c r="A27" i="24"/>
  <c r="A28" i="24"/>
  <c r="L21" i="24"/>
  <c r="K21" i="24"/>
  <c r="C21" i="24"/>
  <c r="C22" i="24"/>
  <c r="C23" i="24"/>
  <c r="C24" i="24"/>
  <c r="C25" i="24"/>
  <c r="C26" i="24"/>
  <c r="C27" i="24"/>
  <c r="C28" i="24"/>
  <c r="B21" i="24"/>
  <c r="B22" i="24"/>
  <c r="B23" i="24"/>
  <c r="B24" i="24"/>
  <c r="B25" i="24"/>
  <c r="B26" i="24"/>
  <c r="B27" i="24"/>
  <c r="B28" i="24"/>
  <c r="A21" i="24"/>
  <c r="L20" i="24"/>
  <c r="K20" i="24"/>
  <c r="L19" i="24"/>
  <c r="K19" i="24"/>
  <c r="L18" i="24"/>
  <c r="K18" i="24"/>
  <c r="L17" i="24"/>
  <c r="K17" i="24"/>
  <c r="L16" i="24"/>
  <c r="K16" i="24"/>
  <c r="L15" i="24"/>
  <c r="K15" i="24"/>
  <c r="L14" i="24"/>
  <c r="K14" i="24"/>
  <c r="L13" i="24"/>
  <c r="K13" i="24"/>
  <c r="L12" i="24"/>
  <c r="K12" i="24"/>
  <c r="L11" i="24"/>
  <c r="K11" i="24"/>
  <c r="L10" i="24"/>
  <c r="K10" i="24"/>
  <c r="L9" i="24"/>
  <c r="K9" i="24"/>
  <c r="L8" i="24"/>
  <c r="K8" i="24"/>
  <c r="L7" i="24"/>
  <c r="K7" i="24"/>
  <c r="L6" i="24"/>
  <c r="K6" i="24"/>
  <c r="L5" i="24"/>
  <c r="K5" i="24"/>
  <c r="L4" i="24"/>
  <c r="K4" i="24"/>
  <c r="L3" i="24"/>
  <c r="L46" i="24"/>
  <c r="K3" i="24"/>
  <c r="C3" i="24"/>
  <c r="C4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B3" i="24"/>
  <c r="B4" i="24"/>
  <c r="B5" i="24"/>
  <c r="B6" i="24"/>
  <c r="B7" i="24"/>
  <c r="B8" i="24"/>
  <c r="B9" i="24"/>
  <c r="B10" i="24"/>
  <c r="B11" i="24"/>
  <c r="B12" i="24"/>
  <c r="B13" i="24"/>
  <c r="B14" i="24"/>
  <c r="B15" i="24"/>
  <c r="B16" i="24"/>
  <c r="B17" i="24"/>
  <c r="B18" i="24"/>
  <c r="B19" i="24"/>
  <c r="A3" i="24"/>
  <c r="L2" i="24"/>
  <c r="K2" i="24"/>
  <c r="L180" i="24"/>
  <c r="L181" i="24"/>
  <c r="L179" i="24"/>
  <c r="L371" i="24"/>
  <c r="L372" i="24"/>
  <c r="L47" i="24"/>
  <c r="L48" i="24"/>
  <c r="N211" i="24"/>
  <c r="A4" i="24"/>
  <c r="K289" i="24"/>
  <c r="N272" i="24"/>
  <c r="K290" i="24"/>
  <c r="K291" i="24"/>
  <c r="K371" i="24"/>
  <c r="K372" i="24"/>
  <c r="K47" i="24"/>
  <c r="K48" i="24"/>
  <c r="K46" i="24"/>
  <c r="K293" i="24"/>
  <c r="N153" i="24"/>
  <c r="N180" i="24"/>
  <c r="N181" i="24"/>
  <c r="N159" i="24"/>
  <c r="K179" i="24"/>
  <c r="L290" i="24"/>
  <c r="L291" i="24"/>
  <c r="N192" i="24"/>
  <c r="N234" i="24"/>
  <c r="L497" i="24"/>
  <c r="K498" i="24"/>
  <c r="K499" i="24"/>
  <c r="N243" i="24"/>
  <c r="N265" i="24"/>
  <c r="K497" i="24"/>
  <c r="N290" i="24"/>
  <c r="N291" i="24"/>
  <c r="N289" i="24"/>
  <c r="A5" i="24"/>
  <c r="N179" i="24"/>
  <c r="N293" i="24"/>
  <c r="A6" i="24"/>
  <c r="A7" i="24"/>
  <c r="A8" i="24"/>
  <c r="A9" i="24"/>
  <c r="A10" i="24"/>
  <c r="A11" i="24"/>
  <c r="A12" i="24"/>
  <c r="A13" i="24"/>
  <c r="A14" i="24"/>
  <c r="A15" i="24"/>
  <c r="A16" i="24"/>
  <c r="A17" i="24"/>
  <c r="A18" i="24"/>
  <c r="A19" i="24"/>
  <c r="Q36" i="24"/>
  <c r="Q68" i="24"/>
  <c r="Q53" i="24"/>
  <c r="Q55" i="24"/>
  <c r="Q40" i="24"/>
  <c r="Q48" i="24"/>
  <c r="R53" i="24"/>
  <c r="Q65" i="24"/>
  <c r="Q61" i="24"/>
  <c r="R66" i="24"/>
  <c r="Q67" i="24"/>
  <c r="Q56" i="24"/>
  <c r="Q49" i="24"/>
  <c r="R54" i="24"/>
  <c r="Q33" i="24"/>
  <c r="Q39" i="24"/>
  <c r="Q52" i="24"/>
  <c r="Q38" i="24"/>
  <c r="Q50" i="24"/>
  <c r="R55" i="24"/>
  <c r="Q35" i="24"/>
  <c r="Q62" i="24"/>
  <c r="R67" i="24"/>
  <c r="Q31" i="24"/>
  <c r="Q37" i="24"/>
  <c r="Q51" i="24"/>
  <c r="R56" i="24"/>
  <c r="Q42" i="24"/>
  <c r="Q41" i="24"/>
  <c r="R41" i="24"/>
  <c r="Q43" i="24"/>
  <c r="R43" i="24"/>
  <c r="Q66" i="24"/>
  <c r="Q63" i="24"/>
  <c r="R68" i="24"/>
  <c r="Q60" i="24"/>
  <c r="R65" i="24"/>
  <c r="Q59" i="24"/>
  <c r="Q47" i="24"/>
  <c r="Q44" i="24"/>
  <c r="Q32" i="24"/>
  <c r="Q64" i="24"/>
  <c r="Q34" i="24"/>
  <c r="Q54" i="24"/>
  <c r="R64" i="24"/>
  <c r="R44" i="24"/>
  <c r="R42" i="24"/>
  <c r="Q45" i="24"/>
  <c r="R38" i="24"/>
  <c r="Q57" i="24"/>
  <c r="R52" i="24"/>
  <c r="R57" i="24"/>
  <c r="R39" i="24"/>
  <c r="R40" i="24"/>
  <c r="R45" i="24"/>
  <c r="G2" i="23"/>
  <c r="P2" i="23"/>
  <c r="Q2" i="23"/>
  <c r="R2" i="23"/>
  <c r="S2" i="23"/>
  <c r="T2" i="23"/>
  <c r="G3" i="23"/>
  <c r="P3" i="23"/>
  <c r="Q3" i="23"/>
  <c r="R3" i="23"/>
  <c r="S3" i="23"/>
  <c r="T3" i="23"/>
  <c r="G4" i="23"/>
  <c r="P4" i="23"/>
  <c r="Q4" i="23"/>
  <c r="R4" i="23"/>
  <c r="S4" i="23"/>
  <c r="T4" i="23"/>
  <c r="G5" i="23"/>
  <c r="P5" i="23"/>
  <c r="Q5" i="23"/>
  <c r="R5" i="23"/>
  <c r="S5" i="23"/>
  <c r="T5" i="23"/>
  <c r="G6" i="23"/>
  <c r="P6" i="23"/>
  <c r="Q6" i="23"/>
  <c r="R6" i="23"/>
  <c r="S6" i="23"/>
  <c r="T6" i="23"/>
  <c r="G7" i="23"/>
  <c r="P7" i="23"/>
  <c r="Q7" i="23"/>
  <c r="R7" i="23"/>
  <c r="S7" i="23"/>
  <c r="T7" i="23"/>
  <c r="G8" i="23"/>
  <c r="P8" i="23"/>
  <c r="Q8" i="23"/>
  <c r="R8" i="23"/>
  <c r="S8" i="23"/>
  <c r="T8" i="23"/>
  <c r="G9" i="23"/>
  <c r="P9" i="23"/>
  <c r="Q9" i="23"/>
  <c r="R9" i="23"/>
  <c r="S9" i="23"/>
  <c r="T9" i="23"/>
  <c r="G10" i="23"/>
  <c r="G11" i="23"/>
  <c r="G12" i="23"/>
  <c r="G13" i="23"/>
  <c r="G14" i="23"/>
  <c r="G15" i="23"/>
  <c r="G16" i="23"/>
  <c r="G17" i="23"/>
  <c r="G18" i="23"/>
  <c r="G50" i="23"/>
  <c r="G19" i="23"/>
  <c r="G20" i="23"/>
  <c r="G21" i="23"/>
  <c r="G22" i="23"/>
  <c r="G23" i="23"/>
  <c r="G24" i="23"/>
  <c r="G25" i="23"/>
  <c r="G26" i="23"/>
  <c r="G27" i="23"/>
  <c r="G28" i="23"/>
  <c r="G29" i="23"/>
  <c r="G30" i="23"/>
  <c r="G31" i="23"/>
  <c r="G32" i="23"/>
  <c r="G33" i="23"/>
  <c r="G34" i="23"/>
  <c r="G35" i="23"/>
  <c r="G36" i="23"/>
  <c r="G37" i="23"/>
  <c r="E38" i="23"/>
  <c r="G38" i="23"/>
  <c r="G39" i="23"/>
  <c r="G40" i="23"/>
  <c r="G41" i="23"/>
  <c r="G42" i="23"/>
  <c r="G43" i="23"/>
  <c r="G44" i="23"/>
  <c r="G45" i="23"/>
  <c r="G46" i="23"/>
  <c r="G47" i="23"/>
  <c r="G48" i="23"/>
  <c r="I48" i="23"/>
  <c r="F49" i="23"/>
  <c r="G49" i="23"/>
  <c r="G54" i="23"/>
  <c r="P54" i="23"/>
  <c r="S54" i="23"/>
  <c r="Q54" i="23"/>
  <c r="R54" i="23"/>
  <c r="T54" i="23"/>
  <c r="G55" i="23"/>
  <c r="P55" i="23"/>
  <c r="S55" i="23"/>
  <c r="Q55" i="23"/>
  <c r="R55" i="23"/>
  <c r="T55" i="23"/>
  <c r="G56" i="23"/>
  <c r="P56" i="23"/>
  <c r="S56" i="23"/>
  <c r="Q56" i="23"/>
  <c r="R56" i="23"/>
  <c r="T56" i="23"/>
  <c r="G57" i="23"/>
  <c r="P57" i="23"/>
  <c r="S57" i="23"/>
  <c r="Q57" i="23"/>
  <c r="R57" i="23"/>
  <c r="T57" i="23"/>
  <c r="G58" i="23"/>
  <c r="P58" i="23"/>
  <c r="S58" i="23"/>
  <c r="Q58" i="23"/>
  <c r="R58" i="23"/>
  <c r="T58" i="23"/>
  <c r="G59" i="23"/>
  <c r="P59" i="23"/>
  <c r="S59" i="23"/>
  <c r="Q59" i="23"/>
  <c r="R59" i="23"/>
  <c r="T59" i="23"/>
  <c r="G60" i="23"/>
  <c r="P60" i="23"/>
  <c r="S60" i="23"/>
  <c r="Q60" i="23"/>
  <c r="R60" i="23"/>
  <c r="T60" i="23"/>
  <c r="G61" i="23"/>
  <c r="P61" i="23"/>
  <c r="S61" i="23"/>
  <c r="Q61" i="23"/>
  <c r="R61" i="23"/>
  <c r="T61" i="23"/>
  <c r="G62" i="23"/>
  <c r="G63" i="23"/>
  <c r="I63" i="23"/>
  <c r="G64" i="23"/>
  <c r="R64" i="23"/>
  <c r="G65" i="23"/>
  <c r="I65" i="23"/>
  <c r="G66" i="23"/>
  <c r="G67" i="23"/>
  <c r="I67" i="23"/>
  <c r="G68" i="23"/>
  <c r="G69" i="23"/>
  <c r="I69" i="23"/>
  <c r="G70" i="23"/>
  <c r="G71" i="23"/>
  <c r="I71" i="23"/>
  <c r="G72" i="23"/>
  <c r="G73" i="23"/>
  <c r="I73" i="23"/>
  <c r="G74" i="23"/>
  <c r="G75" i="23"/>
  <c r="I75" i="23"/>
  <c r="G76" i="23"/>
  <c r="G77" i="23"/>
  <c r="I77" i="23"/>
  <c r="G78" i="23"/>
  <c r="G79" i="23"/>
  <c r="I79" i="23"/>
  <c r="G80" i="23"/>
  <c r="G81" i="23"/>
  <c r="I81" i="23"/>
  <c r="G82" i="23"/>
  <c r="G83" i="23"/>
  <c r="I83" i="23"/>
  <c r="G84" i="23"/>
  <c r="G85" i="23"/>
  <c r="I85" i="23"/>
  <c r="G86" i="23"/>
  <c r="G87" i="23"/>
  <c r="I87" i="23"/>
  <c r="G88" i="23"/>
  <c r="G89" i="23"/>
  <c r="I89" i="23"/>
  <c r="G90" i="23"/>
  <c r="G91" i="23"/>
  <c r="I91" i="23"/>
  <c r="G92" i="23"/>
  <c r="G93" i="23"/>
  <c r="I93" i="23"/>
  <c r="G94" i="23"/>
  <c r="G95" i="23"/>
  <c r="I95" i="23"/>
  <c r="G96" i="23"/>
  <c r="G97" i="23"/>
  <c r="I97" i="23"/>
  <c r="G98" i="23"/>
  <c r="G99" i="23"/>
  <c r="I99" i="23"/>
  <c r="G100" i="23"/>
  <c r="G101" i="23"/>
  <c r="I101" i="23"/>
  <c r="J103" i="23"/>
  <c r="Q2" i="22"/>
  <c r="R2" i="22"/>
  <c r="S2" i="22"/>
  <c r="T2" i="22"/>
  <c r="U2" i="22"/>
  <c r="A3" i="22"/>
  <c r="Q3" i="22"/>
  <c r="R3" i="22"/>
  <c r="S3" i="22"/>
  <c r="T3" i="22"/>
  <c r="Q4" i="22"/>
  <c r="T4" i="22"/>
  <c r="R4" i="22"/>
  <c r="S4" i="22"/>
  <c r="U4" i="22"/>
  <c r="A5" i="22"/>
  <c r="Q5" i="22"/>
  <c r="R5" i="22"/>
  <c r="S5" i="22"/>
  <c r="T5" i="22"/>
  <c r="U5" i="22"/>
  <c r="Q6" i="22"/>
  <c r="R6" i="22"/>
  <c r="S6" i="22"/>
  <c r="U6" i="22"/>
  <c r="T6" i="22"/>
  <c r="A7" i="22"/>
  <c r="Q7" i="22"/>
  <c r="T7" i="22"/>
  <c r="R7" i="22"/>
  <c r="S7" i="22"/>
  <c r="U7" i="22"/>
  <c r="Q8" i="22"/>
  <c r="R8" i="22"/>
  <c r="S8" i="22"/>
  <c r="T8" i="22"/>
  <c r="A9" i="22"/>
  <c r="Q9" i="22"/>
  <c r="R9" i="22"/>
  <c r="S9" i="22"/>
  <c r="U9" i="22"/>
  <c r="T9" i="22"/>
  <c r="Q10" i="22"/>
  <c r="R10" i="22"/>
  <c r="S10" i="22"/>
  <c r="T10" i="22"/>
  <c r="U10" i="22"/>
  <c r="A11" i="22"/>
  <c r="Q11" i="22"/>
  <c r="R11" i="22"/>
  <c r="S11" i="22"/>
  <c r="T11" i="22"/>
  <c r="Q12" i="22"/>
  <c r="T12" i="22"/>
  <c r="R12" i="22"/>
  <c r="S12" i="22"/>
  <c r="U12" i="22"/>
  <c r="A13" i="22"/>
  <c r="Q13" i="22"/>
  <c r="R13" i="22"/>
  <c r="S13" i="22"/>
  <c r="T13" i="22"/>
  <c r="U13" i="22"/>
  <c r="A15" i="22"/>
  <c r="A17" i="22"/>
  <c r="A19" i="22"/>
  <c r="A21" i="22"/>
  <c r="A23" i="22"/>
  <c r="A25" i="22"/>
  <c r="A27" i="22"/>
  <c r="A29" i="22"/>
  <c r="A31" i="22"/>
  <c r="A33" i="22"/>
  <c r="A35" i="22"/>
  <c r="A37" i="22"/>
  <c r="Q42" i="22"/>
  <c r="R42" i="22"/>
  <c r="S42" i="22"/>
  <c r="T42" i="22"/>
  <c r="U42" i="22"/>
  <c r="Q43" i="22"/>
  <c r="R43" i="22"/>
  <c r="S43" i="22"/>
  <c r="U43" i="22"/>
  <c r="T43" i="22"/>
  <c r="Q44" i="22"/>
  <c r="R44" i="22"/>
  <c r="S44" i="22"/>
  <c r="T44" i="22"/>
  <c r="U44" i="22"/>
  <c r="Q45" i="22"/>
  <c r="R45" i="22"/>
  <c r="S45" i="22"/>
  <c r="U45" i="22"/>
  <c r="T45" i="22"/>
  <c r="Q46" i="22"/>
  <c r="R46" i="22"/>
  <c r="S46" i="22"/>
  <c r="T46" i="22"/>
  <c r="U46" i="22"/>
  <c r="Q47" i="22"/>
  <c r="R47" i="22"/>
  <c r="S47" i="22"/>
  <c r="U47" i="22"/>
  <c r="T47" i="22"/>
  <c r="Q48" i="22"/>
  <c r="R48" i="22"/>
  <c r="S48" i="22"/>
  <c r="T48" i="22"/>
  <c r="U48" i="22"/>
  <c r="Q49" i="22"/>
  <c r="R49" i="22"/>
  <c r="S49" i="22"/>
  <c r="U49" i="22"/>
  <c r="T49" i="22"/>
  <c r="Q50" i="22"/>
  <c r="R50" i="22"/>
  <c r="S50" i="22"/>
  <c r="T50" i="22"/>
  <c r="U50" i="22"/>
  <c r="Q51" i="22"/>
  <c r="R51" i="22"/>
  <c r="S51" i="22"/>
  <c r="U51" i="22"/>
  <c r="T51" i="22"/>
  <c r="Q52" i="22"/>
  <c r="R52" i="22"/>
  <c r="S52" i="22"/>
  <c r="T52" i="22"/>
  <c r="U52" i="22"/>
  <c r="Q53" i="22"/>
  <c r="R53" i="22"/>
  <c r="S53" i="22"/>
  <c r="U53" i="22"/>
  <c r="T53" i="22"/>
  <c r="A55" i="22"/>
  <c r="A57" i="22"/>
  <c r="A59" i="22"/>
  <c r="A61" i="22"/>
  <c r="A63" i="22"/>
  <c r="A65" i="22"/>
  <c r="A67" i="22"/>
  <c r="A69" i="22"/>
  <c r="A71" i="22"/>
  <c r="A73" i="22"/>
  <c r="A75" i="22"/>
  <c r="A77" i="22"/>
  <c r="P2" i="21"/>
  <c r="Q2" i="21"/>
  <c r="R2" i="21"/>
  <c r="T2" i="21"/>
  <c r="S2" i="21"/>
  <c r="S10" i="21"/>
  <c r="S11" i="21"/>
  <c r="P3" i="21"/>
  <c r="Q3" i="21"/>
  <c r="R3" i="21"/>
  <c r="S3" i="21"/>
  <c r="T3" i="21"/>
  <c r="P4" i="21"/>
  <c r="R4" i="21"/>
  <c r="T4" i="21"/>
  <c r="S4" i="21"/>
  <c r="P5" i="21"/>
  <c r="R5" i="21"/>
  <c r="S5" i="21"/>
  <c r="T5" i="21"/>
  <c r="D6" i="21"/>
  <c r="D8" i="21"/>
  <c r="D9" i="21"/>
  <c r="Q4" i="21"/>
  <c r="D10" i="21"/>
  <c r="D11" i="21"/>
  <c r="D12" i="21"/>
  <c r="Q5" i="21"/>
  <c r="D13" i="21"/>
  <c r="D16" i="21"/>
  <c r="P16" i="21"/>
  <c r="Q16" i="21"/>
  <c r="R16" i="21"/>
  <c r="S16" i="21"/>
  <c r="T16" i="21"/>
  <c r="D17" i="21"/>
  <c r="P17" i="21"/>
  <c r="Q17" i="21"/>
  <c r="R17" i="21"/>
  <c r="S17" i="21"/>
  <c r="P18" i="21"/>
  <c r="S18" i="21"/>
  <c r="U18" i="21"/>
  <c r="Q18" i="21"/>
  <c r="R18" i="21"/>
  <c r="T18" i="21"/>
  <c r="D19" i="21"/>
  <c r="P19" i="21"/>
  <c r="Q19" i="21"/>
  <c r="R19" i="21"/>
  <c r="S19" i="21"/>
  <c r="U19" i="21"/>
  <c r="T19" i="21"/>
  <c r="D20" i="21"/>
  <c r="P54" i="21"/>
  <c r="S54" i="21"/>
  <c r="Q54" i="21"/>
  <c r="R54" i="21"/>
  <c r="T54" i="21"/>
  <c r="P55" i="21"/>
  <c r="Q55" i="21"/>
  <c r="R55" i="21"/>
  <c r="S55" i="21"/>
  <c r="V55" i="21"/>
  <c r="P56" i="21"/>
  <c r="S56" i="21"/>
  <c r="V56" i="21"/>
  <c r="Q56" i="21"/>
  <c r="R56" i="21"/>
  <c r="T56" i="21"/>
  <c r="P57" i="21"/>
  <c r="Q57" i="21"/>
  <c r="R57" i="21"/>
  <c r="S57" i="21"/>
  <c r="V57" i="21"/>
  <c r="P58" i="21"/>
  <c r="S58" i="21"/>
  <c r="V58" i="21"/>
  <c r="Q58" i="21"/>
  <c r="R58" i="21"/>
  <c r="T58" i="21"/>
  <c r="P59" i="21"/>
  <c r="Q59" i="21"/>
  <c r="R59" i="21"/>
  <c r="S59" i="21"/>
  <c r="P60" i="21"/>
  <c r="S60" i="21"/>
  <c r="V60" i="21"/>
  <c r="Q60" i="21"/>
  <c r="R60" i="21"/>
  <c r="T60" i="21"/>
  <c r="P61" i="21"/>
  <c r="Q61" i="21"/>
  <c r="R61" i="21"/>
  <c r="S61" i="21"/>
  <c r="V61" i="21"/>
  <c r="G2" i="20"/>
  <c r="P2" i="20"/>
  <c r="Q2" i="20"/>
  <c r="R2" i="20"/>
  <c r="T2" i="20"/>
  <c r="G3" i="20"/>
  <c r="P3" i="20"/>
  <c r="Q3" i="20"/>
  <c r="R3" i="20"/>
  <c r="S3" i="20"/>
  <c r="G4" i="20"/>
  <c r="P4" i="20"/>
  <c r="Q4" i="20"/>
  <c r="R4" i="20"/>
  <c r="S4" i="20"/>
  <c r="T4" i="20"/>
  <c r="G5" i="20"/>
  <c r="P5" i="20"/>
  <c r="Q5" i="20"/>
  <c r="R5" i="20"/>
  <c r="S5" i="20"/>
  <c r="G6" i="20"/>
  <c r="G7" i="20"/>
  <c r="G8" i="20"/>
  <c r="G9" i="20"/>
  <c r="G10" i="20"/>
  <c r="G11" i="20"/>
  <c r="G12" i="20"/>
  <c r="G13" i="20"/>
  <c r="P22" i="20"/>
  <c r="Q22" i="20"/>
  <c r="R22" i="20"/>
  <c r="S22" i="20"/>
  <c r="P23" i="20"/>
  <c r="Q23" i="20"/>
  <c r="R23" i="20"/>
  <c r="S23" i="20"/>
  <c r="T23" i="20"/>
  <c r="P24" i="20"/>
  <c r="Q24" i="20"/>
  <c r="R24" i="20"/>
  <c r="S24" i="20"/>
  <c r="T24" i="20"/>
  <c r="P25" i="20"/>
  <c r="Q25" i="20"/>
  <c r="R25" i="20"/>
  <c r="S25" i="20"/>
  <c r="T25" i="20"/>
  <c r="P26" i="20"/>
  <c r="Q26" i="20"/>
  <c r="R26" i="20"/>
  <c r="T26" i="20"/>
  <c r="Q2" i="19"/>
  <c r="U2" i="19"/>
  <c r="R2" i="19"/>
  <c r="S2" i="19"/>
  <c r="T2" i="19"/>
  <c r="A3" i="19"/>
  <c r="Q3" i="19"/>
  <c r="R3" i="19"/>
  <c r="S3" i="19"/>
  <c r="U3" i="19"/>
  <c r="T3" i="19"/>
  <c r="Q4" i="19"/>
  <c r="R4" i="19"/>
  <c r="S4" i="19"/>
  <c r="T4" i="19"/>
  <c r="U4" i="19"/>
  <c r="A5" i="19"/>
  <c r="Q5" i="19"/>
  <c r="U5" i="19"/>
  <c r="R5" i="19"/>
  <c r="S5" i="19"/>
  <c r="Q6" i="19"/>
  <c r="R6" i="19"/>
  <c r="S6" i="19"/>
  <c r="U6" i="19"/>
  <c r="T6" i="19"/>
  <c r="A7" i="19"/>
  <c r="Q7" i="19"/>
  <c r="T7" i="19"/>
  <c r="R7" i="19"/>
  <c r="S7" i="19"/>
  <c r="U7" i="19"/>
  <c r="Q8" i="19"/>
  <c r="R8" i="19"/>
  <c r="S8" i="19"/>
  <c r="U8" i="19"/>
  <c r="T8" i="19"/>
  <c r="A9" i="19"/>
  <c r="Q9" i="19"/>
  <c r="T9" i="19"/>
  <c r="R9" i="19"/>
  <c r="S9" i="19"/>
  <c r="U9" i="19"/>
  <c r="Q10" i="19"/>
  <c r="U10" i="19"/>
  <c r="R10" i="19"/>
  <c r="S10" i="19"/>
  <c r="A11" i="19"/>
  <c r="Q11" i="19"/>
  <c r="R11" i="19"/>
  <c r="S11" i="19"/>
  <c r="U11" i="19"/>
  <c r="Q12" i="19"/>
  <c r="T12" i="19"/>
  <c r="R12" i="19"/>
  <c r="S12" i="19"/>
  <c r="U12" i="19"/>
  <c r="A13" i="19"/>
  <c r="Q13" i="19"/>
  <c r="U13" i="19"/>
  <c r="R13" i="19"/>
  <c r="S13" i="19"/>
  <c r="T13" i="19"/>
  <c r="A15" i="19"/>
  <c r="A17" i="19"/>
  <c r="A19" i="19"/>
  <c r="A21" i="19"/>
  <c r="A23" i="19"/>
  <c r="A25" i="19"/>
  <c r="A27" i="19"/>
  <c r="A29" i="19"/>
  <c r="A31" i="19"/>
  <c r="A33" i="19"/>
  <c r="A35" i="19"/>
  <c r="A37" i="19"/>
  <c r="Q42" i="19"/>
  <c r="R42" i="19"/>
  <c r="S42" i="19"/>
  <c r="T42" i="19"/>
  <c r="U42" i="19"/>
  <c r="Q43" i="19"/>
  <c r="R43" i="19"/>
  <c r="S43" i="19"/>
  <c r="U43" i="19"/>
  <c r="Q44" i="19"/>
  <c r="T44" i="19"/>
  <c r="R44" i="19"/>
  <c r="S44" i="19"/>
  <c r="U44" i="19"/>
  <c r="Q45" i="19"/>
  <c r="R45" i="19"/>
  <c r="S45" i="19"/>
  <c r="U45" i="19"/>
  <c r="Q46" i="19"/>
  <c r="T46" i="19"/>
  <c r="R46" i="19"/>
  <c r="S46" i="19"/>
  <c r="U46" i="19"/>
  <c r="Q47" i="19"/>
  <c r="R47" i="19"/>
  <c r="S47" i="19"/>
  <c r="U47" i="19"/>
  <c r="Q48" i="19"/>
  <c r="T48" i="19"/>
  <c r="R48" i="19"/>
  <c r="S48" i="19"/>
  <c r="U48" i="19"/>
  <c r="Q49" i="19"/>
  <c r="R49" i="19"/>
  <c r="S49" i="19"/>
  <c r="U49" i="19"/>
  <c r="Q50" i="19"/>
  <c r="R50" i="19"/>
  <c r="S50" i="19"/>
  <c r="T50" i="19"/>
  <c r="U50" i="19"/>
  <c r="Q51" i="19"/>
  <c r="R51" i="19"/>
  <c r="S51" i="19"/>
  <c r="U51" i="19"/>
  <c r="Q52" i="19"/>
  <c r="R52" i="19"/>
  <c r="S52" i="19"/>
  <c r="T52" i="19"/>
  <c r="U52" i="19"/>
  <c r="Q53" i="19"/>
  <c r="R53" i="19"/>
  <c r="S53" i="19"/>
  <c r="U53" i="19"/>
  <c r="A55" i="19"/>
  <c r="A57" i="19"/>
  <c r="A59" i="19"/>
  <c r="A61" i="19"/>
  <c r="A63" i="19"/>
  <c r="A65" i="19"/>
  <c r="A67" i="19"/>
  <c r="A69" i="19"/>
  <c r="A71" i="19"/>
  <c r="A73" i="19"/>
  <c r="A75" i="19"/>
  <c r="A77" i="19"/>
  <c r="D2" i="18"/>
  <c r="P2" i="18"/>
  <c r="R2" i="18"/>
  <c r="S2" i="18"/>
  <c r="T2" i="18"/>
  <c r="D3" i="18"/>
  <c r="P3" i="18"/>
  <c r="R3" i="18"/>
  <c r="S3" i="18"/>
  <c r="T3" i="18"/>
  <c r="D4" i="18"/>
  <c r="Q2" i="18"/>
  <c r="P4" i="18"/>
  <c r="R4" i="18"/>
  <c r="S4" i="18"/>
  <c r="D5" i="18"/>
  <c r="P5" i="18"/>
  <c r="R5" i="18"/>
  <c r="S5" i="18"/>
  <c r="D6" i="18"/>
  <c r="Q3" i="18"/>
  <c r="D7" i="18"/>
  <c r="D8" i="18"/>
  <c r="D9" i="18"/>
  <c r="D10" i="18"/>
  <c r="Q4" i="18"/>
  <c r="D11" i="18"/>
  <c r="D12" i="18"/>
  <c r="Q5" i="18"/>
  <c r="D13" i="18"/>
  <c r="P16" i="18"/>
  <c r="Q16" i="18"/>
  <c r="R16" i="18"/>
  <c r="S16" i="18"/>
  <c r="P17" i="18"/>
  <c r="R17" i="18"/>
  <c r="S17" i="18"/>
  <c r="T17" i="18"/>
  <c r="P18" i="18"/>
  <c r="Q18" i="18"/>
  <c r="R18" i="18"/>
  <c r="S18" i="18"/>
  <c r="P19" i="18"/>
  <c r="R19" i="18"/>
  <c r="S19" i="18"/>
  <c r="T19" i="18"/>
  <c r="D20" i="18"/>
  <c r="Q17" i="18"/>
  <c r="D25" i="18"/>
  <c r="D26" i="18"/>
  <c r="Q19" i="18"/>
  <c r="P54" i="18"/>
  <c r="Q54" i="18"/>
  <c r="R54" i="18"/>
  <c r="T54" i="18"/>
  <c r="S54" i="18"/>
  <c r="P55" i="18"/>
  <c r="Q55" i="18"/>
  <c r="R55" i="18"/>
  <c r="S55" i="18"/>
  <c r="T55" i="18"/>
  <c r="P56" i="18"/>
  <c r="Q56" i="18"/>
  <c r="R56" i="18"/>
  <c r="T56" i="18"/>
  <c r="S56" i="18"/>
  <c r="P57" i="18"/>
  <c r="Q57" i="18"/>
  <c r="R57" i="18"/>
  <c r="S57" i="18"/>
  <c r="T57" i="18"/>
  <c r="P58" i="18"/>
  <c r="Q58" i="18"/>
  <c r="R58" i="18"/>
  <c r="S58" i="18"/>
  <c r="P59" i="18"/>
  <c r="Q59" i="18"/>
  <c r="R59" i="18"/>
  <c r="S59" i="18"/>
  <c r="T59" i="18"/>
  <c r="P60" i="18"/>
  <c r="Q60" i="18"/>
  <c r="R60" i="18"/>
  <c r="S60" i="18"/>
  <c r="P61" i="18"/>
  <c r="S61" i="18"/>
  <c r="Q61" i="18"/>
  <c r="R61" i="18"/>
  <c r="T61" i="18"/>
  <c r="R64" i="18"/>
  <c r="P2" i="17"/>
  <c r="Q2" i="17"/>
  <c r="R2" i="17"/>
  <c r="S2" i="17"/>
  <c r="P3" i="17"/>
  <c r="Q3" i="17"/>
  <c r="R3" i="17"/>
  <c r="S3" i="17"/>
  <c r="T3" i="17"/>
  <c r="P4" i="17"/>
  <c r="Q4" i="17"/>
  <c r="R4" i="17"/>
  <c r="S4" i="17"/>
  <c r="G5" i="17"/>
  <c r="P5" i="17"/>
  <c r="Q5" i="17"/>
  <c r="R5" i="17"/>
  <c r="G6" i="17"/>
  <c r="G7" i="17"/>
  <c r="G8" i="17"/>
  <c r="G9" i="17"/>
  <c r="G10" i="17"/>
  <c r="G11" i="17"/>
  <c r="G12" i="17"/>
  <c r="G13" i="17"/>
  <c r="G14" i="17"/>
  <c r="P22" i="17"/>
  <c r="Q22" i="17"/>
  <c r="R22" i="17"/>
  <c r="S22" i="17"/>
  <c r="P23" i="17"/>
  <c r="Q23" i="17"/>
  <c r="R23" i="17"/>
  <c r="S23" i="17"/>
  <c r="T23" i="17"/>
  <c r="P24" i="17"/>
  <c r="Q24" i="17"/>
  <c r="R24" i="17"/>
  <c r="S24" i="17"/>
  <c r="P25" i="17"/>
  <c r="Q25" i="17"/>
  <c r="R25" i="17"/>
  <c r="S25" i="17"/>
  <c r="T25" i="17"/>
  <c r="P26" i="17"/>
  <c r="Q26" i="17"/>
  <c r="R26" i="17"/>
  <c r="S26" i="17"/>
  <c r="P2" i="16"/>
  <c r="Q2" i="16"/>
  <c r="R2" i="16"/>
  <c r="S2" i="16"/>
  <c r="P3" i="16"/>
  <c r="Q3" i="16"/>
  <c r="R3" i="16"/>
  <c r="S3" i="16"/>
  <c r="T3" i="16"/>
  <c r="P4" i="16"/>
  <c r="Q4" i="16"/>
  <c r="R4" i="16"/>
  <c r="S4" i="16"/>
  <c r="P5" i="16"/>
  <c r="Q5" i="16"/>
  <c r="R5" i="16"/>
  <c r="S5" i="16"/>
  <c r="T5" i="16"/>
  <c r="P6" i="16"/>
  <c r="Q6" i="16"/>
  <c r="R6" i="16"/>
  <c r="S6" i="16"/>
  <c r="P7" i="16"/>
  <c r="Q7" i="16"/>
  <c r="R7" i="16"/>
  <c r="S7" i="16"/>
  <c r="T7" i="16"/>
  <c r="P8" i="16"/>
  <c r="Q8" i="16"/>
  <c r="R8" i="16"/>
  <c r="S8" i="16"/>
  <c r="P9" i="16"/>
  <c r="Q9" i="16"/>
  <c r="R9" i="16"/>
  <c r="S9" i="16"/>
  <c r="T9" i="16"/>
  <c r="P10" i="16"/>
  <c r="Q10" i="16"/>
  <c r="R10" i="16"/>
  <c r="S10" i="16"/>
  <c r="P11" i="16"/>
  <c r="Q11" i="16"/>
  <c r="R11" i="16"/>
  <c r="S11" i="16"/>
  <c r="T11" i="16"/>
  <c r="P12" i="16"/>
  <c r="Q12" i="16"/>
  <c r="R12" i="16"/>
  <c r="S12" i="16"/>
  <c r="P13" i="16"/>
  <c r="Q13" i="16"/>
  <c r="R13" i="16"/>
  <c r="S13" i="16"/>
  <c r="T13" i="16"/>
  <c r="P14" i="16"/>
  <c r="Q14" i="16"/>
  <c r="R14" i="16"/>
  <c r="S14" i="16"/>
  <c r="P15" i="16"/>
  <c r="Q15" i="16"/>
  <c r="R15" i="16"/>
  <c r="S15" i="16"/>
  <c r="T15" i="16"/>
  <c r="P16" i="16"/>
  <c r="Q16" i="16"/>
  <c r="R16" i="16"/>
  <c r="S16" i="16"/>
  <c r="P17" i="16"/>
  <c r="Q17" i="16"/>
  <c r="R17" i="16"/>
  <c r="S17" i="16"/>
  <c r="T17" i="16"/>
  <c r="P54" i="16"/>
  <c r="Q54" i="16"/>
  <c r="R54" i="16"/>
  <c r="S54" i="16"/>
  <c r="T54" i="16"/>
  <c r="P55" i="16"/>
  <c r="Q55" i="16"/>
  <c r="R55" i="16"/>
  <c r="S55" i="16"/>
  <c r="P56" i="16"/>
  <c r="Q56" i="16"/>
  <c r="R56" i="16"/>
  <c r="S56" i="16"/>
  <c r="T56" i="16"/>
  <c r="P57" i="16"/>
  <c r="Q57" i="16"/>
  <c r="R57" i="16"/>
  <c r="S57" i="16"/>
  <c r="P58" i="16"/>
  <c r="Q58" i="16"/>
  <c r="R58" i="16"/>
  <c r="S58" i="16"/>
  <c r="P59" i="16"/>
  <c r="T59" i="16"/>
  <c r="Q59" i="16"/>
  <c r="R59" i="16"/>
  <c r="P60" i="16"/>
  <c r="S60" i="16"/>
  <c r="Q60" i="16"/>
  <c r="R60" i="16"/>
  <c r="T60" i="16"/>
  <c r="P61" i="16"/>
  <c r="Q61" i="16"/>
  <c r="R61" i="16"/>
  <c r="S61" i="16"/>
  <c r="T61" i="16"/>
  <c r="P62" i="16"/>
  <c r="Q62" i="16"/>
  <c r="R62" i="16"/>
  <c r="S62" i="16"/>
  <c r="P63" i="16"/>
  <c r="T63" i="16"/>
  <c r="Q63" i="16"/>
  <c r="R63" i="16"/>
  <c r="P64" i="16"/>
  <c r="T64" i="16"/>
  <c r="Q64" i="16"/>
  <c r="R64" i="16"/>
  <c r="S64" i="16"/>
  <c r="P65" i="16"/>
  <c r="S65" i="16"/>
  <c r="Q65" i="16"/>
  <c r="R65" i="16"/>
  <c r="T65" i="16"/>
  <c r="P66" i="16"/>
  <c r="T66" i="16"/>
  <c r="Q66" i="16"/>
  <c r="R66" i="16"/>
  <c r="P67" i="16"/>
  <c r="Q67" i="16"/>
  <c r="R67" i="16"/>
  <c r="T67" i="16"/>
  <c r="S67" i="16"/>
  <c r="P68" i="16"/>
  <c r="T68" i="16"/>
  <c r="Q68" i="16"/>
  <c r="R68" i="16"/>
  <c r="S68" i="16"/>
  <c r="P69" i="16"/>
  <c r="S69" i="16"/>
  <c r="Q69" i="16"/>
  <c r="R69" i="16"/>
  <c r="T69" i="16"/>
  <c r="P2" i="15"/>
  <c r="Q2" i="15"/>
  <c r="R2" i="15"/>
  <c r="S2" i="15"/>
  <c r="P3" i="15"/>
  <c r="T3" i="15"/>
  <c r="Q3" i="15"/>
  <c r="R3" i="15"/>
  <c r="S3" i="15"/>
  <c r="P4" i="15"/>
  <c r="S4" i="15"/>
  <c r="Q4" i="15"/>
  <c r="R4" i="15"/>
  <c r="T4" i="15"/>
  <c r="P5" i="15"/>
  <c r="Q5" i="15"/>
  <c r="R5" i="15"/>
  <c r="T5" i="15"/>
  <c r="P6" i="15"/>
  <c r="Q6" i="15"/>
  <c r="R6" i="15"/>
  <c r="S6" i="15"/>
  <c r="P7" i="15"/>
  <c r="Q7" i="15"/>
  <c r="R7" i="15"/>
  <c r="S7" i="15"/>
  <c r="P8" i="15"/>
  <c r="Q8" i="15"/>
  <c r="R8" i="15"/>
  <c r="S8" i="15"/>
  <c r="T8" i="15"/>
  <c r="P9" i="15"/>
  <c r="Q9" i="15"/>
  <c r="R9" i="15"/>
  <c r="S9" i="15"/>
  <c r="P10" i="15"/>
  <c r="Q10" i="15"/>
  <c r="R10" i="15"/>
  <c r="S10" i="15"/>
  <c r="T10" i="15"/>
  <c r="P11" i="15"/>
  <c r="Q11" i="15"/>
  <c r="R11" i="15"/>
  <c r="S11" i="15"/>
  <c r="P12" i="15"/>
  <c r="Q12" i="15"/>
  <c r="R12" i="15"/>
  <c r="S12" i="15"/>
  <c r="T12" i="15"/>
  <c r="P13" i="15"/>
  <c r="Q13" i="15"/>
  <c r="R13" i="15"/>
  <c r="S13" i="15"/>
  <c r="P14" i="15"/>
  <c r="Q14" i="15"/>
  <c r="R14" i="15"/>
  <c r="S14" i="15"/>
  <c r="T14" i="15"/>
  <c r="P15" i="15"/>
  <c r="Q15" i="15"/>
  <c r="R15" i="15"/>
  <c r="S15" i="15"/>
  <c r="P16" i="15"/>
  <c r="Q16" i="15"/>
  <c r="R16" i="15"/>
  <c r="S16" i="15"/>
  <c r="T16" i="15"/>
  <c r="P17" i="15"/>
  <c r="Q17" i="15"/>
  <c r="R17" i="15"/>
  <c r="S17" i="15"/>
  <c r="P54" i="15"/>
  <c r="Q54" i="15"/>
  <c r="R54" i="15"/>
  <c r="S54" i="15"/>
  <c r="P55" i="15"/>
  <c r="Q55" i="15"/>
  <c r="R55" i="15"/>
  <c r="S55" i="15"/>
  <c r="T55" i="15"/>
  <c r="P56" i="15"/>
  <c r="Q56" i="15"/>
  <c r="R56" i="15"/>
  <c r="S56" i="15"/>
  <c r="P57" i="15"/>
  <c r="Q57" i="15"/>
  <c r="R57" i="15"/>
  <c r="S57" i="15"/>
  <c r="T57" i="15"/>
  <c r="P58" i="15"/>
  <c r="Q58" i="15"/>
  <c r="R58" i="15"/>
  <c r="S58" i="15"/>
  <c r="P59" i="15"/>
  <c r="Q59" i="15"/>
  <c r="R59" i="15"/>
  <c r="S59" i="15"/>
  <c r="T59" i="15"/>
  <c r="P60" i="15"/>
  <c r="Q60" i="15"/>
  <c r="R60" i="15"/>
  <c r="S60" i="15"/>
  <c r="P61" i="15"/>
  <c r="Q61" i="15"/>
  <c r="R61" i="15"/>
  <c r="S61" i="15"/>
  <c r="T61" i="15"/>
  <c r="P62" i="15"/>
  <c r="Q62" i="15"/>
  <c r="R62" i="15"/>
  <c r="S62" i="15"/>
  <c r="P63" i="15"/>
  <c r="Q63" i="15"/>
  <c r="R63" i="15"/>
  <c r="S63" i="15"/>
  <c r="T63" i="15"/>
  <c r="P64" i="15"/>
  <c r="Q64" i="15"/>
  <c r="R64" i="15"/>
  <c r="S64" i="15"/>
  <c r="P65" i="15"/>
  <c r="Q65" i="15"/>
  <c r="R65" i="15"/>
  <c r="S65" i="15"/>
  <c r="T65" i="15"/>
  <c r="P66" i="15"/>
  <c r="Q66" i="15"/>
  <c r="R66" i="15"/>
  <c r="S66" i="15"/>
  <c r="P67" i="15"/>
  <c r="Q67" i="15"/>
  <c r="R67" i="15"/>
  <c r="S67" i="15"/>
  <c r="T67" i="15"/>
  <c r="P68" i="15"/>
  <c r="Q68" i="15"/>
  <c r="R68" i="15"/>
  <c r="S68" i="15"/>
  <c r="P69" i="15"/>
  <c r="Q69" i="15"/>
  <c r="R69" i="15"/>
  <c r="S69" i="15"/>
  <c r="T69" i="15"/>
  <c r="G2" i="14"/>
  <c r="H2" i="14"/>
  <c r="I2" i="14"/>
  <c r="J2" i="14"/>
  <c r="K2" i="14"/>
  <c r="P2" i="14"/>
  <c r="Q2" i="14"/>
  <c r="R2" i="14"/>
  <c r="T2" i="14"/>
  <c r="G3" i="14"/>
  <c r="H3" i="14"/>
  <c r="I3" i="14"/>
  <c r="J3" i="14"/>
  <c r="K3" i="14"/>
  <c r="P3" i="14"/>
  <c r="Q3" i="14"/>
  <c r="R3" i="14"/>
  <c r="S3" i="14"/>
  <c r="G4" i="14"/>
  <c r="H4" i="14"/>
  <c r="I4" i="14"/>
  <c r="J4" i="14"/>
  <c r="K4" i="14"/>
  <c r="P4" i="14"/>
  <c r="Q4" i="14"/>
  <c r="R4" i="14"/>
  <c r="S4" i="14"/>
  <c r="G5" i="14"/>
  <c r="H5" i="14"/>
  <c r="I5" i="14"/>
  <c r="J5" i="14"/>
  <c r="K5" i="14"/>
  <c r="P5" i="14"/>
  <c r="Q5" i="14"/>
  <c r="R5" i="14"/>
  <c r="S5" i="14"/>
  <c r="T5" i="14"/>
  <c r="G6" i="14"/>
  <c r="H6" i="14"/>
  <c r="I6" i="14"/>
  <c r="J6" i="14"/>
  <c r="K6" i="14"/>
  <c r="P6" i="14"/>
  <c r="Q6" i="14"/>
  <c r="R6" i="14"/>
  <c r="S6" i="14"/>
  <c r="T6" i="14"/>
  <c r="G7" i="14"/>
  <c r="H7" i="14"/>
  <c r="I7" i="14"/>
  <c r="J7" i="14"/>
  <c r="K7" i="14"/>
  <c r="P7" i="14"/>
  <c r="Q7" i="14"/>
  <c r="R7" i="14"/>
  <c r="S7" i="14"/>
  <c r="G8" i="14"/>
  <c r="H8" i="14"/>
  <c r="I8" i="14"/>
  <c r="J8" i="14"/>
  <c r="K8" i="14"/>
  <c r="P8" i="14"/>
  <c r="Q8" i="14"/>
  <c r="R8" i="14"/>
  <c r="S8" i="14"/>
  <c r="G9" i="14"/>
  <c r="H9" i="14"/>
  <c r="I9" i="14"/>
  <c r="J9" i="14"/>
  <c r="K9" i="14"/>
  <c r="P9" i="14"/>
  <c r="Q9" i="14"/>
  <c r="R9" i="14"/>
  <c r="S9" i="14"/>
  <c r="T9" i="14"/>
  <c r="G10" i="14"/>
  <c r="H10" i="14"/>
  <c r="I10" i="14"/>
  <c r="J10" i="14"/>
  <c r="K10" i="14"/>
  <c r="G11" i="14"/>
  <c r="H11" i="14"/>
  <c r="I11" i="14"/>
  <c r="J11" i="14"/>
  <c r="K11" i="14"/>
  <c r="G12" i="14"/>
  <c r="H12" i="14"/>
  <c r="I12" i="14"/>
  <c r="J12" i="14"/>
  <c r="K12" i="14"/>
  <c r="G13" i="14"/>
  <c r="H13" i="14"/>
  <c r="I13" i="14"/>
  <c r="J13" i="14"/>
  <c r="K13" i="14"/>
  <c r="G14" i="14"/>
  <c r="H14" i="14"/>
  <c r="I14" i="14"/>
  <c r="J14" i="14"/>
  <c r="K14" i="14"/>
  <c r="G15" i="14"/>
  <c r="H15" i="14"/>
  <c r="I15" i="14"/>
  <c r="J15" i="14"/>
  <c r="K15" i="14"/>
  <c r="G16" i="14"/>
  <c r="H16" i="14"/>
  <c r="I16" i="14"/>
  <c r="J16" i="14"/>
  <c r="K16" i="14"/>
  <c r="G17" i="14"/>
  <c r="H17" i="14"/>
  <c r="I17" i="14"/>
  <c r="J17" i="14"/>
  <c r="K17" i="14"/>
  <c r="G18" i="14"/>
  <c r="H18" i="14"/>
  <c r="I18" i="14"/>
  <c r="J18" i="14"/>
  <c r="K18" i="14"/>
  <c r="G19" i="14"/>
  <c r="H19" i="14"/>
  <c r="I19" i="14"/>
  <c r="J19" i="14"/>
  <c r="K19" i="14"/>
  <c r="G20" i="14"/>
  <c r="H20" i="14"/>
  <c r="I20" i="14"/>
  <c r="J20" i="14"/>
  <c r="K20" i="14"/>
  <c r="G21" i="14"/>
  <c r="H21" i="14"/>
  <c r="I21" i="14"/>
  <c r="J21" i="14"/>
  <c r="K21" i="14"/>
  <c r="G22" i="14"/>
  <c r="H22" i="14"/>
  <c r="I22" i="14"/>
  <c r="J22" i="14"/>
  <c r="K22" i="14"/>
  <c r="G23" i="14"/>
  <c r="H23" i="14"/>
  <c r="I23" i="14"/>
  <c r="J23" i="14"/>
  <c r="K23" i="14"/>
  <c r="G24" i="14"/>
  <c r="H24" i="14"/>
  <c r="I24" i="14"/>
  <c r="J24" i="14"/>
  <c r="K24" i="14"/>
  <c r="G25" i="14"/>
  <c r="H25" i="14"/>
  <c r="I25" i="14"/>
  <c r="J25" i="14"/>
  <c r="K25" i="14"/>
  <c r="G31" i="14"/>
  <c r="H31" i="14"/>
  <c r="I31" i="14"/>
  <c r="J31" i="14"/>
  <c r="K31" i="14"/>
  <c r="P31" i="14"/>
  <c r="Q31" i="14"/>
  <c r="R31" i="14"/>
  <c r="S31" i="14"/>
  <c r="G32" i="14"/>
  <c r="H32" i="14"/>
  <c r="I32" i="14"/>
  <c r="J32" i="14"/>
  <c r="K32" i="14"/>
  <c r="P32" i="14"/>
  <c r="Q32" i="14"/>
  <c r="R32" i="14"/>
  <c r="S32" i="14"/>
  <c r="T32" i="14"/>
  <c r="G33" i="14"/>
  <c r="H33" i="14"/>
  <c r="I33" i="14"/>
  <c r="J33" i="14"/>
  <c r="K33" i="14"/>
  <c r="P33" i="14"/>
  <c r="Q33" i="14"/>
  <c r="R33" i="14"/>
  <c r="S33" i="14"/>
  <c r="T33" i="14"/>
  <c r="G34" i="14"/>
  <c r="H34" i="14"/>
  <c r="I34" i="14"/>
  <c r="J34" i="14"/>
  <c r="K34" i="14"/>
  <c r="P34" i="14"/>
  <c r="Q34" i="14"/>
  <c r="R34" i="14"/>
  <c r="S34" i="14"/>
  <c r="G35" i="14"/>
  <c r="H35" i="14"/>
  <c r="I35" i="14"/>
  <c r="J35" i="14"/>
  <c r="K35" i="14"/>
  <c r="P35" i="14"/>
  <c r="Q35" i="14"/>
  <c r="R35" i="14"/>
  <c r="S35" i="14"/>
  <c r="G36" i="14"/>
  <c r="H36" i="14"/>
  <c r="I36" i="14"/>
  <c r="J36" i="14"/>
  <c r="K36" i="14"/>
  <c r="P36" i="14"/>
  <c r="Q36" i="14"/>
  <c r="R36" i="14"/>
  <c r="S36" i="14"/>
  <c r="T36" i="14"/>
  <c r="G37" i="14"/>
  <c r="H37" i="14"/>
  <c r="I37" i="14"/>
  <c r="J37" i="14"/>
  <c r="K37" i="14"/>
  <c r="P37" i="14"/>
  <c r="Q37" i="14"/>
  <c r="R37" i="14"/>
  <c r="S37" i="14"/>
  <c r="T37" i="14"/>
  <c r="G38" i="14"/>
  <c r="H38" i="14"/>
  <c r="I38" i="14"/>
  <c r="J38" i="14"/>
  <c r="K38" i="14"/>
  <c r="P38" i="14"/>
  <c r="Q38" i="14"/>
  <c r="R38" i="14"/>
  <c r="S38" i="14"/>
  <c r="G39" i="14"/>
  <c r="H39" i="14"/>
  <c r="I39" i="14"/>
  <c r="J39" i="14"/>
  <c r="K39" i="14"/>
  <c r="P39" i="14"/>
  <c r="Q39" i="14"/>
  <c r="R39" i="14"/>
  <c r="S39" i="14"/>
  <c r="G40" i="14"/>
  <c r="H40" i="14"/>
  <c r="I40" i="14"/>
  <c r="J40" i="14"/>
  <c r="K40" i="14"/>
  <c r="P40" i="14"/>
  <c r="Q40" i="14"/>
  <c r="R40" i="14"/>
  <c r="S40" i="14"/>
  <c r="T40" i="14"/>
  <c r="G41" i="14"/>
  <c r="H41" i="14"/>
  <c r="I41" i="14"/>
  <c r="J41" i="14"/>
  <c r="K41" i="14"/>
  <c r="G42" i="14"/>
  <c r="H42" i="14"/>
  <c r="I42" i="14"/>
  <c r="J42" i="14"/>
  <c r="K42" i="14"/>
  <c r="G43" i="14"/>
  <c r="H43" i="14"/>
  <c r="I43" i="14"/>
  <c r="J43" i="14"/>
  <c r="K43" i="14"/>
  <c r="G44" i="14"/>
  <c r="H44" i="14"/>
  <c r="I44" i="14"/>
  <c r="J44" i="14"/>
  <c r="K44" i="14"/>
  <c r="G45" i="14"/>
  <c r="H45" i="14"/>
  <c r="I45" i="14"/>
  <c r="J45" i="14"/>
  <c r="K45" i="14"/>
  <c r="G46" i="14"/>
  <c r="H46" i="14"/>
  <c r="I46" i="14"/>
  <c r="J46" i="14"/>
  <c r="K46" i="14"/>
  <c r="G47" i="14"/>
  <c r="H47" i="14"/>
  <c r="I47" i="14"/>
  <c r="J47" i="14"/>
  <c r="K47" i="14"/>
  <c r="G48" i="14"/>
  <c r="H48" i="14"/>
  <c r="I48" i="14"/>
  <c r="J48" i="14"/>
  <c r="K48" i="14"/>
  <c r="G49" i="14"/>
  <c r="H49" i="14"/>
  <c r="I49" i="14"/>
  <c r="J49" i="14"/>
  <c r="K49" i="14"/>
  <c r="G50" i="14"/>
  <c r="H50" i="14"/>
  <c r="I50" i="14"/>
  <c r="J50" i="14"/>
  <c r="K50" i="14"/>
  <c r="G51" i="14"/>
  <c r="H51" i="14"/>
  <c r="I51" i="14"/>
  <c r="J51" i="14"/>
  <c r="K51" i="14"/>
  <c r="G52" i="14"/>
  <c r="H52" i="14"/>
  <c r="I52" i="14"/>
  <c r="J52" i="14"/>
  <c r="K52" i="14"/>
  <c r="G53" i="14"/>
  <c r="H53" i="14"/>
  <c r="I53" i="14"/>
  <c r="J53" i="14"/>
  <c r="K53" i="14"/>
  <c r="G54" i="14"/>
  <c r="H54" i="14"/>
  <c r="I54" i="14"/>
  <c r="J54" i="14"/>
  <c r="K54" i="14"/>
  <c r="G55" i="14"/>
  <c r="H55" i="14"/>
  <c r="I55" i="14"/>
  <c r="J55" i="14"/>
  <c r="K55" i="14"/>
  <c r="G56" i="14"/>
  <c r="H56" i="14"/>
  <c r="I56" i="14"/>
  <c r="J56" i="14"/>
  <c r="K56" i="14"/>
  <c r="G57" i="14"/>
  <c r="H57" i="14"/>
  <c r="I57" i="14"/>
  <c r="J57" i="14"/>
  <c r="K57" i="14"/>
  <c r="G58" i="14"/>
  <c r="H58" i="14"/>
  <c r="I58" i="14"/>
  <c r="J58" i="14"/>
  <c r="K58" i="14"/>
  <c r="G2" i="13"/>
  <c r="H2" i="13"/>
  <c r="I2" i="13"/>
  <c r="J2" i="13"/>
  <c r="K2" i="13"/>
  <c r="P2" i="13"/>
  <c r="Q2" i="13"/>
  <c r="R2" i="13"/>
  <c r="S2" i="13"/>
  <c r="T2" i="13"/>
  <c r="G3" i="13"/>
  <c r="H3" i="13"/>
  <c r="I3" i="13"/>
  <c r="J3" i="13"/>
  <c r="K3" i="13"/>
  <c r="P3" i="13"/>
  <c r="Q3" i="13"/>
  <c r="R3" i="13"/>
  <c r="S3" i="13"/>
  <c r="E4" i="13"/>
  <c r="H4" i="13"/>
  <c r="G4" i="13"/>
  <c r="I4" i="13"/>
  <c r="J4" i="13"/>
  <c r="K4" i="13"/>
  <c r="P4" i="13"/>
  <c r="Q4" i="13"/>
  <c r="R4" i="13"/>
  <c r="S4" i="13"/>
  <c r="E5" i="13"/>
  <c r="H5" i="13"/>
  <c r="G5" i="13"/>
  <c r="I5" i="13"/>
  <c r="J5" i="13"/>
  <c r="K5" i="13"/>
  <c r="P5" i="13"/>
  <c r="Q5" i="13"/>
  <c r="R5" i="13"/>
  <c r="S5" i="13"/>
  <c r="G6" i="13"/>
  <c r="H6" i="13"/>
  <c r="I6" i="13"/>
  <c r="J6" i="13"/>
  <c r="K6" i="13"/>
  <c r="P6" i="13"/>
  <c r="Q6" i="13"/>
  <c r="R6" i="13"/>
  <c r="S6" i="13"/>
  <c r="G7" i="13"/>
  <c r="H7" i="13"/>
  <c r="I7" i="13"/>
  <c r="J7" i="13"/>
  <c r="K7" i="13"/>
  <c r="P7" i="13"/>
  <c r="Q7" i="13"/>
  <c r="R7" i="13"/>
  <c r="T7" i="13"/>
  <c r="G8" i="13"/>
  <c r="H8" i="13"/>
  <c r="I8" i="13"/>
  <c r="J8" i="13"/>
  <c r="K8" i="13"/>
  <c r="P8" i="13"/>
  <c r="Q8" i="13"/>
  <c r="R8" i="13"/>
  <c r="S8" i="13"/>
  <c r="E9" i="13"/>
  <c r="H9" i="13"/>
  <c r="G9" i="13"/>
  <c r="J9" i="13"/>
  <c r="K9" i="13"/>
  <c r="P9" i="13"/>
  <c r="R9" i="13"/>
  <c r="S9" i="13"/>
  <c r="G10" i="13"/>
  <c r="H10" i="13"/>
  <c r="I10" i="13"/>
  <c r="J10" i="13"/>
  <c r="K10" i="13"/>
  <c r="G11" i="13"/>
  <c r="H11" i="13"/>
  <c r="I11" i="13"/>
  <c r="J11" i="13"/>
  <c r="K11" i="13"/>
  <c r="G12" i="13"/>
  <c r="H12" i="13"/>
  <c r="I12" i="13"/>
  <c r="J12" i="13"/>
  <c r="K12" i="13"/>
  <c r="G13" i="13"/>
  <c r="H13" i="13"/>
  <c r="I13" i="13"/>
  <c r="J13" i="13"/>
  <c r="K13" i="13"/>
  <c r="G14" i="13"/>
  <c r="H14" i="13"/>
  <c r="I14" i="13"/>
  <c r="J14" i="13"/>
  <c r="K14" i="13"/>
  <c r="G15" i="13"/>
  <c r="H15" i="13"/>
  <c r="I15" i="13"/>
  <c r="J15" i="13"/>
  <c r="K15" i="13"/>
  <c r="G16" i="13"/>
  <c r="H16" i="13"/>
  <c r="I16" i="13"/>
  <c r="J16" i="13"/>
  <c r="K16" i="13"/>
  <c r="G17" i="13"/>
  <c r="H17" i="13"/>
  <c r="I17" i="13"/>
  <c r="J17" i="13"/>
  <c r="K17" i="13"/>
  <c r="G18" i="13"/>
  <c r="H18" i="13"/>
  <c r="I18" i="13"/>
  <c r="J18" i="13"/>
  <c r="K18" i="13"/>
  <c r="G19" i="13"/>
  <c r="H19" i="13"/>
  <c r="I19" i="13"/>
  <c r="J19" i="13"/>
  <c r="K19" i="13"/>
  <c r="G20" i="13"/>
  <c r="H20" i="13"/>
  <c r="I20" i="13"/>
  <c r="J20" i="13"/>
  <c r="K20" i="13"/>
  <c r="G21" i="13"/>
  <c r="H21" i="13"/>
  <c r="I21" i="13"/>
  <c r="J21" i="13"/>
  <c r="K21" i="13"/>
  <c r="G22" i="13"/>
  <c r="H22" i="13"/>
  <c r="I22" i="13"/>
  <c r="J22" i="13"/>
  <c r="K22" i="13"/>
  <c r="G23" i="13"/>
  <c r="H23" i="13"/>
  <c r="I23" i="13"/>
  <c r="J23" i="13"/>
  <c r="K23" i="13"/>
  <c r="G24" i="13"/>
  <c r="H24" i="13"/>
  <c r="I24" i="13"/>
  <c r="J24" i="13"/>
  <c r="K24" i="13"/>
  <c r="G25" i="13"/>
  <c r="H25" i="13"/>
  <c r="I25" i="13"/>
  <c r="J25" i="13"/>
  <c r="K25" i="13"/>
  <c r="G29" i="13"/>
  <c r="H29" i="13"/>
  <c r="I29" i="13"/>
  <c r="J29" i="13"/>
  <c r="K29" i="13"/>
  <c r="P29" i="13"/>
  <c r="Q29" i="13"/>
  <c r="R29" i="13"/>
  <c r="S29" i="13"/>
  <c r="G30" i="13"/>
  <c r="H30" i="13"/>
  <c r="I30" i="13"/>
  <c r="J30" i="13"/>
  <c r="K30" i="13"/>
  <c r="P30" i="13"/>
  <c r="Q30" i="13"/>
  <c r="R30" i="13"/>
  <c r="G31" i="13"/>
  <c r="H31" i="13"/>
  <c r="I31" i="13"/>
  <c r="J31" i="13"/>
  <c r="K31" i="13"/>
  <c r="P31" i="13"/>
  <c r="Q31" i="13"/>
  <c r="R31" i="13"/>
  <c r="S31" i="13"/>
  <c r="T31" i="13"/>
  <c r="E32" i="13"/>
  <c r="G32" i="13"/>
  <c r="H32" i="13"/>
  <c r="I32" i="13"/>
  <c r="J32" i="13"/>
  <c r="K32" i="13"/>
  <c r="P32" i="13"/>
  <c r="Q32" i="13"/>
  <c r="R32" i="13"/>
  <c r="S32" i="13"/>
  <c r="T32" i="13"/>
  <c r="E33" i="13"/>
  <c r="G33" i="13"/>
  <c r="H33" i="13"/>
  <c r="I33" i="13"/>
  <c r="J33" i="13"/>
  <c r="K33" i="13"/>
  <c r="P33" i="13"/>
  <c r="Q33" i="13"/>
  <c r="R33" i="13"/>
  <c r="S33" i="13"/>
  <c r="T33" i="13"/>
  <c r="G34" i="13"/>
  <c r="H34" i="13"/>
  <c r="I34" i="13"/>
  <c r="J34" i="13"/>
  <c r="K34" i="13"/>
  <c r="P34" i="13"/>
  <c r="T34" i="13"/>
  <c r="Q34" i="13"/>
  <c r="R34" i="13"/>
  <c r="E35" i="13"/>
  <c r="G35" i="13"/>
  <c r="H35" i="13"/>
  <c r="I35" i="13"/>
  <c r="J35" i="13"/>
  <c r="K35" i="13"/>
  <c r="P35" i="13"/>
  <c r="Q35" i="13"/>
  <c r="R35" i="13"/>
  <c r="S35" i="13"/>
  <c r="T35" i="13"/>
  <c r="G36" i="13"/>
  <c r="H36" i="13"/>
  <c r="I36" i="13"/>
  <c r="J36" i="13"/>
  <c r="K36" i="13"/>
  <c r="G37" i="13"/>
  <c r="H37" i="13"/>
  <c r="I37" i="13"/>
  <c r="J37" i="13"/>
  <c r="K37" i="13"/>
  <c r="G38" i="13"/>
  <c r="H38" i="13"/>
  <c r="I38" i="13"/>
  <c r="J38" i="13"/>
  <c r="K38" i="13"/>
  <c r="G39" i="13"/>
  <c r="H39" i="13"/>
  <c r="I39" i="13"/>
  <c r="J39" i="13"/>
  <c r="K39" i="13"/>
  <c r="G40" i="13"/>
  <c r="H40" i="13"/>
  <c r="I40" i="13"/>
  <c r="J40" i="13"/>
  <c r="K40" i="13"/>
  <c r="G41" i="13"/>
  <c r="H41" i="13"/>
  <c r="I41" i="13"/>
  <c r="J41" i="13"/>
  <c r="K41" i="13"/>
  <c r="G42" i="13"/>
  <c r="H42" i="13"/>
  <c r="I42" i="13"/>
  <c r="J42" i="13"/>
  <c r="K42" i="13"/>
  <c r="G43" i="13"/>
  <c r="H43" i="13"/>
  <c r="I43" i="13"/>
  <c r="J43" i="13"/>
  <c r="K43" i="13"/>
  <c r="G44" i="13"/>
  <c r="H44" i="13"/>
  <c r="I44" i="13"/>
  <c r="J44" i="13"/>
  <c r="K44" i="13"/>
  <c r="G45" i="13"/>
  <c r="H45" i="13"/>
  <c r="I45" i="13"/>
  <c r="J45" i="13"/>
  <c r="K45" i="13"/>
  <c r="G46" i="13"/>
  <c r="H46" i="13"/>
  <c r="I46" i="13"/>
  <c r="J46" i="13"/>
  <c r="K46" i="13"/>
  <c r="G47" i="13"/>
  <c r="H47" i="13"/>
  <c r="I47" i="13"/>
  <c r="J47" i="13"/>
  <c r="K47" i="13"/>
  <c r="G48" i="13"/>
  <c r="H48" i="13"/>
  <c r="I48" i="13"/>
  <c r="J48" i="13"/>
  <c r="K48" i="13"/>
  <c r="G49" i="13"/>
  <c r="H49" i="13"/>
  <c r="I49" i="13"/>
  <c r="J49" i="13"/>
  <c r="K49" i="13"/>
  <c r="P2" i="12"/>
  <c r="Q2" i="12"/>
  <c r="R2" i="12"/>
  <c r="P3" i="12"/>
  <c r="Q3" i="12"/>
  <c r="R3" i="12"/>
  <c r="T3" i="12"/>
  <c r="P4" i="12"/>
  <c r="R4" i="12"/>
  <c r="P5" i="12"/>
  <c r="Q5" i="12"/>
  <c r="R5" i="12"/>
  <c r="S5" i="12"/>
  <c r="T5" i="12"/>
  <c r="P6" i="12"/>
  <c r="Q6" i="12"/>
  <c r="R6" i="12"/>
  <c r="P7" i="12"/>
  <c r="T7" i="12"/>
  <c r="Q7" i="12"/>
  <c r="R7" i="12"/>
  <c r="P8" i="12"/>
  <c r="Q8" i="12"/>
  <c r="R8" i="12"/>
  <c r="P9" i="12"/>
  <c r="T9" i="12"/>
  <c r="Q9" i="12"/>
  <c r="R9" i="12"/>
  <c r="P10" i="12"/>
  <c r="Q10" i="12"/>
  <c r="R10" i="12"/>
  <c r="P11" i="12"/>
  <c r="T11" i="12"/>
  <c r="Q11" i="12"/>
  <c r="R11" i="12"/>
  <c r="S11" i="12"/>
  <c r="P12" i="12"/>
  <c r="Q12" i="12"/>
  <c r="R12" i="12"/>
  <c r="P13" i="12"/>
  <c r="Q13" i="12"/>
  <c r="R13" i="12"/>
  <c r="S13" i="12"/>
  <c r="T13" i="12"/>
  <c r="P14" i="12"/>
  <c r="Q14" i="12"/>
  <c r="R14" i="12"/>
  <c r="P15" i="12"/>
  <c r="T15" i="12"/>
  <c r="Q15" i="12"/>
  <c r="R15" i="12"/>
  <c r="P16" i="12"/>
  <c r="Q16" i="12"/>
  <c r="R16" i="12"/>
  <c r="P17" i="12"/>
  <c r="T17" i="12"/>
  <c r="Q17" i="12"/>
  <c r="E38" i="12"/>
  <c r="Q4" i="12"/>
  <c r="F49" i="12"/>
  <c r="R17" i="12"/>
  <c r="S17" i="12"/>
  <c r="P54" i="12"/>
  <c r="S54" i="12"/>
  <c r="Q54" i="12"/>
  <c r="R54" i="12"/>
  <c r="T54" i="12"/>
  <c r="P55" i="12"/>
  <c r="Q55" i="12"/>
  <c r="R55" i="12"/>
  <c r="S55" i="12"/>
  <c r="T55" i="12"/>
  <c r="P56" i="12"/>
  <c r="Q56" i="12"/>
  <c r="R56" i="12"/>
  <c r="S56" i="12"/>
  <c r="P57" i="12"/>
  <c r="S57" i="12"/>
  <c r="Q57" i="12"/>
  <c r="R57" i="12"/>
  <c r="T57" i="12"/>
  <c r="P58" i="12"/>
  <c r="Q58" i="12"/>
  <c r="R58" i="12"/>
  <c r="S58" i="12"/>
  <c r="P59" i="12"/>
  <c r="S59" i="12"/>
  <c r="Q59" i="12"/>
  <c r="R59" i="12"/>
  <c r="T59" i="12"/>
  <c r="P60" i="12"/>
  <c r="Q60" i="12"/>
  <c r="R60" i="12"/>
  <c r="S60" i="12"/>
  <c r="P61" i="12"/>
  <c r="Q61" i="12"/>
  <c r="R61" i="12"/>
  <c r="S61" i="12"/>
  <c r="T61" i="12"/>
  <c r="P62" i="12"/>
  <c r="Q62" i="12"/>
  <c r="R62" i="12"/>
  <c r="S62" i="12"/>
  <c r="P63" i="12"/>
  <c r="Q63" i="12"/>
  <c r="R63" i="12"/>
  <c r="S63" i="12"/>
  <c r="T63" i="12"/>
  <c r="P64" i="12"/>
  <c r="Q64" i="12"/>
  <c r="R64" i="12"/>
  <c r="S64" i="12"/>
  <c r="P65" i="12"/>
  <c r="Q65" i="12"/>
  <c r="R65" i="12"/>
  <c r="S65" i="12"/>
  <c r="T65" i="12"/>
  <c r="P66" i="12"/>
  <c r="T66" i="12"/>
  <c r="Q66" i="12"/>
  <c r="R66" i="12"/>
  <c r="P67" i="12"/>
  <c r="Q67" i="12"/>
  <c r="R67" i="12"/>
  <c r="S67" i="12"/>
  <c r="P68" i="12"/>
  <c r="Q68" i="12"/>
  <c r="R68" i="12"/>
  <c r="S68" i="12"/>
  <c r="T68" i="12"/>
  <c r="P69" i="12"/>
  <c r="Q69" i="12"/>
  <c r="R69" i="12"/>
  <c r="S69" i="12"/>
  <c r="P2" i="11"/>
  <c r="Q2" i="11"/>
  <c r="R2" i="11"/>
  <c r="S2" i="11"/>
  <c r="A3" i="11"/>
  <c r="P3" i="11"/>
  <c r="Q3" i="11"/>
  <c r="R3" i="11"/>
  <c r="T3" i="11"/>
  <c r="S3" i="11"/>
  <c r="P4" i="11"/>
  <c r="R4" i="11"/>
  <c r="S4" i="11"/>
  <c r="T4" i="11"/>
  <c r="A5" i="11"/>
  <c r="P5" i="11"/>
  <c r="Q5" i="11"/>
  <c r="R5" i="11"/>
  <c r="S5" i="11"/>
  <c r="P6" i="11"/>
  <c r="Q6" i="11"/>
  <c r="R6" i="11"/>
  <c r="S6" i="11"/>
  <c r="T6" i="11"/>
  <c r="A7" i="11"/>
  <c r="P7" i="11"/>
  <c r="Q7" i="11"/>
  <c r="R7" i="11"/>
  <c r="S7" i="11"/>
  <c r="T7" i="11"/>
  <c r="P8" i="11"/>
  <c r="Q8" i="11"/>
  <c r="R8" i="11"/>
  <c r="T8" i="11"/>
  <c r="S8" i="11"/>
  <c r="A9" i="11"/>
  <c r="P9" i="11"/>
  <c r="Q9" i="11"/>
  <c r="R9" i="11"/>
  <c r="S9" i="11"/>
  <c r="T9" i="11"/>
  <c r="P10" i="11"/>
  <c r="Q10" i="11"/>
  <c r="R10" i="11"/>
  <c r="S10" i="11"/>
  <c r="A11" i="11"/>
  <c r="P11" i="11"/>
  <c r="Q11" i="11"/>
  <c r="R11" i="11"/>
  <c r="T11" i="11"/>
  <c r="S11" i="11"/>
  <c r="P12" i="11"/>
  <c r="Q12" i="11"/>
  <c r="R12" i="11"/>
  <c r="S12" i="11"/>
  <c r="T12" i="11"/>
  <c r="A13" i="11"/>
  <c r="P13" i="11"/>
  <c r="Q13" i="11"/>
  <c r="R13" i="11"/>
  <c r="S13" i="11"/>
  <c r="P14" i="11"/>
  <c r="Q14" i="11"/>
  <c r="R14" i="11"/>
  <c r="S14" i="11"/>
  <c r="T14" i="11"/>
  <c r="A15" i="11"/>
  <c r="P15" i="11"/>
  <c r="Q15" i="11"/>
  <c r="R15" i="11"/>
  <c r="S15" i="11"/>
  <c r="T15" i="11"/>
  <c r="P16" i="11"/>
  <c r="Q16" i="11"/>
  <c r="R16" i="11"/>
  <c r="T16" i="11"/>
  <c r="S16" i="11"/>
  <c r="A17" i="11"/>
  <c r="P17" i="11"/>
  <c r="Q17" i="11"/>
  <c r="R17" i="11"/>
  <c r="S17" i="11"/>
  <c r="T17" i="11"/>
  <c r="A19" i="11"/>
  <c r="A21" i="11"/>
  <c r="A23" i="11"/>
  <c r="A25" i="11"/>
  <c r="A27" i="11"/>
  <c r="A29" i="11"/>
  <c r="A31" i="11"/>
  <c r="A33" i="11"/>
  <c r="A35" i="11"/>
  <c r="A37" i="11"/>
  <c r="E38" i="11"/>
  <c r="Q4" i="11"/>
  <c r="A39" i="11"/>
  <c r="A41" i="11"/>
  <c r="A43" i="11"/>
  <c r="A45" i="11"/>
  <c r="A47" i="11"/>
  <c r="A49" i="11"/>
  <c r="F49" i="11"/>
  <c r="P54" i="11"/>
  <c r="Q54" i="11"/>
  <c r="R54" i="11"/>
  <c r="S54" i="11"/>
  <c r="P55" i="11"/>
  <c r="Q55" i="11"/>
  <c r="R55" i="11"/>
  <c r="S55" i="11"/>
  <c r="T55" i="11"/>
  <c r="P56" i="11"/>
  <c r="Q56" i="11"/>
  <c r="R56" i="11"/>
  <c r="S56" i="11"/>
  <c r="P57" i="11"/>
  <c r="Q57" i="11"/>
  <c r="R57" i="11"/>
  <c r="S57" i="11"/>
  <c r="T57" i="11"/>
  <c r="P58" i="11"/>
  <c r="Q58" i="11"/>
  <c r="R58" i="11"/>
  <c r="S58" i="11"/>
  <c r="P59" i="11"/>
  <c r="Q59" i="11"/>
  <c r="R59" i="11"/>
  <c r="S59" i="11"/>
  <c r="T59" i="11"/>
  <c r="P60" i="11"/>
  <c r="Q60" i="11"/>
  <c r="R60" i="11"/>
  <c r="S60" i="11"/>
  <c r="P61" i="11"/>
  <c r="Q61" i="11"/>
  <c r="R61" i="11"/>
  <c r="S61" i="11"/>
  <c r="T61" i="11"/>
  <c r="P62" i="11"/>
  <c r="Q62" i="11"/>
  <c r="R62" i="11"/>
  <c r="S62" i="11"/>
  <c r="P63" i="11"/>
  <c r="Q63" i="11"/>
  <c r="R63" i="11"/>
  <c r="S63" i="11"/>
  <c r="T63" i="11"/>
  <c r="P64" i="11"/>
  <c r="Q64" i="11"/>
  <c r="R64" i="11"/>
  <c r="S64" i="11"/>
  <c r="P65" i="11"/>
  <c r="Q65" i="11"/>
  <c r="R65" i="11"/>
  <c r="S65" i="11"/>
  <c r="T65" i="11"/>
  <c r="P66" i="11"/>
  <c r="Q66" i="11"/>
  <c r="R66" i="11"/>
  <c r="S66" i="11"/>
  <c r="P67" i="11"/>
  <c r="Q67" i="11"/>
  <c r="R67" i="11"/>
  <c r="S67" i="11"/>
  <c r="T67" i="11"/>
  <c r="P68" i="11"/>
  <c r="Q68" i="11"/>
  <c r="R68" i="11"/>
  <c r="S68" i="11"/>
  <c r="P69" i="11"/>
  <c r="Q69" i="11"/>
  <c r="R69" i="11"/>
  <c r="S69" i="11"/>
  <c r="T69" i="11"/>
  <c r="G2" i="10"/>
  <c r="H2" i="10"/>
  <c r="I2" i="10"/>
  <c r="J2" i="10"/>
  <c r="K2" i="10"/>
  <c r="P2" i="10"/>
  <c r="Q2" i="10"/>
  <c r="R2" i="10"/>
  <c r="T2" i="10"/>
  <c r="S2" i="10"/>
  <c r="G3" i="10"/>
  <c r="H3" i="10"/>
  <c r="I3" i="10"/>
  <c r="J3" i="10"/>
  <c r="K3" i="10"/>
  <c r="P3" i="10"/>
  <c r="Q3" i="10"/>
  <c r="R3" i="10"/>
  <c r="S3" i="10"/>
  <c r="T3" i="10"/>
  <c r="G4" i="10"/>
  <c r="H4" i="10"/>
  <c r="I4" i="10"/>
  <c r="J4" i="10"/>
  <c r="K4" i="10"/>
  <c r="P4" i="10"/>
  <c r="Q4" i="10"/>
  <c r="R4" i="10"/>
  <c r="S4" i="10"/>
  <c r="T4" i="10"/>
  <c r="G5" i="10"/>
  <c r="H5" i="10"/>
  <c r="I5" i="10"/>
  <c r="J5" i="10"/>
  <c r="K5" i="10"/>
  <c r="P5" i="10"/>
  <c r="Q5" i="10"/>
  <c r="R5" i="10"/>
  <c r="S5" i="10"/>
  <c r="G6" i="10"/>
  <c r="H6" i="10"/>
  <c r="I6" i="10"/>
  <c r="J6" i="10"/>
  <c r="K6" i="10"/>
  <c r="P6" i="10"/>
  <c r="Q6" i="10"/>
  <c r="R6" i="10"/>
  <c r="T6" i="10"/>
  <c r="S6" i="10"/>
  <c r="G7" i="10"/>
  <c r="H7" i="10"/>
  <c r="I7" i="10"/>
  <c r="J7" i="10"/>
  <c r="K7" i="10"/>
  <c r="P7" i="10"/>
  <c r="Q7" i="10"/>
  <c r="R7" i="10"/>
  <c r="S7" i="10"/>
  <c r="T7" i="10"/>
  <c r="G8" i="10"/>
  <c r="H8" i="10"/>
  <c r="I8" i="10"/>
  <c r="J8" i="10"/>
  <c r="K8" i="10"/>
  <c r="P8" i="10"/>
  <c r="Q8" i="10"/>
  <c r="R8" i="10"/>
  <c r="S8" i="10"/>
  <c r="T8" i="10"/>
  <c r="G9" i="10"/>
  <c r="H9" i="10"/>
  <c r="I9" i="10"/>
  <c r="J9" i="10"/>
  <c r="K9" i="10"/>
  <c r="P9" i="10"/>
  <c r="Q9" i="10"/>
  <c r="R9" i="10"/>
  <c r="S9" i="10"/>
  <c r="G10" i="10"/>
  <c r="H10" i="10"/>
  <c r="I10" i="10"/>
  <c r="J10" i="10"/>
  <c r="K10" i="10"/>
  <c r="G11" i="10"/>
  <c r="H11" i="10"/>
  <c r="I11" i="10"/>
  <c r="J11" i="10"/>
  <c r="K11" i="10"/>
  <c r="G12" i="10"/>
  <c r="H12" i="10"/>
  <c r="I12" i="10"/>
  <c r="J12" i="10"/>
  <c r="K12" i="10"/>
  <c r="G13" i="10"/>
  <c r="H13" i="10"/>
  <c r="I13" i="10"/>
  <c r="J13" i="10"/>
  <c r="K13" i="10"/>
  <c r="G14" i="10"/>
  <c r="H14" i="10"/>
  <c r="I14" i="10"/>
  <c r="J14" i="10"/>
  <c r="K14" i="10"/>
  <c r="G15" i="10"/>
  <c r="H15" i="10"/>
  <c r="I15" i="10"/>
  <c r="J15" i="10"/>
  <c r="K15" i="10"/>
  <c r="G16" i="10"/>
  <c r="H16" i="10"/>
  <c r="I16" i="10"/>
  <c r="J16" i="10"/>
  <c r="K16" i="10"/>
  <c r="G17" i="10"/>
  <c r="H17" i="10"/>
  <c r="I17" i="10"/>
  <c r="J17" i="10"/>
  <c r="K17" i="10"/>
  <c r="G18" i="10"/>
  <c r="H18" i="10"/>
  <c r="I18" i="10"/>
  <c r="J18" i="10"/>
  <c r="K18" i="10"/>
  <c r="G19" i="10"/>
  <c r="H19" i="10"/>
  <c r="I19" i="10"/>
  <c r="J19" i="10"/>
  <c r="K19" i="10"/>
  <c r="G20" i="10"/>
  <c r="H20" i="10"/>
  <c r="I20" i="10"/>
  <c r="J20" i="10"/>
  <c r="K20" i="10"/>
  <c r="G21" i="10"/>
  <c r="H21" i="10"/>
  <c r="I21" i="10"/>
  <c r="J21" i="10"/>
  <c r="K21" i="10"/>
  <c r="G22" i="10"/>
  <c r="H22" i="10"/>
  <c r="I22" i="10"/>
  <c r="J22" i="10"/>
  <c r="K22" i="10"/>
  <c r="G23" i="10"/>
  <c r="H23" i="10"/>
  <c r="I23" i="10"/>
  <c r="J23" i="10"/>
  <c r="K23" i="10"/>
  <c r="G24" i="10"/>
  <c r="H24" i="10"/>
  <c r="I24" i="10"/>
  <c r="J24" i="10"/>
  <c r="K24" i="10"/>
  <c r="G25" i="10"/>
  <c r="H25" i="10"/>
  <c r="I25" i="10"/>
  <c r="J25" i="10"/>
  <c r="K25" i="10"/>
  <c r="G31" i="10"/>
  <c r="H31" i="10"/>
  <c r="I31" i="10"/>
  <c r="J31" i="10"/>
  <c r="K31" i="10"/>
  <c r="P31" i="10"/>
  <c r="Q31" i="10"/>
  <c r="R31" i="10"/>
  <c r="S31" i="10"/>
  <c r="T31" i="10"/>
  <c r="G32" i="10"/>
  <c r="H32" i="10"/>
  <c r="I32" i="10"/>
  <c r="J32" i="10"/>
  <c r="K32" i="10"/>
  <c r="P32" i="10"/>
  <c r="T32" i="10"/>
  <c r="Q32" i="10"/>
  <c r="R32" i="10"/>
  <c r="G33" i="10"/>
  <c r="H33" i="10"/>
  <c r="I33" i="10"/>
  <c r="J33" i="10"/>
  <c r="K33" i="10"/>
  <c r="P33" i="10"/>
  <c r="Q33" i="10"/>
  <c r="R33" i="10"/>
  <c r="T33" i="10"/>
  <c r="S33" i="10"/>
  <c r="G34" i="10"/>
  <c r="H34" i="10"/>
  <c r="I34" i="10"/>
  <c r="J34" i="10"/>
  <c r="K34" i="10"/>
  <c r="P34" i="10"/>
  <c r="Q34" i="10"/>
  <c r="R34" i="10"/>
  <c r="S34" i="10"/>
  <c r="G35" i="10"/>
  <c r="H35" i="10"/>
  <c r="I35" i="10"/>
  <c r="J35" i="10"/>
  <c r="K35" i="10"/>
  <c r="P35" i="10"/>
  <c r="Q35" i="10"/>
  <c r="R35" i="10"/>
  <c r="S35" i="10"/>
  <c r="T35" i="10"/>
  <c r="G36" i="10"/>
  <c r="H36" i="10"/>
  <c r="I36" i="10"/>
  <c r="J36" i="10"/>
  <c r="K36" i="10"/>
  <c r="P36" i="10"/>
  <c r="Q36" i="10"/>
  <c r="R36" i="10"/>
  <c r="S36" i="10"/>
  <c r="G37" i="10"/>
  <c r="H37" i="10"/>
  <c r="I37" i="10"/>
  <c r="J37" i="10"/>
  <c r="K37" i="10"/>
  <c r="P37" i="10"/>
  <c r="Q37" i="10"/>
  <c r="R37" i="10"/>
  <c r="T37" i="10"/>
  <c r="S37" i="10"/>
  <c r="G38" i="10"/>
  <c r="H38" i="10"/>
  <c r="I38" i="10"/>
  <c r="J38" i="10"/>
  <c r="K38" i="10"/>
  <c r="P38" i="10"/>
  <c r="Q38" i="10"/>
  <c r="R38" i="10"/>
  <c r="S38" i="10"/>
  <c r="T38" i="10"/>
  <c r="G39" i="10"/>
  <c r="H39" i="10"/>
  <c r="I39" i="10"/>
  <c r="J39" i="10"/>
  <c r="K39" i="10"/>
  <c r="P39" i="10"/>
  <c r="Q39" i="10"/>
  <c r="R39" i="10"/>
  <c r="S39" i="10"/>
  <c r="T39" i="10"/>
  <c r="G40" i="10"/>
  <c r="H40" i="10"/>
  <c r="I40" i="10"/>
  <c r="J40" i="10"/>
  <c r="K40" i="10"/>
  <c r="P40" i="10"/>
  <c r="Q40" i="10"/>
  <c r="R40" i="10"/>
  <c r="S40" i="10"/>
  <c r="T40" i="10"/>
  <c r="G41" i="10"/>
  <c r="H41" i="10"/>
  <c r="I41" i="10"/>
  <c r="J41" i="10"/>
  <c r="K41" i="10"/>
  <c r="G42" i="10"/>
  <c r="H42" i="10"/>
  <c r="I42" i="10"/>
  <c r="J42" i="10"/>
  <c r="K42" i="10"/>
  <c r="G43" i="10"/>
  <c r="H43" i="10"/>
  <c r="I43" i="10"/>
  <c r="J43" i="10"/>
  <c r="K43" i="10"/>
  <c r="G44" i="10"/>
  <c r="H44" i="10"/>
  <c r="I44" i="10"/>
  <c r="J44" i="10"/>
  <c r="K44" i="10"/>
  <c r="G45" i="10"/>
  <c r="H45" i="10"/>
  <c r="I45" i="10"/>
  <c r="J45" i="10"/>
  <c r="K45" i="10"/>
  <c r="G46" i="10"/>
  <c r="H46" i="10"/>
  <c r="I46" i="10"/>
  <c r="J46" i="10"/>
  <c r="K46" i="10"/>
  <c r="G47" i="10"/>
  <c r="H47" i="10"/>
  <c r="I47" i="10"/>
  <c r="J47" i="10"/>
  <c r="K47" i="10"/>
  <c r="G48" i="10"/>
  <c r="H48" i="10"/>
  <c r="I48" i="10"/>
  <c r="J48" i="10"/>
  <c r="K48" i="10"/>
  <c r="G49" i="10"/>
  <c r="H49" i="10"/>
  <c r="I49" i="10"/>
  <c r="J49" i="10"/>
  <c r="K49" i="10"/>
  <c r="G50" i="10"/>
  <c r="H50" i="10"/>
  <c r="I50" i="10"/>
  <c r="J50" i="10"/>
  <c r="K50" i="10"/>
  <c r="G51" i="10"/>
  <c r="H51" i="10"/>
  <c r="I51" i="10"/>
  <c r="J51" i="10"/>
  <c r="K51" i="10"/>
  <c r="G52" i="10"/>
  <c r="H52" i="10"/>
  <c r="I52" i="10"/>
  <c r="J52" i="10"/>
  <c r="K52" i="10"/>
  <c r="G53" i="10"/>
  <c r="H53" i="10"/>
  <c r="I53" i="10"/>
  <c r="J53" i="10"/>
  <c r="K53" i="10"/>
  <c r="G54" i="10"/>
  <c r="H54" i="10"/>
  <c r="I54" i="10"/>
  <c r="J54" i="10"/>
  <c r="K54" i="10"/>
  <c r="G55" i="10"/>
  <c r="H55" i="10"/>
  <c r="I55" i="10"/>
  <c r="J55" i="10"/>
  <c r="K55" i="10"/>
  <c r="G56" i="10"/>
  <c r="H56" i="10"/>
  <c r="I56" i="10"/>
  <c r="J56" i="10"/>
  <c r="K56" i="10"/>
  <c r="G57" i="10"/>
  <c r="H57" i="10"/>
  <c r="I57" i="10"/>
  <c r="J57" i="10"/>
  <c r="K57" i="10"/>
  <c r="G58" i="10"/>
  <c r="H58" i="10"/>
  <c r="I58" i="10"/>
  <c r="J58" i="10"/>
  <c r="K58" i="10"/>
  <c r="G2" i="9"/>
  <c r="H2" i="9"/>
  <c r="I2" i="9"/>
  <c r="J2" i="9"/>
  <c r="K2" i="9"/>
  <c r="P2" i="9"/>
  <c r="Q2" i="9"/>
  <c r="R2" i="9"/>
  <c r="T2" i="9"/>
  <c r="G3" i="9"/>
  <c r="H3" i="9"/>
  <c r="I3" i="9"/>
  <c r="J3" i="9"/>
  <c r="K3" i="9"/>
  <c r="P3" i="9"/>
  <c r="Q3" i="9"/>
  <c r="R3" i="9"/>
  <c r="S3" i="9"/>
  <c r="T3" i="9"/>
  <c r="G4" i="9"/>
  <c r="H4" i="9"/>
  <c r="I4" i="9"/>
  <c r="J4" i="9"/>
  <c r="K4" i="9"/>
  <c r="P4" i="9"/>
  <c r="Q4" i="9"/>
  <c r="R4" i="9"/>
  <c r="S4" i="9"/>
  <c r="E5" i="9"/>
  <c r="H5" i="9"/>
  <c r="G5" i="9"/>
  <c r="J5" i="9"/>
  <c r="K5" i="9"/>
  <c r="P5" i="9"/>
  <c r="R5" i="9"/>
  <c r="S5" i="9"/>
  <c r="E6" i="9"/>
  <c r="I6" i="9"/>
  <c r="G6" i="9"/>
  <c r="H6" i="9"/>
  <c r="J6" i="9"/>
  <c r="K6" i="9"/>
  <c r="P6" i="9"/>
  <c r="R6" i="9"/>
  <c r="S6" i="9"/>
  <c r="T6" i="9"/>
  <c r="P7" i="9"/>
  <c r="T7" i="9"/>
  <c r="Q7" i="9"/>
  <c r="R7" i="9"/>
  <c r="E8" i="9"/>
  <c r="G8" i="9"/>
  <c r="H8" i="9"/>
  <c r="I8" i="9"/>
  <c r="J8" i="9"/>
  <c r="K8" i="9"/>
  <c r="P8" i="9"/>
  <c r="Q8" i="9"/>
  <c r="R8" i="9"/>
  <c r="S8" i="9"/>
  <c r="T8" i="9"/>
  <c r="E9" i="9"/>
  <c r="G9" i="9"/>
  <c r="H9" i="9"/>
  <c r="I9" i="9"/>
  <c r="J9" i="9"/>
  <c r="K9" i="9"/>
  <c r="P9" i="9"/>
  <c r="Q9" i="9"/>
  <c r="R9" i="9"/>
  <c r="S9" i="9"/>
  <c r="T9" i="9"/>
  <c r="G10" i="9"/>
  <c r="H10" i="9"/>
  <c r="I10" i="9"/>
  <c r="J10" i="9"/>
  <c r="K10" i="9"/>
  <c r="E11" i="9"/>
  <c r="H11" i="9"/>
  <c r="G11" i="9"/>
  <c r="I11" i="9"/>
  <c r="J11" i="9"/>
  <c r="K11" i="9"/>
  <c r="G12" i="9"/>
  <c r="H12" i="9"/>
  <c r="I12" i="9"/>
  <c r="J12" i="9"/>
  <c r="K12" i="9"/>
  <c r="E13" i="9"/>
  <c r="H13" i="9"/>
  <c r="G13" i="9"/>
  <c r="I13" i="9"/>
  <c r="J13" i="9"/>
  <c r="K13" i="9"/>
  <c r="G14" i="9"/>
  <c r="H14" i="9"/>
  <c r="I14" i="9"/>
  <c r="J14" i="9"/>
  <c r="K14" i="9"/>
  <c r="G15" i="9"/>
  <c r="H15" i="9"/>
  <c r="I15" i="9"/>
  <c r="J15" i="9"/>
  <c r="K15" i="9"/>
  <c r="G16" i="9"/>
  <c r="H16" i="9"/>
  <c r="I16" i="9"/>
  <c r="J16" i="9"/>
  <c r="K16" i="9"/>
  <c r="G17" i="9"/>
  <c r="H17" i="9"/>
  <c r="I17" i="9"/>
  <c r="J17" i="9"/>
  <c r="K17" i="9"/>
  <c r="G18" i="9"/>
  <c r="H18" i="9"/>
  <c r="I18" i="9"/>
  <c r="J18" i="9"/>
  <c r="K18" i="9"/>
  <c r="G19" i="9"/>
  <c r="H19" i="9"/>
  <c r="I19" i="9"/>
  <c r="J19" i="9"/>
  <c r="K19" i="9"/>
  <c r="G20" i="9"/>
  <c r="H20" i="9"/>
  <c r="I20" i="9"/>
  <c r="J20" i="9"/>
  <c r="K20" i="9"/>
  <c r="G21" i="9"/>
  <c r="H21" i="9"/>
  <c r="I21" i="9"/>
  <c r="J21" i="9"/>
  <c r="K21" i="9"/>
  <c r="G22" i="9"/>
  <c r="H22" i="9"/>
  <c r="I22" i="9"/>
  <c r="J22" i="9"/>
  <c r="K22" i="9"/>
  <c r="G24" i="9"/>
  <c r="H24" i="9"/>
  <c r="I24" i="9"/>
  <c r="J24" i="9"/>
  <c r="K24" i="9"/>
  <c r="G25" i="9"/>
  <c r="H25" i="9"/>
  <c r="I25" i="9"/>
  <c r="J25" i="9"/>
  <c r="K25" i="9"/>
  <c r="G29" i="9"/>
  <c r="H29" i="9"/>
  <c r="I29" i="9"/>
  <c r="J29" i="9"/>
  <c r="K29" i="9"/>
  <c r="P29" i="9"/>
  <c r="Q29" i="9"/>
  <c r="R29" i="9"/>
  <c r="T29" i="9"/>
  <c r="S29" i="9"/>
  <c r="G30" i="9"/>
  <c r="H30" i="9"/>
  <c r="I30" i="9"/>
  <c r="J30" i="9"/>
  <c r="K30" i="9"/>
  <c r="P30" i="9"/>
  <c r="Q30" i="9"/>
  <c r="R30" i="9"/>
  <c r="T30" i="9"/>
  <c r="G31" i="9"/>
  <c r="H31" i="9"/>
  <c r="I31" i="9"/>
  <c r="J31" i="9"/>
  <c r="K31" i="9"/>
  <c r="P31" i="9"/>
  <c r="Q31" i="9"/>
  <c r="R31" i="9"/>
  <c r="S31" i="9"/>
  <c r="E32" i="9"/>
  <c r="I32" i="9"/>
  <c r="G32" i="9"/>
  <c r="J32" i="9"/>
  <c r="K32" i="9"/>
  <c r="P32" i="9"/>
  <c r="R32" i="9"/>
  <c r="S32" i="9"/>
  <c r="G33" i="9"/>
  <c r="H33" i="9"/>
  <c r="I33" i="9"/>
  <c r="J33" i="9"/>
  <c r="K33" i="9"/>
  <c r="P33" i="9"/>
  <c r="Q33" i="9"/>
  <c r="R33" i="9"/>
  <c r="S33" i="9"/>
  <c r="T33" i="9"/>
  <c r="E34" i="9"/>
  <c r="I34" i="9"/>
  <c r="G34" i="9"/>
  <c r="H34" i="9"/>
  <c r="J34" i="9"/>
  <c r="K34" i="9"/>
  <c r="P34" i="9"/>
  <c r="R34" i="9"/>
  <c r="S34" i="9"/>
  <c r="T34" i="9"/>
  <c r="E35" i="9"/>
  <c r="I35" i="9"/>
  <c r="G35" i="9"/>
  <c r="H35" i="9"/>
  <c r="J35" i="9"/>
  <c r="K35" i="9"/>
  <c r="P35" i="9"/>
  <c r="R35" i="9"/>
  <c r="S35" i="9"/>
  <c r="T35" i="9"/>
  <c r="G36" i="9"/>
  <c r="H36" i="9"/>
  <c r="I36" i="9"/>
  <c r="J36" i="9"/>
  <c r="K36" i="9"/>
  <c r="G37" i="9"/>
  <c r="H37" i="9"/>
  <c r="I37" i="9"/>
  <c r="J37" i="9"/>
  <c r="K37" i="9"/>
  <c r="G38" i="9"/>
  <c r="H38" i="9"/>
  <c r="I38" i="9"/>
  <c r="J38" i="9"/>
  <c r="K38" i="9"/>
  <c r="G39" i="9"/>
  <c r="H39" i="9"/>
  <c r="I39" i="9"/>
  <c r="J39" i="9"/>
  <c r="K39" i="9"/>
  <c r="E40" i="9"/>
  <c r="H40" i="9"/>
  <c r="G40" i="9"/>
  <c r="I40" i="9"/>
  <c r="J40" i="9"/>
  <c r="K40" i="9"/>
  <c r="G41" i="9"/>
  <c r="H41" i="9"/>
  <c r="I41" i="9"/>
  <c r="J41" i="9"/>
  <c r="K41" i="9"/>
  <c r="E42" i="9"/>
  <c r="J42" i="9"/>
  <c r="G42" i="9"/>
  <c r="K42" i="9"/>
  <c r="G43" i="9"/>
  <c r="H43" i="9"/>
  <c r="I43" i="9"/>
  <c r="J43" i="9"/>
  <c r="K43" i="9"/>
  <c r="G44" i="9"/>
  <c r="H44" i="9"/>
  <c r="I44" i="9"/>
  <c r="J44" i="9"/>
  <c r="K44" i="9"/>
  <c r="G45" i="9"/>
  <c r="H45" i="9"/>
  <c r="I45" i="9"/>
  <c r="J45" i="9"/>
  <c r="K45" i="9"/>
  <c r="G46" i="9"/>
  <c r="H46" i="9"/>
  <c r="I46" i="9"/>
  <c r="J46" i="9"/>
  <c r="K46" i="9"/>
  <c r="G47" i="9"/>
  <c r="H47" i="9"/>
  <c r="I47" i="9"/>
  <c r="J47" i="9"/>
  <c r="K47" i="9"/>
  <c r="G48" i="9"/>
  <c r="H48" i="9"/>
  <c r="I48" i="9"/>
  <c r="J48" i="9"/>
  <c r="K48" i="9"/>
  <c r="G49" i="9"/>
  <c r="H49" i="9"/>
  <c r="I49" i="9"/>
  <c r="J49" i="9"/>
  <c r="K49" i="9"/>
  <c r="I42" i="9"/>
  <c r="H42" i="9"/>
  <c r="Q35" i="9"/>
  <c r="Q34" i="9"/>
  <c r="T32" i="9"/>
  <c r="H32" i="9"/>
  <c r="T31" i="9"/>
  <c r="S30" i="9"/>
  <c r="Q6" i="9"/>
  <c r="Q5" i="9"/>
  <c r="I5" i="9"/>
  <c r="S2" i="9"/>
  <c r="S10" i="9"/>
  <c r="S11" i="9"/>
  <c r="T36" i="10"/>
  <c r="T34" i="10"/>
  <c r="S32" i="10"/>
  <c r="S70" i="11"/>
  <c r="S72" i="11"/>
  <c r="T5" i="9"/>
  <c r="T4" i="9"/>
  <c r="S18" i="11"/>
  <c r="S19" i="11"/>
  <c r="S41" i="10"/>
  <c r="S10" i="10"/>
  <c r="S11" i="10"/>
  <c r="U57" i="11"/>
  <c r="U9" i="11"/>
  <c r="Q32" i="9"/>
  <c r="U67" i="11"/>
  <c r="S70" i="12"/>
  <c r="S14" i="12"/>
  <c r="T14" i="12"/>
  <c r="S6" i="12"/>
  <c r="T6" i="12"/>
  <c r="U37" i="14"/>
  <c r="T9" i="10"/>
  <c r="T5" i="10"/>
  <c r="T68" i="11"/>
  <c r="T66" i="11"/>
  <c r="T64" i="11"/>
  <c r="T62" i="11"/>
  <c r="T60" i="11"/>
  <c r="T58" i="11"/>
  <c r="T56" i="11"/>
  <c r="T54" i="11"/>
  <c r="T13" i="11"/>
  <c r="T10" i="11"/>
  <c r="T5" i="11"/>
  <c r="T2" i="11"/>
  <c r="T69" i="12"/>
  <c r="T67" i="12"/>
  <c r="T64" i="12"/>
  <c r="T62" i="12"/>
  <c r="T60" i="12"/>
  <c r="T58" i="12"/>
  <c r="T56" i="12"/>
  <c r="S16" i="12"/>
  <c r="T16" i="12"/>
  <c r="S15" i="12"/>
  <c r="S8" i="12"/>
  <c r="T8" i="12"/>
  <c r="S7" i="12"/>
  <c r="S2" i="12"/>
  <c r="T2" i="12"/>
  <c r="S41" i="14"/>
  <c r="U31" i="14"/>
  <c r="S43" i="14"/>
  <c r="S10" i="12"/>
  <c r="T10" i="12"/>
  <c r="S9" i="12"/>
  <c r="S3" i="12"/>
  <c r="S34" i="13"/>
  <c r="S39" i="13"/>
  <c r="S30" i="13"/>
  <c r="T30" i="13"/>
  <c r="U40" i="14"/>
  <c r="U35" i="14"/>
  <c r="U9" i="14"/>
  <c r="U4" i="14"/>
  <c r="U3" i="14"/>
  <c r="S10" i="14"/>
  <c r="S11" i="14"/>
  <c r="U32" i="14"/>
  <c r="S12" i="12"/>
  <c r="T12" i="12"/>
  <c r="S4" i="12"/>
  <c r="T4" i="12"/>
  <c r="S10" i="13"/>
  <c r="S11" i="13"/>
  <c r="U39" i="14"/>
  <c r="U38" i="14"/>
  <c r="U33" i="14"/>
  <c r="U8" i="14"/>
  <c r="U7" i="14"/>
  <c r="S72" i="15"/>
  <c r="S70" i="15"/>
  <c r="S18" i="15"/>
  <c r="S19" i="15"/>
  <c r="U14" i="15"/>
  <c r="U24" i="17"/>
  <c r="T29" i="13"/>
  <c r="Q9" i="13"/>
  <c r="I9" i="13"/>
  <c r="T5" i="13"/>
  <c r="T4" i="13"/>
  <c r="T3" i="13"/>
  <c r="T38" i="14"/>
  <c r="T34" i="14"/>
  <c r="T7" i="14"/>
  <c r="T3" i="14"/>
  <c r="T68" i="15"/>
  <c r="T66" i="15"/>
  <c r="T64" i="15"/>
  <c r="T62" i="15"/>
  <c r="T60" i="15"/>
  <c r="T58" i="15"/>
  <c r="T56" i="15"/>
  <c r="T54" i="15"/>
  <c r="T17" i="15"/>
  <c r="T15" i="15"/>
  <c r="T13" i="15"/>
  <c r="T11" i="15"/>
  <c r="T9" i="15"/>
  <c r="T7" i="15"/>
  <c r="S5" i="15"/>
  <c r="U56" i="16"/>
  <c r="V55" i="18"/>
  <c r="S26" i="18"/>
  <c r="S24" i="18"/>
  <c r="T9" i="13"/>
  <c r="T8" i="13"/>
  <c r="T6" i="13"/>
  <c r="T39" i="14"/>
  <c r="T35" i="14"/>
  <c r="T31" i="14"/>
  <c r="T8" i="14"/>
  <c r="T4" i="14"/>
  <c r="T6" i="15"/>
  <c r="T2" i="15"/>
  <c r="S66" i="16"/>
  <c r="U66" i="16"/>
  <c r="T62" i="16"/>
  <c r="T58" i="16"/>
  <c r="U54" i="16"/>
  <c r="U13" i="16"/>
  <c r="U5" i="16"/>
  <c r="S27" i="17"/>
  <c r="S5" i="17"/>
  <c r="T5" i="17"/>
  <c r="S59" i="16"/>
  <c r="U59" i="16"/>
  <c r="U11" i="16"/>
  <c r="U3" i="16"/>
  <c r="U17" i="18"/>
  <c r="S10" i="18"/>
  <c r="S11" i="18"/>
  <c r="T57" i="16"/>
  <c r="U17" i="16"/>
  <c r="U9" i="16"/>
  <c r="S18" i="16"/>
  <c r="S19" i="16"/>
  <c r="U58" i="16"/>
  <c r="S6" i="17"/>
  <c r="S7" i="17"/>
  <c r="U22" i="17"/>
  <c r="S29" i="17"/>
  <c r="V58" i="18"/>
  <c r="S64" i="18"/>
  <c r="T55" i="16"/>
  <c r="T16" i="16"/>
  <c r="T14" i="16"/>
  <c r="T12" i="16"/>
  <c r="T10" i="16"/>
  <c r="T8" i="16"/>
  <c r="T6" i="16"/>
  <c r="T4" i="16"/>
  <c r="T2" i="16"/>
  <c r="T26" i="17"/>
  <c r="T24" i="17"/>
  <c r="T22" i="17"/>
  <c r="T4" i="17"/>
  <c r="T2" i="17"/>
  <c r="S62" i="18"/>
  <c r="T60" i="18"/>
  <c r="T58" i="18"/>
  <c r="T4" i="18"/>
  <c r="T53" i="19"/>
  <c r="T51" i="19"/>
  <c r="T49" i="19"/>
  <c r="T47" i="19"/>
  <c r="T45" i="19"/>
  <c r="T43" i="19"/>
  <c r="T11" i="19"/>
  <c r="V59" i="21"/>
  <c r="V54" i="21"/>
  <c r="V64" i="21"/>
  <c r="S64" i="21"/>
  <c r="S62" i="21"/>
  <c r="S24" i="21"/>
  <c r="U16" i="21"/>
  <c r="U5" i="21"/>
  <c r="S64" i="23"/>
  <c r="S62" i="23"/>
  <c r="I44" i="23"/>
  <c r="I40" i="23"/>
  <c r="I37" i="23"/>
  <c r="I33" i="23"/>
  <c r="I29" i="23"/>
  <c r="I25" i="23"/>
  <c r="I21" i="23"/>
  <c r="I17" i="23"/>
  <c r="I13" i="23"/>
  <c r="I9" i="23"/>
  <c r="I5" i="23"/>
  <c r="S10" i="23"/>
  <c r="S11" i="23"/>
  <c r="V54" i="23"/>
  <c r="T18" i="18"/>
  <c r="T16" i="18"/>
  <c r="T5" i="18"/>
  <c r="U2" i="18"/>
  <c r="V49" i="22"/>
  <c r="V47" i="22"/>
  <c r="V12" i="22"/>
  <c r="V7" i="22"/>
  <c r="T14" i="22"/>
  <c r="T15" i="22"/>
  <c r="V53" i="22"/>
  <c r="V57" i="23"/>
  <c r="I8" i="23"/>
  <c r="I4" i="23"/>
  <c r="U4" i="21"/>
  <c r="U3" i="21"/>
  <c r="V52" i="22"/>
  <c r="V50" i="22"/>
  <c r="V48" i="22"/>
  <c r="V44" i="22"/>
  <c r="T56" i="22"/>
  <c r="T54" i="22"/>
  <c r="V42" i="22"/>
  <c r="V13" i="22"/>
  <c r="V11" i="22"/>
  <c r="V9" i="22"/>
  <c r="I46" i="23"/>
  <c r="I42" i="23"/>
  <c r="I38" i="23"/>
  <c r="I35" i="23"/>
  <c r="I31" i="23"/>
  <c r="I27" i="23"/>
  <c r="I23" i="23"/>
  <c r="I19" i="23"/>
  <c r="I15" i="23"/>
  <c r="I11" i="23"/>
  <c r="I7" i="23"/>
  <c r="V4" i="23"/>
  <c r="I3" i="23"/>
  <c r="T10" i="19"/>
  <c r="T5" i="19"/>
  <c r="S26" i="20"/>
  <c r="U17" i="21"/>
  <c r="V10" i="22"/>
  <c r="V8" i="22"/>
  <c r="V6" i="22"/>
  <c r="V4" i="22"/>
  <c r="V55" i="23"/>
  <c r="I39" i="23"/>
  <c r="I41" i="23"/>
  <c r="I43" i="23"/>
  <c r="I45" i="23"/>
  <c r="I47" i="23"/>
  <c r="I54" i="23"/>
  <c r="I55" i="23"/>
  <c r="I56" i="23"/>
  <c r="I57" i="23"/>
  <c r="I58" i="23"/>
  <c r="I59" i="23"/>
  <c r="I60" i="23"/>
  <c r="I61" i="23"/>
  <c r="I62" i="23"/>
  <c r="I66" i="23"/>
  <c r="I68" i="23"/>
  <c r="I70" i="23"/>
  <c r="I72" i="23"/>
  <c r="I74" i="23"/>
  <c r="I76" i="23"/>
  <c r="I78" i="23"/>
  <c r="I80" i="23"/>
  <c r="I82" i="23"/>
  <c r="I84" i="23"/>
  <c r="I86" i="23"/>
  <c r="I88" i="23"/>
  <c r="I90" i="23"/>
  <c r="I92" i="23"/>
  <c r="I94" i="23"/>
  <c r="I96" i="23"/>
  <c r="I98" i="23"/>
  <c r="I100" i="23"/>
  <c r="I12" i="23"/>
  <c r="I14" i="23"/>
  <c r="I16" i="23"/>
  <c r="I18" i="23"/>
  <c r="I20" i="23"/>
  <c r="I22" i="23"/>
  <c r="I24" i="23"/>
  <c r="I26" i="23"/>
  <c r="I28" i="23"/>
  <c r="I30" i="23"/>
  <c r="I32" i="23"/>
  <c r="I34" i="23"/>
  <c r="I36" i="23"/>
  <c r="I49" i="23"/>
  <c r="I64" i="23"/>
  <c r="I10" i="23"/>
  <c r="I6" i="23"/>
  <c r="I2" i="23"/>
  <c r="T3" i="20"/>
  <c r="S2" i="20"/>
  <c r="S26" i="21"/>
  <c r="T22" i="20"/>
  <c r="T5" i="20"/>
  <c r="T61" i="21"/>
  <c r="T59" i="21"/>
  <c r="T57" i="21"/>
  <c r="T55" i="21"/>
  <c r="T17" i="21"/>
  <c r="U2" i="21"/>
  <c r="U11" i="22"/>
  <c r="U8" i="22"/>
  <c r="U3" i="22"/>
  <c r="R64" i="21"/>
  <c r="BW211" i="8"/>
  <c r="BI211" i="8"/>
  <c r="BW210" i="8"/>
  <c r="BV210" i="8"/>
  <c r="BV211" i="8"/>
  <c r="BU210" i="8"/>
  <c r="BU211" i="8"/>
  <c r="BI210" i="8"/>
  <c r="BH210" i="8"/>
  <c r="BH211" i="8"/>
  <c r="BG210" i="8"/>
  <c r="BG211" i="8"/>
  <c r="BW209" i="8"/>
  <c r="BV209" i="8"/>
  <c r="BU209" i="8"/>
  <c r="BI209" i="8"/>
  <c r="BH209" i="8"/>
  <c r="BG209" i="8"/>
  <c r="BZ208" i="8"/>
  <c r="CA208" i="8"/>
  <c r="BY208" i="8"/>
  <c r="BM208" i="8"/>
  <c r="BL208" i="8"/>
  <c r="BK208" i="8"/>
  <c r="BZ207" i="8"/>
  <c r="BY207" i="8"/>
  <c r="BL207" i="8"/>
  <c r="BK207" i="8"/>
  <c r="BZ206" i="8"/>
  <c r="BY206" i="8"/>
  <c r="BM206" i="8"/>
  <c r="BL206" i="8"/>
  <c r="BK206" i="8"/>
  <c r="BZ205" i="8"/>
  <c r="BY205" i="8"/>
  <c r="BL205" i="8"/>
  <c r="BZ204" i="8"/>
  <c r="BY204" i="8"/>
  <c r="BM204" i="8"/>
  <c r="BL204" i="8"/>
  <c r="BK204" i="8"/>
  <c r="BZ203" i="8"/>
  <c r="BL203" i="8"/>
  <c r="BK203" i="8"/>
  <c r="BZ202" i="8"/>
  <c r="BY202" i="8"/>
  <c r="BM202" i="8"/>
  <c r="BL202" i="8"/>
  <c r="BK202" i="8"/>
  <c r="CA201" i="8"/>
  <c r="BZ201" i="8"/>
  <c r="BY201" i="8"/>
  <c r="BL201" i="8"/>
  <c r="BK201" i="8"/>
  <c r="BZ200" i="8"/>
  <c r="CA200" i="8"/>
  <c r="BY200" i="8"/>
  <c r="BM200" i="8"/>
  <c r="BL200" i="8"/>
  <c r="BK200" i="8"/>
  <c r="BZ199" i="8"/>
  <c r="BY199" i="8"/>
  <c r="BL199" i="8"/>
  <c r="BK199" i="8"/>
  <c r="BZ198" i="8"/>
  <c r="BY198" i="8"/>
  <c r="BM198" i="8"/>
  <c r="BL198" i="8"/>
  <c r="BK198" i="8"/>
  <c r="BZ197" i="8"/>
  <c r="BL197" i="8"/>
  <c r="BW181" i="8"/>
  <c r="BU181" i="8"/>
  <c r="BI181" i="8"/>
  <c r="BW180" i="8"/>
  <c r="BV180" i="8"/>
  <c r="BV181" i="8"/>
  <c r="BU180" i="8"/>
  <c r="BI180" i="8"/>
  <c r="BH180" i="8"/>
  <c r="BH181" i="8"/>
  <c r="BG180" i="8"/>
  <c r="BG181" i="8"/>
  <c r="BW179" i="8"/>
  <c r="BV179" i="8"/>
  <c r="BU179" i="8"/>
  <c r="BI179" i="8"/>
  <c r="BH179" i="8"/>
  <c r="BG179" i="8"/>
  <c r="BZ178" i="8"/>
  <c r="BY178" i="8"/>
  <c r="BM178" i="8"/>
  <c r="BL178" i="8"/>
  <c r="BK178" i="8"/>
  <c r="BZ177" i="8"/>
  <c r="BY177" i="8"/>
  <c r="BL177" i="8"/>
  <c r="BZ176" i="8"/>
  <c r="BY176" i="8"/>
  <c r="BM176" i="8"/>
  <c r="BL176" i="8"/>
  <c r="BK176" i="8"/>
  <c r="BZ175" i="8"/>
  <c r="BL175" i="8"/>
  <c r="BK175" i="8"/>
  <c r="BZ174" i="8"/>
  <c r="BY174" i="8"/>
  <c r="BM174" i="8"/>
  <c r="BL174" i="8"/>
  <c r="BK174" i="8"/>
  <c r="CA173" i="8"/>
  <c r="BZ173" i="8"/>
  <c r="BY173" i="8"/>
  <c r="BL173" i="8"/>
  <c r="BK173" i="8"/>
  <c r="BZ172" i="8"/>
  <c r="CA172" i="8"/>
  <c r="BY172" i="8"/>
  <c r="BM172" i="8"/>
  <c r="BL172" i="8"/>
  <c r="BK172" i="8"/>
  <c r="BZ171" i="8"/>
  <c r="BY171" i="8"/>
  <c r="BL171" i="8"/>
  <c r="BK171" i="8"/>
  <c r="BZ170" i="8"/>
  <c r="BY170" i="8"/>
  <c r="BM170" i="8"/>
  <c r="BL170" i="8"/>
  <c r="BK170" i="8"/>
  <c r="BZ169" i="8"/>
  <c r="BY169" i="8"/>
  <c r="BL169" i="8"/>
  <c r="BZ168" i="8"/>
  <c r="BY168" i="8"/>
  <c r="BM168" i="8"/>
  <c r="BL168" i="8"/>
  <c r="BK168" i="8"/>
  <c r="BZ167" i="8"/>
  <c r="BL167" i="8"/>
  <c r="BK167" i="8"/>
  <c r="BU153" i="8"/>
  <c r="BI153" i="8"/>
  <c r="BW152" i="8"/>
  <c r="BW153" i="8"/>
  <c r="BV152" i="8"/>
  <c r="BV153" i="8"/>
  <c r="BU152" i="8"/>
  <c r="BI152" i="8"/>
  <c r="BH152" i="8"/>
  <c r="BH153" i="8"/>
  <c r="BG152" i="8"/>
  <c r="BG153" i="8"/>
  <c r="BW151" i="8"/>
  <c r="BV151" i="8"/>
  <c r="BU151" i="8"/>
  <c r="BI151" i="8"/>
  <c r="BH151" i="8"/>
  <c r="BG151" i="8"/>
  <c r="BZ150" i="8"/>
  <c r="BM150" i="8"/>
  <c r="BL150" i="8"/>
  <c r="BK150" i="8"/>
  <c r="BZ149" i="8"/>
  <c r="BY149" i="8"/>
  <c r="BL149" i="8"/>
  <c r="BK149" i="8"/>
  <c r="BM149" i="8"/>
  <c r="CA148" i="8"/>
  <c r="BZ148" i="8"/>
  <c r="BY148" i="8"/>
  <c r="BL148" i="8"/>
  <c r="BK148" i="8"/>
  <c r="BZ147" i="8"/>
  <c r="BY147" i="8"/>
  <c r="BM147" i="8"/>
  <c r="BL147" i="8"/>
  <c r="BK147" i="8"/>
  <c r="BZ146" i="8"/>
  <c r="BY146" i="8"/>
  <c r="BM146" i="8"/>
  <c r="BL146" i="8"/>
  <c r="BK146" i="8"/>
  <c r="BZ145" i="8"/>
  <c r="BY145" i="8"/>
  <c r="BL145" i="8"/>
  <c r="BK145" i="8"/>
  <c r="BM145" i="8"/>
  <c r="CA144" i="8"/>
  <c r="BZ144" i="8"/>
  <c r="BY144" i="8"/>
  <c r="BL144" i="8"/>
  <c r="BM144" i="8"/>
  <c r="BK144" i="8"/>
  <c r="BZ143" i="8"/>
  <c r="BY143" i="8"/>
  <c r="BM143" i="8"/>
  <c r="BL143" i="8"/>
  <c r="BK143" i="8"/>
  <c r="BZ142" i="8"/>
  <c r="BY142" i="8"/>
  <c r="BM142" i="8"/>
  <c r="BL142" i="8"/>
  <c r="BK142" i="8"/>
  <c r="BZ141" i="8"/>
  <c r="BY141" i="8"/>
  <c r="BL141" i="8"/>
  <c r="BK141" i="8"/>
  <c r="BM141" i="8"/>
  <c r="CA140" i="8"/>
  <c r="BZ140" i="8"/>
  <c r="BY140" i="8"/>
  <c r="BM140" i="8"/>
  <c r="BL140" i="8"/>
  <c r="BK140" i="8"/>
  <c r="BZ139" i="8"/>
  <c r="BY139" i="8"/>
  <c r="BM139" i="8"/>
  <c r="BL139" i="8"/>
  <c r="BK139" i="8"/>
  <c r="BU111" i="8"/>
  <c r="BH111" i="8"/>
  <c r="BW110" i="8"/>
  <c r="BW111" i="8"/>
  <c r="BV110" i="8"/>
  <c r="BV111" i="8"/>
  <c r="BU110" i="8"/>
  <c r="BI110" i="8"/>
  <c r="BI111" i="8"/>
  <c r="BH110" i="8"/>
  <c r="BG110" i="8"/>
  <c r="BG111" i="8"/>
  <c r="BW109" i="8"/>
  <c r="BV109" i="8"/>
  <c r="BU109" i="8"/>
  <c r="BI109" i="8"/>
  <c r="BH109" i="8"/>
  <c r="BG109" i="8"/>
  <c r="BZ108" i="8"/>
  <c r="BY108" i="8"/>
  <c r="BL108" i="8"/>
  <c r="CA107" i="8"/>
  <c r="BZ107" i="8"/>
  <c r="BY107" i="8"/>
  <c r="BL107" i="8"/>
  <c r="BK107" i="8"/>
  <c r="BZ106" i="8"/>
  <c r="BL106" i="8"/>
  <c r="CA105" i="8"/>
  <c r="BZ105" i="8"/>
  <c r="BY105" i="8"/>
  <c r="BL105" i="8"/>
  <c r="BZ104" i="8"/>
  <c r="CA104" i="8"/>
  <c r="BY104" i="8"/>
  <c r="BM104" i="8"/>
  <c r="BL104" i="8"/>
  <c r="BK104" i="8"/>
  <c r="BZ103" i="8"/>
  <c r="BL103" i="8"/>
  <c r="BK103" i="8"/>
  <c r="BZ102" i="8"/>
  <c r="CA102" i="8"/>
  <c r="BY102" i="8"/>
  <c r="BM102" i="8"/>
  <c r="BL102" i="8"/>
  <c r="BK102" i="8"/>
  <c r="BZ101" i="8"/>
  <c r="BL101" i="8"/>
  <c r="BK101" i="8"/>
  <c r="BZ100" i="8"/>
  <c r="CA100" i="8"/>
  <c r="BY100" i="8"/>
  <c r="BM100" i="8"/>
  <c r="BL100" i="8"/>
  <c r="BK100" i="8"/>
  <c r="BZ99" i="8"/>
  <c r="BL99" i="8"/>
  <c r="BK99" i="8"/>
  <c r="BZ98" i="8"/>
  <c r="CA98" i="8"/>
  <c r="BY98" i="8"/>
  <c r="BM98" i="8"/>
  <c r="BL98" i="8"/>
  <c r="BK98" i="8"/>
  <c r="BZ97" i="8"/>
  <c r="BL97" i="8"/>
  <c r="BK97" i="8"/>
  <c r="BZ96" i="8"/>
  <c r="CA96" i="8"/>
  <c r="BY96" i="8"/>
  <c r="BM96" i="8"/>
  <c r="BL96" i="8"/>
  <c r="BK96" i="8"/>
  <c r="BZ95" i="8"/>
  <c r="BL95" i="8"/>
  <c r="BK95" i="8"/>
  <c r="BZ94" i="8"/>
  <c r="CA94" i="8"/>
  <c r="BY94" i="8"/>
  <c r="BM94" i="8"/>
  <c r="BL94" i="8"/>
  <c r="BK94" i="8"/>
  <c r="BZ93" i="8"/>
  <c r="BL93" i="8"/>
  <c r="BK93" i="8"/>
  <c r="AU90" i="8"/>
  <c r="AS90" i="8"/>
  <c r="AG90" i="8"/>
  <c r="AU89" i="8"/>
  <c r="AT89" i="8"/>
  <c r="AT90" i="8"/>
  <c r="AS89" i="8"/>
  <c r="AG89" i="8"/>
  <c r="AF89" i="8"/>
  <c r="AF90" i="8"/>
  <c r="AE89" i="8"/>
  <c r="AE90" i="8"/>
  <c r="AU88" i="8"/>
  <c r="AT88" i="8"/>
  <c r="AS88" i="8"/>
  <c r="AG88" i="8"/>
  <c r="AF88" i="8"/>
  <c r="AE88" i="8"/>
  <c r="AW86" i="8"/>
  <c r="AV86" i="8"/>
  <c r="AX86" i="8"/>
  <c r="AI86" i="8"/>
  <c r="AH86" i="8"/>
  <c r="AJ86" i="8"/>
  <c r="AW85" i="8"/>
  <c r="AV85" i="8"/>
  <c r="AX85" i="8"/>
  <c r="AI85" i="8"/>
  <c r="AH85" i="8"/>
  <c r="AJ85" i="8"/>
  <c r="AW84" i="8"/>
  <c r="AV84" i="8"/>
  <c r="AX84" i="8"/>
  <c r="AI84" i="8"/>
  <c r="AH84" i="8"/>
  <c r="AJ84" i="8"/>
  <c r="AW83" i="8"/>
  <c r="AV83" i="8"/>
  <c r="AX83" i="8"/>
  <c r="AI83" i="8"/>
  <c r="AH83" i="8"/>
  <c r="AJ83" i="8"/>
  <c r="BV73" i="8"/>
  <c r="BU73" i="8"/>
  <c r="BG73" i="8"/>
  <c r="BW72" i="8"/>
  <c r="BW73" i="8"/>
  <c r="BV72" i="8"/>
  <c r="BU72" i="8"/>
  <c r="BI72" i="8"/>
  <c r="BI73" i="8"/>
  <c r="BH72" i="8"/>
  <c r="BH73" i="8"/>
  <c r="BG72" i="8"/>
  <c r="AT72" i="8"/>
  <c r="AS72" i="8"/>
  <c r="AF72" i="8"/>
  <c r="BW71" i="8"/>
  <c r="BV71" i="8"/>
  <c r="BU71" i="8"/>
  <c r="BI71" i="8"/>
  <c r="BH71" i="8"/>
  <c r="BG71" i="8"/>
  <c r="AU71" i="8"/>
  <c r="AU72" i="8"/>
  <c r="AS71" i="8"/>
  <c r="AG71" i="8"/>
  <c r="AG72" i="8"/>
  <c r="AF71" i="8"/>
  <c r="AE71" i="8"/>
  <c r="AE72" i="8"/>
  <c r="BZ70" i="8"/>
  <c r="BY70" i="8"/>
  <c r="CA70" i="8"/>
  <c r="BL70" i="8"/>
  <c r="BK70" i="8"/>
  <c r="BM70" i="8"/>
  <c r="AU70" i="8"/>
  <c r="AT70" i="8"/>
  <c r="AS70" i="8"/>
  <c r="AG70" i="8"/>
  <c r="AF70" i="8"/>
  <c r="AE70" i="8"/>
  <c r="BZ69" i="8"/>
  <c r="CA69" i="8"/>
  <c r="BY69" i="8"/>
  <c r="BM69" i="8"/>
  <c r="BL69" i="8"/>
  <c r="BK69" i="8"/>
  <c r="BZ68" i="8"/>
  <c r="BL68" i="8"/>
  <c r="BM68" i="8"/>
  <c r="BK68" i="8"/>
  <c r="BZ67" i="8"/>
  <c r="CA67" i="8"/>
  <c r="BY67" i="8"/>
  <c r="BM67" i="8"/>
  <c r="BL67" i="8"/>
  <c r="BK67" i="8"/>
  <c r="BZ66" i="8"/>
  <c r="BL66" i="8"/>
  <c r="BM66" i="8"/>
  <c r="BK66" i="8"/>
  <c r="BZ65" i="8"/>
  <c r="CA65" i="8"/>
  <c r="BY65" i="8"/>
  <c r="BM65" i="8"/>
  <c r="BL65" i="8"/>
  <c r="BK65" i="8"/>
  <c r="AW65" i="8"/>
  <c r="AV65" i="8"/>
  <c r="AI65" i="8"/>
  <c r="AH65" i="8"/>
  <c r="AJ65" i="8"/>
  <c r="BZ64" i="8"/>
  <c r="BY64" i="8"/>
  <c r="CA64" i="8"/>
  <c r="BL64" i="8"/>
  <c r="BK64" i="8"/>
  <c r="BM64" i="8"/>
  <c r="AX64" i="8"/>
  <c r="AW64" i="8"/>
  <c r="AV64" i="8"/>
  <c r="AI64" i="8"/>
  <c r="AJ64" i="8"/>
  <c r="AH64" i="8"/>
  <c r="BZ63" i="8"/>
  <c r="BY63" i="8"/>
  <c r="BL63" i="8"/>
  <c r="BM63" i="8"/>
  <c r="BK63" i="8"/>
  <c r="AW63" i="8"/>
  <c r="AX63" i="8"/>
  <c r="AV63" i="8"/>
  <c r="AI63" i="8"/>
  <c r="AH63" i="8"/>
  <c r="AJ63" i="8"/>
  <c r="BZ62" i="8"/>
  <c r="BY62" i="8"/>
  <c r="CA62" i="8"/>
  <c r="BL62" i="8"/>
  <c r="BK62" i="8"/>
  <c r="BM62" i="8"/>
  <c r="AW62" i="8"/>
  <c r="AX62" i="8"/>
  <c r="AV62" i="8"/>
  <c r="AJ62" i="8"/>
  <c r="AJ71" i="8"/>
  <c r="AJ72" i="8"/>
  <c r="AI62" i="8"/>
  <c r="AH62" i="8"/>
  <c r="BZ61" i="8"/>
  <c r="BL61" i="8"/>
  <c r="BM61" i="8"/>
  <c r="BK61" i="8"/>
  <c r="BZ60" i="8"/>
  <c r="CA60" i="8"/>
  <c r="BY60" i="8"/>
  <c r="BM60" i="8"/>
  <c r="BL60" i="8"/>
  <c r="BK60" i="8"/>
  <c r="BZ59" i="8"/>
  <c r="BL59" i="8"/>
  <c r="BM59" i="8"/>
  <c r="BK59" i="8"/>
  <c r="BZ58" i="8"/>
  <c r="CA58" i="8"/>
  <c r="BY58" i="8"/>
  <c r="BM58" i="8"/>
  <c r="BL58" i="8"/>
  <c r="BK58" i="8"/>
  <c r="BZ57" i="8"/>
  <c r="BL57" i="8"/>
  <c r="BM57" i="8"/>
  <c r="BK57" i="8"/>
  <c r="BZ56" i="8"/>
  <c r="CA56" i="8"/>
  <c r="BY56" i="8"/>
  <c r="BM56" i="8"/>
  <c r="BL56" i="8"/>
  <c r="BK56" i="8"/>
  <c r="BZ55" i="8"/>
  <c r="BZ71" i="8"/>
  <c r="CA71" i="8"/>
  <c r="BL55" i="8"/>
  <c r="BL72" i="8"/>
  <c r="BL73" i="8"/>
  <c r="BK55" i="8"/>
  <c r="AT54" i="8"/>
  <c r="AT71" i="8"/>
  <c r="S39" i="8"/>
  <c r="E39" i="8"/>
  <c r="D39" i="8"/>
  <c r="AU38" i="8"/>
  <c r="AU39" i="8"/>
  <c r="AT38" i="8"/>
  <c r="AT39" i="8"/>
  <c r="AS38" i="8"/>
  <c r="AS39" i="8"/>
  <c r="AG38" i="8"/>
  <c r="AG39" i="8"/>
  <c r="AF38" i="8"/>
  <c r="AF39" i="8"/>
  <c r="AE38" i="8"/>
  <c r="AE39" i="8"/>
  <c r="S38" i="8"/>
  <c r="R38" i="8"/>
  <c r="R39" i="8"/>
  <c r="Q38" i="8"/>
  <c r="Q39" i="8"/>
  <c r="E38" i="8"/>
  <c r="D38" i="8"/>
  <c r="C38" i="8"/>
  <c r="C39" i="8"/>
  <c r="BV37" i="8"/>
  <c r="BH37" i="8"/>
  <c r="AU37" i="8"/>
  <c r="AT37" i="8"/>
  <c r="AS37" i="8"/>
  <c r="AG37" i="8"/>
  <c r="AF37" i="8"/>
  <c r="AE37" i="8"/>
  <c r="S37" i="8"/>
  <c r="Q37" i="8"/>
  <c r="E37" i="8"/>
  <c r="D37" i="8"/>
  <c r="C37" i="8"/>
  <c r="BW36" i="8"/>
  <c r="BW37" i="8"/>
  <c r="BV36" i="8"/>
  <c r="BU36" i="8"/>
  <c r="BU37" i="8"/>
  <c r="BI36" i="8"/>
  <c r="BI37" i="8"/>
  <c r="BH36" i="8"/>
  <c r="BG36" i="8"/>
  <c r="BG37" i="8"/>
  <c r="AX36" i="8"/>
  <c r="AW36" i="8"/>
  <c r="AV36" i="8"/>
  <c r="AJ36" i="8"/>
  <c r="AI36" i="8"/>
  <c r="AH36" i="8"/>
  <c r="V36" i="8"/>
  <c r="U36" i="8"/>
  <c r="T36" i="8"/>
  <c r="H36" i="8"/>
  <c r="G36" i="8"/>
  <c r="F36" i="8"/>
  <c r="BW35" i="8"/>
  <c r="BV35" i="8"/>
  <c r="BU35" i="8"/>
  <c r="BI35" i="8"/>
  <c r="BH35" i="8"/>
  <c r="BG35" i="8"/>
  <c r="AW35" i="8"/>
  <c r="AV35" i="8"/>
  <c r="AI35" i="8"/>
  <c r="AH35" i="8"/>
  <c r="U35" i="8"/>
  <c r="V35" i="8"/>
  <c r="T35" i="8"/>
  <c r="G35" i="8"/>
  <c r="F35" i="8"/>
  <c r="BZ34" i="8"/>
  <c r="BY34" i="8"/>
  <c r="CA34" i="8"/>
  <c r="BM34" i="8"/>
  <c r="BL34" i="8"/>
  <c r="BK34" i="8"/>
  <c r="AX34" i="8"/>
  <c r="AW34" i="8"/>
  <c r="AV34" i="8"/>
  <c r="AJ34" i="8"/>
  <c r="AI34" i="8"/>
  <c r="AH34" i="8"/>
  <c r="U34" i="8"/>
  <c r="V34" i="8"/>
  <c r="T34" i="8"/>
  <c r="G34" i="8"/>
  <c r="H34" i="8"/>
  <c r="F34" i="8"/>
  <c r="BZ33" i="8"/>
  <c r="BY33" i="8"/>
  <c r="BL33" i="8"/>
  <c r="BK33" i="8"/>
  <c r="AW33" i="8"/>
  <c r="AX33" i="8"/>
  <c r="AV33" i="8"/>
  <c r="AI33" i="8"/>
  <c r="AJ33" i="8"/>
  <c r="AH33" i="8"/>
  <c r="U33" i="8"/>
  <c r="T33" i="8"/>
  <c r="G33" i="8"/>
  <c r="F33" i="8"/>
  <c r="CA32" i="8"/>
  <c r="BZ32" i="8"/>
  <c r="BY32" i="8"/>
  <c r="BL32" i="8"/>
  <c r="AW32" i="8"/>
  <c r="AX32" i="8"/>
  <c r="AV32" i="8"/>
  <c r="AI32" i="8"/>
  <c r="AJ32" i="8"/>
  <c r="AH32" i="8"/>
  <c r="U32" i="8"/>
  <c r="V32" i="8"/>
  <c r="T32" i="8"/>
  <c r="G32" i="8"/>
  <c r="H32" i="8"/>
  <c r="F32" i="8"/>
  <c r="CA31" i="8"/>
  <c r="BZ31" i="8"/>
  <c r="BY31" i="8"/>
  <c r="BL31" i="8"/>
  <c r="BK31" i="8"/>
  <c r="U31" i="8"/>
  <c r="T31" i="8"/>
  <c r="G31" i="8"/>
  <c r="F31" i="8"/>
  <c r="CA30" i="8"/>
  <c r="BZ30" i="8"/>
  <c r="BY30" i="8"/>
  <c r="BL30" i="8"/>
  <c r="U30" i="8"/>
  <c r="V30" i="8"/>
  <c r="T30" i="8"/>
  <c r="G30" i="8"/>
  <c r="H30" i="8"/>
  <c r="F30" i="8"/>
  <c r="CA29" i="8"/>
  <c r="BZ29" i="8"/>
  <c r="BY29" i="8"/>
  <c r="BL29" i="8"/>
  <c r="BK29" i="8"/>
  <c r="BZ28" i="8"/>
  <c r="BY28" i="8"/>
  <c r="CA28" i="8"/>
  <c r="BM28" i="8"/>
  <c r="BL28" i="8"/>
  <c r="BK28" i="8"/>
  <c r="R28" i="8"/>
  <c r="CA27" i="8"/>
  <c r="BZ27" i="8"/>
  <c r="BY27" i="8"/>
  <c r="BL27" i="8"/>
  <c r="BK27" i="8"/>
  <c r="R27" i="8"/>
  <c r="BZ26" i="8"/>
  <c r="BY26" i="8"/>
  <c r="BL26" i="8"/>
  <c r="BM26" i="8"/>
  <c r="BK26" i="8"/>
  <c r="R26" i="8"/>
  <c r="R37" i="8"/>
  <c r="BZ25" i="8"/>
  <c r="BY25" i="8"/>
  <c r="BL25" i="8"/>
  <c r="BK25" i="8"/>
  <c r="BM25" i="8"/>
  <c r="CA24" i="8"/>
  <c r="BZ24" i="8"/>
  <c r="BY24" i="8"/>
  <c r="BL24" i="8"/>
  <c r="BM24" i="8"/>
  <c r="BK24" i="8"/>
  <c r="R24" i="8"/>
  <c r="BZ23" i="8"/>
  <c r="BL23" i="8"/>
  <c r="BK23" i="8"/>
  <c r="CA22" i="8"/>
  <c r="BZ22" i="8"/>
  <c r="BY22" i="8"/>
  <c r="BL22" i="8"/>
  <c r="BM22" i="8"/>
  <c r="BK22" i="8"/>
  <c r="BZ21" i="8"/>
  <c r="CA21" i="8"/>
  <c r="BY21" i="8"/>
  <c r="BL21" i="8"/>
  <c r="BM21" i="8"/>
  <c r="BK21" i="8"/>
  <c r="AT21" i="8"/>
  <c r="AS21" i="8"/>
  <c r="AE21" i="8"/>
  <c r="Q21" i="8"/>
  <c r="C21" i="8"/>
  <c r="BZ20" i="8"/>
  <c r="BY20" i="8"/>
  <c r="CA20" i="8"/>
  <c r="BL20" i="8"/>
  <c r="BM20" i="8"/>
  <c r="BK20" i="8"/>
  <c r="AU20" i="8"/>
  <c r="AU21" i="8"/>
  <c r="AT20" i="8"/>
  <c r="AS20" i="8"/>
  <c r="AG20" i="8"/>
  <c r="AG21" i="8"/>
  <c r="AF20" i="8"/>
  <c r="AF21" i="8"/>
  <c r="AE20" i="8"/>
  <c r="S20" i="8"/>
  <c r="S21" i="8"/>
  <c r="Q20" i="8"/>
  <c r="E20" i="8"/>
  <c r="E21" i="8"/>
  <c r="C20" i="8"/>
  <c r="CA19" i="8"/>
  <c r="BZ19" i="8"/>
  <c r="BY19" i="8"/>
  <c r="BL19" i="8"/>
  <c r="BK19" i="8"/>
  <c r="AU19" i="8"/>
  <c r="AT19" i="8"/>
  <c r="AS19" i="8"/>
  <c r="AG19" i="8"/>
  <c r="AF19" i="8"/>
  <c r="AE19" i="8"/>
  <c r="S19" i="8"/>
  <c r="Q19" i="8"/>
  <c r="E19" i="8"/>
  <c r="C19" i="8"/>
  <c r="U18" i="8"/>
  <c r="T18" i="8"/>
  <c r="V18" i="8"/>
  <c r="G18" i="8"/>
  <c r="H18" i="8"/>
  <c r="F18" i="8"/>
  <c r="V17" i="8"/>
  <c r="U17" i="8"/>
  <c r="T17" i="8"/>
  <c r="G17" i="8"/>
  <c r="F17" i="8"/>
  <c r="D17" i="8"/>
  <c r="U16" i="8"/>
  <c r="T16" i="8"/>
  <c r="H16" i="8"/>
  <c r="G16" i="8"/>
  <c r="F16" i="8"/>
  <c r="U15" i="8"/>
  <c r="V15" i="8"/>
  <c r="T15" i="8"/>
  <c r="G15" i="8"/>
  <c r="H15" i="8"/>
  <c r="F15" i="8"/>
  <c r="AW14" i="8"/>
  <c r="AV14" i="8"/>
  <c r="AJ14" i="8"/>
  <c r="AI14" i="8"/>
  <c r="AH14" i="8"/>
  <c r="U14" i="8"/>
  <c r="V14" i="8"/>
  <c r="T14" i="8"/>
  <c r="G14" i="8"/>
  <c r="F14" i="8"/>
  <c r="AW13" i="8"/>
  <c r="AX13" i="8"/>
  <c r="AV13" i="8"/>
  <c r="AI13" i="8"/>
  <c r="AH13" i="8"/>
  <c r="AJ13" i="8"/>
  <c r="U13" i="8"/>
  <c r="V13" i="8"/>
  <c r="T13" i="8"/>
  <c r="H13" i="8"/>
  <c r="G13" i="8"/>
  <c r="F13" i="8"/>
  <c r="AW12" i="8"/>
  <c r="AX12" i="8"/>
  <c r="AV12" i="8"/>
  <c r="AI12" i="8"/>
  <c r="AH12" i="8"/>
  <c r="AJ12" i="8"/>
  <c r="V12" i="8"/>
  <c r="U12" i="8"/>
  <c r="T12" i="8"/>
  <c r="H12" i="8"/>
  <c r="G12" i="8"/>
  <c r="F12" i="8"/>
  <c r="AW11" i="8"/>
  <c r="AV11" i="8"/>
  <c r="AJ11" i="8"/>
  <c r="AI11" i="8"/>
  <c r="AH11" i="8"/>
  <c r="V11" i="8"/>
  <c r="U11" i="8"/>
  <c r="T11" i="8"/>
  <c r="G11" i="8"/>
  <c r="F11" i="8"/>
  <c r="R9" i="8"/>
  <c r="R6" i="8"/>
  <c r="R5" i="8"/>
  <c r="R20" i="8"/>
  <c r="R21" i="8"/>
  <c r="D5" i="8"/>
  <c r="D20" i="8"/>
  <c r="D21" i="8"/>
  <c r="R4" i="8"/>
  <c r="V58" i="23"/>
  <c r="T56" i="19"/>
  <c r="T54" i="19"/>
  <c r="S27" i="20"/>
  <c r="U57" i="15"/>
  <c r="U61" i="15"/>
  <c r="U65" i="15"/>
  <c r="U69" i="15"/>
  <c r="U7" i="15"/>
  <c r="U11" i="15"/>
  <c r="U15" i="15"/>
  <c r="U8" i="16"/>
  <c r="S72" i="16"/>
  <c r="U64" i="16"/>
  <c r="S37" i="13"/>
  <c r="U4" i="10"/>
  <c r="U8" i="10"/>
  <c r="U37" i="10"/>
  <c r="U39" i="10"/>
  <c r="U35" i="10"/>
  <c r="U4" i="11"/>
  <c r="U7" i="11"/>
  <c r="U12" i="11"/>
  <c r="U15" i="11"/>
  <c r="U55" i="11"/>
  <c r="U34" i="10"/>
  <c r="U62" i="11"/>
  <c r="V3" i="23"/>
  <c r="V59" i="23"/>
  <c r="T14" i="19"/>
  <c r="T15" i="19"/>
  <c r="V5" i="19"/>
  <c r="V56" i="23"/>
  <c r="V64" i="23"/>
  <c r="V5" i="23"/>
  <c r="V61" i="23"/>
  <c r="V3" i="22"/>
  <c r="V53" i="19"/>
  <c r="V54" i="18"/>
  <c r="V56" i="18"/>
  <c r="U18" i="18"/>
  <c r="U16" i="18"/>
  <c r="U23" i="17"/>
  <c r="U5" i="15"/>
  <c r="U26" i="17"/>
  <c r="U2" i="15"/>
  <c r="U54" i="15"/>
  <c r="U58" i="15"/>
  <c r="U62" i="15"/>
  <c r="U66" i="15"/>
  <c r="U61" i="16"/>
  <c r="U8" i="15"/>
  <c r="U12" i="15"/>
  <c r="U16" i="15"/>
  <c r="U69" i="16"/>
  <c r="S18" i="12"/>
  <c r="S19" i="12"/>
  <c r="U10" i="16"/>
  <c r="S70" i="16"/>
  <c r="U3" i="15"/>
  <c r="S72" i="12"/>
  <c r="U68" i="11"/>
  <c r="U10" i="11"/>
  <c r="U58" i="11"/>
  <c r="U3" i="10"/>
  <c r="U38" i="10"/>
  <c r="U6" i="11"/>
  <c r="U56" i="11"/>
  <c r="U36" i="10"/>
  <c r="U3" i="11"/>
  <c r="U54" i="11"/>
  <c r="U69" i="11"/>
  <c r="U3" i="9"/>
  <c r="U7" i="9"/>
  <c r="U8" i="9"/>
  <c r="U9" i="9"/>
  <c r="U31" i="9"/>
  <c r="U32" i="9"/>
  <c r="U2" i="9"/>
  <c r="U30" i="9"/>
  <c r="U29" i="9"/>
  <c r="U4" i="9"/>
  <c r="U5" i="9"/>
  <c r="U6" i="9"/>
  <c r="U33" i="9"/>
  <c r="U34" i="9"/>
  <c r="U35" i="9"/>
  <c r="S39" i="9"/>
  <c r="S37" i="9"/>
  <c r="U31" i="10"/>
  <c r="S6" i="20"/>
  <c r="S7" i="20"/>
  <c r="S29" i="20"/>
  <c r="V10" i="19"/>
  <c r="V8" i="23"/>
  <c r="V60" i="23"/>
  <c r="V46" i="22"/>
  <c r="V2" i="22"/>
  <c r="V43" i="22"/>
  <c r="V51" i="22"/>
  <c r="V6" i="23"/>
  <c r="V5" i="22"/>
  <c r="V47" i="19"/>
  <c r="U5" i="18"/>
  <c r="V59" i="18"/>
  <c r="U25" i="17"/>
  <c r="U3" i="18"/>
  <c r="V61" i="18"/>
  <c r="U5" i="17"/>
  <c r="U7" i="16"/>
  <c r="U2" i="17"/>
  <c r="U57" i="16"/>
  <c r="U4" i="15"/>
  <c r="U55" i="15"/>
  <c r="U59" i="15"/>
  <c r="U63" i="15"/>
  <c r="U67" i="15"/>
  <c r="U3" i="13"/>
  <c r="U4" i="13"/>
  <c r="U5" i="13"/>
  <c r="U2" i="13"/>
  <c r="U34" i="13"/>
  <c r="U35" i="13"/>
  <c r="U31" i="13"/>
  <c r="U32" i="13"/>
  <c r="U33" i="13"/>
  <c r="U6" i="13"/>
  <c r="U8" i="13"/>
  <c r="U9" i="13"/>
  <c r="U30" i="13"/>
  <c r="U29" i="13"/>
  <c r="U62" i="16"/>
  <c r="U9" i="15"/>
  <c r="U13" i="15"/>
  <c r="U17" i="15"/>
  <c r="U9" i="12"/>
  <c r="U6" i="15"/>
  <c r="U2" i="16"/>
  <c r="U12" i="16"/>
  <c r="U6" i="14"/>
  <c r="U59" i="11"/>
  <c r="U5" i="10"/>
  <c r="U16" i="11"/>
  <c r="U65" i="11"/>
  <c r="U6" i="10"/>
  <c r="U11" i="11"/>
  <c r="U63" i="11"/>
  <c r="U5" i="11"/>
  <c r="U32" i="10"/>
  <c r="S43" i="10"/>
  <c r="U40" i="10"/>
  <c r="V7" i="23"/>
  <c r="V9" i="23"/>
  <c r="V45" i="22"/>
  <c r="V2" i="23"/>
  <c r="V11" i="19"/>
  <c r="V49" i="19"/>
  <c r="V57" i="18"/>
  <c r="V60" i="18"/>
  <c r="U6" i="16"/>
  <c r="U14" i="16"/>
  <c r="U55" i="16"/>
  <c r="U67" i="16"/>
  <c r="U4" i="18"/>
  <c r="U3" i="17"/>
  <c r="U19" i="18"/>
  <c r="U15" i="16"/>
  <c r="U4" i="17"/>
  <c r="U65" i="16"/>
  <c r="U56" i="15"/>
  <c r="U60" i="15"/>
  <c r="U64" i="15"/>
  <c r="U68" i="15"/>
  <c r="U68" i="16"/>
  <c r="U10" i="15"/>
  <c r="U34" i="14"/>
  <c r="U5" i="14"/>
  <c r="U36" i="14"/>
  <c r="U16" i="12"/>
  <c r="U2" i="10"/>
  <c r="U4" i="16"/>
  <c r="U16" i="16"/>
  <c r="U60" i="16"/>
  <c r="U6" i="12"/>
  <c r="U60" i="11"/>
  <c r="U9" i="10"/>
  <c r="U8" i="11"/>
  <c r="U17" i="11"/>
  <c r="U66" i="11"/>
  <c r="U7" i="10"/>
  <c r="U2" i="11"/>
  <c r="U14" i="11"/>
  <c r="U64" i="11"/>
  <c r="U13" i="11"/>
  <c r="U61" i="11"/>
  <c r="U33" i="10"/>
  <c r="AX37" i="8"/>
  <c r="AY85" i="8"/>
  <c r="BN70" i="8"/>
  <c r="CB70" i="8"/>
  <c r="BK30" i="8"/>
  <c r="BM30" i="8"/>
  <c r="BY57" i="8"/>
  <c r="CA57" i="8"/>
  <c r="CB57" i="8"/>
  <c r="BY59" i="8"/>
  <c r="CA59" i="8"/>
  <c r="CB59" i="8"/>
  <c r="BY61" i="8"/>
  <c r="CA61" i="8"/>
  <c r="CB61" i="8"/>
  <c r="BY66" i="8"/>
  <c r="CA66" i="8"/>
  <c r="CB66" i="8"/>
  <c r="BY68" i="8"/>
  <c r="CA68" i="8"/>
  <c r="CB68" i="8"/>
  <c r="CB94" i="8"/>
  <c r="CB96" i="8"/>
  <c r="CB100" i="8"/>
  <c r="CB102" i="8"/>
  <c r="CB104" i="8"/>
  <c r="BK169" i="8"/>
  <c r="BM169" i="8"/>
  <c r="BL180" i="8"/>
  <c r="BL181" i="8"/>
  <c r="BM177" i="8"/>
  <c r="BK177" i="8"/>
  <c r="CB201" i="8"/>
  <c r="BY203" i="8"/>
  <c r="CA203" i="8"/>
  <c r="CB203" i="8"/>
  <c r="H11" i="8"/>
  <c r="CA25" i="8"/>
  <c r="BM27" i="8"/>
  <c r="H35" i="8"/>
  <c r="BZ35" i="8"/>
  <c r="CA35" i="8"/>
  <c r="CB64" i="8"/>
  <c r="CB56" i="8"/>
  <c r="CB58" i="8"/>
  <c r="CB60" i="8"/>
  <c r="CA63" i="8"/>
  <c r="CB63" i="8"/>
  <c r="CB65" i="8"/>
  <c r="CB67" i="8"/>
  <c r="CB69" i="8"/>
  <c r="AJ88" i="8"/>
  <c r="AX88" i="8"/>
  <c r="AJ89" i="8"/>
  <c r="AJ90" i="8"/>
  <c r="AX89" i="8"/>
  <c r="AX90" i="8"/>
  <c r="BK105" i="8"/>
  <c r="BM105" i="8"/>
  <c r="BN105" i="8"/>
  <c r="BY106" i="8"/>
  <c r="CA106" i="8"/>
  <c r="CB106" i="8"/>
  <c r="CB107" i="8"/>
  <c r="H14" i="8"/>
  <c r="H17" i="8"/>
  <c r="BM19" i="8"/>
  <c r="BL35" i="8"/>
  <c r="BM35" i="8"/>
  <c r="BN64" i="8"/>
  <c r="CA26" i="8"/>
  <c r="BM29" i="8"/>
  <c r="BM31" i="8"/>
  <c r="BK32" i="8"/>
  <c r="BM32" i="8"/>
  <c r="BL36" i="8"/>
  <c r="BL37" i="8"/>
  <c r="BZ36" i="8"/>
  <c r="BZ37" i="8"/>
  <c r="BN62" i="8"/>
  <c r="BN94" i="8"/>
  <c r="BM95" i="8"/>
  <c r="BN95" i="8"/>
  <c r="BM97" i="8"/>
  <c r="BN97" i="8"/>
  <c r="BN98" i="8"/>
  <c r="BM99" i="8"/>
  <c r="BN99" i="8"/>
  <c r="BM101" i="8"/>
  <c r="BN101" i="8"/>
  <c r="BN102" i="8"/>
  <c r="BM103" i="8"/>
  <c r="BN103" i="8"/>
  <c r="BK108" i="8"/>
  <c r="BM108" i="8"/>
  <c r="BN108" i="8"/>
  <c r="BL110" i="8"/>
  <c r="BL111" i="8"/>
  <c r="BZ179" i="8"/>
  <c r="CA179" i="8"/>
  <c r="BY167" i="8"/>
  <c r="CA167" i="8"/>
  <c r="CB167" i="8"/>
  <c r="BZ180" i="8"/>
  <c r="BZ181" i="8"/>
  <c r="BY175" i="8"/>
  <c r="CA175" i="8"/>
  <c r="CB175" i="8"/>
  <c r="BL209" i="8"/>
  <c r="BM209" i="8"/>
  <c r="BM197" i="8"/>
  <c r="BL210" i="8"/>
  <c r="BL211" i="8"/>
  <c r="BK197" i="8"/>
  <c r="BK205" i="8"/>
  <c r="BM205" i="8"/>
  <c r="BN205" i="8"/>
  <c r="AX38" i="8"/>
  <c r="AX39" i="8"/>
  <c r="AK34" i="8"/>
  <c r="BZ72" i="8"/>
  <c r="BZ73" i="8"/>
  <c r="BY55" i="8"/>
  <c r="CA55" i="8"/>
  <c r="CB55" i="8"/>
  <c r="CB62" i="8"/>
  <c r="AJ19" i="8"/>
  <c r="AK19" i="8"/>
  <c r="AK36" i="8"/>
  <c r="D19" i="8"/>
  <c r="V20" i="8"/>
  <c r="V21" i="8"/>
  <c r="AJ20" i="8"/>
  <c r="AJ21" i="8"/>
  <c r="BY23" i="8"/>
  <c r="CA23" i="8"/>
  <c r="CA33" i="8"/>
  <c r="BN56" i="8"/>
  <c r="BN57" i="8"/>
  <c r="BN58" i="8"/>
  <c r="BN59" i="8"/>
  <c r="BN60" i="8"/>
  <c r="BN61" i="8"/>
  <c r="AJ70" i="8"/>
  <c r="AK70" i="8"/>
  <c r="AY83" i="8"/>
  <c r="AJ92" i="8"/>
  <c r="BN63" i="8"/>
  <c r="BN65" i="8"/>
  <c r="BN66" i="8"/>
  <c r="BN67" i="8"/>
  <c r="BN68" i="8"/>
  <c r="BN69" i="8"/>
  <c r="BZ109" i="8"/>
  <c r="CA109" i="8"/>
  <c r="BY93" i="8"/>
  <c r="BZ110" i="8"/>
  <c r="BZ111" i="8"/>
  <c r="CA93" i="8"/>
  <c r="CB93" i="8"/>
  <c r="BY95" i="8"/>
  <c r="CA95" i="8"/>
  <c r="CB95" i="8"/>
  <c r="BY97" i="8"/>
  <c r="CA97" i="8"/>
  <c r="CB97" i="8"/>
  <c r="BY99" i="8"/>
  <c r="CA99" i="8"/>
  <c r="CB99" i="8"/>
  <c r="BY101" i="8"/>
  <c r="CA101" i="8"/>
  <c r="CB101" i="8"/>
  <c r="BY103" i="8"/>
  <c r="CA103" i="8"/>
  <c r="CB103" i="8"/>
  <c r="CB105" i="8"/>
  <c r="CA197" i="8"/>
  <c r="CB197" i="8"/>
  <c r="BL109" i="8"/>
  <c r="BM109" i="8"/>
  <c r="BM148" i="8"/>
  <c r="BM213" i="8"/>
  <c r="BM171" i="8"/>
  <c r="CA174" i="8"/>
  <c r="AX11" i="8"/>
  <c r="V31" i="8"/>
  <c r="V33" i="8"/>
  <c r="AX35" i="8"/>
  <c r="BM55" i="8"/>
  <c r="BN55" i="8"/>
  <c r="BM93" i="8"/>
  <c r="BN93" i="8"/>
  <c r="BK106" i="8"/>
  <c r="BM106" i="8"/>
  <c r="BN106" i="8"/>
  <c r="BL152" i="8"/>
  <c r="BL153" i="8"/>
  <c r="CA141" i="8"/>
  <c r="CA146" i="8"/>
  <c r="CA168" i="8"/>
  <c r="CA169" i="8"/>
  <c r="BM173" i="8"/>
  <c r="CA176" i="8"/>
  <c r="CA177" i="8"/>
  <c r="BM201" i="8"/>
  <c r="CA204" i="8"/>
  <c r="CA205" i="8"/>
  <c r="AX65" i="8"/>
  <c r="AX70" i="8"/>
  <c r="AY70" i="8"/>
  <c r="CA145" i="8"/>
  <c r="BZ209" i="8"/>
  <c r="CA209" i="8"/>
  <c r="BY197" i="8"/>
  <c r="BM199" i="8"/>
  <c r="CA202" i="8"/>
  <c r="CB202" i="8"/>
  <c r="BM207" i="8"/>
  <c r="V16" i="8"/>
  <c r="V19" i="8"/>
  <c r="W19" i="8"/>
  <c r="R19" i="8"/>
  <c r="AX14" i="8"/>
  <c r="BM23" i="8"/>
  <c r="H31" i="8"/>
  <c r="H33" i="8"/>
  <c r="BM33" i="8"/>
  <c r="AJ35" i="8"/>
  <c r="AK35" i="8"/>
  <c r="BL71" i="8"/>
  <c r="BM71" i="8"/>
  <c r="BM107" i="8"/>
  <c r="BN107" i="8"/>
  <c r="CA108" i="8"/>
  <c r="CB108" i="8"/>
  <c r="BL151" i="8"/>
  <c r="BM151" i="8"/>
  <c r="BN176" i="8"/>
  <c r="CA142" i="8"/>
  <c r="CA149" i="8"/>
  <c r="BY150" i="8"/>
  <c r="CA150" i="8"/>
  <c r="BL179" i="8"/>
  <c r="BM179" i="8"/>
  <c r="BM167" i="8"/>
  <c r="CA170" i="8"/>
  <c r="CA171" i="8"/>
  <c r="CB171" i="8"/>
  <c r="BM175" i="8"/>
  <c r="CA178" i="8"/>
  <c r="CA198" i="8"/>
  <c r="CB198" i="8"/>
  <c r="CA199" i="8"/>
  <c r="BM203" i="8"/>
  <c r="CA206" i="8"/>
  <c r="CB206" i="8"/>
  <c r="CA207" i="8"/>
  <c r="BZ210" i="8"/>
  <c r="BZ211" i="8"/>
  <c r="BZ152" i="8"/>
  <c r="BZ153" i="8"/>
  <c r="CA139" i="8"/>
  <c r="CA143" i="8"/>
  <c r="CA147" i="8"/>
  <c r="BZ151" i="8"/>
  <c r="CA151" i="8"/>
  <c r="CB172" i="8"/>
  <c r="U4" i="20"/>
  <c r="U24" i="20"/>
  <c r="U5" i="20"/>
  <c r="U22" i="20"/>
  <c r="U25" i="20"/>
  <c r="U23" i="20"/>
  <c r="U3" i="20"/>
  <c r="U68" i="12"/>
  <c r="U56" i="12"/>
  <c r="U54" i="12"/>
  <c r="U17" i="12"/>
  <c r="U62" i="12"/>
  <c r="U64" i="12"/>
  <c r="U55" i="12"/>
  <c r="U65" i="12"/>
  <c r="U11" i="12"/>
  <c r="U61" i="12"/>
  <c r="U63" i="12"/>
  <c r="U58" i="12"/>
  <c r="U67" i="12"/>
  <c r="U5" i="12"/>
  <c r="U69" i="12"/>
  <c r="U57" i="12"/>
  <c r="U59" i="12"/>
  <c r="U60" i="12"/>
  <c r="U13" i="12"/>
  <c r="U14" i="12"/>
  <c r="U7" i="12"/>
  <c r="V45" i="19"/>
  <c r="V51" i="19"/>
  <c r="U2" i="20"/>
  <c r="U15" i="12"/>
  <c r="U3" i="12"/>
  <c r="U8" i="12"/>
  <c r="U26" i="20"/>
  <c r="U2" i="12"/>
  <c r="U4" i="12"/>
  <c r="V64" i="18"/>
  <c r="V48" i="19"/>
  <c r="V7" i="19"/>
  <c r="V50" i="19"/>
  <c r="V9" i="19"/>
  <c r="V2" i="19"/>
  <c r="V44" i="19"/>
  <c r="V6" i="19"/>
  <c r="V4" i="19"/>
  <c r="V13" i="19"/>
  <c r="V46" i="19"/>
  <c r="V3" i="19"/>
  <c r="V12" i="19"/>
  <c r="V52" i="19"/>
  <c r="V8" i="19"/>
  <c r="V42" i="19"/>
  <c r="U10" i="12"/>
  <c r="U12" i="12"/>
  <c r="V43" i="19"/>
  <c r="CA113" i="8"/>
  <c r="CA75" i="8"/>
  <c r="BN169" i="8"/>
  <c r="BM183" i="8"/>
  <c r="W32" i="8"/>
  <c r="W30" i="8"/>
  <c r="W35" i="8"/>
  <c r="W34" i="8"/>
  <c r="W36" i="8"/>
  <c r="CA213" i="8"/>
  <c r="CA183" i="8"/>
  <c r="CB178" i="8"/>
  <c r="BN199" i="8"/>
  <c r="BN178" i="8"/>
  <c r="BN200" i="8"/>
  <c r="BN172" i="8"/>
  <c r="W31" i="8"/>
  <c r="V37" i="8"/>
  <c r="H38" i="8"/>
  <c r="H39" i="8"/>
  <c r="BN197" i="8"/>
  <c r="CB173" i="8"/>
  <c r="AX92" i="8"/>
  <c r="AJ37" i="8"/>
  <c r="AJ38" i="8"/>
  <c r="AJ39" i="8"/>
  <c r="CB208" i="8"/>
  <c r="CB200" i="8"/>
  <c r="AJ41" i="8"/>
  <c r="V41" i="8"/>
  <c r="BN104" i="8"/>
  <c r="BN110" i="8"/>
  <c r="BN111" i="8"/>
  <c r="BN100" i="8"/>
  <c r="BN96" i="8"/>
  <c r="BN109" i="8"/>
  <c r="AK32" i="8"/>
  <c r="CB98" i="8"/>
  <c r="AK86" i="8"/>
  <c r="I33" i="8"/>
  <c r="BN201" i="8"/>
  <c r="BN173" i="8"/>
  <c r="W33" i="8"/>
  <c r="BN171" i="8"/>
  <c r="V38" i="8"/>
  <c r="V39" i="8"/>
  <c r="BM113" i="8"/>
  <c r="BM75" i="8"/>
  <c r="BN168" i="8"/>
  <c r="AX71" i="8"/>
  <c r="AX72" i="8"/>
  <c r="H41" i="8"/>
  <c r="H19" i="8"/>
  <c r="I19" i="8"/>
  <c r="H20" i="8"/>
  <c r="H21" i="8"/>
  <c r="BN203" i="8"/>
  <c r="CB170" i="8"/>
  <c r="BN208" i="8"/>
  <c r="BN202" i="8"/>
  <c r="BN175" i="8"/>
  <c r="BN167" i="8"/>
  <c r="BN207" i="8"/>
  <c r="BN198" i="8"/>
  <c r="BN170" i="8"/>
  <c r="CB205" i="8"/>
  <c r="CB177" i="8"/>
  <c r="CB169" i="8"/>
  <c r="AX19" i="8"/>
  <c r="AY19" i="8"/>
  <c r="AX41" i="8"/>
  <c r="AX20" i="8"/>
  <c r="AX21" i="8"/>
  <c r="CB207" i="8"/>
  <c r="CB199" i="8"/>
  <c r="BN174" i="8"/>
  <c r="BN206" i="8"/>
  <c r="CB204" i="8"/>
  <c r="CB176" i="8"/>
  <c r="CB168" i="8"/>
  <c r="CB174" i="8"/>
  <c r="BN204" i="8"/>
  <c r="AY86" i="8"/>
  <c r="AY84" i="8"/>
  <c r="AK85" i="8"/>
  <c r="AK83" i="8"/>
  <c r="I35" i="8"/>
  <c r="BN177" i="8"/>
  <c r="AK33" i="8"/>
  <c r="H37" i="8"/>
  <c r="AK84" i="8"/>
  <c r="AY33" i="8"/>
  <c r="AY34" i="8"/>
  <c r="AY32" i="8"/>
  <c r="AY36" i="8"/>
  <c r="AY35" i="8"/>
  <c r="I32" i="8"/>
  <c r="I30" i="8"/>
  <c r="I36" i="8"/>
  <c r="I34" i="8"/>
  <c r="I31" i="8"/>
  <c r="X163" i="7"/>
  <c r="X164" i="7"/>
  <c r="W163" i="7"/>
  <c r="W164" i="7"/>
  <c r="V163" i="7"/>
  <c r="V164" i="7"/>
  <c r="X162" i="7"/>
  <c r="W162" i="7"/>
  <c r="V162" i="7"/>
  <c r="AB161" i="7"/>
  <c r="AA161" i="7"/>
  <c r="Z161" i="7"/>
  <c r="Y161" i="7"/>
  <c r="AA160" i="7"/>
  <c r="Z160" i="7"/>
  <c r="Y160" i="7"/>
  <c r="AA159" i="7"/>
  <c r="Z159" i="7"/>
  <c r="Y159" i="7"/>
  <c r="AA158" i="7"/>
  <c r="Z158" i="7"/>
  <c r="Y158" i="7"/>
  <c r="AA157" i="7"/>
  <c r="Z157" i="7"/>
  <c r="Y157" i="7"/>
  <c r="AA156" i="7"/>
  <c r="Z156" i="7"/>
  <c r="Y156" i="7"/>
  <c r="AB155" i="7"/>
  <c r="AA155" i="7"/>
  <c r="Z155" i="7"/>
  <c r="Y155" i="7"/>
  <c r="AA154" i="7"/>
  <c r="Z154" i="7"/>
  <c r="Y154" i="7"/>
  <c r="AA153" i="7"/>
  <c r="Z153" i="7"/>
  <c r="Y153" i="7"/>
  <c r="AA152" i="7"/>
  <c r="Z152" i="7"/>
  <c r="Y152" i="7"/>
  <c r="AB149" i="7"/>
  <c r="AA149" i="7"/>
  <c r="Z149" i="7"/>
  <c r="Y149" i="7"/>
  <c r="AA148" i="7"/>
  <c r="Z148" i="7"/>
  <c r="Y148" i="7"/>
  <c r="AA147" i="7"/>
  <c r="Z147" i="7"/>
  <c r="Y147" i="7"/>
  <c r="AA146" i="7"/>
  <c r="Z146" i="7"/>
  <c r="Y146" i="7"/>
  <c r="AA145" i="7"/>
  <c r="Z145" i="7"/>
  <c r="Y145" i="7"/>
  <c r="AA144" i="7"/>
  <c r="Z144" i="7"/>
  <c r="Y144" i="7"/>
  <c r="AB143" i="7"/>
  <c r="AA143" i="7"/>
  <c r="Z143" i="7"/>
  <c r="Y143" i="7"/>
  <c r="AA142" i="7"/>
  <c r="Z142" i="7"/>
  <c r="Y142" i="7"/>
  <c r="AA141" i="7"/>
  <c r="Z141" i="7"/>
  <c r="Y141" i="7"/>
  <c r="AA140" i="7"/>
  <c r="Z140" i="7"/>
  <c r="Y140" i="7"/>
  <c r="AA139" i="7"/>
  <c r="Z139" i="7"/>
  <c r="Y139" i="7"/>
  <c r="AA138" i="7"/>
  <c r="Z138" i="7"/>
  <c r="Y138" i="7"/>
  <c r="AB137" i="7"/>
  <c r="AA137" i="7"/>
  <c r="Z137" i="7"/>
  <c r="Y137" i="7"/>
  <c r="AA136" i="7"/>
  <c r="Z136" i="7"/>
  <c r="Y136" i="7"/>
  <c r="AA135" i="7"/>
  <c r="Z135" i="7"/>
  <c r="Y135" i="7"/>
  <c r="AA134" i="7"/>
  <c r="Z134" i="7"/>
  <c r="Y134" i="7"/>
  <c r="AA133" i="7"/>
  <c r="Z133" i="7"/>
  <c r="Y133" i="7"/>
  <c r="AA132" i="7"/>
  <c r="Z132" i="7"/>
  <c r="Y132" i="7"/>
  <c r="AB131" i="7"/>
  <c r="AA131" i="7"/>
  <c r="Z131" i="7"/>
  <c r="Y131" i="7"/>
  <c r="AA130" i="7"/>
  <c r="Z130" i="7"/>
  <c r="Y130" i="7"/>
  <c r="AA129" i="7"/>
  <c r="Z129" i="7"/>
  <c r="Y129" i="7"/>
  <c r="AA128" i="7"/>
  <c r="Z128" i="7"/>
  <c r="Y128" i="7"/>
  <c r="AA127" i="7"/>
  <c r="Z127" i="7"/>
  <c r="Y127" i="7"/>
  <c r="AA126" i="7"/>
  <c r="Z126" i="7"/>
  <c r="Y126" i="7"/>
  <c r="AB125" i="7"/>
  <c r="AA125" i="7"/>
  <c r="Z125" i="7"/>
  <c r="Y125" i="7"/>
  <c r="AA124" i="7"/>
  <c r="Z124" i="7"/>
  <c r="Y124" i="7"/>
  <c r="AA123" i="7"/>
  <c r="Z123" i="7"/>
  <c r="Y123" i="7"/>
  <c r="AA122" i="7"/>
  <c r="Z122" i="7"/>
  <c r="Y122" i="7"/>
  <c r="AA121" i="7"/>
  <c r="Z121" i="7"/>
  <c r="Y121" i="7"/>
  <c r="AA120" i="7"/>
  <c r="Z120" i="7"/>
  <c r="Y120" i="7"/>
  <c r="AB119" i="7"/>
  <c r="AA119" i="7"/>
  <c r="Z119" i="7"/>
  <c r="Y119" i="7"/>
  <c r="AA118" i="7"/>
  <c r="Z118" i="7"/>
  <c r="Y118" i="7"/>
  <c r="AA117" i="7"/>
  <c r="Z117" i="7"/>
  <c r="Y117" i="7"/>
  <c r="AA116" i="7"/>
  <c r="Z116" i="7"/>
  <c r="Y116" i="7"/>
  <c r="AA115" i="7"/>
  <c r="Z115" i="7"/>
  <c r="Y115" i="7"/>
  <c r="AA114" i="7"/>
  <c r="Z114" i="7"/>
  <c r="Y114" i="7"/>
  <c r="AB113" i="7"/>
  <c r="AA113" i="7"/>
  <c r="Z113" i="7"/>
  <c r="Y113" i="7"/>
  <c r="AA112" i="7"/>
  <c r="Z112" i="7"/>
  <c r="Y112" i="7"/>
  <c r="AA111" i="7"/>
  <c r="Z111" i="7"/>
  <c r="Y111" i="7"/>
  <c r="AA110" i="7"/>
  <c r="Z110" i="7"/>
  <c r="Y110" i="7"/>
  <c r="AA109" i="7"/>
  <c r="Z109" i="7"/>
  <c r="Y109" i="7"/>
  <c r="AA108" i="7"/>
  <c r="Z108" i="7"/>
  <c r="Y108" i="7"/>
  <c r="AB107" i="7"/>
  <c r="AA107" i="7"/>
  <c r="Z107" i="7"/>
  <c r="Y107" i="7"/>
  <c r="AA106" i="7"/>
  <c r="Z106" i="7"/>
  <c r="Y106" i="7"/>
  <c r="AA105" i="7"/>
  <c r="Z105" i="7"/>
  <c r="Y105" i="7"/>
  <c r="AA104" i="7"/>
  <c r="Z104" i="7"/>
  <c r="Y104" i="7"/>
  <c r="AA103" i="7"/>
  <c r="Z103" i="7"/>
  <c r="Y103" i="7"/>
  <c r="AA102" i="7"/>
  <c r="Z102" i="7"/>
  <c r="Y102" i="7"/>
  <c r="AB101" i="7"/>
  <c r="AA101" i="7"/>
  <c r="Z101" i="7"/>
  <c r="Y101" i="7"/>
  <c r="AA100" i="7"/>
  <c r="Z100" i="7"/>
  <c r="Y100" i="7"/>
  <c r="AA99" i="7"/>
  <c r="Z99" i="7"/>
  <c r="Y99" i="7"/>
  <c r="AA98" i="7"/>
  <c r="Z98" i="7"/>
  <c r="Y98" i="7"/>
  <c r="AA97" i="7"/>
  <c r="Z97" i="7"/>
  <c r="Y97" i="7"/>
  <c r="AA96" i="7"/>
  <c r="Z96" i="7"/>
  <c r="Y96" i="7"/>
  <c r="AB95" i="7"/>
  <c r="AA95" i="7"/>
  <c r="Z95" i="7"/>
  <c r="Y95" i="7"/>
  <c r="AA94" i="7"/>
  <c r="Z94" i="7"/>
  <c r="Y94" i="7"/>
  <c r="AA93" i="7"/>
  <c r="Z93" i="7"/>
  <c r="Y93" i="7"/>
  <c r="AA92" i="7"/>
  <c r="Z92" i="7"/>
  <c r="Y92" i="7"/>
  <c r="AA91" i="7"/>
  <c r="Z91" i="7"/>
  <c r="Y91" i="7"/>
  <c r="AA90" i="7"/>
  <c r="Z90" i="7"/>
  <c r="Y90" i="7"/>
  <c r="AB89" i="7"/>
  <c r="AA89" i="7"/>
  <c r="Z89" i="7"/>
  <c r="Y89" i="7"/>
  <c r="AA88" i="7"/>
  <c r="Z88" i="7"/>
  <c r="Y88" i="7"/>
  <c r="AA87" i="7"/>
  <c r="Z87" i="7"/>
  <c r="Y87" i="7"/>
  <c r="AA86" i="7"/>
  <c r="Z86" i="7"/>
  <c r="Y86" i="7"/>
  <c r="AA85" i="7"/>
  <c r="Z85" i="7"/>
  <c r="Y85" i="7"/>
  <c r="AA84" i="7"/>
  <c r="Z84" i="7"/>
  <c r="Y84" i="7"/>
  <c r="AB83" i="7"/>
  <c r="AA83" i="7"/>
  <c r="Z83" i="7"/>
  <c r="Y83" i="7"/>
  <c r="AA82" i="7"/>
  <c r="Z82" i="7"/>
  <c r="Y82" i="7"/>
  <c r="AA81" i="7"/>
  <c r="AA163" i="7"/>
  <c r="AA164" i="7"/>
  <c r="Z81" i="7"/>
  <c r="Y81" i="7"/>
  <c r="AA80" i="7"/>
  <c r="Z80" i="7"/>
  <c r="Y80" i="7"/>
  <c r="AA79" i="7"/>
  <c r="Z79" i="7"/>
  <c r="Z163" i="7"/>
  <c r="Z164" i="7"/>
  <c r="Y79" i="7"/>
  <c r="Y162" i="7"/>
  <c r="AA78" i="7"/>
  <c r="AA162" i="7"/>
  <c r="Z78" i="7"/>
  <c r="Y78" i="7"/>
  <c r="Y163" i="7"/>
  <c r="Y164" i="7"/>
  <c r="W76" i="7"/>
  <c r="V76" i="7"/>
  <c r="X75" i="7"/>
  <c r="X76" i="7"/>
  <c r="W75" i="7"/>
  <c r="V75" i="7"/>
  <c r="X74" i="7"/>
  <c r="W74" i="7"/>
  <c r="V74" i="7"/>
  <c r="AB61" i="7"/>
  <c r="AA61" i="7"/>
  <c r="Z61" i="7"/>
  <c r="Y61" i="7"/>
  <c r="AA60" i="7"/>
  <c r="Z60" i="7"/>
  <c r="Y60" i="7"/>
  <c r="AA59" i="7"/>
  <c r="Z59" i="7"/>
  <c r="Y59" i="7"/>
  <c r="AA57" i="7"/>
  <c r="Z57" i="7"/>
  <c r="Y57" i="7"/>
  <c r="AA56" i="7"/>
  <c r="Z56" i="7"/>
  <c r="Y56" i="7"/>
  <c r="AB55" i="7"/>
  <c r="AA55" i="7"/>
  <c r="Z55" i="7"/>
  <c r="Y55" i="7"/>
  <c r="AA54" i="7"/>
  <c r="Z54" i="7"/>
  <c r="Y54" i="7"/>
  <c r="AA52" i="7"/>
  <c r="Z52" i="7"/>
  <c r="Y52" i="7"/>
  <c r="AA51" i="7"/>
  <c r="Z51" i="7"/>
  <c r="Y51" i="7"/>
  <c r="AA50" i="7"/>
  <c r="Z50" i="7"/>
  <c r="Y50" i="7"/>
  <c r="AB49" i="7"/>
  <c r="AA49" i="7"/>
  <c r="Z49" i="7"/>
  <c r="Y49" i="7"/>
  <c r="AA48" i="7"/>
  <c r="Z48" i="7"/>
  <c r="Y48" i="7"/>
  <c r="AA47" i="7"/>
  <c r="Z47" i="7"/>
  <c r="Y47" i="7"/>
  <c r="AA46" i="7"/>
  <c r="Z46" i="7"/>
  <c r="Y46" i="7"/>
  <c r="AA45" i="7"/>
  <c r="Z45" i="7"/>
  <c r="Y45" i="7"/>
  <c r="AA44" i="7"/>
  <c r="Z44" i="7"/>
  <c r="Y44" i="7"/>
  <c r="AB43" i="7"/>
  <c r="AA43" i="7"/>
  <c r="Z43" i="7"/>
  <c r="Y43" i="7"/>
  <c r="AA42" i="7"/>
  <c r="Z42" i="7"/>
  <c r="Y42" i="7"/>
  <c r="AA41" i="7"/>
  <c r="Z41" i="7"/>
  <c r="Y41" i="7"/>
  <c r="AA40" i="7"/>
  <c r="Z40" i="7"/>
  <c r="Y40" i="7"/>
  <c r="AA39" i="7"/>
  <c r="Z39" i="7"/>
  <c r="Y39" i="7"/>
  <c r="AA38" i="7"/>
  <c r="Z38" i="7"/>
  <c r="Y38" i="7"/>
  <c r="AB37" i="7"/>
  <c r="AA37" i="7"/>
  <c r="Z37" i="7"/>
  <c r="Y37" i="7"/>
  <c r="AA36" i="7"/>
  <c r="Z36" i="7"/>
  <c r="Y36" i="7"/>
  <c r="AA35" i="7"/>
  <c r="Z35" i="7"/>
  <c r="Y35" i="7"/>
  <c r="AA34" i="7"/>
  <c r="Z34" i="7"/>
  <c r="Y34" i="7"/>
  <c r="AA33" i="7"/>
  <c r="Z33" i="7"/>
  <c r="Y33" i="7"/>
  <c r="AA32" i="7"/>
  <c r="Z32" i="7"/>
  <c r="Y32" i="7"/>
  <c r="AB31" i="7"/>
  <c r="AA31" i="7"/>
  <c r="Z31" i="7"/>
  <c r="Y31" i="7"/>
  <c r="AA30" i="7"/>
  <c r="Z30" i="7"/>
  <c r="Y30" i="7"/>
  <c r="AA29" i="7"/>
  <c r="Z29" i="7"/>
  <c r="Y29" i="7"/>
  <c r="AA28" i="7"/>
  <c r="Z28" i="7"/>
  <c r="Y28" i="7"/>
  <c r="AA27" i="7"/>
  <c r="Z27" i="7"/>
  <c r="Y27" i="7"/>
  <c r="AA26" i="7"/>
  <c r="Z26" i="7"/>
  <c r="Y26" i="7"/>
  <c r="AB25" i="7"/>
  <c r="AA25" i="7"/>
  <c r="Z25" i="7"/>
  <c r="Y25" i="7"/>
  <c r="AA24" i="7"/>
  <c r="Z24" i="7"/>
  <c r="Y24" i="7"/>
  <c r="AA23" i="7"/>
  <c r="Z23" i="7"/>
  <c r="Y23" i="7"/>
  <c r="AA22" i="7"/>
  <c r="Z22" i="7"/>
  <c r="Y22" i="7"/>
  <c r="AA21" i="7"/>
  <c r="Z21" i="7"/>
  <c r="Y21" i="7"/>
  <c r="AA20" i="7"/>
  <c r="Z20" i="7"/>
  <c r="Y20" i="7"/>
  <c r="AB19" i="7"/>
  <c r="AA19" i="7"/>
  <c r="Z19" i="7"/>
  <c r="Y19" i="7"/>
  <c r="AA18" i="7"/>
  <c r="Z18" i="7"/>
  <c r="Y18" i="7"/>
  <c r="AA17" i="7"/>
  <c r="Z17" i="7"/>
  <c r="Y17" i="7"/>
  <c r="AA16" i="7"/>
  <c r="Z16" i="7"/>
  <c r="Y16" i="7"/>
  <c r="AA15" i="7"/>
  <c r="Z15" i="7"/>
  <c r="Y15" i="7"/>
  <c r="AA14" i="7"/>
  <c r="Z14" i="7"/>
  <c r="Y14" i="7"/>
  <c r="AB13" i="7"/>
  <c r="AA13" i="7"/>
  <c r="Z13" i="7"/>
  <c r="Y13" i="7"/>
  <c r="AA12" i="7"/>
  <c r="Z12" i="7"/>
  <c r="Y12" i="7"/>
  <c r="AA11" i="7"/>
  <c r="Z11" i="7"/>
  <c r="Y11" i="7"/>
  <c r="AA10" i="7"/>
  <c r="Z10" i="7"/>
  <c r="Y10" i="7"/>
  <c r="AA9" i="7"/>
  <c r="Z9" i="7"/>
  <c r="Y9" i="7"/>
  <c r="AA8" i="7"/>
  <c r="Z8" i="7"/>
  <c r="Y8" i="7"/>
  <c r="AB7" i="7"/>
  <c r="AA7" i="7"/>
  <c r="Z7" i="7"/>
  <c r="Y7" i="7"/>
  <c r="AA6" i="7"/>
  <c r="Z6" i="7"/>
  <c r="Y6" i="7"/>
  <c r="AA5" i="7"/>
  <c r="Z5" i="7"/>
  <c r="Y5" i="7"/>
  <c r="AA4" i="7"/>
  <c r="Z4" i="7"/>
  <c r="Y4" i="7"/>
  <c r="AA3" i="7"/>
  <c r="AA74" i="7"/>
  <c r="Z3" i="7"/>
  <c r="Y3" i="7"/>
  <c r="AA2" i="7"/>
  <c r="AA75" i="7"/>
  <c r="AA76" i="7"/>
  <c r="Z2" i="7"/>
  <c r="Z74" i="7"/>
  <c r="Y2" i="7"/>
  <c r="Y167" i="7"/>
  <c r="G164" i="7"/>
  <c r="G163" i="7"/>
  <c r="F163" i="7"/>
  <c r="F164" i="7"/>
  <c r="E163" i="7"/>
  <c r="E164" i="7"/>
  <c r="G162" i="7"/>
  <c r="F162" i="7"/>
  <c r="E162" i="7"/>
  <c r="K161" i="7"/>
  <c r="J161" i="7"/>
  <c r="I161" i="7"/>
  <c r="H161" i="7"/>
  <c r="J160" i="7"/>
  <c r="I160" i="7"/>
  <c r="H160" i="7"/>
  <c r="J159" i="7"/>
  <c r="I159" i="7"/>
  <c r="H159" i="7"/>
  <c r="J158" i="7"/>
  <c r="I158" i="7"/>
  <c r="H158" i="7"/>
  <c r="J157" i="7"/>
  <c r="I157" i="7"/>
  <c r="H157" i="7"/>
  <c r="J156" i="7"/>
  <c r="I156" i="7"/>
  <c r="H156" i="7"/>
  <c r="K155" i="7"/>
  <c r="J155" i="7"/>
  <c r="I155" i="7"/>
  <c r="H155" i="7"/>
  <c r="J154" i="7"/>
  <c r="I154" i="7"/>
  <c r="H154" i="7"/>
  <c r="J153" i="7"/>
  <c r="I153" i="7"/>
  <c r="H153" i="7"/>
  <c r="J152" i="7"/>
  <c r="I152" i="7"/>
  <c r="H152" i="7"/>
  <c r="J151" i="7"/>
  <c r="I151" i="7"/>
  <c r="H151" i="7"/>
  <c r="J150" i="7"/>
  <c r="I150" i="7"/>
  <c r="H150" i="7"/>
  <c r="K149" i="7"/>
  <c r="J149" i="7"/>
  <c r="I149" i="7"/>
  <c r="H149" i="7"/>
  <c r="J148" i="7"/>
  <c r="I148" i="7"/>
  <c r="H148" i="7"/>
  <c r="J147" i="7"/>
  <c r="I147" i="7"/>
  <c r="H147" i="7"/>
  <c r="J146" i="7"/>
  <c r="I146" i="7"/>
  <c r="H146" i="7"/>
  <c r="J145" i="7"/>
  <c r="I145" i="7"/>
  <c r="H145" i="7"/>
  <c r="J144" i="7"/>
  <c r="I144" i="7"/>
  <c r="H144" i="7"/>
  <c r="K143" i="7"/>
  <c r="J143" i="7"/>
  <c r="I143" i="7"/>
  <c r="H143" i="7"/>
  <c r="J142" i="7"/>
  <c r="I142" i="7"/>
  <c r="H142" i="7"/>
  <c r="J141" i="7"/>
  <c r="I141" i="7"/>
  <c r="H141" i="7"/>
  <c r="J140" i="7"/>
  <c r="I140" i="7"/>
  <c r="H140" i="7"/>
  <c r="J139" i="7"/>
  <c r="I139" i="7"/>
  <c r="H139" i="7"/>
  <c r="J138" i="7"/>
  <c r="I138" i="7"/>
  <c r="H138" i="7"/>
  <c r="K137" i="7"/>
  <c r="J137" i="7"/>
  <c r="I137" i="7"/>
  <c r="H137" i="7"/>
  <c r="J136" i="7"/>
  <c r="I136" i="7"/>
  <c r="H136" i="7"/>
  <c r="J134" i="7"/>
  <c r="I134" i="7"/>
  <c r="H134" i="7"/>
  <c r="J133" i="7"/>
  <c r="I133" i="7"/>
  <c r="H133" i="7"/>
  <c r="K131" i="7"/>
  <c r="J131" i="7"/>
  <c r="I131" i="7"/>
  <c r="H131" i="7"/>
  <c r="J130" i="7"/>
  <c r="I130" i="7"/>
  <c r="H130" i="7"/>
  <c r="J129" i="7"/>
  <c r="I129" i="7"/>
  <c r="H129" i="7"/>
  <c r="J128" i="7"/>
  <c r="I128" i="7"/>
  <c r="H128" i="7"/>
  <c r="J127" i="7"/>
  <c r="I127" i="7"/>
  <c r="H127" i="7"/>
  <c r="J126" i="7"/>
  <c r="I126" i="7"/>
  <c r="H126" i="7"/>
  <c r="K125" i="7"/>
  <c r="J125" i="7"/>
  <c r="I125" i="7"/>
  <c r="H125" i="7"/>
  <c r="J124" i="7"/>
  <c r="I124" i="7"/>
  <c r="H124" i="7"/>
  <c r="J123" i="7"/>
  <c r="I123" i="7"/>
  <c r="H123" i="7"/>
  <c r="J122" i="7"/>
  <c r="I122" i="7"/>
  <c r="H122" i="7"/>
  <c r="J121" i="7"/>
  <c r="I121" i="7"/>
  <c r="H121" i="7"/>
  <c r="J120" i="7"/>
  <c r="I120" i="7"/>
  <c r="H120" i="7"/>
  <c r="K119" i="7"/>
  <c r="J119" i="7"/>
  <c r="I119" i="7"/>
  <c r="H119" i="7"/>
  <c r="J118" i="7"/>
  <c r="I118" i="7"/>
  <c r="H118" i="7"/>
  <c r="J117" i="7"/>
  <c r="I117" i="7"/>
  <c r="H117" i="7"/>
  <c r="J116" i="7"/>
  <c r="I116" i="7"/>
  <c r="H116" i="7"/>
  <c r="J115" i="7"/>
  <c r="I115" i="7"/>
  <c r="H115" i="7"/>
  <c r="J114" i="7"/>
  <c r="I114" i="7"/>
  <c r="H114" i="7"/>
  <c r="K113" i="7"/>
  <c r="J113" i="7"/>
  <c r="I113" i="7"/>
  <c r="H113" i="7"/>
  <c r="J112" i="7"/>
  <c r="I112" i="7"/>
  <c r="H112" i="7"/>
  <c r="J111" i="7"/>
  <c r="I111" i="7"/>
  <c r="H111" i="7"/>
  <c r="J110" i="7"/>
  <c r="I110" i="7"/>
  <c r="H110" i="7"/>
  <c r="J109" i="7"/>
  <c r="I109" i="7"/>
  <c r="H109" i="7"/>
  <c r="J108" i="7"/>
  <c r="I108" i="7"/>
  <c r="H108" i="7"/>
  <c r="K107" i="7"/>
  <c r="J107" i="7"/>
  <c r="I107" i="7"/>
  <c r="H107" i="7"/>
  <c r="J106" i="7"/>
  <c r="I106" i="7"/>
  <c r="H106" i="7"/>
  <c r="J105" i="7"/>
  <c r="I105" i="7"/>
  <c r="H105" i="7"/>
  <c r="J104" i="7"/>
  <c r="I104" i="7"/>
  <c r="H104" i="7"/>
  <c r="J103" i="7"/>
  <c r="I103" i="7"/>
  <c r="H103" i="7"/>
  <c r="J102" i="7"/>
  <c r="I102" i="7"/>
  <c r="H102" i="7"/>
  <c r="K101" i="7"/>
  <c r="J101" i="7"/>
  <c r="I101" i="7"/>
  <c r="H101" i="7"/>
  <c r="J100" i="7"/>
  <c r="I100" i="7"/>
  <c r="H100" i="7"/>
  <c r="J99" i="7"/>
  <c r="I99" i="7"/>
  <c r="H99" i="7"/>
  <c r="J98" i="7"/>
  <c r="I98" i="7"/>
  <c r="H98" i="7"/>
  <c r="J97" i="7"/>
  <c r="I97" i="7"/>
  <c r="H97" i="7"/>
  <c r="J96" i="7"/>
  <c r="I96" i="7"/>
  <c r="H96" i="7"/>
  <c r="K95" i="7"/>
  <c r="J95" i="7"/>
  <c r="I95" i="7"/>
  <c r="H95" i="7"/>
  <c r="J94" i="7"/>
  <c r="I94" i="7"/>
  <c r="H94" i="7"/>
  <c r="J93" i="7"/>
  <c r="I93" i="7"/>
  <c r="H93" i="7"/>
  <c r="J92" i="7"/>
  <c r="I92" i="7"/>
  <c r="H92" i="7"/>
  <c r="J91" i="7"/>
  <c r="I91" i="7"/>
  <c r="H91" i="7"/>
  <c r="J90" i="7"/>
  <c r="I90" i="7"/>
  <c r="H90" i="7"/>
  <c r="K89" i="7"/>
  <c r="J89" i="7"/>
  <c r="I89" i="7"/>
  <c r="H89" i="7"/>
  <c r="J88" i="7"/>
  <c r="I88" i="7"/>
  <c r="H88" i="7"/>
  <c r="J87" i="7"/>
  <c r="I87" i="7"/>
  <c r="H87" i="7"/>
  <c r="J86" i="7"/>
  <c r="I86" i="7"/>
  <c r="H86" i="7"/>
  <c r="J85" i="7"/>
  <c r="I85" i="7"/>
  <c r="H85" i="7"/>
  <c r="J84" i="7"/>
  <c r="I84" i="7"/>
  <c r="H84" i="7"/>
  <c r="K83" i="7"/>
  <c r="J83" i="7"/>
  <c r="I83" i="7"/>
  <c r="H83" i="7"/>
  <c r="J82" i="7"/>
  <c r="I82" i="7"/>
  <c r="H82" i="7"/>
  <c r="J81" i="7"/>
  <c r="I81" i="7"/>
  <c r="I163" i="7"/>
  <c r="I164" i="7"/>
  <c r="H81" i="7"/>
  <c r="J80" i="7"/>
  <c r="I80" i="7"/>
  <c r="H80" i="7"/>
  <c r="J79" i="7"/>
  <c r="I79" i="7"/>
  <c r="H79" i="7"/>
  <c r="J78" i="7"/>
  <c r="J162" i="7"/>
  <c r="I78" i="7"/>
  <c r="I162" i="7"/>
  <c r="H78" i="7"/>
  <c r="H163" i="7"/>
  <c r="H164" i="7"/>
  <c r="E76" i="7"/>
  <c r="G75" i="7"/>
  <c r="G76" i="7"/>
  <c r="F75" i="7"/>
  <c r="F76" i="7"/>
  <c r="E75" i="7"/>
  <c r="G74" i="7"/>
  <c r="F74" i="7"/>
  <c r="E74" i="7"/>
  <c r="K61" i="7"/>
  <c r="J61" i="7"/>
  <c r="I61" i="7"/>
  <c r="H61" i="7"/>
  <c r="J60" i="7"/>
  <c r="I60" i="7"/>
  <c r="H60" i="7"/>
  <c r="J59" i="7"/>
  <c r="I59" i="7"/>
  <c r="H59" i="7"/>
  <c r="J58" i="7"/>
  <c r="I58" i="7"/>
  <c r="H58" i="7"/>
  <c r="J57" i="7"/>
  <c r="I57" i="7"/>
  <c r="H57" i="7"/>
  <c r="J56" i="7"/>
  <c r="I56" i="7"/>
  <c r="H56" i="7"/>
  <c r="K55" i="7"/>
  <c r="J55" i="7"/>
  <c r="I55" i="7"/>
  <c r="H55" i="7"/>
  <c r="J54" i="7"/>
  <c r="I54" i="7"/>
  <c r="H54" i="7"/>
  <c r="J53" i="7"/>
  <c r="I53" i="7"/>
  <c r="H53" i="7"/>
  <c r="J52" i="7"/>
  <c r="I52" i="7"/>
  <c r="H52" i="7"/>
  <c r="J51" i="7"/>
  <c r="I51" i="7"/>
  <c r="H51" i="7"/>
  <c r="K49" i="7"/>
  <c r="J49" i="7"/>
  <c r="I49" i="7"/>
  <c r="H49" i="7"/>
  <c r="J48" i="7"/>
  <c r="I48" i="7"/>
  <c r="H48" i="7"/>
  <c r="J47" i="7"/>
  <c r="I47" i="7"/>
  <c r="H47" i="7"/>
  <c r="J46" i="7"/>
  <c r="I46" i="7"/>
  <c r="H46" i="7"/>
  <c r="J45" i="7"/>
  <c r="I45" i="7"/>
  <c r="H45" i="7"/>
  <c r="J44" i="7"/>
  <c r="I44" i="7"/>
  <c r="H44" i="7"/>
  <c r="K43" i="7"/>
  <c r="J43" i="7"/>
  <c r="I43" i="7"/>
  <c r="H43" i="7"/>
  <c r="J42" i="7"/>
  <c r="I42" i="7"/>
  <c r="H42" i="7"/>
  <c r="J41" i="7"/>
  <c r="I41" i="7"/>
  <c r="H41" i="7"/>
  <c r="J40" i="7"/>
  <c r="I40" i="7"/>
  <c r="H40" i="7"/>
  <c r="J39" i="7"/>
  <c r="I39" i="7"/>
  <c r="H39" i="7"/>
  <c r="J38" i="7"/>
  <c r="I38" i="7"/>
  <c r="H38" i="7"/>
  <c r="K37" i="7"/>
  <c r="J37" i="7"/>
  <c r="I37" i="7"/>
  <c r="H37" i="7"/>
  <c r="J36" i="7"/>
  <c r="I36" i="7"/>
  <c r="H36" i="7"/>
  <c r="J35" i="7"/>
  <c r="I35" i="7"/>
  <c r="H35" i="7"/>
  <c r="J34" i="7"/>
  <c r="I34" i="7"/>
  <c r="H34" i="7"/>
  <c r="J33" i="7"/>
  <c r="I33" i="7"/>
  <c r="H33" i="7"/>
  <c r="J32" i="7"/>
  <c r="I32" i="7"/>
  <c r="H32" i="7"/>
  <c r="K31" i="7"/>
  <c r="J31" i="7"/>
  <c r="I31" i="7"/>
  <c r="H31" i="7"/>
  <c r="J30" i="7"/>
  <c r="I30" i="7"/>
  <c r="H30" i="7"/>
  <c r="J29" i="7"/>
  <c r="I29" i="7"/>
  <c r="H29" i="7"/>
  <c r="J28" i="7"/>
  <c r="I28" i="7"/>
  <c r="H28" i="7"/>
  <c r="J27" i="7"/>
  <c r="I27" i="7"/>
  <c r="H27" i="7"/>
  <c r="J26" i="7"/>
  <c r="I26" i="7"/>
  <c r="H26" i="7"/>
  <c r="K25" i="7"/>
  <c r="J25" i="7"/>
  <c r="I25" i="7"/>
  <c r="H25" i="7"/>
  <c r="J24" i="7"/>
  <c r="I24" i="7"/>
  <c r="H24" i="7"/>
  <c r="J23" i="7"/>
  <c r="I23" i="7"/>
  <c r="H23" i="7"/>
  <c r="J22" i="7"/>
  <c r="I22" i="7"/>
  <c r="H22" i="7"/>
  <c r="J21" i="7"/>
  <c r="I21" i="7"/>
  <c r="H21" i="7"/>
  <c r="J20" i="7"/>
  <c r="I20" i="7"/>
  <c r="H20" i="7"/>
  <c r="K19" i="7"/>
  <c r="J19" i="7"/>
  <c r="I19" i="7"/>
  <c r="H19" i="7"/>
  <c r="J18" i="7"/>
  <c r="I18" i="7"/>
  <c r="H18" i="7"/>
  <c r="J17" i="7"/>
  <c r="I17" i="7"/>
  <c r="H17" i="7"/>
  <c r="J16" i="7"/>
  <c r="I16" i="7"/>
  <c r="H16" i="7"/>
  <c r="J15" i="7"/>
  <c r="I15" i="7"/>
  <c r="H15" i="7"/>
  <c r="J14" i="7"/>
  <c r="I14" i="7"/>
  <c r="H14" i="7"/>
  <c r="K13" i="7"/>
  <c r="J13" i="7"/>
  <c r="I13" i="7"/>
  <c r="H13" i="7"/>
  <c r="J12" i="7"/>
  <c r="I12" i="7"/>
  <c r="H12" i="7"/>
  <c r="J11" i="7"/>
  <c r="I11" i="7"/>
  <c r="H11" i="7"/>
  <c r="J10" i="7"/>
  <c r="I10" i="7"/>
  <c r="H10" i="7"/>
  <c r="J9" i="7"/>
  <c r="I9" i="7"/>
  <c r="H9" i="7"/>
  <c r="J8" i="7"/>
  <c r="I8" i="7"/>
  <c r="H8" i="7"/>
  <c r="K7" i="7"/>
  <c r="J7" i="7"/>
  <c r="I7" i="7"/>
  <c r="H7" i="7"/>
  <c r="J6" i="7"/>
  <c r="I6" i="7"/>
  <c r="H6" i="7"/>
  <c r="J5" i="7"/>
  <c r="I5" i="7"/>
  <c r="H5" i="7"/>
  <c r="J4" i="7"/>
  <c r="I4" i="7"/>
  <c r="I74" i="7"/>
  <c r="H4" i="7"/>
  <c r="J3" i="7"/>
  <c r="I3" i="7"/>
  <c r="H3" i="7"/>
  <c r="H167" i="7"/>
  <c r="J2" i="7"/>
  <c r="J75" i="7"/>
  <c r="J76" i="7"/>
  <c r="I2" i="7"/>
  <c r="I75" i="7"/>
  <c r="I76" i="7"/>
  <c r="H2" i="7"/>
  <c r="H74" i="7"/>
  <c r="Y75" i="7"/>
  <c r="Y76" i="7"/>
  <c r="Z75" i="7"/>
  <c r="Z76" i="7"/>
  <c r="Z162" i="7"/>
  <c r="Y74" i="7"/>
  <c r="J74" i="7"/>
  <c r="H75" i="7"/>
  <c r="H76" i="7"/>
  <c r="H162" i="7"/>
  <c r="J163" i="7"/>
  <c r="J164" i="7"/>
  <c r="W86" i="6"/>
  <c r="X85" i="6"/>
  <c r="X86" i="6"/>
  <c r="W85" i="6"/>
  <c r="V85" i="6"/>
  <c r="V86" i="6"/>
  <c r="X84" i="6"/>
  <c r="W84" i="6"/>
  <c r="V84" i="6"/>
  <c r="AB83" i="6"/>
  <c r="AA83" i="6"/>
  <c r="Z83" i="6"/>
  <c r="Y83" i="6"/>
  <c r="AA82" i="6"/>
  <c r="Z82" i="6"/>
  <c r="Y82" i="6"/>
  <c r="AA80" i="6"/>
  <c r="Z80" i="6"/>
  <c r="Y80" i="6"/>
  <c r="AA79" i="6"/>
  <c r="Z79" i="6"/>
  <c r="Y79" i="6"/>
  <c r="AB77" i="6"/>
  <c r="AB71" i="6"/>
  <c r="AA71" i="6"/>
  <c r="Z71" i="6"/>
  <c r="Y71" i="6"/>
  <c r="AA70" i="6"/>
  <c r="Z70" i="6"/>
  <c r="Y70" i="6"/>
  <c r="AA69" i="6"/>
  <c r="Z69" i="6"/>
  <c r="Y69" i="6"/>
  <c r="AA68" i="6"/>
  <c r="Z68" i="6"/>
  <c r="Y68" i="6"/>
  <c r="AA67" i="6"/>
  <c r="Z67" i="6"/>
  <c r="Y67" i="6"/>
  <c r="AA66" i="6"/>
  <c r="Z66" i="6"/>
  <c r="Y66" i="6"/>
  <c r="AB65" i="6"/>
  <c r="AA65" i="6"/>
  <c r="Z65" i="6"/>
  <c r="Y65" i="6"/>
  <c r="AA64" i="6"/>
  <c r="Z64" i="6"/>
  <c r="Y64" i="6"/>
  <c r="AA63" i="6"/>
  <c r="Z63" i="6"/>
  <c r="Y63" i="6"/>
  <c r="AA62" i="6"/>
  <c r="Z62" i="6"/>
  <c r="Y62" i="6"/>
  <c r="AA61" i="6"/>
  <c r="Z61" i="6"/>
  <c r="Y61" i="6"/>
  <c r="AA60" i="6"/>
  <c r="Z60" i="6"/>
  <c r="Y60" i="6"/>
  <c r="AB59" i="6"/>
  <c r="AA59" i="6"/>
  <c r="Z59" i="6"/>
  <c r="Y59" i="6"/>
  <c r="AA58" i="6"/>
  <c r="Z58" i="6"/>
  <c r="Y58" i="6"/>
  <c r="AA57" i="6"/>
  <c r="Z57" i="6"/>
  <c r="Y57" i="6"/>
  <c r="AA56" i="6"/>
  <c r="Z56" i="6"/>
  <c r="Y56" i="6"/>
  <c r="AA55" i="6"/>
  <c r="Z55" i="6"/>
  <c r="Y55" i="6"/>
  <c r="AA54" i="6"/>
  <c r="Z54" i="6"/>
  <c r="Y54" i="6"/>
  <c r="AB53" i="6"/>
  <c r="AA53" i="6"/>
  <c r="Z53" i="6"/>
  <c r="Y53" i="6"/>
  <c r="AA52" i="6"/>
  <c r="Z52" i="6"/>
  <c r="Y52" i="6"/>
  <c r="AA51" i="6"/>
  <c r="Z51" i="6"/>
  <c r="Y51" i="6"/>
  <c r="AA50" i="6"/>
  <c r="Z50" i="6"/>
  <c r="Y50" i="6"/>
  <c r="AA49" i="6"/>
  <c r="Z49" i="6"/>
  <c r="Y49" i="6"/>
  <c r="AA48" i="6"/>
  <c r="Z48" i="6"/>
  <c r="Y48" i="6"/>
  <c r="AB47" i="6"/>
  <c r="AA47" i="6"/>
  <c r="Z47" i="6"/>
  <c r="Y47" i="6"/>
  <c r="AA46" i="6"/>
  <c r="Z46" i="6"/>
  <c r="Y46" i="6"/>
  <c r="AA45" i="6"/>
  <c r="Z45" i="6"/>
  <c r="Y45" i="6"/>
  <c r="AA44" i="6"/>
  <c r="Z44" i="6"/>
  <c r="Y44" i="6"/>
  <c r="AA43" i="6"/>
  <c r="Z43" i="6"/>
  <c r="Y43" i="6"/>
  <c r="AA42" i="6"/>
  <c r="AA85" i="6"/>
  <c r="AA86" i="6"/>
  <c r="Z42" i="6"/>
  <c r="Z84" i="6"/>
  <c r="Y42" i="6"/>
  <c r="Y84" i="6"/>
  <c r="W40" i="6"/>
  <c r="V40" i="6"/>
  <c r="X39" i="6"/>
  <c r="X40" i="6"/>
  <c r="W39" i="6"/>
  <c r="V39" i="6"/>
  <c r="X38" i="6"/>
  <c r="W38" i="6"/>
  <c r="V38" i="6"/>
  <c r="AB37" i="6"/>
  <c r="AA37" i="6"/>
  <c r="Z37" i="6"/>
  <c r="Y37" i="6"/>
  <c r="AA36" i="6"/>
  <c r="Z36" i="6"/>
  <c r="Y36" i="6"/>
  <c r="AA35" i="6"/>
  <c r="Z35" i="6"/>
  <c r="Y35" i="6"/>
  <c r="AA34" i="6"/>
  <c r="Z34" i="6"/>
  <c r="Y34" i="6"/>
  <c r="AA33" i="6"/>
  <c r="Z33" i="6"/>
  <c r="Y33" i="6"/>
  <c r="AA32" i="6"/>
  <c r="Z32" i="6"/>
  <c r="Y32" i="6"/>
  <c r="AB31" i="6"/>
  <c r="AA31" i="6"/>
  <c r="Z31" i="6"/>
  <c r="Y31" i="6"/>
  <c r="AA30" i="6"/>
  <c r="Z30" i="6"/>
  <c r="Y30" i="6"/>
  <c r="AA29" i="6"/>
  <c r="Z29" i="6"/>
  <c r="Y29" i="6"/>
  <c r="AA28" i="6"/>
  <c r="Z28" i="6"/>
  <c r="Y28" i="6"/>
  <c r="AA27" i="6"/>
  <c r="Z27" i="6"/>
  <c r="Y27" i="6"/>
  <c r="AA26" i="6"/>
  <c r="Z26" i="6"/>
  <c r="Y26" i="6"/>
  <c r="AB25" i="6"/>
  <c r="AA25" i="6"/>
  <c r="Z25" i="6"/>
  <c r="Y25" i="6"/>
  <c r="AA24" i="6"/>
  <c r="Z24" i="6"/>
  <c r="Y24" i="6"/>
  <c r="AA23" i="6"/>
  <c r="Z23" i="6"/>
  <c r="Y23" i="6"/>
  <c r="AA22" i="6"/>
  <c r="Z22" i="6"/>
  <c r="Y22" i="6"/>
  <c r="AA21" i="6"/>
  <c r="Z21" i="6"/>
  <c r="Y21" i="6"/>
  <c r="AA20" i="6"/>
  <c r="Z20" i="6"/>
  <c r="Y20" i="6"/>
  <c r="AB19" i="6"/>
  <c r="AA17" i="6"/>
  <c r="Z17" i="6"/>
  <c r="Y17" i="6"/>
  <c r="AA16" i="6"/>
  <c r="Z16" i="6"/>
  <c r="Y16" i="6"/>
  <c r="AA15" i="6"/>
  <c r="Z15" i="6"/>
  <c r="Y15" i="6"/>
  <c r="AA14" i="6"/>
  <c r="Z14" i="6"/>
  <c r="Y14" i="6"/>
  <c r="AB13" i="6"/>
  <c r="AA13" i="6"/>
  <c r="Z13" i="6"/>
  <c r="Y13" i="6"/>
  <c r="AA12" i="6"/>
  <c r="Z12" i="6"/>
  <c r="Y12" i="6"/>
  <c r="AA11" i="6"/>
  <c r="Z11" i="6"/>
  <c r="Y11" i="6"/>
  <c r="AA10" i="6"/>
  <c r="Z10" i="6"/>
  <c r="Y10" i="6"/>
  <c r="AA9" i="6"/>
  <c r="Z9" i="6"/>
  <c r="Y9" i="6"/>
  <c r="AA8" i="6"/>
  <c r="Z8" i="6"/>
  <c r="Y8" i="6"/>
  <c r="AB7" i="6"/>
  <c r="AA7" i="6"/>
  <c r="Z7" i="6"/>
  <c r="Y7" i="6"/>
  <c r="AA6" i="6"/>
  <c r="Z6" i="6"/>
  <c r="Y6" i="6"/>
  <c r="AA5" i="6"/>
  <c r="Z5" i="6"/>
  <c r="Y5" i="6"/>
  <c r="AA4" i="6"/>
  <c r="Z4" i="6"/>
  <c r="Y4" i="6"/>
  <c r="AA3" i="6"/>
  <c r="AA38" i="6"/>
  <c r="Z3" i="6"/>
  <c r="Y3" i="6"/>
  <c r="AA2" i="6"/>
  <c r="AA88" i="6"/>
  <c r="Z2" i="6"/>
  <c r="Z88" i="6"/>
  <c r="Y2" i="6"/>
  <c r="Y38" i="6"/>
  <c r="G86" i="6"/>
  <c r="F86" i="6"/>
  <c r="G85" i="6"/>
  <c r="F85" i="6"/>
  <c r="E85" i="6"/>
  <c r="E86" i="6"/>
  <c r="G84" i="6"/>
  <c r="F84" i="6"/>
  <c r="E84" i="6"/>
  <c r="K83" i="6"/>
  <c r="J83" i="6"/>
  <c r="I83" i="6"/>
  <c r="H83" i="6"/>
  <c r="J82" i="6"/>
  <c r="I82" i="6"/>
  <c r="H82" i="6"/>
  <c r="J80" i="6"/>
  <c r="I80" i="6"/>
  <c r="H80" i="6"/>
  <c r="J79" i="6"/>
  <c r="I79" i="6"/>
  <c r="H79" i="6"/>
  <c r="K77" i="6"/>
  <c r="J77" i="6"/>
  <c r="I77" i="6"/>
  <c r="H77" i="6"/>
  <c r="J74" i="6"/>
  <c r="I74" i="6"/>
  <c r="H74" i="6"/>
  <c r="K71" i="6"/>
  <c r="J71" i="6"/>
  <c r="I71" i="6"/>
  <c r="H71" i="6"/>
  <c r="J70" i="6"/>
  <c r="I70" i="6"/>
  <c r="H70" i="6"/>
  <c r="J69" i="6"/>
  <c r="I69" i="6"/>
  <c r="H69" i="6"/>
  <c r="J68" i="6"/>
  <c r="I68" i="6"/>
  <c r="H68" i="6"/>
  <c r="J67" i="6"/>
  <c r="I67" i="6"/>
  <c r="H67" i="6"/>
  <c r="J66" i="6"/>
  <c r="I66" i="6"/>
  <c r="H66" i="6"/>
  <c r="K65" i="6"/>
  <c r="J65" i="6"/>
  <c r="I65" i="6"/>
  <c r="H65" i="6"/>
  <c r="J64" i="6"/>
  <c r="I64" i="6"/>
  <c r="H64" i="6"/>
  <c r="J63" i="6"/>
  <c r="I63" i="6"/>
  <c r="H63" i="6"/>
  <c r="J62" i="6"/>
  <c r="I62" i="6"/>
  <c r="H62" i="6"/>
  <c r="J61" i="6"/>
  <c r="I61" i="6"/>
  <c r="H61" i="6"/>
  <c r="J60" i="6"/>
  <c r="I60" i="6"/>
  <c r="H60" i="6"/>
  <c r="K59" i="6"/>
  <c r="J59" i="6"/>
  <c r="I59" i="6"/>
  <c r="H59" i="6"/>
  <c r="J58" i="6"/>
  <c r="I58" i="6"/>
  <c r="H58" i="6"/>
  <c r="J57" i="6"/>
  <c r="I57" i="6"/>
  <c r="H57" i="6"/>
  <c r="J56" i="6"/>
  <c r="I56" i="6"/>
  <c r="H56" i="6"/>
  <c r="J55" i="6"/>
  <c r="I55" i="6"/>
  <c r="H55" i="6"/>
  <c r="J54" i="6"/>
  <c r="I54" i="6"/>
  <c r="H54" i="6"/>
  <c r="K53" i="6"/>
  <c r="J53" i="6"/>
  <c r="I53" i="6"/>
  <c r="H53" i="6"/>
  <c r="J52" i="6"/>
  <c r="I52" i="6"/>
  <c r="H52" i="6"/>
  <c r="J51" i="6"/>
  <c r="I51" i="6"/>
  <c r="H51" i="6"/>
  <c r="J50" i="6"/>
  <c r="I50" i="6"/>
  <c r="H50" i="6"/>
  <c r="J49" i="6"/>
  <c r="I49" i="6"/>
  <c r="H49" i="6"/>
  <c r="J48" i="6"/>
  <c r="I48" i="6"/>
  <c r="H48" i="6"/>
  <c r="K47" i="6"/>
  <c r="J47" i="6"/>
  <c r="I47" i="6"/>
  <c r="H47" i="6"/>
  <c r="J46" i="6"/>
  <c r="I46" i="6"/>
  <c r="H46" i="6"/>
  <c r="J45" i="6"/>
  <c r="I45" i="6"/>
  <c r="H45" i="6"/>
  <c r="J44" i="6"/>
  <c r="I44" i="6"/>
  <c r="H44" i="6"/>
  <c r="J43" i="6"/>
  <c r="J84" i="6"/>
  <c r="I43" i="6"/>
  <c r="H43" i="6"/>
  <c r="J42" i="6"/>
  <c r="J85" i="6"/>
  <c r="J86" i="6"/>
  <c r="I42" i="6"/>
  <c r="I84" i="6"/>
  <c r="H42" i="6"/>
  <c r="H84" i="6"/>
  <c r="G40" i="6"/>
  <c r="G39" i="6"/>
  <c r="F39" i="6"/>
  <c r="F40" i="6"/>
  <c r="E39" i="6"/>
  <c r="E40" i="6"/>
  <c r="G38" i="6"/>
  <c r="F38" i="6"/>
  <c r="E38" i="6"/>
  <c r="K37" i="6"/>
  <c r="J37" i="6"/>
  <c r="I37" i="6"/>
  <c r="H37" i="6"/>
  <c r="J36" i="6"/>
  <c r="I36" i="6"/>
  <c r="H36" i="6"/>
  <c r="J35" i="6"/>
  <c r="I35" i="6"/>
  <c r="H35" i="6"/>
  <c r="J34" i="6"/>
  <c r="I34" i="6"/>
  <c r="H34" i="6"/>
  <c r="J33" i="6"/>
  <c r="I33" i="6"/>
  <c r="H33" i="6"/>
  <c r="J32" i="6"/>
  <c r="I32" i="6"/>
  <c r="H32" i="6"/>
  <c r="K31" i="6"/>
  <c r="J31" i="6"/>
  <c r="I31" i="6"/>
  <c r="H31" i="6"/>
  <c r="J30" i="6"/>
  <c r="I30" i="6"/>
  <c r="H30" i="6"/>
  <c r="J29" i="6"/>
  <c r="I29" i="6"/>
  <c r="H29" i="6"/>
  <c r="J28" i="6"/>
  <c r="I28" i="6"/>
  <c r="H28" i="6"/>
  <c r="J27" i="6"/>
  <c r="I27" i="6"/>
  <c r="H27" i="6"/>
  <c r="J26" i="6"/>
  <c r="I26" i="6"/>
  <c r="H26" i="6"/>
  <c r="K25" i="6"/>
  <c r="J25" i="6"/>
  <c r="I25" i="6"/>
  <c r="H25" i="6"/>
  <c r="J24" i="6"/>
  <c r="I24" i="6"/>
  <c r="H24" i="6"/>
  <c r="J23" i="6"/>
  <c r="I23" i="6"/>
  <c r="H23" i="6"/>
  <c r="J22" i="6"/>
  <c r="I22" i="6"/>
  <c r="H22" i="6"/>
  <c r="J21" i="6"/>
  <c r="I21" i="6"/>
  <c r="H21" i="6"/>
  <c r="J20" i="6"/>
  <c r="I20" i="6"/>
  <c r="H20" i="6"/>
  <c r="K19" i="6"/>
  <c r="J17" i="6"/>
  <c r="I17" i="6"/>
  <c r="H17" i="6"/>
  <c r="J16" i="6"/>
  <c r="I16" i="6"/>
  <c r="H16" i="6"/>
  <c r="J15" i="6"/>
  <c r="I15" i="6"/>
  <c r="H15" i="6"/>
  <c r="J14" i="6"/>
  <c r="I14" i="6"/>
  <c r="H14" i="6"/>
  <c r="K13" i="6"/>
  <c r="J13" i="6"/>
  <c r="I13" i="6"/>
  <c r="H13" i="6"/>
  <c r="J12" i="6"/>
  <c r="I12" i="6"/>
  <c r="H12" i="6"/>
  <c r="J11" i="6"/>
  <c r="I11" i="6"/>
  <c r="H11" i="6"/>
  <c r="J10" i="6"/>
  <c r="I10" i="6"/>
  <c r="H10" i="6"/>
  <c r="J9" i="6"/>
  <c r="I9" i="6"/>
  <c r="H9" i="6"/>
  <c r="J8" i="6"/>
  <c r="I8" i="6"/>
  <c r="H8" i="6"/>
  <c r="K7" i="6"/>
  <c r="J7" i="6"/>
  <c r="I7" i="6"/>
  <c r="H7" i="6"/>
  <c r="J6" i="6"/>
  <c r="I6" i="6"/>
  <c r="H6" i="6"/>
  <c r="J5" i="6"/>
  <c r="I5" i="6"/>
  <c r="H5" i="6"/>
  <c r="J4" i="6"/>
  <c r="I4" i="6"/>
  <c r="I39" i="6"/>
  <c r="I40" i="6"/>
  <c r="H4" i="6"/>
  <c r="J3" i="6"/>
  <c r="I3" i="6"/>
  <c r="I38" i="6"/>
  <c r="H3" i="6"/>
  <c r="H88" i="6"/>
  <c r="J2" i="6"/>
  <c r="J88" i="6"/>
  <c r="I2" i="6"/>
  <c r="H2" i="6"/>
  <c r="H39" i="6"/>
  <c r="H40" i="6"/>
  <c r="Z38" i="6"/>
  <c r="AA84" i="6"/>
  <c r="Y85" i="6"/>
  <c r="Y86" i="6"/>
  <c r="Z85" i="6"/>
  <c r="Z86" i="6"/>
  <c r="Y88" i="6"/>
  <c r="Y39" i="6"/>
  <c r="Y40" i="6"/>
  <c r="Z39" i="6"/>
  <c r="Z40" i="6"/>
  <c r="AA39" i="6"/>
  <c r="AA40" i="6"/>
  <c r="H38" i="6"/>
  <c r="H85" i="6"/>
  <c r="H86" i="6"/>
  <c r="I88" i="6"/>
  <c r="J39" i="6"/>
  <c r="J40" i="6"/>
  <c r="I85" i="6"/>
  <c r="I86" i="6"/>
  <c r="J38" i="6"/>
  <c r="H362" i="5"/>
  <c r="I361" i="5"/>
  <c r="I362" i="5"/>
  <c r="H361" i="5"/>
  <c r="G361" i="5"/>
  <c r="G362" i="5"/>
  <c r="F361" i="5"/>
  <c r="F362" i="5"/>
  <c r="E361" i="5"/>
  <c r="E362" i="5"/>
  <c r="I360" i="5"/>
  <c r="H360" i="5"/>
  <c r="G360" i="5"/>
  <c r="F360" i="5"/>
  <c r="E360" i="5"/>
  <c r="L359" i="5"/>
  <c r="K359" i="5"/>
  <c r="L358" i="5"/>
  <c r="K358" i="5"/>
  <c r="L357" i="5"/>
  <c r="K357" i="5"/>
  <c r="L356" i="5"/>
  <c r="K356" i="5"/>
  <c r="L355" i="5"/>
  <c r="K355" i="5"/>
  <c r="C355" i="5"/>
  <c r="C356" i="5"/>
  <c r="C357" i="5"/>
  <c r="C358" i="5"/>
  <c r="C359" i="5"/>
  <c r="L354" i="5"/>
  <c r="K354" i="5"/>
  <c r="L353" i="5"/>
  <c r="K353" i="5"/>
  <c r="L352" i="5"/>
  <c r="K352" i="5"/>
  <c r="L351" i="5"/>
  <c r="K351" i="5"/>
  <c r="C351" i="5"/>
  <c r="C352" i="5"/>
  <c r="C353" i="5"/>
  <c r="C354" i="5"/>
  <c r="A351" i="5"/>
  <c r="A352" i="5"/>
  <c r="A353" i="5"/>
  <c r="A354" i="5"/>
  <c r="A355" i="5"/>
  <c r="A356" i="5"/>
  <c r="A357" i="5"/>
  <c r="A358" i="5"/>
  <c r="A359" i="5"/>
  <c r="L350" i="5"/>
  <c r="K350" i="5"/>
  <c r="C350" i="5"/>
  <c r="B350" i="5"/>
  <c r="B351" i="5"/>
  <c r="B352" i="5"/>
  <c r="B353" i="5"/>
  <c r="B354" i="5"/>
  <c r="B355" i="5"/>
  <c r="B356" i="5"/>
  <c r="B357" i="5"/>
  <c r="B358" i="5"/>
  <c r="B359" i="5"/>
  <c r="A350" i="5"/>
  <c r="L349" i="5"/>
  <c r="K349" i="5"/>
  <c r="L348" i="5"/>
  <c r="K348" i="5"/>
  <c r="L347" i="5"/>
  <c r="K347" i="5"/>
  <c r="L346" i="5"/>
  <c r="K346" i="5"/>
  <c r="L345" i="5"/>
  <c r="K345" i="5"/>
  <c r="L344" i="5"/>
  <c r="K344" i="5"/>
  <c r="C344" i="5"/>
  <c r="C345" i="5"/>
  <c r="C346" i="5"/>
  <c r="C347" i="5"/>
  <c r="C348" i="5"/>
  <c r="L343" i="5"/>
  <c r="K343" i="5"/>
  <c r="L342" i="5"/>
  <c r="K342" i="5"/>
  <c r="C342" i="5"/>
  <c r="C343" i="5"/>
  <c r="A342" i="5"/>
  <c r="A343" i="5"/>
  <c r="A344" i="5"/>
  <c r="A345" i="5"/>
  <c r="A346" i="5"/>
  <c r="A347" i="5"/>
  <c r="A348" i="5"/>
  <c r="L341" i="5"/>
  <c r="K341" i="5"/>
  <c r="C341" i="5"/>
  <c r="B341" i="5"/>
  <c r="B342" i="5"/>
  <c r="B343" i="5"/>
  <c r="B344" i="5"/>
  <c r="B345" i="5"/>
  <c r="B346" i="5"/>
  <c r="B347" i="5"/>
  <c r="B348" i="5"/>
  <c r="A341" i="5"/>
  <c r="L340" i="5"/>
  <c r="K340" i="5"/>
  <c r="L339" i="5"/>
  <c r="K339" i="5"/>
  <c r="L338" i="5"/>
  <c r="K338" i="5"/>
  <c r="L337" i="5"/>
  <c r="K337" i="5"/>
  <c r="L336" i="5"/>
  <c r="K336" i="5"/>
  <c r="L335" i="5"/>
  <c r="K335" i="5"/>
  <c r="L334" i="5"/>
  <c r="K334" i="5"/>
  <c r="L333" i="5"/>
  <c r="K333" i="5"/>
  <c r="L332" i="5"/>
  <c r="K332" i="5"/>
  <c r="L331" i="5"/>
  <c r="K331" i="5"/>
  <c r="L330" i="5"/>
  <c r="K330" i="5"/>
  <c r="L329" i="5"/>
  <c r="K329" i="5"/>
  <c r="A329" i="5"/>
  <c r="A330" i="5"/>
  <c r="A331" i="5"/>
  <c r="A332" i="5"/>
  <c r="A333" i="5"/>
  <c r="A334" i="5"/>
  <c r="A335" i="5"/>
  <c r="A336" i="5"/>
  <c r="A337" i="5"/>
  <c r="A338" i="5"/>
  <c r="A339" i="5"/>
  <c r="L328" i="5"/>
  <c r="K328" i="5"/>
  <c r="L327" i="5"/>
  <c r="K327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A327" i="5"/>
  <c r="A328" i="5"/>
  <c r="L326" i="5"/>
  <c r="K326" i="5"/>
  <c r="C326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A326" i="5"/>
  <c r="L325" i="5"/>
  <c r="K325" i="5"/>
  <c r="L324" i="5"/>
  <c r="K324" i="5"/>
  <c r="L323" i="5"/>
  <c r="K323" i="5"/>
  <c r="L322" i="5"/>
  <c r="K322" i="5"/>
  <c r="C322" i="5"/>
  <c r="C323" i="5"/>
  <c r="C324" i="5"/>
  <c r="L321" i="5"/>
  <c r="K321" i="5"/>
  <c r="L320" i="5"/>
  <c r="K320" i="5"/>
  <c r="C320" i="5"/>
  <c r="C321" i="5"/>
  <c r="A320" i="5"/>
  <c r="A321" i="5"/>
  <c r="A322" i="5"/>
  <c r="A323" i="5"/>
  <c r="A324" i="5"/>
  <c r="L319" i="5"/>
  <c r="K319" i="5"/>
  <c r="C319" i="5"/>
  <c r="B319" i="5"/>
  <c r="B320" i="5"/>
  <c r="B321" i="5"/>
  <c r="B322" i="5"/>
  <c r="B323" i="5"/>
  <c r="B324" i="5"/>
  <c r="A319" i="5"/>
  <c r="L318" i="5"/>
  <c r="K318" i="5"/>
  <c r="L317" i="5"/>
  <c r="K317" i="5"/>
  <c r="L316" i="5"/>
  <c r="K316" i="5"/>
  <c r="L315" i="5"/>
  <c r="K315" i="5"/>
  <c r="L314" i="5"/>
  <c r="K314" i="5"/>
  <c r="L313" i="5"/>
  <c r="K313" i="5"/>
  <c r="L312" i="5"/>
  <c r="K312" i="5"/>
  <c r="L311" i="5"/>
  <c r="K311" i="5"/>
  <c r="L310" i="5"/>
  <c r="K310" i="5"/>
  <c r="L309" i="5"/>
  <c r="K309" i="5"/>
  <c r="L308" i="5"/>
  <c r="K308" i="5"/>
  <c r="L307" i="5"/>
  <c r="K307" i="5"/>
  <c r="L306" i="5"/>
  <c r="K306" i="5"/>
  <c r="L305" i="5"/>
  <c r="K305" i="5"/>
  <c r="L304" i="5"/>
  <c r="K304" i="5"/>
  <c r="L303" i="5"/>
  <c r="K303" i="5"/>
  <c r="L302" i="5"/>
  <c r="K302" i="5"/>
  <c r="L301" i="5"/>
  <c r="K301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L300" i="5"/>
  <c r="K300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L299" i="5"/>
  <c r="K299" i="5"/>
  <c r="C299" i="5"/>
  <c r="C300" i="5"/>
  <c r="B299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L298" i="5"/>
  <c r="K298" i="5"/>
  <c r="L297" i="5"/>
  <c r="K297" i="5"/>
  <c r="L296" i="5"/>
  <c r="K296" i="5"/>
  <c r="L295" i="5"/>
  <c r="K295" i="5"/>
  <c r="L294" i="5"/>
  <c r="K294" i="5"/>
  <c r="L293" i="5"/>
  <c r="K293" i="5"/>
  <c r="L292" i="5"/>
  <c r="K292" i="5"/>
  <c r="A292" i="5"/>
  <c r="A293" i="5"/>
  <c r="A294" i="5"/>
  <c r="A295" i="5"/>
  <c r="A296" i="5"/>
  <c r="A297" i="5"/>
  <c r="L291" i="5"/>
  <c r="K291" i="5"/>
  <c r="L290" i="5"/>
  <c r="K290" i="5"/>
  <c r="C290" i="5"/>
  <c r="C291" i="5"/>
  <c r="C292" i="5"/>
  <c r="C293" i="5"/>
  <c r="C294" i="5"/>
  <c r="C295" i="5"/>
  <c r="C296" i="5"/>
  <c r="C297" i="5"/>
  <c r="A290" i="5"/>
  <c r="A291" i="5"/>
  <c r="L289" i="5"/>
  <c r="K289" i="5"/>
  <c r="C289" i="5"/>
  <c r="B289" i="5"/>
  <c r="B290" i="5"/>
  <c r="B291" i="5"/>
  <c r="B292" i="5"/>
  <c r="B293" i="5"/>
  <c r="B294" i="5"/>
  <c r="B295" i="5"/>
  <c r="B296" i="5"/>
  <c r="B297" i="5"/>
  <c r="A289" i="5"/>
  <c r="L288" i="5"/>
  <c r="K288" i="5"/>
  <c r="L287" i="5"/>
  <c r="K287" i="5"/>
  <c r="L286" i="5"/>
  <c r="K286" i="5"/>
  <c r="L285" i="5"/>
  <c r="K285" i="5"/>
  <c r="L284" i="5"/>
  <c r="K284" i="5"/>
  <c r="L283" i="5"/>
  <c r="K283" i="5"/>
  <c r="L282" i="5"/>
  <c r="K282" i="5"/>
  <c r="L281" i="5"/>
  <c r="K281" i="5"/>
  <c r="C281" i="5"/>
  <c r="C282" i="5"/>
  <c r="C283" i="5"/>
  <c r="C284" i="5"/>
  <c r="C285" i="5"/>
  <c r="C286" i="5"/>
  <c r="C287" i="5"/>
  <c r="L280" i="5"/>
  <c r="K280" i="5"/>
  <c r="B280" i="5"/>
  <c r="B281" i="5"/>
  <c r="B282" i="5"/>
  <c r="B283" i="5"/>
  <c r="B284" i="5"/>
  <c r="B285" i="5"/>
  <c r="B286" i="5"/>
  <c r="B287" i="5"/>
  <c r="A280" i="5"/>
  <c r="A281" i="5"/>
  <c r="A282" i="5"/>
  <c r="A283" i="5"/>
  <c r="A284" i="5"/>
  <c r="A285" i="5"/>
  <c r="A286" i="5"/>
  <c r="A287" i="5"/>
  <c r="L279" i="5"/>
  <c r="K279" i="5"/>
  <c r="L278" i="5"/>
  <c r="K278" i="5"/>
  <c r="L277" i="5"/>
  <c r="K277" i="5"/>
  <c r="L276" i="5"/>
  <c r="K276" i="5"/>
  <c r="L275" i="5"/>
  <c r="K275" i="5"/>
  <c r="C275" i="5"/>
  <c r="C276" i="5"/>
  <c r="C277" i="5"/>
  <c r="C278" i="5"/>
  <c r="L274" i="5"/>
  <c r="K274" i="5"/>
  <c r="L273" i="5"/>
  <c r="K273" i="5"/>
  <c r="C273" i="5"/>
  <c r="C274" i="5"/>
  <c r="A273" i="5"/>
  <c r="A274" i="5"/>
  <c r="A275" i="5"/>
  <c r="A276" i="5"/>
  <c r="A277" i="5"/>
  <c r="A278" i="5"/>
  <c r="L272" i="5"/>
  <c r="K272" i="5"/>
  <c r="C272" i="5"/>
  <c r="B272" i="5"/>
  <c r="B273" i="5"/>
  <c r="B274" i="5"/>
  <c r="B275" i="5"/>
  <c r="B276" i="5"/>
  <c r="B277" i="5"/>
  <c r="B278" i="5"/>
  <c r="A272" i="5"/>
  <c r="L271" i="5"/>
  <c r="K271" i="5"/>
  <c r="L270" i="5"/>
  <c r="K270" i="5"/>
  <c r="L269" i="5"/>
  <c r="K269" i="5"/>
  <c r="L268" i="5"/>
  <c r="K268" i="5"/>
  <c r="L267" i="5"/>
  <c r="K267" i="5"/>
  <c r="L266" i="5"/>
  <c r="K266" i="5"/>
  <c r="L265" i="5"/>
  <c r="K265" i="5"/>
  <c r="L264" i="5"/>
  <c r="K264" i="5"/>
  <c r="L263" i="5"/>
  <c r="K263" i="5"/>
  <c r="L262" i="5"/>
  <c r="K262" i="5"/>
  <c r="C262" i="5"/>
  <c r="C263" i="5"/>
  <c r="C264" i="5"/>
  <c r="C265" i="5"/>
  <c r="C266" i="5"/>
  <c r="C267" i="5"/>
  <c r="C268" i="5"/>
  <c r="C269" i="5"/>
  <c r="C270" i="5"/>
  <c r="L261" i="5"/>
  <c r="K261" i="5"/>
  <c r="L260" i="5"/>
  <c r="K260" i="5"/>
  <c r="C260" i="5"/>
  <c r="C261" i="5"/>
  <c r="A260" i="5"/>
  <c r="A261" i="5"/>
  <c r="A262" i="5"/>
  <c r="A263" i="5"/>
  <c r="A264" i="5"/>
  <c r="A265" i="5"/>
  <c r="A266" i="5"/>
  <c r="A267" i="5"/>
  <c r="A268" i="5"/>
  <c r="A269" i="5"/>
  <c r="A270" i="5"/>
  <c r="L259" i="5"/>
  <c r="K259" i="5"/>
  <c r="C259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A259" i="5"/>
  <c r="L258" i="5"/>
  <c r="K258" i="5"/>
  <c r="L257" i="5"/>
  <c r="K257" i="5"/>
  <c r="L256" i="5"/>
  <c r="K256" i="5"/>
  <c r="L255" i="5"/>
  <c r="K255" i="5"/>
  <c r="L254" i="5"/>
  <c r="K254" i="5"/>
  <c r="L253" i="5"/>
  <c r="K253" i="5"/>
  <c r="L252" i="5"/>
  <c r="K252" i="5"/>
  <c r="L251" i="5"/>
  <c r="K251" i="5"/>
  <c r="L250" i="5"/>
  <c r="K250" i="5"/>
  <c r="L249" i="5"/>
  <c r="K249" i="5"/>
  <c r="C249" i="5"/>
  <c r="C250" i="5"/>
  <c r="C251" i="5"/>
  <c r="C252" i="5"/>
  <c r="C253" i="5"/>
  <c r="C254" i="5"/>
  <c r="C255" i="5"/>
  <c r="C256" i="5"/>
  <c r="C257" i="5"/>
  <c r="L248" i="5"/>
  <c r="K248" i="5"/>
  <c r="L247" i="5"/>
  <c r="K247" i="5"/>
  <c r="C247" i="5"/>
  <c r="C248" i="5"/>
  <c r="A247" i="5"/>
  <c r="A248" i="5"/>
  <c r="A249" i="5"/>
  <c r="A250" i="5"/>
  <c r="A251" i="5"/>
  <c r="A252" i="5"/>
  <c r="A253" i="5"/>
  <c r="A254" i="5"/>
  <c r="A255" i="5"/>
  <c r="A256" i="5"/>
  <c r="A257" i="5"/>
  <c r="L246" i="5"/>
  <c r="K246" i="5"/>
  <c r="C246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A246" i="5"/>
  <c r="L245" i="5"/>
  <c r="K245" i="5"/>
  <c r="L244" i="5"/>
  <c r="K244" i="5"/>
  <c r="L243" i="5"/>
  <c r="K243" i="5"/>
  <c r="L242" i="5"/>
  <c r="K242" i="5"/>
  <c r="L241" i="5"/>
  <c r="K241" i="5"/>
  <c r="L240" i="5"/>
  <c r="K240" i="5"/>
  <c r="L239" i="5"/>
  <c r="K239" i="5"/>
  <c r="L238" i="5"/>
  <c r="K238" i="5"/>
  <c r="A238" i="5"/>
  <c r="A239" i="5"/>
  <c r="A240" i="5"/>
  <c r="A241" i="5"/>
  <c r="A242" i="5"/>
  <c r="A243" i="5"/>
  <c r="A244" i="5"/>
  <c r="L237" i="5"/>
  <c r="K237" i="5"/>
  <c r="L236" i="5"/>
  <c r="K236" i="5"/>
  <c r="C236" i="5"/>
  <c r="C237" i="5"/>
  <c r="C238" i="5"/>
  <c r="C239" i="5"/>
  <c r="C240" i="5"/>
  <c r="C241" i="5"/>
  <c r="C242" i="5"/>
  <c r="C243" i="5"/>
  <c r="C244" i="5"/>
  <c r="A236" i="5"/>
  <c r="A237" i="5"/>
  <c r="L235" i="5"/>
  <c r="K235" i="5"/>
  <c r="C235" i="5"/>
  <c r="B235" i="5"/>
  <c r="B236" i="5"/>
  <c r="B237" i="5"/>
  <c r="B238" i="5"/>
  <c r="B239" i="5"/>
  <c r="B240" i="5"/>
  <c r="B241" i="5"/>
  <c r="B242" i="5"/>
  <c r="B243" i="5"/>
  <c r="B244" i="5"/>
  <c r="A235" i="5"/>
  <c r="L234" i="5"/>
  <c r="K234" i="5"/>
  <c r="L233" i="5"/>
  <c r="K233" i="5"/>
  <c r="L232" i="5"/>
  <c r="K232" i="5"/>
  <c r="L231" i="5"/>
  <c r="K231" i="5"/>
  <c r="L230" i="5"/>
  <c r="K230" i="5"/>
  <c r="L229" i="5"/>
  <c r="K229" i="5"/>
  <c r="L228" i="5"/>
  <c r="K228" i="5"/>
  <c r="L227" i="5"/>
  <c r="K227" i="5"/>
  <c r="L226" i="5"/>
  <c r="K226" i="5"/>
  <c r="L225" i="5"/>
  <c r="K225" i="5"/>
  <c r="L224" i="5"/>
  <c r="K224" i="5"/>
  <c r="L223" i="5"/>
  <c r="K223" i="5"/>
  <c r="L222" i="5"/>
  <c r="K222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L221" i="5"/>
  <c r="K221" i="5"/>
  <c r="C221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A221" i="5"/>
  <c r="L220" i="5"/>
  <c r="K220" i="5"/>
  <c r="L219" i="5"/>
  <c r="K219" i="5"/>
  <c r="L218" i="5"/>
  <c r="K218" i="5"/>
  <c r="L217" i="5"/>
  <c r="K217" i="5"/>
  <c r="C217" i="5"/>
  <c r="C218" i="5"/>
  <c r="C219" i="5"/>
  <c r="A217" i="5"/>
  <c r="A218" i="5"/>
  <c r="A219" i="5"/>
  <c r="L216" i="5"/>
  <c r="K216" i="5"/>
  <c r="C216" i="5"/>
  <c r="B216" i="5"/>
  <c r="B217" i="5"/>
  <c r="B218" i="5"/>
  <c r="B219" i="5"/>
  <c r="A216" i="5"/>
  <c r="L215" i="5"/>
  <c r="K215" i="5"/>
  <c r="L214" i="5"/>
  <c r="K214" i="5"/>
  <c r="L213" i="5"/>
  <c r="K213" i="5"/>
  <c r="L212" i="5"/>
  <c r="K212" i="5"/>
  <c r="L211" i="5"/>
  <c r="K211" i="5"/>
  <c r="L210" i="5"/>
  <c r="K210" i="5"/>
  <c r="C210" i="5"/>
  <c r="C211" i="5"/>
  <c r="C212" i="5"/>
  <c r="C213" i="5"/>
  <c r="C214" i="5"/>
  <c r="A210" i="5"/>
  <c r="A211" i="5"/>
  <c r="A212" i="5"/>
  <c r="A213" i="5"/>
  <c r="A214" i="5"/>
  <c r="L209" i="5"/>
  <c r="K209" i="5"/>
  <c r="C209" i="5"/>
  <c r="B209" i="5"/>
  <c r="B210" i="5"/>
  <c r="B211" i="5"/>
  <c r="B212" i="5"/>
  <c r="B213" i="5"/>
  <c r="B214" i="5"/>
  <c r="A209" i="5"/>
  <c r="L208" i="5"/>
  <c r="K208" i="5"/>
  <c r="L207" i="5"/>
  <c r="K207" i="5"/>
  <c r="L206" i="5"/>
  <c r="K206" i="5"/>
  <c r="L205" i="5"/>
  <c r="K205" i="5"/>
  <c r="L204" i="5"/>
  <c r="K204" i="5"/>
  <c r="L203" i="5"/>
  <c r="K203" i="5"/>
  <c r="L202" i="5"/>
  <c r="K202" i="5"/>
  <c r="L201" i="5"/>
  <c r="K201" i="5"/>
  <c r="L200" i="5"/>
  <c r="K200" i="5"/>
  <c r="L199" i="5"/>
  <c r="K199" i="5"/>
  <c r="L198" i="5"/>
  <c r="K198" i="5"/>
  <c r="L197" i="5"/>
  <c r="K197" i="5"/>
  <c r="L196" i="5"/>
  <c r="K196" i="5"/>
  <c r="L195" i="5"/>
  <c r="K195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L194" i="5"/>
  <c r="K194" i="5"/>
  <c r="C194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A194" i="5"/>
  <c r="L193" i="5"/>
  <c r="K193" i="5"/>
  <c r="I190" i="5"/>
  <c r="I191" i="5"/>
  <c r="H190" i="5"/>
  <c r="H191" i="5"/>
  <c r="G190" i="5"/>
  <c r="G191" i="5"/>
  <c r="F190" i="5"/>
  <c r="F191" i="5"/>
  <c r="E190" i="5"/>
  <c r="E191" i="5"/>
  <c r="I189" i="5"/>
  <c r="H189" i="5"/>
  <c r="G189" i="5"/>
  <c r="F189" i="5"/>
  <c r="E189" i="5"/>
  <c r="L188" i="5"/>
  <c r="K188" i="5"/>
  <c r="L187" i="5"/>
  <c r="K187" i="5"/>
  <c r="L186" i="5"/>
  <c r="K186" i="5"/>
  <c r="L185" i="5"/>
  <c r="K185" i="5"/>
  <c r="L184" i="5"/>
  <c r="K184" i="5"/>
  <c r="L183" i="5"/>
  <c r="K183" i="5"/>
  <c r="L182" i="5"/>
  <c r="K182" i="5"/>
  <c r="L181" i="5"/>
  <c r="K181" i="5"/>
  <c r="L180" i="5"/>
  <c r="K180" i="5"/>
  <c r="L179" i="5"/>
  <c r="K179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L178" i="5"/>
  <c r="K178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B178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L177" i="5"/>
  <c r="K177" i="5"/>
  <c r="L176" i="5"/>
  <c r="K176" i="5"/>
  <c r="L175" i="5"/>
  <c r="K175" i="5"/>
  <c r="L174" i="5"/>
  <c r="K174" i="5"/>
  <c r="L173" i="5"/>
  <c r="K173" i="5"/>
  <c r="L172" i="5"/>
  <c r="K172" i="5"/>
  <c r="L171" i="5"/>
  <c r="K171" i="5"/>
  <c r="L170" i="5"/>
  <c r="K170" i="5"/>
  <c r="L169" i="5"/>
  <c r="K169" i="5"/>
  <c r="L168" i="5"/>
  <c r="K168" i="5"/>
  <c r="L167" i="5"/>
  <c r="K167" i="5"/>
  <c r="L166" i="5"/>
  <c r="K166" i="5"/>
  <c r="B166" i="5"/>
  <c r="B167" i="5"/>
  <c r="B168" i="5"/>
  <c r="B169" i="5"/>
  <c r="B170" i="5"/>
  <c r="B171" i="5"/>
  <c r="B172" i="5"/>
  <c r="B173" i="5"/>
  <c r="B174" i="5"/>
  <c r="B175" i="5"/>
  <c r="B176" i="5"/>
  <c r="L165" i="5"/>
  <c r="K165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B165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L164" i="5"/>
  <c r="K164" i="5"/>
  <c r="L163" i="5"/>
  <c r="K163" i="5"/>
  <c r="L162" i="5"/>
  <c r="K162" i="5"/>
  <c r="L161" i="5"/>
  <c r="K161" i="5"/>
  <c r="L160" i="5"/>
  <c r="K160" i="5"/>
  <c r="L159" i="5"/>
  <c r="K159" i="5"/>
  <c r="L158" i="5"/>
  <c r="K158" i="5"/>
  <c r="L157" i="5"/>
  <c r="K157" i="5"/>
  <c r="L156" i="5"/>
  <c r="K156" i="5"/>
  <c r="C156" i="5"/>
  <c r="C157" i="5"/>
  <c r="C158" i="5"/>
  <c r="C159" i="5"/>
  <c r="C160" i="5"/>
  <c r="C161" i="5"/>
  <c r="C162" i="5"/>
  <c r="C163" i="5"/>
  <c r="L155" i="5"/>
  <c r="K155" i="5"/>
  <c r="B155" i="5"/>
  <c r="B156" i="5"/>
  <c r="B157" i="5"/>
  <c r="B158" i="5"/>
  <c r="B159" i="5"/>
  <c r="B160" i="5"/>
  <c r="B161" i="5"/>
  <c r="B162" i="5"/>
  <c r="B163" i="5"/>
  <c r="L154" i="5"/>
  <c r="K154" i="5"/>
  <c r="C154" i="5"/>
  <c r="C155" i="5"/>
  <c r="B154" i="5"/>
  <c r="A154" i="5"/>
  <c r="A155" i="5"/>
  <c r="A156" i="5"/>
  <c r="A157" i="5"/>
  <c r="A158" i="5"/>
  <c r="A159" i="5"/>
  <c r="A160" i="5"/>
  <c r="A161" i="5"/>
  <c r="A162" i="5"/>
  <c r="A163" i="5"/>
  <c r="L153" i="5"/>
  <c r="K153" i="5"/>
  <c r="L152" i="5"/>
  <c r="K152" i="5"/>
  <c r="L151" i="5"/>
  <c r="K151" i="5"/>
  <c r="L150" i="5"/>
  <c r="K150" i="5"/>
  <c r="L149" i="5"/>
  <c r="K149" i="5"/>
  <c r="L148" i="5"/>
  <c r="K148" i="5"/>
  <c r="L147" i="5"/>
  <c r="K147" i="5"/>
  <c r="L146" i="5"/>
  <c r="K146" i="5"/>
  <c r="L145" i="5"/>
  <c r="K145" i="5"/>
  <c r="L144" i="5"/>
  <c r="K144" i="5"/>
  <c r="L143" i="5"/>
  <c r="K143" i="5"/>
  <c r="L142" i="5"/>
  <c r="K142" i="5"/>
  <c r="B142" i="5"/>
  <c r="B143" i="5"/>
  <c r="B144" i="5"/>
  <c r="B145" i="5"/>
  <c r="B146" i="5"/>
  <c r="B147" i="5"/>
  <c r="B148" i="5"/>
  <c r="B149" i="5"/>
  <c r="B150" i="5"/>
  <c r="B151" i="5"/>
  <c r="B152" i="5"/>
  <c r="L141" i="5"/>
  <c r="K141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B141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L140" i="5"/>
  <c r="K140" i="5"/>
  <c r="L139" i="5"/>
  <c r="K139" i="5"/>
  <c r="L138" i="5"/>
  <c r="K138" i="5"/>
  <c r="L137" i="5"/>
  <c r="K137" i="5"/>
  <c r="L136" i="5"/>
  <c r="K136" i="5"/>
  <c r="L135" i="5"/>
  <c r="K135" i="5"/>
  <c r="L134" i="5"/>
  <c r="K134" i="5"/>
  <c r="L133" i="5"/>
  <c r="K133" i="5"/>
  <c r="B133" i="5"/>
  <c r="B134" i="5"/>
  <c r="B135" i="5"/>
  <c r="B136" i="5"/>
  <c r="B137" i="5"/>
  <c r="B138" i="5"/>
  <c r="B139" i="5"/>
  <c r="L132" i="5"/>
  <c r="K132" i="5"/>
  <c r="C132" i="5"/>
  <c r="C133" i="5"/>
  <c r="C134" i="5"/>
  <c r="C135" i="5"/>
  <c r="C136" i="5"/>
  <c r="C137" i="5"/>
  <c r="C138" i="5"/>
  <c r="C139" i="5"/>
  <c r="B132" i="5"/>
  <c r="A132" i="5"/>
  <c r="A133" i="5"/>
  <c r="A134" i="5"/>
  <c r="A135" i="5"/>
  <c r="A136" i="5"/>
  <c r="A137" i="5"/>
  <c r="A138" i="5"/>
  <c r="A139" i="5"/>
  <c r="L131" i="5"/>
  <c r="K131" i="5"/>
  <c r="L130" i="5"/>
  <c r="K130" i="5"/>
  <c r="L129" i="5"/>
  <c r="K129" i="5"/>
  <c r="L128" i="5"/>
  <c r="K128" i="5"/>
  <c r="L127" i="5"/>
  <c r="K127" i="5"/>
  <c r="L126" i="5"/>
  <c r="K126" i="5"/>
  <c r="L125" i="5"/>
  <c r="K125" i="5"/>
  <c r="L124" i="5"/>
  <c r="K124" i="5"/>
  <c r="L123" i="5"/>
  <c r="K123" i="5"/>
  <c r="L122" i="5"/>
  <c r="K122" i="5"/>
  <c r="L121" i="5"/>
  <c r="K121" i="5"/>
  <c r="L120" i="5"/>
  <c r="K120" i="5"/>
  <c r="L119" i="5"/>
  <c r="K119" i="5"/>
  <c r="L118" i="5"/>
  <c r="K118" i="5"/>
  <c r="L117" i="5"/>
  <c r="K117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L116" i="5"/>
  <c r="K116" i="5"/>
  <c r="C116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A116" i="5"/>
  <c r="L115" i="5"/>
  <c r="K115" i="5"/>
  <c r="L114" i="5"/>
  <c r="K114" i="5"/>
  <c r="L113" i="5"/>
  <c r="K113" i="5"/>
  <c r="L112" i="5"/>
  <c r="K112" i="5"/>
  <c r="L111" i="5"/>
  <c r="K111" i="5"/>
  <c r="L110" i="5"/>
  <c r="K110" i="5"/>
  <c r="L109" i="5"/>
  <c r="K109" i="5"/>
  <c r="L108" i="5"/>
  <c r="K108" i="5"/>
  <c r="L107" i="5"/>
  <c r="K107" i="5"/>
  <c r="L106" i="5"/>
  <c r="K106" i="5"/>
  <c r="L105" i="5"/>
  <c r="K105" i="5"/>
  <c r="L104" i="5"/>
  <c r="K104" i="5"/>
  <c r="L103" i="5"/>
  <c r="K103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L102" i="5"/>
  <c r="K102" i="5"/>
  <c r="C102" i="5"/>
  <c r="L101" i="5"/>
  <c r="K101" i="5"/>
  <c r="C101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L100" i="5"/>
  <c r="K100" i="5"/>
  <c r="L99" i="5"/>
  <c r="K99" i="5"/>
  <c r="L98" i="5"/>
  <c r="K98" i="5"/>
  <c r="L97" i="5"/>
  <c r="K97" i="5"/>
  <c r="L96" i="5"/>
  <c r="K96" i="5"/>
  <c r="L95" i="5"/>
  <c r="K95" i="5"/>
  <c r="L94" i="5"/>
  <c r="K94" i="5"/>
  <c r="A94" i="5"/>
  <c r="A95" i="5"/>
  <c r="A96" i="5"/>
  <c r="A97" i="5"/>
  <c r="A98" i="5"/>
  <c r="A99" i="5"/>
  <c r="L93" i="5"/>
  <c r="K93" i="5"/>
  <c r="L92" i="5"/>
  <c r="K92" i="5"/>
  <c r="L91" i="5"/>
  <c r="K91" i="5"/>
  <c r="L90" i="5"/>
  <c r="K90" i="5"/>
  <c r="A90" i="5"/>
  <c r="A91" i="5"/>
  <c r="A92" i="5"/>
  <c r="A93" i="5"/>
  <c r="L89" i="5"/>
  <c r="K89" i="5"/>
  <c r="C89" i="5"/>
  <c r="C90" i="5"/>
  <c r="C91" i="5"/>
  <c r="C92" i="5"/>
  <c r="C93" i="5"/>
  <c r="C94" i="5"/>
  <c r="C95" i="5"/>
  <c r="C96" i="5"/>
  <c r="C97" i="5"/>
  <c r="C98" i="5"/>
  <c r="C99" i="5"/>
  <c r="B89" i="5"/>
  <c r="B90" i="5"/>
  <c r="B91" i="5"/>
  <c r="B92" i="5"/>
  <c r="B93" i="5"/>
  <c r="B94" i="5"/>
  <c r="B95" i="5"/>
  <c r="B96" i="5"/>
  <c r="B97" i="5"/>
  <c r="B98" i="5"/>
  <c r="B99" i="5"/>
  <c r="A89" i="5"/>
  <c r="L88" i="5"/>
  <c r="K88" i="5"/>
  <c r="L87" i="5"/>
  <c r="K87" i="5"/>
  <c r="L86" i="5"/>
  <c r="K86" i="5"/>
  <c r="L85" i="5"/>
  <c r="K85" i="5"/>
  <c r="L84" i="5"/>
  <c r="K84" i="5"/>
  <c r="L83" i="5"/>
  <c r="K83" i="5"/>
  <c r="A83" i="5"/>
  <c r="A84" i="5"/>
  <c r="A85" i="5"/>
  <c r="A86" i="5"/>
  <c r="A87" i="5"/>
  <c r="L82" i="5"/>
  <c r="K82" i="5"/>
  <c r="L81" i="5"/>
  <c r="K81" i="5"/>
  <c r="L80" i="5"/>
  <c r="K80" i="5"/>
  <c r="L79" i="5"/>
  <c r="K79" i="5"/>
  <c r="A79" i="5"/>
  <c r="A80" i="5"/>
  <c r="A81" i="5"/>
  <c r="A82" i="5"/>
  <c r="L78" i="5"/>
  <c r="K78" i="5"/>
  <c r="C78" i="5"/>
  <c r="C79" i="5"/>
  <c r="C80" i="5"/>
  <c r="C81" i="5"/>
  <c r="C82" i="5"/>
  <c r="C83" i="5"/>
  <c r="C84" i="5"/>
  <c r="C85" i="5"/>
  <c r="C86" i="5"/>
  <c r="C87" i="5"/>
  <c r="B78" i="5"/>
  <c r="B79" i="5"/>
  <c r="B80" i="5"/>
  <c r="B81" i="5"/>
  <c r="B82" i="5"/>
  <c r="B83" i="5"/>
  <c r="B84" i="5"/>
  <c r="B85" i="5"/>
  <c r="B86" i="5"/>
  <c r="B87" i="5"/>
  <c r="A78" i="5"/>
  <c r="L77" i="5"/>
  <c r="K77" i="5"/>
  <c r="L76" i="5"/>
  <c r="K76" i="5"/>
  <c r="L75" i="5"/>
  <c r="K75" i="5"/>
  <c r="B75" i="5"/>
  <c r="B76" i="5"/>
  <c r="L74" i="5"/>
  <c r="K74" i="5"/>
  <c r="L73" i="5"/>
  <c r="K73" i="5"/>
  <c r="L72" i="5"/>
  <c r="K72" i="5"/>
  <c r="L71" i="5"/>
  <c r="K71" i="5"/>
  <c r="B71" i="5"/>
  <c r="B72" i="5"/>
  <c r="B73" i="5"/>
  <c r="B74" i="5"/>
  <c r="L70" i="5"/>
  <c r="K70" i="5"/>
  <c r="L69" i="5"/>
  <c r="K69" i="5"/>
  <c r="L68" i="5"/>
  <c r="K68" i="5"/>
  <c r="L67" i="5"/>
  <c r="K67" i="5"/>
  <c r="B67" i="5"/>
  <c r="B68" i="5"/>
  <c r="B69" i="5"/>
  <c r="B70" i="5"/>
  <c r="L66" i="5"/>
  <c r="K66" i="5"/>
  <c r="C66" i="5"/>
  <c r="C67" i="5"/>
  <c r="C68" i="5"/>
  <c r="C69" i="5"/>
  <c r="C70" i="5"/>
  <c r="C71" i="5"/>
  <c r="C72" i="5"/>
  <c r="C73" i="5"/>
  <c r="C74" i="5"/>
  <c r="C75" i="5"/>
  <c r="C76" i="5"/>
  <c r="B66" i="5"/>
  <c r="A66" i="5"/>
  <c r="A67" i="5"/>
  <c r="A68" i="5"/>
  <c r="A69" i="5"/>
  <c r="A70" i="5"/>
  <c r="A71" i="5"/>
  <c r="A72" i="5"/>
  <c r="A73" i="5"/>
  <c r="A74" i="5"/>
  <c r="A75" i="5"/>
  <c r="A76" i="5"/>
  <c r="L65" i="5"/>
  <c r="K65" i="5"/>
  <c r="L64" i="5"/>
  <c r="K64" i="5"/>
  <c r="B64" i="5"/>
  <c r="L63" i="5"/>
  <c r="K63" i="5"/>
  <c r="C63" i="5"/>
  <c r="C64" i="5"/>
  <c r="L62" i="5"/>
  <c r="K62" i="5"/>
  <c r="L61" i="5"/>
  <c r="K61" i="5"/>
  <c r="L60" i="5"/>
  <c r="K60" i="5"/>
  <c r="B60" i="5"/>
  <c r="B61" i="5"/>
  <c r="B62" i="5"/>
  <c r="B63" i="5"/>
  <c r="L59" i="5"/>
  <c r="K59" i="5"/>
  <c r="C59" i="5"/>
  <c r="C60" i="5"/>
  <c r="C61" i="5"/>
  <c r="C62" i="5"/>
  <c r="B59" i="5"/>
  <c r="A59" i="5"/>
  <c r="A60" i="5"/>
  <c r="A61" i="5"/>
  <c r="A62" i="5"/>
  <c r="A63" i="5"/>
  <c r="A64" i="5"/>
  <c r="L58" i="5"/>
  <c r="K58" i="5"/>
  <c r="L57" i="5"/>
  <c r="K57" i="5"/>
  <c r="L56" i="5"/>
  <c r="K56" i="5"/>
  <c r="L55" i="5"/>
  <c r="K55" i="5"/>
  <c r="L54" i="5"/>
  <c r="K54" i="5"/>
  <c r="L53" i="5"/>
  <c r="K53" i="5"/>
  <c r="L52" i="5"/>
  <c r="K52" i="5"/>
  <c r="C52" i="5"/>
  <c r="C53" i="5"/>
  <c r="C54" i="5"/>
  <c r="C55" i="5"/>
  <c r="C56" i="5"/>
  <c r="C57" i="5"/>
  <c r="L51" i="5"/>
  <c r="K51" i="5"/>
  <c r="L50" i="5"/>
  <c r="K50" i="5"/>
  <c r="C50" i="5"/>
  <c r="C51" i="5"/>
  <c r="B50" i="5"/>
  <c r="B51" i="5"/>
  <c r="B52" i="5"/>
  <c r="B53" i="5"/>
  <c r="B54" i="5"/>
  <c r="B55" i="5"/>
  <c r="B56" i="5"/>
  <c r="B57" i="5"/>
  <c r="A50" i="5"/>
  <c r="A51" i="5"/>
  <c r="A52" i="5"/>
  <c r="A53" i="5"/>
  <c r="A54" i="5"/>
  <c r="A55" i="5"/>
  <c r="A56" i="5"/>
  <c r="A57" i="5"/>
  <c r="L49" i="5"/>
  <c r="K49" i="5"/>
  <c r="L48" i="5"/>
  <c r="K48" i="5"/>
  <c r="L47" i="5"/>
  <c r="K47" i="5"/>
  <c r="L46" i="5"/>
  <c r="K46" i="5"/>
  <c r="L45" i="5"/>
  <c r="K45" i="5"/>
  <c r="L44" i="5"/>
  <c r="K44" i="5"/>
  <c r="L43" i="5"/>
  <c r="K43" i="5"/>
  <c r="L42" i="5"/>
  <c r="K42" i="5"/>
  <c r="L41" i="5"/>
  <c r="K41" i="5"/>
  <c r="L40" i="5"/>
  <c r="K40" i="5"/>
  <c r="L39" i="5"/>
  <c r="K39" i="5"/>
  <c r="L38" i="5"/>
  <c r="K38" i="5"/>
  <c r="L37" i="5"/>
  <c r="K37" i="5"/>
  <c r="C37" i="5"/>
  <c r="C38" i="5"/>
  <c r="C39" i="5"/>
  <c r="C40" i="5"/>
  <c r="C41" i="5"/>
  <c r="C42" i="5"/>
  <c r="C43" i="5"/>
  <c r="C44" i="5"/>
  <c r="C45" i="5"/>
  <c r="C46" i="5"/>
  <c r="C47" i="5"/>
  <c r="C48" i="5"/>
  <c r="L36" i="5"/>
  <c r="K36" i="5"/>
  <c r="L35" i="5"/>
  <c r="K35" i="5"/>
  <c r="C35" i="5"/>
  <c r="C36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L34" i="5"/>
  <c r="K34" i="5"/>
  <c r="L33" i="5"/>
  <c r="K33" i="5"/>
  <c r="L32" i="5"/>
  <c r="K32" i="5"/>
  <c r="L31" i="5"/>
  <c r="K31" i="5"/>
  <c r="L30" i="5"/>
  <c r="K30" i="5"/>
  <c r="L29" i="5"/>
  <c r="K29" i="5"/>
  <c r="L28" i="5"/>
  <c r="K28" i="5"/>
  <c r="L27" i="5"/>
  <c r="K27" i="5"/>
  <c r="B27" i="5"/>
  <c r="B28" i="5"/>
  <c r="B29" i="5"/>
  <c r="B30" i="5"/>
  <c r="B31" i="5"/>
  <c r="B32" i="5"/>
  <c r="B33" i="5"/>
  <c r="L26" i="5"/>
  <c r="K26" i="5"/>
  <c r="C26" i="5"/>
  <c r="C27" i="5"/>
  <c r="C28" i="5"/>
  <c r="C29" i="5"/>
  <c r="C30" i="5"/>
  <c r="C31" i="5"/>
  <c r="C32" i="5"/>
  <c r="C33" i="5"/>
  <c r="L25" i="5"/>
  <c r="K25" i="5"/>
  <c r="C25" i="5"/>
  <c r="B25" i="5"/>
  <c r="B26" i="5"/>
  <c r="A25" i="5"/>
  <c r="A26" i="5"/>
  <c r="A27" i="5"/>
  <c r="A28" i="5"/>
  <c r="A29" i="5"/>
  <c r="A30" i="5"/>
  <c r="A31" i="5"/>
  <c r="A32" i="5"/>
  <c r="A33" i="5"/>
  <c r="L24" i="5"/>
  <c r="K24" i="5"/>
  <c r="L23" i="5"/>
  <c r="K23" i="5"/>
  <c r="L22" i="5"/>
  <c r="K22" i="5"/>
  <c r="L21" i="5"/>
  <c r="K21" i="5"/>
  <c r="L20" i="5"/>
  <c r="K20" i="5"/>
  <c r="L19" i="5"/>
  <c r="K19" i="5"/>
  <c r="L18" i="5"/>
  <c r="K18" i="5"/>
  <c r="L17" i="5"/>
  <c r="K17" i="5"/>
  <c r="L16" i="5"/>
  <c r="K16" i="5"/>
  <c r="L15" i="5"/>
  <c r="K15" i="5"/>
  <c r="L14" i="5"/>
  <c r="K14" i="5"/>
  <c r="L13" i="5"/>
  <c r="K13" i="5"/>
  <c r="C13" i="5"/>
  <c r="C14" i="5"/>
  <c r="C15" i="5"/>
  <c r="C16" i="5"/>
  <c r="C17" i="5"/>
  <c r="C18" i="5"/>
  <c r="C19" i="5"/>
  <c r="C20" i="5"/>
  <c r="C21" i="5"/>
  <c r="C22" i="5"/>
  <c r="C23" i="5"/>
  <c r="B13" i="5"/>
  <c r="B14" i="5"/>
  <c r="B15" i="5"/>
  <c r="B16" i="5"/>
  <c r="B17" i="5"/>
  <c r="B18" i="5"/>
  <c r="B19" i="5"/>
  <c r="B20" i="5"/>
  <c r="B21" i="5"/>
  <c r="B22" i="5"/>
  <c r="B23" i="5"/>
  <c r="A13" i="5"/>
  <c r="A14" i="5"/>
  <c r="A15" i="5"/>
  <c r="A16" i="5"/>
  <c r="A17" i="5"/>
  <c r="A18" i="5"/>
  <c r="A19" i="5"/>
  <c r="A20" i="5"/>
  <c r="A21" i="5"/>
  <c r="A22" i="5"/>
  <c r="A23" i="5"/>
  <c r="L12" i="5"/>
  <c r="K12" i="5"/>
  <c r="L11" i="5"/>
  <c r="K11" i="5"/>
  <c r="L10" i="5"/>
  <c r="K10" i="5"/>
  <c r="L9" i="5"/>
  <c r="K9" i="5"/>
  <c r="L8" i="5"/>
  <c r="K8" i="5"/>
  <c r="L7" i="5"/>
  <c r="K7" i="5"/>
  <c r="L6" i="5"/>
  <c r="K6" i="5"/>
  <c r="L5" i="5"/>
  <c r="K5" i="5"/>
  <c r="A5" i="5"/>
  <c r="A6" i="5"/>
  <c r="A7" i="5"/>
  <c r="A8" i="5"/>
  <c r="A9" i="5"/>
  <c r="A10" i="5"/>
  <c r="A11" i="5"/>
  <c r="L4" i="5"/>
  <c r="K4" i="5"/>
  <c r="C4" i="5"/>
  <c r="C5" i="5"/>
  <c r="C6" i="5"/>
  <c r="C7" i="5"/>
  <c r="C8" i="5"/>
  <c r="C9" i="5"/>
  <c r="C10" i="5"/>
  <c r="C11" i="5"/>
  <c r="B4" i="5"/>
  <c r="B5" i="5"/>
  <c r="B6" i="5"/>
  <c r="B7" i="5"/>
  <c r="B8" i="5"/>
  <c r="B9" i="5"/>
  <c r="B10" i="5"/>
  <c r="B11" i="5"/>
  <c r="A4" i="5"/>
  <c r="L3" i="5"/>
  <c r="K3" i="5"/>
  <c r="C3" i="5"/>
  <c r="B3" i="5"/>
  <c r="A3" i="5"/>
  <c r="L2" i="5"/>
  <c r="K2" i="5"/>
  <c r="H543" i="4"/>
  <c r="I542" i="4"/>
  <c r="I543" i="4"/>
  <c r="H542" i="4"/>
  <c r="G542" i="4"/>
  <c r="G543" i="4"/>
  <c r="F542" i="4"/>
  <c r="F543" i="4"/>
  <c r="E542" i="4"/>
  <c r="E543" i="4"/>
  <c r="I541" i="4"/>
  <c r="H541" i="4"/>
  <c r="G541" i="4"/>
  <c r="F541" i="4"/>
  <c r="E541" i="4"/>
  <c r="L540" i="4"/>
  <c r="K540" i="4"/>
  <c r="L539" i="4"/>
  <c r="K539" i="4"/>
  <c r="L538" i="4"/>
  <c r="K538" i="4"/>
  <c r="A538" i="4"/>
  <c r="A539" i="4"/>
  <c r="A540" i="4"/>
  <c r="L537" i="4"/>
  <c r="K537" i="4"/>
  <c r="A537" i="4"/>
  <c r="L536" i="4"/>
  <c r="K536" i="4"/>
  <c r="C536" i="4"/>
  <c r="C537" i="4"/>
  <c r="C538" i="4"/>
  <c r="C539" i="4"/>
  <c r="C540" i="4"/>
  <c r="A536" i="4"/>
  <c r="L535" i="4"/>
  <c r="K535" i="4"/>
  <c r="L534" i="4"/>
  <c r="K534" i="4"/>
  <c r="L533" i="4"/>
  <c r="K533" i="4"/>
  <c r="L532" i="4"/>
  <c r="K532" i="4"/>
  <c r="A532" i="4"/>
  <c r="A533" i="4"/>
  <c r="A534" i="4"/>
  <c r="L531" i="4"/>
  <c r="K531" i="4"/>
  <c r="A531" i="4"/>
  <c r="L530" i="4"/>
  <c r="K530" i="4"/>
  <c r="C530" i="4"/>
  <c r="C531" i="4"/>
  <c r="C532" i="4"/>
  <c r="C533" i="4"/>
  <c r="C534" i="4"/>
  <c r="A530" i="4"/>
  <c r="L529" i="4"/>
  <c r="K529" i="4"/>
  <c r="L528" i="4"/>
  <c r="K528" i="4"/>
  <c r="L527" i="4"/>
  <c r="K527" i="4"/>
  <c r="L526" i="4"/>
  <c r="K526" i="4"/>
  <c r="L525" i="4"/>
  <c r="K525" i="4"/>
  <c r="L524" i="4"/>
  <c r="K524" i="4"/>
  <c r="C524" i="4"/>
  <c r="C525" i="4"/>
  <c r="C526" i="4"/>
  <c r="C527" i="4"/>
  <c r="C528" i="4"/>
  <c r="L523" i="4"/>
  <c r="K523" i="4"/>
  <c r="C523" i="4"/>
  <c r="L522" i="4"/>
  <c r="K522" i="4"/>
  <c r="C522" i="4"/>
  <c r="A522" i="4"/>
  <c r="A523" i="4"/>
  <c r="A524" i="4"/>
  <c r="A525" i="4"/>
  <c r="A526" i="4"/>
  <c r="A527" i="4"/>
  <c r="A528" i="4"/>
  <c r="L521" i="4"/>
  <c r="K521" i="4"/>
  <c r="C521" i="4"/>
  <c r="A521" i="4"/>
  <c r="L520" i="4"/>
  <c r="K520" i="4"/>
  <c r="L519" i="4"/>
  <c r="K519" i="4"/>
  <c r="L518" i="4"/>
  <c r="K518" i="4"/>
  <c r="L517" i="4"/>
  <c r="K517" i="4"/>
  <c r="L516" i="4"/>
  <c r="K516" i="4"/>
  <c r="L515" i="4"/>
  <c r="K515" i="4"/>
  <c r="L514" i="4"/>
  <c r="K514" i="4"/>
  <c r="L513" i="4"/>
  <c r="K513" i="4"/>
  <c r="L512" i="4"/>
  <c r="K512" i="4"/>
  <c r="A512" i="4"/>
  <c r="A513" i="4"/>
  <c r="A514" i="4"/>
  <c r="A515" i="4"/>
  <c r="A516" i="4"/>
  <c r="A517" i="4"/>
  <c r="A518" i="4"/>
  <c r="A519" i="4"/>
  <c r="L511" i="4"/>
  <c r="K511" i="4"/>
  <c r="A511" i="4"/>
  <c r="L510" i="4"/>
  <c r="K510" i="4"/>
  <c r="C510" i="4"/>
  <c r="C511" i="4"/>
  <c r="C512" i="4"/>
  <c r="C513" i="4"/>
  <c r="C514" i="4"/>
  <c r="C515" i="4"/>
  <c r="C516" i="4"/>
  <c r="C517" i="4"/>
  <c r="C518" i="4"/>
  <c r="C519" i="4"/>
  <c r="A510" i="4"/>
  <c r="L509" i="4"/>
  <c r="K509" i="4"/>
  <c r="L508" i="4"/>
  <c r="K508" i="4"/>
  <c r="L507" i="4"/>
  <c r="K507" i="4"/>
  <c r="L506" i="4"/>
  <c r="K506" i="4"/>
  <c r="A506" i="4"/>
  <c r="A507" i="4"/>
  <c r="A508" i="4"/>
  <c r="L505" i="4"/>
  <c r="K505" i="4"/>
  <c r="A505" i="4"/>
  <c r="L504" i="4"/>
  <c r="K504" i="4"/>
  <c r="C504" i="4"/>
  <c r="C505" i="4"/>
  <c r="C506" i="4"/>
  <c r="C507" i="4"/>
  <c r="C508" i="4"/>
  <c r="A504" i="4"/>
  <c r="L503" i="4"/>
  <c r="K503" i="4"/>
  <c r="L502" i="4"/>
  <c r="K502" i="4"/>
  <c r="C502" i="4"/>
  <c r="L501" i="4"/>
  <c r="K501" i="4"/>
  <c r="C501" i="4"/>
  <c r="L500" i="4"/>
  <c r="K500" i="4"/>
  <c r="C500" i="4"/>
  <c r="A500" i="4"/>
  <c r="A501" i="4"/>
  <c r="A502" i="4"/>
  <c r="L499" i="4"/>
  <c r="K499" i="4"/>
  <c r="C499" i="4"/>
  <c r="A499" i="4"/>
  <c r="L498" i="4"/>
  <c r="K498" i="4"/>
  <c r="L497" i="4"/>
  <c r="K497" i="4"/>
  <c r="L496" i="4"/>
  <c r="K496" i="4"/>
  <c r="C496" i="4"/>
  <c r="C497" i="4"/>
  <c r="L495" i="4"/>
  <c r="K495" i="4"/>
  <c r="C495" i="4"/>
  <c r="L494" i="4"/>
  <c r="K494" i="4"/>
  <c r="C494" i="4"/>
  <c r="A494" i="4"/>
  <c r="A495" i="4"/>
  <c r="A496" i="4"/>
  <c r="A497" i="4"/>
  <c r="L493" i="4"/>
  <c r="K493" i="4"/>
  <c r="C493" i="4"/>
  <c r="A493" i="4"/>
  <c r="L492" i="4"/>
  <c r="K492" i="4"/>
  <c r="L491" i="4"/>
  <c r="K491" i="4"/>
  <c r="L490" i="4"/>
  <c r="K490" i="4"/>
  <c r="L489" i="4"/>
  <c r="K489" i="4"/>
  <c r="L488" i="4"/>
  <c r="K488" i="4"/>
  <c r="L487" i="4"/>
  <c r="K487" i="4"/>
  <c r="L486" i="4"/>
  <c r="K486" i="4"/>
  <c r="L485" i="4"/>
  <c r="K485" i="4"/>
  <c r="L484" i="4"/>
  <c r="K484" i="4"/>
  <c r="A484" i="4"/>
  <c r="A485" i="4"/>
  <c r="A486" i="4"/>
  <c r="A487" i="4"/>
  <c r="A488" i="4"/>
  <c r="A489" i="4"/>
  <c r="A490" i="4"/>
  <c r="A491" i="4"/>
  <c r="L483" i="4"/>
  <c r="K483" i="4"/>
  <c r="A483" i="4"/>
  <c r="L482" i="4"/>
  <c r="K482" i="4"/>
  <c r="C482" i="4"/>
  <c r="C483" i="4"/>
  <c r="C484" i="4"/>
  <c r="C485" i="4"/>
  <c r="C486" i="4"/>
  <c r="C487" i="4"/>
  <c r="C488" i="4"/>
  <c r="C489" i="4"/>
  <c r="C490" i="4"/>
  <c r="C491" i="4"/>
  <c r="A482" i="4"/>
  <c r="L481" i="4"/>
  <c r="K481" i="4"/>
  <c r="L480" i="4"/>
  <c r="K480" i="4"/>
  <c r="L479" i="4"/>
  <c r="K479" i="4"/>
  <c r="L478" i="4"/>
  <c r="K478" i="4"/>
  <c r="L477" i="4"/>
  <c r="K477" i="4"/>
  <c r="L476" i="4"/>
  <c r="K476" i="4"/>
  <c r="L475" i="4"/>
  <c r="K475" i="4"/>
  <c r="L474" i="4"/>
  <c r="K474" i="4"/>
  <c r="A474" i="4"/>
  <c r="A475" i="4"/>
  <c r="A476" i="4"/>
  <c r="A477" i="4"/>
  <c r="A478" i="4"/>
  <c r="A479" i="4"/>
  <c r="A480" i="4"/>
  <c r="L473" i="4"/>
  <c r="K473" i="4"/>
  <c r="A473" i="4"/>
  <c r="L472" i="4"/>
  <c r="K472" i="4"/>
  <c r="C472" i="4"/>
  <c r="C473" i="4"/>
  <c r="C474" i="4"/>
  <c r="C475" i="4"/>
  <c r="C476" i="4"/>
  <c r="C477" i="4"/>
  <c r="C478" i="4"/>
  <c r="C479" i="4"/>
  <c r="C480" i="4"/>
  <c r="A472" i="4"/>
  <c r="L471" i="4"/>
  <c r="K471" i="4"/>
  <c r="L470" i="4"/>
  <c r="K470" i="4"/>
  <c r="L469" i="4"/>
  <c r="K469" i="4"/>
  <c r="L468" i="4"/>
  <c r="K468" i="4"/>
  <c r="L467" i="4"/>
  <c r="K467" i="4"/>
  <c r="L466" i="4"/>
  <c r="K466" i="4"/>
  <c r="L465" i="4"/>
  <c r="K465" i="4"/>
  <c r="L464" i="4"/>
  <c r="K464" i="4"/>
  <c r="A464" i="4"/>
  <c r="A465" i="4"/>
  <c r="A466" i="4"/>
  <c r="A467" i="4"/>
  <c r="A468" i="4"/>
  <c r="A469" i="4"/>
  <c r="A470" i="4"/>
  <c r="L463" i="4"/>
  <c r="K463" i="4"/>
  <c r="C463" i="4"/>
  <c r="C464" i="4"/>
  <c r="C465" i="4"/>
  <c r="C466" i="4"/>
  <c r="C467" i="4"/>
  <c r="C468" i="4"/>
  <c r="C469" i="4"/>
  <c r="C470" i="4"/>
  <c r="A463" i="4"/>
  <c r="L462" i="4"/>
  <c r="K462" i="4"/>
  <c r="L461" i="4"/>
  <c r="K461" i="4"/>
  <c r="L460" i="4"/>
  <c r="K460" i="4"/>
  <c r="L459" i="4"/>
  <c r="K459" i="4"/>
  <c r="C459" i="4"/>
  <c r="C460" i="4"/>
  <c r="C461" i="4"/>
  <c r="L458" i="4"/>
  <c r="K458" i="4"/>
  <c r="L457" i="4"/>
  <c r="K457" i="4"/>
  <c r="L456" i="4"/>
  <c r="K456" i="4"/>
  <c r="L455" i="4"/>
  <c r="K455" i="4"/>
  <c r="C455" i="4"/>
  <c r="C456" i="4"/>
  <c r="C457" i="4"/>
  <c r="C458" i="4"/>
  <c r="L454" i="4"/>
  <c r="K454" i="4"/>
  <c r="C454" i="4"/>
  <c r="A454" i="4"/>
  <c r="A455" i="4"/>
  <c r="A456" i="4"/>
  <c r="A457" i="4"/>
  <c r="A458" i="4"/>
  <c r="A459" i="4"/>
  <c r="A460" i="4"/>
  <c r="A461" i="4"/>
  <c r="L453" i="4"/>
  <c r="K453" i="4"/>
  <c r="L452" i="4"/>
  <c r="K452" i="4"/>
  <c r="L451" i="4"/>
  <c r="K451" i="4"/>
  <c r="L450" i="4"/>
  <c r="K450" i="4"/>
  <c r="L449" i="4"/>
  <c r="K449" i="4"/>
  <c r="L448" i="4"/>
  <c r="K448" i="4"/>
  <c r="A448" i="4"/>
  <c r="A449" i="4"/>
  <c r="A450" i="4"/>
  <c r="A451" i="4"/>
  <c r="A452" i="4"/>
  <c r="L447" i="4"/>
  <c r="K447" i="4"/>
  <c r="C447" i="4"/>
  <c r="C448" i="4"/>
  <c r="C449" i="4"/>
  <c r="C450" i="4"/>
  <c r="C451" i="4"/>
  <c r="C452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A447" i="4"/>
  <c r="L446" i="4"/>
  <c r="K446" i="4"/>
  <c r="L445" i="4"/>
  <c r="K445" i="4"/>
  <c r="L444" i="4"/>
  <c r="K444" i="4"/>
  <c r="L443" i="4"/>
  <c r="K443" i="4"/>
  <c r="L442" i="4"/>
  <c r="K442" i="4"/>
  <c r="L441" i="4"/>
  <c r="K441" i="4"/>
  <c r="A441" i="4"/>
  <c r="A442" i="4"/>
  <c r="A443" i="4"/>
  <c r="A444" i="4"/>
  <c r="A445" i="4"/>
  <c r="L440" i="4"/>
  <c r="K440" i="4"/>
  <c r="C440" i="4"/>
  <c r="C441" i="4"/>
  <c r="C442" i="4"/>
  <c r="C443" i="4"/>
  <c r="C444" i="4"/>
  <c r="C445" i="4"/>
  <c r="B440" i="4"/>
  <c r="B441" i="4"/>
  <c r="B442" i="4"/>
  <c r="B443" i="4"/>
  <c r="B444" i="4"/>
  <c r="B445" i="4"/>
  <c r="A440" i="4"/>
  <c r="L439" i="4"/>
  <c r="K439" i="4"/>
  <c r="L438" i="4"/>
  <c r="K438" i="4"/>
  <c r="L437" i="4"/>
  <c r="K437" i="4"/>
  <c r="L436" i="4"/>
  <c r="K436" i="4"/>
  <c r="L435" i="4"/>
  <c r="K435" i="4"/>
  <c r="L434" i="4"/>
  <c r="K434" i="4"/>
  <c r="L433" i="4"/>
  <c r="K433" i="4"/>
  <c r="B433" i="4"/>
  <c r="B434" i="4"/>
  <c r="B435" i="4"/>
  <c r="B436" i="4"/>
  <c r="B437" i="4"/>
  <c r="B438" i="4"/>
  <c r="A433" i="4"/>
  <c r="A434" i="4"/>
  <c r="A435" i="4"/>
  <c r="A436" i="4"/>
  <c r="A437" i="4"/>
  <c r="A438" i="4"/>
  <c r="L432" i="4"/>
  <c r="K432" i="4"/>
  <c r="C432" i="4"/>
  <c r="C433" i="4"/>
  <c r="C434" i="4"/>
  <c r="C435" i="4"/>
  <c r="C436" i="4"/>
  <c r="C437" i="4"/>
  <c r="C438" i="4"/>
  <c r="B432" i="4"/>
  <c r="A432" i="4"/>
  <c r="L431" i="4"/>
  <c r="K431" i="4"/>
  <c r="L430" i="4"/>
  <c r="K430" i="4"/>
  <c r="L429" i="4"/>
  <c r="K429" i="4"/>
  <c r="L428" i="4"/>
  <c r="K428" i="4"/>
  <c r="L427" i="4"/>
  <c r="K427" i="4"/>
  <c r="L426" i="4"/>
  <c r="K426" i="4"/>
  <c r="L425" i="4"/>
  <c r="K425" i="4"/>
  <c r="L424" i="4"/>
  <c r="K424" i="4"/>
  <c r="C424" i="4"/>
  <c r="C425" i="4"/>
  <c r="C426" i="4"/>
  <c r="C427" i="4"/>
  <c r="C428" i="4"/>
  <c r="C429" i="4"/>
  <c r="C430" i="4"/>
  <c r="L423" i="4"/>
  <c r="K423" i="4"/>
  <c r="A423" i="4"/>
  <c r="A424" i="4"/>
  <c r="A425" i="4"/>
  <c r="A426" i="4"/>
  <c r="A427" i="4"/>
  <c r="A428" i="4"/>
  <c r="A429" i="4"/>
  <c r="A430" i="4"/>
  <c r="L422" i="4"/>
  <c r="K422" i="4"/>
  <c r="A422" i="4"/>
  <c r="L421" i="4"/>
  <c r="K421" i="4"/>
  <c r="C421" i="4"/>
  <c r="C422" i="4"/>
  <c r="C423" i="4"/>
  <c r="B421" i="4"/>
  <c r="B422" i="4"/>
  <c r="B423" i="4"/>
  <c r="B424" i="4"/>
  <c r="B425" i="4"/>
  <c r="B426" i="4"/>
  <c r="B427" i="4"/>
  <c r="B428" i="4"/>
  <c r="B429" i="4"/>
  <c r="B430" i="4"/>
  <c r="A421" i="4"/>
  <c r="L420" i="4"/>
  <c r="K420" i="4"/>
  <c r="L419" i="4"/>
  <c r="K419" i="4"/>
  <c r="L418" i="4"/>
  <c r="K418" i="4"/>
  <c r="L417" i="4"/>
  <c r="K417" i="4"/>
  <c r="C417" i="4"/>
  <c r="C418" i="4"/>
  <c r="C419" i="4"/>
  <c r="L416" i="4"/>
  <c r="K416" i="4"/>
  <c r="C416" i="4"/>
  <c r="B416" i="4"/>
  <c r="B417" i="4"/>
  <c r="B418" i="4"/>
  <c r="B419" i="4"/>
  <c r="A416" i="4"/>
  <c r="A417" i="4"/>
  <c r="A418" i="4"/>
  <c r="A419" i="4"/>
  <c r="L415" i="4"/>
  <c r="K415" i="4"/>
  <c r="L414" i="4"/>
  <c r="K414" i="4"/>
  <c r="C414" i="4"/>
  <c r="L413" i="4"/>
  <c r="K413" i="4"/>
  <c r="L412" i="4"/>
  <c r="K412" i="4"/>
  <c r="L411" i="4"/>
  <c r="K411" i="4"/>
  <c r="L410" i="4"/>
  <c r="K410" i="4"/>
  <c r="L409" i="4"/>
  <c r="K409" i="4"/>
  <c r="A409" i="4"/>
  <c r="A410" i="4"/>
  <c r="A411" i="4"/>
  <c r="A412" i="4"/>
  <c r="A413" i="4"/>
  <c r="A414" i="4"/>
  <c r="L408" i="4"/>
  <c r="K408" i="4"/>
  <c r="C408" i="4"/>
  <c r="C409" i="4"/>
  <c r="C410" i="4"/>
  <c r="C411" i="4"/>
  <c r="C412" i="4"/>
  <c r="C413" i="4"/>
  <c r="B408" i="4"/>
  <c r="B409" i="4"/>
  <c r="B410" i="4"/>
  <c r="B411" i="4"/>
  <c r="B412" i="4"/>
  <c r="B413" i="4"/>
  <c r="B414" i="4"/>
  <c r="A408" i="4"/>
  <c r="L407" i="4"/>
  <c r="K407" i="4"/>
  <c r="L406" i="4"/>
  <c r="K406" i="4"/>
  <c r="L405" i="4"/>
  <c r="K405" i="4"/>
  <c r="L404" i="4"/>
  <c r="K404" i="4"/>
  <c r="L403" i="4"/>
  <c r="K403" i="4"/>
  <c r="L402" i="4"/>
  <c r="K402" i="4"/>
  <c r="L401" i="4"/>
  <c r="K401" i="4"/>
  <c r="C401" i="4"/>
  <c r="C402" i="4"/>
  <c r="C403" i="4"/>
  <c r="C404" i="4"/>
  <c r="C405" i="4"/>
  <c r="C406" i="4"/>
  <c r="A401" i="4"/>
  <c r="A402" i="4"/>
  <c r="A403" i="4"/>
  <c r="A404" i="4"/>
  <c r="A405" i="4"/>
  <c r="A406" i="4"/>
  <c r="L400" i="4"/>
  <c r="K400" i="4"/>
  <c r="C400" i="4"/>
  <c r="B400" i="4"/>
  <c r="B401" i="4"/>
  <c r="B402" i="4"/>
  <c r="B403" i="4"/>
  <c r="B404" i="4"/>
  <c r="B405" i="4"/>
  <c r="B406" i="4"/>
  <c r="A400" i="4"/>
  <c r="L399" i="4"/>
  <c r="K399" i="4"/>
  <c r="L398" i="4"/>
  <c r="K398" i="4"/>
  <c r="L397" i="4"/>
  <c r="K397" i="4"/>
  <c r="L396" i="4"/>
  <c r="K396" i="4"/>
  <c r="C396" i="4"/>
  <c r="C397" i="4"/>
  <c r="C398" i="4"/>
  <c r="A396" i="4"/>
  <c r="A397" i="4"/>
  <c r="A398" i="4"/>
  <c r="L395" i="4"/>
  <c r="K395" i="4"/>
  <c r="C395" i="4"/>
  <c r="B395" i="4"/>
  <c r="B396" i="4"/>
  <c r="B397" i="4"/>
  <c r="B398" i="4"/>
  <c r="A395" i="4"/>
  <c r="L394" i="4"/>
  <c r="K394" i="4"/>
  <c r="L393" i="4"/>
  <c r="K393" i="4"/>
  <c r="L392" i="4"/>
  <c r="K392" i="4"/>
  <c r="L391" i="4"/>
  <c r="K391" i="4"/>
  <c r="L390" i="4"/>
  <c r="K390" i="4"/>
  <c r="B390" i="4"/>
  <c r="B391" i="4"/>
  <c r="B392" i="4"/>
  <c r="B393" i="4"/>
  <c r="L389" i="4"/>
  <c r="K389" i="4"/>
  <c r="C389" i="4"/>
  <c r="C390" i="4"/>
  <c r="C391" i="4"/>
  <c r="C392" i="4"/>
  <c r="C393" i="4"/>
  <c r="B389" i="4"/>
  <c r="A389" i="4"/>
  <c r="A390" i="4"/>
  <c r="A391" i="4"/>
  <c r="A392" i="4"/>
  <c r="A393" i="4"/>
  <c r="L388" i="4"/>
  <c r="K388" i="4"/>
  <c r="L387" i="4"/>
  <c r="K387" i="4"/>
  <c r="L386" i="4"/>
  <c r="K386" i="4"/>
  <c r="L385" i="4"/>
  <c r="K385" i="4"/>
  <c r="L384" i="4"/>
  <c r="K384" i="4"/>
  <c r="A384" i="4"/>
  <c r="A385" i="4"/>
  <c r="A386" i="4"/>
  <c r="A387" i="4"/>
  <c r="L383" i="4"/>
  <c r="K383" i="4"/>
  <c r="C383" i="4"/>
  <c r="C384" i="4"/>
  <c r="C385" i="4"/>
  <c r="C386" i="4"/>
  <c r="C387" i="4"/>
  <c r="B383" i="4"/>
  <c r="B384" i="4"/>
  <c r="B385" i="4"/>
  <c r="B386" i="4"/>
  <c r="B387" i="4"/>
  <c r="A383" i="4"/>
  <c r="L382" i="4"/>
  <c r="K382" i="4"/>
  <c r="L381" i="4"/>
  <c r="K381" i="4"/>
  <c r="L380" i="4"/>
  <c r="K380" i="4"/>
  <c r="L379" i="4"/>
  <c r="K379" i="4"/>
  <c r="L378" i="4"/>
  <c r="K378" i="4"/>
  <c r="L377" i="4"/>
  <c r="K377" i="4"/>
  <c r="L376" i="4"/>
  <c r="K376" i="4"/>
  <c r="B376" i="4"/>
  <c r="B377" i="4"/>
  <c r="B378" i="4"/>
  <c r="B379" i="4"/>
  <c r="B380" i="4"/>
  <c r="B381" i="4"/>
  <c r="L375" i="4"/>
  <c r="K375" i="4"/>
  <c r="C375" i="4"/>
  <c r="C376" i="4"/>
  <c r="C377" i="4"/>
  <c r="C378" i="4"/>
  <c r="C379" i="4"/>
  <c r="C380" i="4"/>
  <c r="C381" i="4"/>
  <c r="L374" i="4"/>
  <c r="K374" i="4"/>
  <c r="C374" i="4"/>
  <c r="L373" i="4"/>
  <c r="K373" i="4"/>
  <c r="C373" i="4"/>
  <c r="B373" i="4"/>
  <c r="B374" i="4"/>
  <c r="B375" i="4"/>
  <c r="A373" i="4"/>
  <c r="A374" i="4"/>
  <c r="A375" i="4"/>
  <c r="A376" i="4"/>
  <c r="A377" i="4"/>
  <c r="A378" i="4"/>
  <c r="A379" i="4"/>
  <c r="A380" i="4"/>
  <c r="A381" i="4"/>
  <c r="L372" i="4"/>
  <c r="K372" i="4"/>
  <c r="L371" i="4"/>
  <c r="K371" i="4"/>
  <c r="L370" i="4"/>
  <c r="K370" i="4"/>
  <c r="L369" i="4"/>
  <c r="K369" i="4"/>
  <c r="L368" i="4"/>
  <c r="K368" i="4"/>
  <c r="C368" i="4"/>
  <c r="C369" i="4"/>
  <c r="C370" i="4"/>
  <c r="C371" i="4"/>
  <c r="L367" i="4"/>
  <c r="K367" i="4"/>
  <c r="C367" i="4"/>
  <c r="A367" i="4"/>
  <c r="A368" i="4"/>
  <c r="A369" i="4"/>
  <c r="A370" i="4"/>
  <c r="A371" i="4"/>
  <c r="L366" i="4"/>
  <c r="K366" i="4"/>
  <c r="C366" i="4"/>
  <c r="B366" i="4"/>
  <c r="B367" i="4"/>
  <c r="B368" i="4"/>
  <c r="B369" i="4"/>
  <c r="B370" i="4"/>
  <c r="B371" i="4"/>
  <c r="A366" i="4"/>
  <c r="L365" i="4"/>
  <c r="K365" i="4"/>
  <c r="L364" i="4"/>
  <c r="K364" i="4"/>
  <c r="L363" i="4"/>
  <c r="K363" i="4"/>
  <c r="L362" i="4"/>
  <c r="K362" i="4"/>
  <c r="L361" i="4"/>
  <c r="K361" i="4"/>
  <c r="L360" i="4"/>
  <c r="K360" i="4"/>
  <c r="L359" i="4"/>
  <c r="K359" i="4"/>
  <c r="L358" i="4"/>
  <c r="K358" i="4"/>
  <c r="B358" i="4"/>
  <c r="B359" i="4"/>
  <c r="B360" i="4"/>
  <c r="B361" i="4"/>
  <c r="B362" i="4"/>
  <c r="B363" i="4"/>
  <c r="B364" i="4"/>
  <c r="L357" i="4"/>
  <c r="K357" i="4"/>
  <c r="C357" i="4"/>
  <c r="C358" i="4"/>
  <c r="C359" i="4"/>
  <c r="C360" i="4"/>
  <c r="C361" i="4"/>
  <c r="C362" i="4"/>
  <c r="C363" i="4"/>
  <c r="C364" i="4"/>
  <c r="L356" i="4"/>
  <c r="K356" i="4"/>
  <c r="L355" i="4"/>
  <c r="K355" i="4"/>
  <c r="B355" i="4"/>
  <c r="B356" i="4"/>
  <c r="B357" i="4"/>
  <c r="A355" i="4"/>
  <c r="A356" i="4"/>
  <c r="A357" i="4"/>
  <c r="A358" i="4"/>
  <c r="A359" i="4"/>
  <c r="A360" i="4"/>
  <c r="A361" i="4"/>
  <c r="A362" i="4"/>
  <c r="A363" i="4"/>
  <c r="A364" i="4"/>
  <c r="L354" i="4"/>
  <c r="K354" i="4"/>
  <c r="C354" i="4"/>
  <c r="C355" i="4"/>
  <c r="C356" i="4"/>
  <c r="B354" i="4"/>
  <c r="A354" i="4"/>
  <c r="L353" i="4"/>
  <c r="K353" i="4"/>
  <c r="L352" i="4"/>
  <c r="K352" i="4"/>
  <c r="L351" i="4"/>
  <c r="K351" i="4"/>
  <c r="L350" i="4"/>
  <c r="K350" i="4"/>
  <c r="L349" i="4"/>
  <c r="K349" i="4"/>
  <c r="L348" i="4"/>
  <c r="K348" i="4"/>
  <c r="L347" i="4"/>
  <c r="K347" i="4"/>
  <c r="B347" i="4"/>
  <c r="B348" i="4"/>
  <c r="B349" i="4"/>
  <c r="B350" i="4"/>
  <c r="B351" i="4"/>
  <c r="B352" i="4"/>
  <c r="L346" i="4"/>
  <c r="K346" i="4"/>
  <c r="C346" i="4"/>
  <c r="C347" i="4"/>
  <c r="C348" i="4"/>
  <c r="C349" i="4"/>
  <c r="C350" i="4"/>
  <c r="C351" i="4"/>
  <c r="C352" i="4"/>
  <c r="L345" i="4"/>
  <c r="K345" i="4"/>
  <c r="C345" i="4"/>
  <c r="L344" i="4"/>
  <c r="K344" i="4"/>
  <c r="C344" i="4"/>
  <c r="B344" i="4"/>
  <c r="B345" i="4"/>
  <c r="B346" i="4"/>
  <c r="A344" i="4"/>
  <c r="A345" i="4"/>
  <c r="A346" i="4"/>
  <c r="A347" i="4"/>
  <c r="A348" i="4"/>
  <c r="A349" i="4"/>
  <c r="A350" i="4"/>
  <c r="A351" i="4"/>
  <c r="A352" i="4"/>
  <c r="L343" i="4"/>
  <c r="K343" i="4"/>
  <c r="L342" i="4"/>
  <c r="K342" i="4"/>
  <c r="L341" i="4"/>
  <c r="K341" i="4"/>
  <c r="L340" i="4"/>
  <c r="K340" i="4"/>
  <c r="B340" i="4"/>
  <c r="B341" i="4"/>
  <c r="B342" i="4"/>
  <c r="L339" i="4"/>
  <c r="K339" i="4"/>
  <c r="L338" i="4"/>
  <c r="K338" i="4"/>
  <c r="L337" i="4"/>
  <c r="K337" i="4"/>
  <c r="B337" i="4"/>
  <c r="B338" i="4"/>
  <c r="B339" i="4"/>
  <c r="L336" i="4"/>
  <c r="K336" i="4"/>
  <c r="B336" i="4"/>
  <c r="L335" i="4"/>
  <c r="K335" i="4"/>
  <c r="C335" i="4"/>
  <c r="C336" i="4"/>
  <c r="C337" i="4"/>
  <c r="C338" i="4"/>
  <c r="C339" i="4"/>
  <c r="C340" i="4"/>
  <c r="C341" i="4"/>
  <c r="C342" i="4"/>
  <c r="B335" i="4"/>
  <c r="A335" i="4"/>
  <c r="A336" i="4"/>
  <c r="A337" i="4"/>
  <c r="A338" i="4"/>
  <c r="A339" i="4"/>
  <c r="A340" i="4"/>
  <c r="A341" i="4"/>
  <c r="A342" i="4"/>
  <c r="L334" i="4"/>
  <c r="K334" i="4"/>
  <c r="L333" i="4"/>
  <c r="K333" i="4"/>
  <c r="L332" i="4"/>
  <c r="K332" i="4"/>
  <c r="L331" i="4"/>
  <c r="K331" i="4"/>
  <c r="L330" i="4"/>
  <c r="K330" i="4"/>
  <c r="L329" i="4"/>
  <c r="K329" i="4"/>
  <c r="L328" i="4"/>
  <c r="K328" i="4"/>
  <c r="L327" i="4"/>
  <c r="K327" i="4"/>
  <c r="L326" i="4"/>
  <c r="K326" i="4"/>
  <c r="L325" i="4"/>
  <c r="K325" i="4"/>
  <c r="L324" i="4"/>
  <c r="K324" i="4"/>
  <c r="C324" i="4"/>
  <c r="C325" i="4"/>
  <c r="C326" i="4"/>
  <c r="C327" i="4"/>
  <c r="C328" i="4"/>
  <c r="C329" i="4"/>
  <c r="C330" i="4"/>
  <c r="C331" i="4"/>
  <c r="C332" i="4"/>
  <c r="C333" i="4"/>
  <c r="L323" i="4"/>
  <c r="K323" i="4"/>
  <c r="C323" i="4"/>
  <c r="B323" i="4"/>
  <c r="B324" i="4"/>
  <c r="B325" i="4"/>
  <c r="B326" i="4"/>
  <c r="B327" i="4"/>
  <c r="B328" i="4"/>
  <c r="B329" i="4"/>
  <c r="B330" i="4"/>
  <c r="B331" i="4"/>
  <c r="B332" i="4"/>
  <c r="B333" i="4"/>
  <c r="A323" i="4"/>
  <c r="A324" i="4"/>
  <c r="A325" i="4"/>
  <c r="A326" i="4"/>
  <c r="A327" i="4"/>
  <c r="A328" i="4"/>
  <c r="A329" i="4"/>
  <c r="A330" i="4"/>
  <c r="A331" i="4"/>
  <c r="A332" i="4"/>
  <c r="A333" i="4"/>
  <c r="L322" i="4"/>
  <c r="K322" i="4"/>
  <c r="L321" i="4"/>
  <c r="K321" i="4"/>
  <c r="L320" i="4"/>
  <c r="K320" i="4"/>
  <c r="L319" i="4"/>
  <c r="K319" i="4"/>
  <c r="L318" i="4"/>
  <c r="K318" i="4"/>
  <c r="L317" i="4"/>
  <c r="K317" i="4"/>
  <c r="L316" i="4"/>
  <c r="K316" i="4"/>
  <c r="L315" i="4"/>
  <c r="K315" i="4"/>
  <c r="L314" i="4"/>
  <c r="K314" i="4"/>
  <c r="B314" i="4"/>
  <c r="B315" i="4"/>
  <c r="B316" i="4"/>
  <c r="B317" i="4"/>
  <c r="B318" i="4"/>
  <c r="B319" i="4"/>
  <c r="B320" i="4"/>
  <c r="B321" i="4"/>
  <c r="L313" i="4"/>
  <c r="K313" i="4"/>
  <c r="C313" i="4"/>
  <c r="C314" i="4"/>
  <c r="C315" i="4"/>
  <c r="C316" i="4"/>
  <c r="C317" i="4"/>
  <c r="C318" i="4"/>
  <c r="C319" i="4"/>
  <c r="C320" i="4"/>
  <c r="C321" i="4"/>
  <c r="B313" i="4"/>
  <c r="A313" i="4"/>
  <c r="A314" i="4"/>
  <c r="A315" i="4"/>
  <c r="A316" i="4"/>
  <c r="A317" i="4"/>
  <c r="A318" i="4"/>
  <c r="A319" i="4"/>
  <c r="A320" i="4"/>
  <c r="A321" i="4"/>
  <c r="L312" i="4"/>
  <c r="K312" i="4"/>
  <c r="L311" i="4"/>
  <c r="K311" i="4"/>
  <c r="L310" i="4"/>
  <c r="K310" i="4"/>
  <c r="L309" i="4"/>
  <c r="K309" i="4"/>
  <c r="L308" i="4"/>
  <c r="K308" i="4"/>
  <c r="L307" i="4"/>
  <c r="K307" i="4"/>
  <c r="B307" i="4"/>
  <c r="B308" i="4"/>
  <c r="B309" i="4"/>
  <c r="B310" i="4"/>
  <c r="B311" i="4"/>
  <c r="L306" i="4"/>
  <c r="K306" i="4"/>
  <c r="C306" i="4"/>
  <c r="C307" i="4"/>
  <c r="C308" i="4"/>
  <c r="C309" i="4"/>
  <c r="C310" i="4"/>
  <c r="C311" i="4"/>
  <c r="L305" i="4"/>
  <c r="K305" i="4"/>
  <c r="C305" i="4"/>
  <c r="B305" i="4"/>
  <c r="B306" i="4"/>
  <c r="A305" i="4"/>
  <c r="A306" i="4"/>
  <c r="A307" i="4"/>
  <c r="A308" i="4"/>
  <c r="A309" i="4"/>
  <c r="A310" i="4"/>
  <c r="A311" i="4"/>
  <c r="L304" i="4"/>
  <c r="K304" i="4"/>
  <c r="L303" i="4"/>
  <c r="K303" i="4"/>
  <c r="L302" i="4"/>
  <c r="K302" i="4"/>
  <c r="B302" i="4"/>
  <c r="B303" i="4"/>
  <c r="L301" i="4"/>
  <c r="K301" i="4"/>
  <c r="C301" i="4"/>
  <c r="C302" i="4"/>
  <c r="C303" i="4"/>
  <c r="L300" i="4"/>
  <c r="K300" i="4"/>
  <c r="L299" i="4"/>
  <c r="K299" i="4"/>
  <c r="L298" i="4"/>
  <c r="K298" i="4"/>
  <c r="B298" i="4"/>
  <c r="B299" i="4"/>
  <c r="B300" i="4"/>
  <c r="B301" i="4"/>
  <c r="L297" i="4"/>
  <c r="K297" i="4"/>
  <c r="C297" i="4"/>
  <c r="C298" i="4"/>
  <c r="C299" i="4"/>
  <c r="C300" i="4"/>
  <c r="B297" i="4"/>
  <c r="L296" i="4"/>
  <c r="K296" i="4"/>
  <c r="C296" i="4"/>
  <c r="B296" i="4"/>
  <c r="A296" i="4"/>
  <c r="A297" i="4"/>
  <c r="A298" i="4"/>
  <c r="A299" i="4"/>
  <c r="A300" i="4"/>
  <c r="A301" i="4"/>
  <c r="A302" i="4"/>
  <c r="A303" i="4"/>
  <c r="L295" i="4"/>
  <c r="K295" i="4"/>
  <c r="L294" i="4"/>
  <c r="K294" i="4"/>
  <c r="L293" i="4"/>
  <c r="K293" i="4"/>
  <c r="L292" i="4"/>
  <c r="K292" i="4"/>
  <c r="A292" i="4"/>
  <c r="A293" i="4"/>
  <c r="A294" i="4"/>
  <c r="L291" i="4"/>
  <c r="K291" i="4"/>
  <c r="C291" i="4"/>
  <c r="C292" i="4"/>
  <c r="C293" i="4"/>
  <c r="C294" i="4"/>
  <c r="B291" i="4"/>
  <c r="B292" i="4"/>
  <c r="B293" i="4"/>
  <c r="B294" i="4"/>
  <c r="A291" i="4"/>
  <c r="L290" i="4"/>
  <c r="K290" i="4"/>
  <c r="L289" i="4"/>
  <c r="K289" i="4"/>
  <c r="L288" i="4"/>
  <c r="K288" i="4"/>
  <c r="L287" i="4"/>
  <c r="K287" i="4"/>
  <c r="L286" i="4"/>
  <c r="K286" i="4"/>
  <c r="L285" i="4"/>
  <c r="K285" i="4"/>
  <c r="L284" i="4"/>
  <c r="K284" i="4"/>
  <c r="L283" i="4"/>
  <c r="K283" i="4"/>
  <c r="L282" i="4"/>
  <c r="K282" i="4"/>
  <c r="L281" i="4"/>
  <c r="K281" i="4"/>
  <c r="L280" i="4"/>
  <c r="K280" i="4"/>
  <c r="A280" i="4"/>
  <c r="A281" i="4"/>
  <c r="A282" i="4"/>
  <c r="A283" i="4"/>
  <c r="A284" i="4"/>
  <c r="A285" i="4"/>
  <c r="A286" i="4"/>
  <c r="A287" i="4"/>
  <c r="A288" i="4"/>
  <c r="A289" i="4"/>
  <c r="L279" i="4"/>
  <c r="K279" i="4"/>
  <c r="C279" i="4"/>
  <c r="C280" i="4"/>
  <c r="C281" i="4"/>
  <c r="C282" i="4"/>
  <c r="C283" i="4"/>
  <c r="C284" i="4"/>
  <c r="C285" i="4"/>
  <c r="C286" i="4"/>
  <c r="C287" i="4"/>
  <c r="C288" i="4"/>
  <c r="B279" i="4"/>
  <c r="B280" i="4"/>
  <c r="B281" i="4"/>
  <c r="B282" i="4"/>
  <c r="B283" i="4"/>
  <c r="B284" i="4"/>
  <c r="B285" i="4"/>
  <c r="B286" i="4"/>
  <c r="B287" i="4"/>
  <c r="B288" i="4"/>
  <c r="B289" i="4"/>
  <c r="A279" i="4"/>
  <c r="L278" i="4"/>
  <c r="K278" i="4"/>
  <c r="H275" i="4"/>
  <c r="G275" i="4"/>
  <c r="I274" i="4"/>
  <c r="I275" i="4"/>
  <c r="H274" i="4"/>
  <c r="G274" i="4"/>
  <c r="F274" i="4"/>
  <c r="F275" i="4"/>
  <c r="E274" i="4"/>
  <c r="E275" i="4"/>
  <c r="I273" i="4"/>
  <c r="H273" i="4"/>
  <c r="G273" i="4"/>
  <c r="F273" i="4"/>
  <c r="E273" i="4"/>
  <c r="L272" i="4"/>
  <c r="K272" i="4"/>
  <c r="B272" i="4"/>
  <c r="L271" i="4"/>
  <c r="K271" i="4"/>
  <c r="L270" i="4"/>
  <c r="K270" i="4"/>
  <c r="L269" i="4"/>
  <c r="K269" i="4"/>
  <c r="L268" i="4"/>
  <c r="K268" i="4"/>
  <c r="B268" i="4"/>
  <c r="B269" i="4"/>
  <c r="B270" i="4"/>
  <c r="B271" i="4"/>
  <c r="L267" i="4"/>
  <c r="K267" i="4"/>
  <c r="L266" i="4"/>
  <c r="K266" i="4"/>
  <c r="L265" i="4"/>
  <c r="K265" i="4"/>
  <c r="L264" i="4"/>
  <c r="K264" i="4"/>
  <c r="B264" i="4"/>
  <c r="B265" i="4"/>
  <c r="B266" i="4"/>
  <c r="B267" i="4"/>
  <c r="L263" i="4"/>
  <c r="K263" i="4"/>
  <c r="C263" i="4"/>
  <c r="C264" i="4"/>
  <c r="C265" i="4"/>
  <c r="C266" i="4"/>
  <c r="C267" i="4"/>
  <c r="C268" i="4"/>
  <c r="C269" i="4"/>
  <c r="C270" i="4"/>
  <c r="C271" i="4"/>
  <c r="C272" i="4"/>
  <c r="B263" i="4"/>
  <c r="L262" i="4"/>
  <c r="K262" i="4"/>
  <c r="C262" i="4"/>
  <c r="B262" i="4"/>
  <c r="A262" i="4"/>
  <c r="A263" i="4"/>
  <c r="A264" i="4"/>
  <c r="A265" i="4"/>
  <c r="A266" i="4"/>
  <c r="A267" i="4"/>
  <c r="A268" i="4"/>
  <c r="A269" i="4"/>
  <c r="A270" i="4"/>
  <c r="A271" i="4"/>
  <c r="A272" i="4"/>
  <c r="L261" i="4"/>
  <c r="K261" i="4"/>
  <c r="L260" i="4"/>
  <c r="K260" i="4"/>
  <c r="L259" i="4"/>
  <c r="K259" i="4"/>
  <c r="L258" i="4"/>
  <c r="K258" i="4"/>
  <c r="L257" i="4"/>
  <c r="K257" i="4"/>
  <c r="B257" i="4"/>
  <c r="B258" i="4"/>
  <c r="B259" i="4"/>
  <c r="B260" i="4"/>
  <c r="L256" i="4"/>
  <c r="K256" i="4"/>
  <c r="L255" i="4"/>
  <c r="K255" i="4"/>
  <c r="L254" i="4"/>
  <c r="K254" i="4"/>
  <c r="A254" i="4"/>
  <c r="A255" i="4"/>
  <c r="A256" i="4"/>
  <c r="A257" i="4"/>
  <c r="A258" i="4"/>
  <c r="A259" i="4"/>
  <c r="A260" i="4"/>
  <c r="L253" i="4"/>
  <c r="K253" i="4"/>
  <c r="B253" i="4"/>
  <c r="B254" i="4"/>
  <c r="B255" i="4"/>
  <c r="B256" i="4"/>
  <c r="A253" i="4"/>
  <c r="L252" i="4"/>
  <c r="K252" i="4"/>
  <c r="C252" i="4"/>
  <c r="C253" i="4"/>
  <c r="C254" i="4"/>
  <c r="C255" i="4"/>
  <c r="C256" i="4"/>
  <c r="C257" i="4"/>
  <c r="C258" i="4"/>
  <c r="C259" i="4"/>
  <c r="C260" i="4"/>
  <c r="B252" i="4"/>
  <c r="A252" i="4"/>
  <c r="L251" i="4"/>
  <c r="K251" i="4"/>
  <c r="L250" i="4"/>
  <c r="K250" i="4"/>
  <c r="L249" i="4"/>
  <c r="K249" i="4"/>
  <c r="L248" i="4"/>
  <c r="K248" i="4"/>
  <c r="L247" i="4"/>
  <c r="K247" i="4"/>
  <c r="A247" i="4"/>
  <c r="A248" i="4"/>
  <c r="A249" i="4"/>
  <c r="A250" i="4"/>
  <c r="L246" i="4"/>
  <c r="K246" i="4"/>
  <c r="C246" i="4"/>
  <c r="C247" i="4"/>
  <c r="C248" i="4"/>
  <c r="C249" i="4"/>
  <c r="C250" i="4"/>
  <c r="B246" i="4"/>
  <c r="B247" i="4"/>
  <c r="B248" i="4"/>
  <c r="B249" i="4"/>
  <c r="B250" i="4"/>
  <c r="A246" i="4"/>
  <c r="L245" i="4"/>
  <c r="K245" i="4"/>
  <c r="L244" i="4"/>
  <c r="K244" i="4"/>
  <c r="A244" i="4"/>
  <c r="L243" i="4"/>
  <c r="K243" i="4"/>
  <c r="L242" i="4"/>
  <c r="K242" i="4"/>
  <c r="L241" i="4"/>
  <c r="K241" i="4"/>
  <c r="L240" i="4"/>
  <c r="K240" i="4"/>
  <c r="A240" i="4"/>
  <c r="A241" i="4"/>
  <c r="A242" i="4"/>
  <c r="A243" i="4"/>
  <c r="L239" i="4"/>
  <c r="K239" i="4"/>
  <c r="L238" i="4"/>
  <c r="K238" i="4"/>
  <c r="L237" i="4"/>
  <c r="K237" i="4"/>
  <c r="L236" i="4"/>
  <c r="K236" i="4"/>
  <c r="A236" i="4"/>
  <c r="A237" i="4"/>
  <c r="A238" i="4"/>
  <c r="A239" i="4"/>
  <c r="L235" i="4"/>
  <c r="K235" i="4"/>
  <c r="C235" i="4"/>
  <c r="C236" i="4"/>
  <c r="C237" i="4"/>
  <c r="C238" i="4"/>
  <c r="C239" i="4"/>
  <c r="C240" i="4"/>
  <c r="C241" i="4"/>
  <c r="C242" i="4"/>
  <c r="C243" i="4"/>
  <c r="C244" i="4"/>
  <c r="B235" i="4"/>
  <c r="B236" i="4"/>
  <c r="B237" i="4"/>
  <c r="B238" i="4"/>
  <c r="B239" i="4"/>
  <c r="B240" i="4"/>
  <c r="B241" i="4"/>
  <c r="B242" i="4"/>
  <c r="B243" i="4"/>
  <c r="B244" i="4"/>
  <c r="A235" i="4"/>
  <c r="L234" i="4"/>
  <c r="K234" i="4"/>
  <c r="L233" i="4"/>
  <c r="K233" i="4"/>
  <c r="A233" i="4"/>
  <c r="L232" i="4"/>
  <c r="K232" i="4"/>
  <c r="B232" i="4"/>
  <c r="B233" i="4"/>
  <c r="L231" i="4"/>
  <c r="K231" i="4"/>
  <c r="C231" i="4"/>
  <c r="C232" i="4"/>
  <c r="C233" i="4"/>
  <c r="L230" i="4"/>
  <c r="K230" i="4"/>
  <c r="C230" i="4"/>
  <c r="L229" i="4"/>
  <c r="K229" i="4"/>
  <c r="C229" i="4"/>
  <c r="B229" i="4"/>
  <c r="B230" i="4"/>
  <c r="B231" i="4"/>
  <c r="A229" i="4"/>
  <c r="A230" i="4"/>
  <c r="A231" i="4"/>
  <c r="A232" i="4"/>
  <c r="L228" i="4"/>
  <c r="K228" i="4"/>
  <c r="L227" i="4"/>
  <c r="K227" i="4"/>
  <c r="L226" i="4"/>
  <c r="K226" i="4"/>
  <c r="L225" i="4"/>
  <c r="K225" i="4"/>
  <c r="B225" i="4"/>
  <c r="B226" i="4"/>
  <c r="B227" i="4"/>
  <c r="L224" i="4"/>
  <c r="K224" i="4"/>
  <c r="C224" i="4"/>
  <c r="C225" i="4"/>
  <c r="C226" i="4"/>
  <c r="C227" i="4"/>
  <c r="B224" i="4"/>
  <c r="L223" i="4"/>
  <c r="K223" i="4"/>
  <c r="C223" i="4"/>
  <c r="B223" i="4"/>
  <c r="A223" i="4"/>
  <c r="A224" i="4"/>
  <c r="A225" i="4"/>
  <c r="A226" i="4"/>
  <c r="A227" i="4"/>
  <c r="L222" i="4"/>
  <c r="K222" i="4"/>
  <c r="L221" i="4"/>
  <c r="K221" i="4"/>
  <c r="L220" i="4"/>
  <c r="K220" i="4"/>
  <c r="L219" i="4"/>
  <c r="K219" i="4"/>
  <c r="B219" i="4"/>
  <c r="B220" i="4"/>
  <c r="B221" i="4"/>
  <c r="A219" i="4"/>
  <c r="A220" i="4"/>
  <c r="A221" i="4"/>
  <c r="L218" i="4"/>
  <c r="K218" i="4"/>
  <c r="C218" i="4"/>
  <c r="C219" i="4"/>
  <c r="C220" i="4"/>
  <c r="C221" i="4"/>
  <c r="B218" i="4"/>
  <c r="A218" i="4"/>
  <c r="L217" i="4"/>
  <c r="K217" i="4"/>
  <c r="L216" i="4"/>
  <c r="K216" i="4"/>
  <c r="L215" i="4"/>
  <c r="K215" i="4"/>
  <c r="B215" i="4"/>
  <c r="B216" i="4"/>
  <c r="L214" i="4"/>
  <c r="K214" i="4"/>
  <c r="L213" i="4"/>
  <c r="K213" i="4"/>
  <c r="L212" i="4"/>
  <c r="K212" i="4"/>
  <c r="B212" i="4"/>
  <c r="B213" i="4"/>
  <c r="B214" i="4"/>
  <c r="L211" i="4"/>
  <c r="K211" i="4"/>
  <c r="B211" i="4"/>
  <c r="L210" i="4"/>
  <c r="K210" i="4"/>
  <c r="C210" i="4"/>
  <c r="C211" i="4"/>
  <c r="C212" i="4"/>
  <c r="C213" i="4"/>
  <c r="C214" i="4"/>
  <c r="C215" i="4"/>
  <c r="C216" i="4"/>
  <c r="B210" i="4"/>
  <c r="L209" i="4"/>
  <c r="K209" i="4"/>
  <c r="C209" i="4"/>
  <c r="B209" i="4"/>
  <c r="A209" i="4"/>
  <c r="A210" i="4"/>
  <c r="A211" i="4"/>
  <c r="A212" i="4"/>
  <c r="A213" i="4"/>
  <c r="A214" i="4"/>
  <c r="A215" i="4"/>
  <c r="A216" i="4"/>
  <c r="L208" i="4"/>
  <c r="K208" i="4"/>
  <c r="L207" i="4"/>
  <c r="K207" i="4"/>
  <c r="L206" i="4"/>
  <c r="K206" i="4"/>
  <c r="L205" i="4"/>
  <c r="K205" i="4"/>
  <c r="L204" i="4"/>
  <c r="K204" i="4"/>
  <c r="L203" i="4"/>
  <c r="K203" i="4"/>
  <c r="L202" i="4"/>
  <c r="K202" i="4"/>
  <c r="L201" i="4"/>
  <c r="K201" i="4"/>
  <c r="L200" i="4"/>
  <c r="K200" i="4"/>
  <c r="L199" i="4"/>
  <c r="K199" i="4"/>
  <c r="C199" i="4"/>
  <c r="C200" i="4"/>
  <c r="C201" i="4"/>
  <c r="C202" i="4"/>
  <c r="C203" i="4"/>
  <c r="C204" i="4"/>
  <c r="C205" i="4"/>
  <c r="C206" i="4"/>
  <c r="C207" i="4"/>
  <c r="L198" i="4"/>
  <c r="K198" i="4"/>
  <c r="L197" i="4"/>
  <c r="K197" i="4"/>
  <c r="A197" i="4"/>
  <c r="A198" i="4"/>
  <c r="A199" i="4"/>
  <c r="A200" i="4"/>
  <c r="A201" i="4"/>
  <c r="A202" i="4"/>
  <c r="A203" i="4"/>
  <c r="A204" i="4"/>
  <c r="A205" i="4"/>
  <c r="A206" i="4"/>
  <c r="A207" i="4"/>
  <c r="L196" i="4"/>
  <c r="K196" i="4"/>
  <c r="C196" i="4"/>
  <c r="C197" i="4"/>
  <c r="C198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A196" i="4"/>
  <c r="L195" i="4"/>
  <c r="K195" i="4"/>
  <c r="L194" i="4"/>
  <c r="K194" i="4"/>
  <c r="L193" i="4"/>
  <c r="K193" i="4"/>
  <c r="L192" i="4"/>
  <c r="K192" i="4"/>
  <c r="L191" i="4"/>
  <c r="K191" i="4"/>
  <c r="L190" i="4"/>
  <c r="K190" i="4"/>
  <c r="A190" i="4"/>
  <c r="A191" i="4"/>
  <c r="A192" i="4"/>
  <c r="A193" i="4"/>
  <c r="A194" i="4"/>
  <c r="L189" i="4"/>
  <c r="K189" i="4"/>
  <c r="B189" i="4"/>
  <c r="B190" i="4"/>
  <c r="B191" i="4"/>
  <c r="B192" i="4"/>
  <c r="B193" i="4"/>
  <c r="B194" i="4"/>
  <c r="L188" i="4"/>
  <c r="K188" i="4"/>
  <c r="C188" i="4"/>
  <c r="C189" i="4"/>
  <c r="C190" i="4"/>
  <c r="C191" i="4"/>
  <c r="C192" i="4"/>
  <c r="C193" i="4"/>
  <c r="C194" i="4"/>
  <c r="B188" i="4"/>
  <c r="L187" i="4"/>
  <c r="K187" i="4"/>
  <c r="C187" i="4"/>
  <c r="B187" i="4"/>
  <c r="A187" i="4"/>
  <c r="A188" i="4"/>
  <c r="A189" i="4"/>
  <c r="L186" i="4"/>
  <c r="K186" i="4"/>
  <c r="L185" i="4"/>
  <c r="K185" i="4"/>
  <c r="L184" i="4"/>
  <c r="K184" i="4"/>
  <c r="L183" i="4"/>
  <c r="K183" i="4"/>
  <c r="L182" i="4"/>
  <c r="K182" i="4"/>
  <c r="L181" i="4"/>
  <c r="K181" i="4"/>
  <c r="L180" i="4"/>
  <c r="K180" i="4"/>
  <c r="L179" i="4"/>
  <c r="K179" i="4"/>
  <c r="A179" i="4"/>
  <c r="A180" i="4"/>
  <c r="A181" i="4"/>
  <c r="A182" i="4"/>
  <c r="A183" i="4"/>
  <c r="A184" i="4"/>
  <c r="A185" i="4"/>
  <c r="L178" i="4"/>
  <c r="K178" i="4"/>
  <c r="B178" i="4"/>
  <c r="B179" i="4"/>
  <c r="B180" i="4"/>
  <c r="B181" i="4"/>
  <c r="B182" i="4"/>
  <c r="B183" i="4"/>
  <c r="B184" i="4"/>
  <c r="B185" i="4"/>
  <c r="A178" i="4"/>
  <c r="L177" i="4"/>
  <c r="K177" i="4"/>
  <c r="B177" i="4"/>
  <c r="L176" i="4"/>
  <c r="K176" i="4"/>
  <c r="C176" i="4"/>
  <c r="C177" i="4"/>
  <c r="C178" i="4"/>
  <c r="C179" i="4"/>
  <c r="C180" i="4"/>
  <c r="C181" i="4"/>
  <c r="C182" i="4"/>
  <c r="C183" i="4"/>
  <c r="C184" i="4"/>
  <c r="C185" i="4"/>
  <c r="B176" i="4"/>
  <c r="A176" i="4"/>
  <c r="A177" i="4"/>
  <c r="L175" i="4"/>
  <c r="K175" i="4"/>
  <c r="L174" i="4"/>
  <c r="K174" i="4"/>
  <c r="L173" i="4"/>
  <c r="K173" i="4"/>
  <c r="L172" i="4"/>
  <c r="K172" i="4"/>
  <c r="L171" i="4"/>
  <c r="K171" i="4"/>
  <c r="L170" i="4"/>
  <c r="K170" i="4"/>
  <c r="L169" i="4"/>
  <c r="K169" i="4"/>
  <c r="L168" i="4"/>
  <c r="K168" i="4"/>
  <c r="L167" i="4"/>
  <c r="K167" i="4"/>
  <c r="L166" i="4"/>
  <c r="K166" i="4"/>
  <c r="L165" i="4"/>
  <c r="K165" i="4"/>
  <c r="L164" i="4"/>
  <c r="K164" i="4"/>
  <c r="B164" i="4"/>
  <c r="B165" i="4"/>
  <c r="B166" i="4"/>
  <c r="B167" i="4"/>
  <c r="B168" i="4"/>
  <c r="B169" i="4"/>
  <c r="B170" i="4"/>
  <c r="B171" i="4"/>
  <c r="B172" i="4"/>
  <c r="B173" i="4"/>
  <c r="B174" i="4"/>
  <c r="L163" i="4"/>
  <c r="K163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B163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L162" i="4"/>
  <c r="K162" i="4"/>
  <c r="L161" i="4"/>
  <c r="K161" i="4"/>
  <c r="L160" i="4"/>
  <c r="K160" i="4"/>
  <c r="L159" i="4"/>
  <c r="K159" i="4"/>
  <c r="L158" i="4"/>
  <c r="K158" i="4"/>
  <c r="L157" i="4"/>
  <c r="K157" i="4"/>
  <c r="L156" i="4"/>
  <c r="K156" i="4"/>
  <c r="L155" i="4"/>
  <c r="K155" i="4"/>
  <c r="L154" i="4"/>
  <c r="K154" i="4"/>
  <c r="L153" i="4"/>
  <c r="K153" i="4"/>
  <c r="L152" i="4"/>
  <c r="K152" i="4"/>
  <c r="L151" i="4"/>
  <c r="K151" i="4"/>
  <c r="L150" i="4"/>
  <c r="K150" i="4"/>
  <c r="L149" i="4"/>
  <c r="K149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L148" i="4"/>
  <c r="K148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A148" i="4"/>
  <c r="L147" i="4"/>
  <c r="K147" i="4"/>
  <c r="L146" i="4"/>
  <c r="K146" i="4"/>
  <c r="L145" i="4"/>
  <c r="K145" i="4"/>
  <c r="L144" i="4"/>
  <c r="K144" i="4"/>
  <c r="L143" i="4"/>
  <c r="K143" i="4"/>
  <c r="L142" i="4"/>
  <c r="K142" i="4"/>
  <c r="L141" i="4"/>
  <c r="K141" i="4"/>
  <c r="L140" i="4"/>
  <c r="K140" i="4"/>
  <c r="L139" i="4"/>
  <c r="K139" i="4"/>
  <c r="L138" i="4"/>
  <c r="K138" i="4"/>
  <c r="B138" i="4"/>
  <c r="B139" i="4"/>
  <c r="B140" i="4"/>
  <c r="B141" i="4"/>
  <c r="B142" i="4"/>
  <c r="B143" i="4"/>
  <c r="B144" i="4"/>
  <c r="B145" i="4"/>
  <c r="B146" i="4"/>
  <c r="A138" i="4"/>
  <c r="A139" i="4"/>
  <c r="A140" i="4"/>
  <c r="A141" i="4"/>
  <c r="A142" i="4"/>
  <c r="A143" i="4"/>
  <c r="A144" i="4"/>
  <c r="A145" i="4"/>
  <c r="A146" i="4"/>
  <c r="L137" i="4"/>
  <c r="K137" i="4"/>
  <c r="C137" i="4"/>
  <c r="C138" i="4"/>
  <c r="C139" i="4"/>
  <c r="C140" i="4"/>
  <c r="C141" i="4"/>
  <c r="C142" i="4"/>
  <c r="C143" i="4"/>
  <c r="C144" i="4"/>
  <c r="C145" i="4"/>
  <c r="C146" i="4"/>
  <c r="B137" i="4"/>
  <c r="A137" i="4"/>
  <c r="L136" i="4"/>
  <c r="K136" i="4"/>
  <c r="L135" i="4"/>
  <c r="K135" i="4"/>
  <c r="L134" i="4"/>
  <c r="K134" i="4"/>
  <c r="L133" i="4"/>
  <c r="K133" i="4"/>
  <c r="L132" i="4"/>
  <c r="K132" i="4"/>
  <c r="L131" i="4"/>
  <c r="K131" i="4"/>
  <c r="L130" i="4"/>
  <c r="K130" i="4"/>
  <c r="L129" i="4"/>
  <c r="K129" i="4"/>
  <c r="L128" i="4"/>
  <c r="K128" i="4"/>
  <c r="L127" i="4"/>
  <c r="K127" i="4"/>
  <c r="L126" i="4"/>
  <c r="K126" i="4"/>
  <c r="L125" i="4"/>
  <c r="K125" i="4"/>
  <c r="L124" i="4"/>
  <c r="K124" i="4"/>
  <c r="L123" i="4"/>
  <c r="K123" i="4"/>
  <c r="L122" i="4"/>
  <c r="K122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L121" i="4"/>
  <c r="K121" i="4"/>
  <c r="L120" i="4"/>
  <c r="K120" i="4"/>
  <c r="L119" i="4"/>
  <c r="K119" i="4"/>
  <c r="L118" i="4"/>
  <c r="K118" i="4"/>
  <c r="L117" i="4"/>
  <c r="K117" i="4"/>
  <c r="C117" i="4"/>
  <c r="C118" i="4"/>
  <c r="C119" i="4"/>
  <c r="C120" i="4"/>
  <c r="L116" i="4"/>
  <c r="K116" i="4"/>
  <c r="C116" i="4"/>
  <c r="B116" i="4"/>
  <c r="B117" i="4"/>
  <c r="B118" i="4"/>
  <c r="B119" i="4"/>
  <c r="B120" i="4"/>
  <c r="A116" i="4"/>
  <c r="A117" i="4"/>
  <c r="A118" i="4"/>
  <c r="A119" i="4"/>
  <c r="A120" i="4"/>
  <c r="L115" i="4"/>
  <c r="K115" i="4"/>
  <c r="L114" i="4"/>
  <c r="K114" i="4"/>
  <c r="L113" i="4"/>
  <c r="K113" i="4"/>
  <c r="L112" i="4"/>
  <c r="K112" i="4"/>
  <c r="L111" i="4"/>
  <c r="K111" i="4"/>
  <c r="L110" i="4"/>
  <c r="K110" i="4"/>
  <c r="L109" i="4"/>
  <c r="K109" i="4"/>
  <c r="L108" i="4"/>
  <c r="K108" i="4"/>
  <c r="A108" i="4"/>
  <c r="A109" i="4"/>
  <c r="A110" i="4"/>
  <c r="A111" i="4"/>
  <c r="A112" i="4"/>
  <c r="A113" i="4"/>
  <c r="A114" i="4"/>
  <c r="L107" i="4"/>
  <c r="K107" i="4"/>
  <c r="C107" i="4"/>
  <c r="C108" i="4"/>
  <c r="C109" i="4"/>
  <c r="C110" i="4"/>
  <c r="C111" i="4"/>
  <c r="C112" i="4"/>
  <c r="C113" i="4"/>
  <c r="C114" i="4"/>
  <c r="B107" i="4"/>
  <c r="B108" i="4"/>
  <c r="B109" i="4"/>
  <c r="B110" i="4"/>
  <c r="B111" i="4"/>
  <c r="B112" i="4"/>
  <c r="B113" i="4"/>
  <c r="B114" i="4"/>
  <c r="A107" i="4"/>
  <c r="L106" i="4"/>
  <c r="K106" i="4"/>
  <c r="L105" i="4"/>
  <c r="K105" i="4"/>
  <c r="L104" i="4"/>
  <c r="K104" i="4"/>
  <c r="L103" i="4"/>
  <c r="K103" i="4"/>
  <c r="L102" i="4"/>
  <c r="K102" i="4"/>
  <c r="L101" i="4"/>
  <c r="K101" i="4"/>
  <c r="L100" i="4"/>
  <c r="K100" i="4"/>
  <c r="L99" i="4"/>
  <c r="K99" i="4"/>
  <c r="L98" i="4"/>
  <c r="K98" i="4"/>
  <c r="L97" i="4"/>
  <c r="K97" i="4"/>
  <c r="L96" i="4"/>
  <c r="K96" i="4"/>
  <c r="L95" i="4"/>
  <c r="K95" i="4"/>
  <c r="L94" i="4"/>
  <c r="K94" i="4"/>
  <c r="L93" i="4"/>
  <c r="K93" i="4"/>
  <c r="L92" i="4"/>
  <c r="K92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L91" i="4"/>
  <c r="K91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A91" i="4"/>
  <c r="L90" i="4"/>
  <c r="K90" i="4"/>
  <c r="L89" i="4"/>
  <c r="K89" i="4"/>
  <c r="L88" i="4"/>
  <c r="K88" i="4"/>
  <c r="L87" i="4"/>
  <c r="K87" i="4"/>
  <c r="L86" i="4"/>
  <c r="K86" i="4"/>
  <c r="L85" i="4"/>
  <c r="K85" i="4"/>
  <c r="L84" i="4"/>
  <c r="K84" i="4"/>
  <c r="B84" i="4"/>
  <c r="B85" i="4"/>
  <c r="B86" i="4"/>
  <c r="B87" i="4"/>
  <c r="B88" i="4"/>
  <c r="B89" i="4"/>
  <c r="L83" i="4"/>
  <c r="K83" i="4"/>
  <c r="C83" i="4"/>
  <c r="C84" i="4"/>
  <c r="C85" i="4"/>
  <c r="C86" i="4"/>
  <c r="C87" i="4"/>
  <c r="C88" i="4"/>
  <c r="C89" i="4"/>
  <c r="B83" i="4"/>
  <c r="L82" i="4"/>
  <c r="K82" i="4"/>
  <c r="C82" i="4"/>
  <c r="B82" i="4"/>
  <c r="A82" i="4"/>
  <c r="A83" i="4"/>
  <c r="A84" i="4"/>
  <c r="A85" i="4"/>
  <c r="A86" i="4"/>
  <c r="A87" i="4"/>
  <c r="A88" i="4"/>
  <c r="A89" i="4"/>
  <c r="L81" i="4"/>
  <c r="K81" i="4"/>
  <c r="L80" i="4"/>
  <c r="K80" i="4"/>
  <c r="L79" i="4"/>
  <c r="K79" i="4"/>
  <c r="L78" i="4"/>
  <c r="K78" i="4"/>
  <c r="L77" i="4"/>
  <c r="K77" i="4"/>
  <c r="L76" i="4"/>
  <c r="K76" i="4"/>
  <c r="C76" i="4"/>
  <c r="C77" i="4"/>
  <c r="C78" i="4"/>
  <c r="C79" i="4"/>
  <c r="C80" i="4"/>
  <c r="L75" i="4"/>
  <c r="K75" i="4"/>
  <c r="C75" i="4"/>
  <c r="L74" i="4"/>
  <c r="K74" i="4"/>
  <c r="C74" i="4"/>
  <c r="B74" i="4"/>
  <c r="B75" i="4"/>
  <c r="B76" i="4"/>
  <c r="B77" i="4"/>
  <c r="B78" i="4"/>
  <c r="B79" i="4"/>
  <c r="B80" i="4"/>
  <c r="A74" i="4"/>
  <c r="A75" i="4"/>
  <c r="A76" i="4"/>
  <c r="A77" i="4"/>
  <c r="A78" i="4"/>
  <c r="A79" i="4"/>
  <c r="A80" i="4"/>
  <c r="L73" i="4"/>
  <c r="K73" i="4"/>
  <c r="L72" i="4"/>
  <c r="K72" i="4"/>
  <c r="L71" i="4"/>
  <c r="K71" i="4"/>
  <c r="L70" i="4"/>
  <c r="K70" i="4"/>
  <c r="L69" i="4"/>
  <c r="K69" i="4"/>
  <c r="L68" i="4"/>
  <c r="K68" i="4"/>
  <c r="L67" i="4"/>
  <c r="K67" i="4"/>
  <c r="L66" i="4"/>
  <c r="K66" i="4"/>
  <c r="L65" i="4"/>
  <c r="K65" i="4"/>
  <c r="L64" i="4"/>
  <c r="K64" i="4"/>
  <c r="L63" i="4"/>
  <c r="K63" i="4"/>
  <c r="A63" i="4"/>
  <c r="A64" i="4"/>
  <c r="A65" i="4"/>
  <c r="A66" i="4"/>
  <c r="A67" i="4"/>
  <c r="A68" i="4"/>
  <c r="A69" i="4"/>
  <c r="A70" i="4"/>
  <c r="A71" i="4"/>
  <c r="A72" i="4"/>
  <c r="L62" i="4"/>
  <c r="K62" i="4"/>
  <c r="C62" i="4"/>
  <c r="C63" i="4"/>
  <c r="C64" i="4"/>
  <c r="C65" i="4"/>
  <c r="C66" i="4"/>
  <c r="C67" i="4"/>
  <c r="C68" i="4"/>
  <c r="C69" i="4"/>
  <c r="C70" i="4"/>
  <c r="C71" i="4"/>
  <c r="C72" i="4"/>
  <c r="B62" i="4"/>
  <c r="B63" i="4"/>
  <c r="B64" i="4"/>
  <c r="B65" i="4"/>
  <c r="B66" i="4"/>
  <c r="B67" i="4"/>
  <c r="B68" i="4"/>
  <c r="B69" i="4"/>
  <c r="B70" i="4"/>
  <c r="B71" i="4"/>
  <c r="B72" i="4"/>
  <c r="A62" i="4"/>
  <c r="L61" i="4"/>
  <c r="K61" i="4"/>
  <c r="L60" i="4"/>
  <c r="K60" i="4"/>
  <c r="L59" i="4"/>
  <c r="K59" i="4"/>
  <c r="B59" i="4"/>
  <c r="B60" i="4"/>
  <c r="L58" i="4"/>
  <c r="K58" i="4"/>
  <c r="C58" i="4"/>
  <c r="C59" i="4"/>
  <c r="C60" i="4"/>
  <c r="B58" i="4"/>
  <c r="L57" i="4"/>
  <c r="K57" i="4"/>
  <c r="C57" i="4"/>
  <c r="B57" i="4"/>
  <c r="A57" i="4"/>
  <c r="A58" i="4"/>
  <c r="A59" i="4"/>
  <c r="A60" i="4"/>
  <c r="L56" i="4"/>
  <c r="K56" i="4"/>
  <c r="L55" i="4"/>
  <c r="K55" i="4"/>
  <c r="L54" i="4"/>
  <c r="K54" i="4"/>
  <c r="L53" i="4"/>
  <c r="K53" i="4"/>
  <c r="L52" i="4"/>
  <c r="K52" i="4"/>
  <c r="B52" i="4"/>
  <c r="B53" i="4"/>
  <c r="B54" i="4"/>
  <c r="B55" i="4"/>
  <c r="L51" i="4"/>
  <c r="K51" i="4"/>
  <c r="C51" i="4"/>
  <c r="C52" i="4"/>
  <c r="C53" i="4"/>
  <c r="C54" i="4"/>
  <c r="C55" i="4"/>
  <c r="B51" i="4"/>
  <c r="L50" i="4"/>
  <c r="K50" i="4"/>
  <c r="C50" i="4"/>
  <c r="B50" i="4"/>
  <c r="A50" i="4"/>
  <c r="A51" i="4"/>
  <c r="A52" i="4"/>
  <c r="A53" i="4"/>
  <c r="A54" i="4"/>
  <c r="A55" i="4"/>
  <c r="L49" i="4"/>
  <c r="K49" i="4"/>
  <c r="L48" i="4"/>
  <c r="K48" i="4"/>
  <c r="C48" i="4"/>
  <c r="L47" i="4"/>
  <c r="K47" i="4"/>
  <c r="C47" i="4"/>
  <c r="L46" i="4"/>
  <c r="K46" i="4"/>
  <c r="C46" i="4"/>
  <c r="L45" i="4"/>
  <c r="K45" i="4"/>
  <c r="B45" i="4"/>
  <c r="B46" i="4"/>
  <c r="B47" i="4"/>
  <c r="B48" i="4"/>
  <c r="A45" i="4"/>
  <c r="A46" i="4"/>
  <c r="A47" i="4"/>
  <c r="A48" i="4"/>
  <c r="L44" i="4"/>
  <c r="K44" i="4"/>
  <c r="L43" i="4"/>
  <c r="K43" i="4"/>
  <c r="L42" i="4"/>
  <c r="K42" i="4"/>
  <c r="L41" i="4"/>
  <c r="K41" i="4"/>
  <c r="L40" i="4"/>
  <c r="K40" i="4"/>
  <c r="L39" i="4"/>
  <c r="K39" i="4"/>
  <c r="L38" i="4"/>
  <c r="K38" i="4"/>
  <c r="A38" i="4"/>
  <c r="A39" i="4"/>
  <c r="A40" i="4"/>
  <c r="A41" i="4"/>
  <c r="A42" i="4"/>
  <c r="A43" i="4"/>
  <c r="L37" i="4"/>
  <c r="K37" i="4"/>
  <c r="C37" i="4"/>
  <c r="C38" i="4"/>
  <c r="C39" i="4"/>
  <c r="C40" i="4"/>
  <c r="C41" i="4"/>
  <c r="C42" i="4"/>
  <c r="C43" i="4"/>
  <c r="B37" i="4"/>
  <c r="B38" i="4"/>
  <c r="B39" i="4"/>
  <c r="B40" i="4"/>
  <c r="B41" i="4"/>
  <c r="B42" i="4"/>
  <c r="B43" i="4"/>
  <c r="A37" i="4"/>
  <c r="L36" i="4"/>
  <c r="K36" i="4"/>
  <c r="L35" i="4"/>
  <c r="K35" i="4"/>
  <c r="L34" i="4"/>
  <c r="K34" i="4"/>
  <c r="L33" i="4"/>
  <c r="K33" i="4"/>
  <c r="L32" i="4"/>
  <c r="K32" i="4"/>
  <c r="L31" i="4"/>
  <c r="K31" i="4"/>
  <c r="L30" i="4"/>
  <c r="K30" i="4"/>
  <c r="L29" i="4"/>
  <c r="K29" i="4"/>
  <c r="L28" i="4"/>
  <c r="K28" i="4"/>
  <c r="L27" i="4"/>
  <c r="K27" i="4"/>
  <c r="A27" i="4"/>
  <c r="A28" i="4"/>
  <c r="A29" i="4"/>
  <c r="A30" i="4"/>
  <c r="A31" i="4"/>
  <c r="A32" i="4"/>
  <c r="A33" i="4"/>
  <c r="A34" i="4"/>
  <c r="A35" i="4"/>
  <c r="L26" i="4"/>
  <c r="K26" i="4"/>
  <c r="C26" i="4"/>
  <c r="C27" i="4"/>
  <c r="C28" i="4"/>
  <c r="C29" i="4"/>
  <c r="C30" i="4"/>
  <c r="C31" i="4"/>
  <c r="C32" i="4"/>
  <c r="C33" i="4"/>
  <c r="C34" i="4"/>
  <c r="C35" i="4"/>
  <c r="B26" i="4"/>
  <c r="B27" i="4"/>
  <c r="B28" i="4"/>
  <c r="B29" i="4"/>
  <c r="B30" i="4"/>
  <c r="B31" i="4"/>
  <c r="B32" i="4"/>
  <c r="B33" i="4"/>
  <c r="B34" i="4"/>
  <c r="B35" i="4"/>
  <c r="A26" i="4"/>
  <c r="L25" i="4"/>
  <c r="K25" i="4"/>
  <c r="L24" i="4"/>
  <c r="K24" i="4"/>
  <c r="L23" i="4"/>
  <c r="K23" i="4"/>
  <c r="L22" i="4"/>
  <c r="K22" i="4"/>
  <c r="L21" i="4"/>
  <c r="K21" i="4"/>
  <c r="L20" i="4"/>
  <c r="K20" i="4"/>
  <c r="L19" i="4"/>
  <c r="K19" i="4"/>
  <c r="L18" i="4"/>
  <c r="K18" i="4"/>
  <c r="L17" i="4"/>
  <c r="K17" i="4"/>
  <c r="L16" i="4"/>
  <c r="K16" i="4"/>
  <c r="L15" i="4"/>
  <c r="K15" i="4"/>
  <c r="L14" i="4"/>
  <c r="K14" i="4"/>
  <c r="C14" i="4"/>
  <c r="C15" i="4"/>
  <c r="C16" i="4"/>
  <c r="C17" i="4"/>
  <c r="C18" i="4"/>
  <c r="C19" i="4"/>
  <c r="C20" i="4"/>
  <c r="C21" i="4"/>
  <c r="C22" i="4"/>
  <c r="C23" i="4"/>
  <c r="C24" i="4"/>
  <c r="B14" i="4"/>
  <c r="B15" i="4"/>
  <c r="B16" i="4"/>
  <c r="B17" i="4"/>
  <c r="B18" i="4"/>
  <c r="B19" i="4"/>
  <c r="B20" i="4"/>
  <c r="B21" i="4"/>
  <c r="B22" i="4"/>
  <c r="B23" i="4"/>
  <c r="B24" i="4"/>
  <c r="L13" i="4"/>
  <c r="K13" i="4"/>
  <c r="C13" i="4"/>
  <c r="B13" i="4"/>
  <c r="A13" i="4"/>
  <c r="A14" i="4"/>
  <c r="A15" i="4"/>
  <c r="A16" i="4"/>
  <c r="A17" i="4"/>
  <c r="A18" i="4"/>
  <c r="A19" i="4"/>
  <c r="A20" i="4"/>
  <c r="A21" i="4"/>
  <c r="A22" i="4"/>
  <c r="A23" i="4"/>
  <c r="A24" i="4"/>
  <c r="L12" i="4"/>
  <c r="K12" i="4"/>
  <c r="L11" i="4"/>
  <c r="K11" i="4"/>
  <c r="L10" i="4"/>
  <c r="K10" i="4"/>
  <c r="L9" i="4"/>
  <c r="K9" i="4"/>
  <c r="L8" i="4"/>
  <c r="K8" i="4"/>
  <c r="L7" i="4"/>
  <c r="K7" i="4"/>
  <c r="L6" i="4"/>
  <c r="K6" i="4"/>
  <c r="L5" i="4"/>
  <c r="K5" i="4"/>
  <c r="L4" i="4"/>
  <c r="K4" i="4"/>
  <c r="B4" i="4"/>
  <c r="B5" i="4"/>
  <c r="B6" i="4"/>
  <c r="B7" i="4"/>
  <c r="B8" i="4"/>
  <c r="B9" i="4"/>
  <c r="B10" i="4"/>
  <c r="B11" i="4"/>
  <c r="A4" i="4"/>
  <c r="L3" i="4"/>
  <c r="K3" i="4"/>
  <c r="C3" i="4"/>
  <c r="C4" i="4"/>
  <c r="C5" i="4"/>
  <c r="C6" i="4"/>
  <c r="C7" i="4"/>
  <c r="C8" i="4"/>
  <c r="C9" i="4"/>
  <c r="C10" i="4"/>
  <c r="C11" i="4"/>
  <c r="B3" i="4"/>
  <c r="A3" i="4"/>
  <c r="L2" i="4"/>
  <c r="K2" i="4"/>
  <c r="K273" i="4"/>
  <c r="H424" i="3"/>
  <c r="I423" i="3"/>
  <c r="I424" i="3"/>
  <c r="H423" i="3"/>
  <c r="G423" i="3"/>
  <c r="G424" i="3"/>
  <c r="F423" i="3"/>
  <c r="F424" i="3"/>
  <c r="E423" i="3"/>
  <c r="E424" i="3"/>
  <c r="I422" i="3"/>
  <c r="H422" i="3"/>
  <c r="G422" i="3"/>
  <c r="F422" i="3"/>
  <c r="E422" i="3"/>
  <c r="L421" i="3"/>
  <c r="K421" i="3"/>
  <c r="L420" i="3"/>
  <c r="K420" i="3"/>
  <c r="L419" i="3"/>
  <c r="K419" i="3"/>
  <c r="L418" i="3"/>
  <c r="K418" i="3"/>
  <c r="L417" i="3"/>
  <c r="K417" i="3"/>
  <c r="L416" i="3"/>
  <c r="K416" i="3"/>
  <c r="L415" i="3"/>
  <c r="K415" i="3"/>
  <c r="L414" i="3"/>
  <c r="K414" i="3"/>
  <c r="L413" i="3"/>
  <c r="K413" i="3"/>
  <c r="L412" i="3"/>
  <c r="K412" i="3"/>
  <c r="L411" i="3"/>
  <c r="K411" i="3"/>
  <c r="C411" i="3"/>
  <c r="C412" i="3"/>
  <c r="C413" i="3"/>
  <c r="C414" i="3"/>
  <c r="C415" i="3"/>
  <c r="C416" i="3"/>
  <c r="C417" i="3"/>
  <c r="C418" i="3"/>
  <c r="C419" i="3"/>
  <c r="C420" i="3"/>
  <c r="C421" i="3"/>
  <c r="A411" i="3"/>
  <c r="A412" i="3"/>
  <c r="A413" i="3"/>
  <c r="A414" i="3"/>
  <c r="A415" i="3"/>
  <c r="A416" i="3"/>
  <c r="A417" i="3"/>
  <c r="A418" i="3"/>
  <c r="A419" i="3"/>
  <c r="A420" i="3"/>
  <c r="A421" i="3"/>
  <c r="L410" i="3"/>
  <c r="K410" i="3"/>
  <c r="L409" i="3"/>
  <c r="K409" i="3"/>
  <c r="L408" i="3"/>
  <c r="K408" i="3"/>
  <c r="L407" i="3"/>
  <c r="K407" i="3"/>
  <c r="L406" i="3"/>
  <c r="K406" i="3"/>
  <c r="L405" i="3"/>
  <c r="K405" i="3"/>
  <c r="L404" i="3"/>
  <c r="K404" i="3"/>
  <c r="L403" i="3"/>
  <c r="K403" i="3"/>
  <c r="L402" i="3"/>
  <c r="K402" i="3"/>
  <c r="L401" i="3"/>
  <c r="K401" i="3"/>
  <c r="L400" i="3"/>
  <c r="K400" i="3"/>
  <c r="L399" i="3"/>
  <c r="K399" i="3"/>
  <c r="L398" i="3"/>
  <c r="K398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L397" i="3"/>
  <c r="K397" i="3"/>
  <c r="L396" i="3"/>
  <c r="K396" i="3"/>
  <c r="L395" i="3"/>
  <c r="K395" i="3"/>
  <c r="L394" i="3"/>
  <c r="K394" i="3"/>
  <c r="L393" i="3"/>
  <c r="K393" i="3"/>
  <c r="L392" i="3"/>
  <c r="K392" i="3"/>
  <c r="L391" i="3"/>
  <c r="K391" i="3"/>
  <c r="L390" i="3"/>
  <c r="K390" i="3"/>
  <c r="L389" i="3"/>
  <c r="K389" i="3"/>
  <c r="L388" i="3"/>
  <c r="K388" i="3"/>
  <c r="C388" i="3"/>
  <c r="C389" i="3"/>
  <c r="C390" i="3"/>
  <c r="C391" i="3"/>
  <c r="C392" i="3"/>
  <c r="C393" i="3"/>
  <c r="C394" i="3"/>
  <c r="C395" i="3"/>
  <c r="C396" i="3"/>
  <c r="L387" i="3"/>
  <c r="K387" i="3"/>
  <c r="L386" i="3"/>
  <c r="K386" i="3"/>
  <c r="L385" i="3"/>
  <c r="K385" i="3"/>
  <c r="C385" i="3"/>
  <c r="C386" i="3"/>
  <c r="C387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L384" i="3"/>
  <c r="K384" i="3"/>
  <c r="L383" i="3"/>
  <c r="K383" i="3"/>
  <c r="L382" i="3"/>
  <c r="K382" i="3"/>
  <c r="L381" i="3"/>
  <c r="K381" i="3"/>
  <c r="L380" i="3"/>
  <c r="K380" i="3"/>
  <c r="L379" i="3"/>
  <c r="K379" i="3"/>
  <c r="L378" i="3"/>
  <c r="K378" i="3"/>
  <c r="L377" i="3"/>
  <c r="K377" i="3"/>
  <c r="L376" i="3"/>
  <c r="K376" i="3"/>
  <c r="L375" i="3"/>
  <c r="K375" i="3"/>
  <c r="L374" i="3"/>
  <c r="K374" i="3"/>
  <c r="L373" i="3"/>
  <c r="K373" i="3"/>
  <c r="L372" i="3"/>
  <c r="K372" i="3"/>
  <c r="L371" i="3"/>
  <c r="K371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L370" i="3"/>
  <c r="K370" i="3"/>
  <c r="L369" i="3"/>
  <c r="K369" i="3"/>
  <c r="L368" i="3"/>
  <c r="K368" i="3"/>
  <c r="L367" i="3"/>
  <c r="K367" i="3"/>
  <c r="L366" i="3"/>
  <c r="K366" i="3"/>
  <c r="L365" i="3"/>
  <c r="K365" i="3"/>
  <c r="L364" i="3"/>
  <c r="K364" i="3"/>
  <c r="L363" i="3"/>
  <c r="K363" i="3"/>
  <c r="L362" i="3"/>
  <c r="K362" i="3"/>
  <c r="L361" i="3"/>
  <c r="K361" i="3"/>
  <c r="L360" i="3"/>
  <c r="K360" i="3"/>
  <c r="L359" i="3"/>
  <c r="K359" i="3"/>
  <c r="L358" i="3"/>
  <c r="K358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L357" i="3"/>
  <c r="K357" i="3"/>
  <c r="L356" i="3"/>
  <c r="K356" i="3"/>
  <c r="L355" i="3"/>
  <c r="K355" i="3"/>
  <c r="L354" i="3"/>
  <c r="K354" i="3"/>
  <c r="L353" i="3"/>
  <c r="K353" i="3"/>
  <c r="L352" i="3"/>
  <c r="K352" i="3"/>
  <c r="L351" i="3"/>
  <c r="K351" i="3"/>
  <c r="L350" i="3"/>
  <c r="K350" i="3"/>
  <c r="C350" i="3"/>
  <c r="C351" i="3"/>
  <c r="C352" i="3"/>
  <c r="C353" i="3"/>
  <c r="C354" i="3"/>
  <c r="C355" i="3"/>
  <c r="C356" i="3"/>
  <c r="A350" i="3"/>
  <c r="A351" i="3"/>
  <c r="A352" i="3"/>
  <c r="A353" i="3"/>
  <c r="A354" i="3"/>
  <c r="A355" i="3"/>
  <c r="A356" i="3"/>
  <c r="L349" i="3"/>
  <c r="K349" i="3"/>
  <c r="L348" i="3"/>
  <c r="K348" i="3"/>
  <c r="L347" i="3"/>
  <c r="K347" i="3"/>
  <c r="L346" i="3"/>
  <c r="K346" i="3"/>
  <c r="L345" i="3"/>
  <c r="K345" i="3"/>
  <c r="L344" i="3"/>
  <c r="K344" i="3"/>
  <c r="L343" i="3"/>
  <c r="K343" i="3"/>
  <c r="L342" i="3"/>
  <c r="K342" i="3"/>
  <c r="C342" i="3"/>
  <c r="C343" i="3"/>
  <c r="C344" i="3"/>
  <c r="C345" i="3"/>
  <c r="C346" i="3"/>
  <c r="C347" i="3"/>
  <c r="C348" i="3"/>
  <c r="L341" i="3"/>
  <c r="K341" i="3"/>
  <c r="C341" i="3"/>
  <c r="A341" i="3"/>
  <c r="A342" i="3"/>
  <c r="A343" i="3"/>
  <c r="A344" i="3"/>
  <c r="A345" i="3"/>
  <c r="A346" i="3"/>
  <c r="A347" i="3"/>
  <c r="A348" i="3"/>
  <c r="L340" i="3"/>
  <c r="K340" i="3"/>
  <c r="L339" i="3"/>
  <c r="K339" i="3"/>
  <c r="L338" i="3"/>
  <c r="K338" i="3"/>
  <c r="L337" i="3"/>
  <c r="K337" i="3"/>
  <c r="L336" i="3"/>
  <c r="K336" i="3"/>
  <c r="L335" i="3"/>
  <c r="K335" i="3"/>
  <c r="L334" i="3"/>
  <c r="K334" i="3"/>
  <c r="L333" i="3"/>
  <c r="K333" i="3"/>
  <c r="L332" i="3"/>
  <c r="K332" i="3"/>
  <c r="L331" i="3"/>
  <c r="K331" i="3"/>
  <c r="L330" i="3"/>
  <c r="K330" i="3"/>
  <c r="C330" i="3"/>
  <c r="C331" i="3"/>
  <c r="C332" i="3"/>
  <c r="C333" i="3"/>
  <c r="C334" i="3"/>
  <c r="C335" i="3"/>
  <c r="C336" i="3"/>
  <c r="C337" i="3"/>
  <c r="C338" i="3"/>
  <c r="C339" i="3"/>
  <c r="A330" i="3"/>
  <c r="A331" i="3"/>
  <c r="A332" i="3"/>
  <c r="A333" i="3"/>
  <c r="A334" i="3"/>
  <c r="A335" i="3"/>
  <c r="A336" i="3"/>
  <c r="A337" i="3"/>
  <c r="A338" i="3"/>
  <c r="A339" i="3"/>
  <c r="L329" i="3"/>
  <c r="K329" i="3"/>
  <c r="L328" i="3"/>
  <c r="K328" i="3"/>
  <c r="L327" i="3"/>
  <c r="K327" i="3"/>
  <c r="L326" i="3"/>
  <c r="K326" i="3"/>
  <c r="L325" i="3"/>
  <c r="K325" i="3"/>
  <c r="L324" i="3"/>
  <c r="K324" i="3"/>
  <c r="L323" i="3"/>
  <c r="K323" i="3"/>
  <c r="L322" i="3"/>
  <c r="K322" i="3"/>
  <c r="L321" i="3"/>
  <c r="K321" i="3"/>
  <c r="C321" i="3"/>
  <c r="C322" i="3"/>
  <c r="C323" i="3"/>
  <c r="C324" i="3"/>
  <c r="C325" i="3"/>
  <c r="C326" i="3"/>
  <c r="C327" i="3"/>
  <c r="C328" i="3"/>
  <c r="L320" i="3"/>
  <c r="K320" i="3"/>
  <c r="C320" i="3"/>
  <c r="A320" i="3"/>
  <c r="A321" i="3"/>
  <c r="A322" i="3"/>
  <c r="A323" i="3"/>
  <c r="A324" i="3"/>
  <c r="A325" i="3"/>
  <c r="A326" i="3"/>
  <c r="A327" i="3"/>
  <c r="A328" i="3"/>
  <c r="L319" i="3"/>
  <c r="K319" i="3"/>
  <c r="L318" i="3"/>
  <c r="K318" i="3"/>
  <c r="L317" i="3"/>
  <c r="K317" i="3"/>
  <c r="L316" i="3"/>
  <c r="K316" i="3"/>
  <c r="L315" i="3"/>
  <c r="K315" i="3"/>
  <c r="L314" i="3"/>
  <c r="K314" i="3"/>
  <c r="L313" i="3"/>
  <c r="K313" i="3"/>
  <c r="L312" i="3"/>
  <c r="K312" i="3"/>
  <c r="L311" i="3"/>
  <c r="K311" i="3"/>
  <c r="L310" i="3"/>
  <c r="K310" i="3"/>
  <c r="L309" i="3"/>
  <c r="K309" i="3"/>
  <c r="L308" i="3"/>
  <c r="K308" i="3"/>
  <c r="C308" i="3"/>
  <c r="C309" i="3"/>
  <c r="C310" i="3"/>
  <c r="C311" i="3"/>
  <c r="C312" i="3"/>
  <c r="C313" i="3"/>
  <c r="C314" i="3"/>
  <c r="C315" i="3"/>
  <c r="C316" i="3"/>
  <c r="C317" i="3"/>
  <c r="C318" i="3"/>
  <c r="A308" i="3"/>
  <c r="A309" i="3"/>
  <c r="A310" i="3"/>
  <c r="A311" i="3"/>
  <c r="A312" i="3"/>
  <c r="A313" i="3"/>
  <c r="A314" i="3"/>
  <c r="A315" i="3"/>
  <c r="A316" i="3"/>
  <c r="A317" i="3"/>
  <c r="A318" i="3"/>
  <c r="L307" i="3"/>
  <c r="K307" i="3"/>
  <c r="L306" i="3"/>
  <c r="K306" i="3"/>
  <c r="L305" i="3"/>
  <c r="K305" i="3"/>
  <c r="L304" i="3"/>
  <c r="K304" i="3"/>
  <c r="L303" i="3"/>
  <c r="K303" i="3"/>
  <c r="L302" i="3"/>
  <c r="K302" i="3"/>
  <c r="L301" i="3"/>
  <c r="K301" i="3"/>
  <c r="L300" i="3"/>
  <c r="K300" i="3"/>
  <c r="L299" i="3"/>
  <c r="K299" i="3"/>
  <c r="L298" i="3"/>
  <c r="K298" i="3"/>
  <c r="L297" i="3"/>
  <c r="K297" i="3"/>
  <c r="L296" i="3"/>
  <c r="K296" i="3"/>
  <c r="L295" i="3"/>
  <c r="K295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L294" i="3"/>
  <c r="K294" i="3"/>
  <c r="L293" i="3"/>
  <c r="K293" i="3"/>
  <c r="L292" i="3"/>
  <c r="K292" i="3"/>
  <c r="L291" i="3"/>
  <c r="K291" i="3"/>
  <c r="L290" i="3"/>
  <c r="K290" i="3"/>
  <c r="L289" i="3"/>
  <c r="K289" i="3"/>
  <c r="L288" i="3"/>
  <c r="K288" i="3"/>
  <c r="L287" i="3"/>
  <c r="K287" i="3"/>
  <c r="C287" i="3"/>
  <c r="C288" i="3"/>
  <c r="C289" i="3"/>
  <c r="C290" i="3"/>
  <c r="C291" i="3"/>
  <c r="C292" i="3"/>
  <c r="C293" i="3"/>
  <c r="L286" i="3"/>
  <c r="K286" i="3"/>
  <c r="C286" i="3"/>
  <c r="A286" i="3"/>
  <c r="A287" i="3"/>
  <c r="A288" i="3"/>
  <c r="A289" i="3"/>
  <c r="A290" i="3"/>
  <c r="A291" i="3"/>
  <c r="A292" i="3"/>
  <c r="A293" i="3"/>
  <c r="L285" i="3"/>
  <c r="K285" i="3"/>
  <c r="L284" i="3"/>
  <c r="K284" i="3"/>
  <c r="L283" i="3"/>
  <c r="K283" i="3"/>
  <c r="L282" i="3"/>
  <c r="K282" i="3"/>
  <c r="L281" i="3"/>
  <c r="K281" i="3"/>
  <c r="L280" i="3"/>
  <c r="K280" i="3"/>
  <c r="L279" i="3"/>
  <c r="K279" i="3"/>
  <c r="L278" i="3"/>
  <c r="K278" i="3"/>
  <c r="L277" i="3"/>
  <c r="K277" i="3"/>
  <c r="C277" i="3"/>
  <c r="C278" i="3"/>
  <c r="C279" i="3"/>
  <c r="C280" i="3"/>
  <c r="C281" i="3"/>
  <c r="C282" i="3"/>
  <c r="C283" i="3"/>
  <c r="C284" i="3"/>
  <c r="A277" i="3"/>
  <c r="A278" i="3"/>
  <c r="A279" i="3"/>
  <c r="A280" i="3"/>
  <c r="A281" i="3"/>
  <c r="A282" i="3"/>
  <c r="A283" i="3"/>
  <c r="A284" i="3"/>
  <c r="L276" i="3"/>
  <c r="K276" i="3"/>
  <c r="L275" i="3"/>
  <c r="K275" i="3"/>
  <c r="L274" i="3"/>
  <c r="K274" i="3"/>
  <c r="L273" i="3"/>
  <c r="K273" i="3"/>
  <c r="L272" i="3"/>
  <c r="K272" i="3"/>
  <c r="L271" i="3"/>
  <c r="K271" i="3"/>
  <c r="C271" i="3"/>
  <c r="C272" i="3"/>
  <c r="C273" i="3"/>
  <c r="C274" i="3"/>
  <c r="C275" i="3"/>
  <c r="A271" i="3"/>
  <c r="A272" i="3"/>
  <c r="A273" i="3"/>
  <c r="A274" i="3"/>
  <c r="A275" i="3"/>
  <c r="L270" i="3"/>
  <c r="K270" i="3"/>
  <c r="L269" i="3"/>
  <c r="K269" i="3"/>
  <c r="L268" i="3"/>
  <c r="K268" i="3"/>
  <c r="L267" i="3"/>
  <c r="K267" i="3"/>
  <c r="L266" i="3"/>
  <c r="K266" i="3"/>
  <c r="L265" i="3"/>
  <c r="K265" i="3"/>
  <c r="C265" i="3"/>
  <c r="C266" i="3"/>
  <c r="C267" i="3"/>
  <c r="C268" i="3"/>
  <c r="C269" i="3"/>
  <c r="L264" i="3"/>
  <c r="K264" i="3"/>
  <c r="C264" i="3"/>
  <c r="A264" i="3"/>
  <c r="A265" i="3"/>
  <c r="A266" i="3"/>
  <c r="A267" i="3"/>
  <c r="A268" i="3"/>
  <c r="A269" i="3"/>
  <c r="L263" i="3"/>
  <c r="K263" i="3"/>
  <c r="L262" i="3"/>
  <c r="K262" i="3"/>
  <c r="L261" i="3"/>
  <c r="K261" i="3"/>
  <c r="L260" i="3"/>
  <c r="K260" i="3"/>
  <c r="L259" i="3"/>
  <c r="K259" i="3"/>
  <c r="L258" i="3"/>
  <c r="K258" i="3"/>
  <c r="L257" i="3"/>
  <c r="K257" i="3"/>
  <c r="C257" i="3"/>
  <c r="C258" i="3"/>
  <c r="C259" i="3"/>
  <c r="C260" i="3"/>
  <c r="C261" i="3"/>
  <c r="C262" i="3"/>
  <c r="L256" i="3"/>
  <c r="K256" i="3"/>
  <c r="L255" i="3"/>
  <c r="K255" i="3"/>
  <c r="L254" i="3"/>
  <c r="K254" i="3"/>
  <c r="L253" i="3"/>
  <c r="K253" i="3"/>
  <c r="C253" i="3"/>
  <c r="C254" i="3"/>
  <c r="C255" i="3"/>
  <c r="C256" i="3"/>
  <c r="L252" i="3"/>
  <c r="K252" i="3"/>
  <c r="C252" i="3"/>
  <c r="A252" i="3"/>
  <c r="A253" i="3"/>
  <c r="A254" i="3"/>
  <c r="A255" i="3"/>
  <c r="A256" i="3"/>
  <c r="A257" i="3"/>
  <c r="A258" i="3"/>
  <c r="A259" i="3"/>
  <c r="A260" i="3"/>
  <c r="A261" i="3"/>
  <c r="A262" i="3"/>
  <c r="L251" i="3"/>
  <c r="K251" i="3"/>
  <c r="L250" i="3"/>
  <c r="K250" i="3"/>
  <c r="L249" i="3"/>
  <c r="K249" i="3"/>
  <c r="C249" i="3"/>
  <c r="C250" i="3"/>
  <c r="L248" i="3"/>
  <c r="K248" i="3"/>
  <c r="L247" i="3"/>
  <c r="K247" i="3"/>
  <c r="L246" i="3"/>
  <c r="K246" i="3"/>
  <c r="L245" i="3"/>
  <c r="K245" i="3"/>
  <c r="C245" i="3"/>
  <c r="C246" i="3"/>
  <c r="C247" i="3"/>
  <c r="C248" i="3"/>
  <c r="L244" i="3"/>
  <c r="K244" i="3"/>
  <c r="C244" i="3"/>
  <c r="A244" i="3"/>
  <c r="A245" i="3"/>
  <c r="A246" i="3"/>
  <c r="A247" i="3"/>
  <c r="A248" i="3"/>
  <c r="A249" i="3"/>
  <c r="A250" i="3"/>
  <c r="L243" i="3"/>
  <c r="K243" i="3"/>
  <c r="L242" i="3"/>
  <c r="K242" i="3"/>
  <c r="L241" i="3"/>
  <c r="K241" i="3"/>
  <c r="L240" i="3"/>
  <c r="K240" i="3"/>
  <c r="L239" i="3"/>
  <c r="K239" i="3"/>
  <c r="C239" i="3"/>
  <c r="C240" i="3"/>
  <c r="C241" i="3"/>
  <c r="C242" i="3"/>
  <c r="L238" i="3"/>
  <c r="K238" i="3"/>
  <c r="C238" i="3"/>
  <c r="A238" i="3"/>
  <c r="A239" i="3"/>
  <c r="A240" i="3"/>
  <c r="A241" i="3"/>
  <c r="A242" i="3"/>
  <c r="L237" i="3"/>
  <c r="K237" i="3"/>
  <c r="L236" i="3"/>
  <c r="K236" i="3"/>
  <c r="L235" i="3"/>
  <c r="K235" i="3"/>
  <c r="L234" i="3"/>
  <c r="K234" i="3"/>
  <c r="L233" i="3"/>
  <c r="K233" i="3"/>
  <c r="L232" i="3"/>
  <c r="K232" i="3"/>
  <c r="L231" i="3"/>
  <c r="K231" i="3"/>
  <c r="C231" i="3"/>
  <c r="C232" i="3"/>
  <c r="C233" i="3"/>
  <c r="C234" i="3"/>
  <c r="C235" i="3"/>
  <c r="C236" i="3"/>
  <c r="A231" i="3"/>
  <c r="A232" i="3"/>
  <c r="A233" i="3"/>
  <c r="A234" i="3"/>
  <c r="A235" i="3"/>
  <c r="A236" i="3"/>
  <c r="L230" i="3"/>
  <c r="K230" i="3"/>
  <c r="L229" i="3"/>
  <c r="K229" i="3"/>
  <c r="L228" i="3"/>
  <c r="K228" i="3"/>
  <c r="L227" i="3"/>
  <c r="K227" i="3"/>
  <c r="L226" i="3"/>
  <c r="K226" i="3"/>
  <c r="L225" i="3"/>
  <c r="K225" i="3"/>
  <c r="C225" i="3"/>
  <c r="C226" i="3"/>
  <c r="C227" i="3"/>
  <c r="C228" i="3"/>
  <c r="C229" i="3"/>
  <c r="A225" i="3"/>
  <c r="A226" i="3"/>
  <c r="A227" i="3"/>
  <c r="A228" i="3"/>
  <c r="A229" i="3"/>
  <c r="L224" i="3"/>
  <c r="K224" i="3"/>
  <c r="L223" i="3"/>
  <c r="K223" i="3"/>
  <c r="L222" i="3"/>
  <c r="K222" i="3"/>
  <c r="L221" i="3"/>
  <c r="K221" i="3"/>
  <c r="L220" i="3"/>
  <c r="K220" i="3"/>
  <c r="L219" i="3"/>
  <c r="K219" i="3"/>
  <c r="L218" i="3"/>
  <c r="K218" i="3"/>
  <c r="L217" i="3"/>
  <c r="K217" i="3"/>
  <c r="L216" i="3"/>
  <c r="K216" i="3"/>
  <c r="C216" i="3"/>
  <c r="C217" i="3"/>
  <c r="C218" i="3"/>
  <c r="C219" i="3"/>
  <c r="C220" i="3"/>
  <c r="C221" i="3"/>
  <c r="C222" i="3"/>
  <c r="C223" i="3"/>
  <c r="A216" i="3"/>
  <c r="A217" i="3"/>
  <c r="A218" i="3"/>
  <c r="A219" i="3"/>
  <c r="A220" i="3"/>
  <c r="A221" i="3"/>
  <c r="A222" i="3"/>
  <c r="A223" i="3"/>
  <c r="L215" i="3"/>
  <c r="K215" i="3"/>
  <c r="L214" i="3"/>
  <c r="K214" i="3"/>
  <c r="L213" i="3"/>
  <c r="K213" i="3"/>
  <c r="L212" i="3"/>
  <c r="K212" i="3"/>
  <c r="L211" i="3"/>
  <c r="K211" i="3"/>
  <c r="L210" i="3"/>
  <c r="K210" i="3"/>
  <c r="L209" i="3"/>
  <c r="K209" i="3"/>
  <c r="L208" i="3"/>
  <c r="K208" i="3"/>
  <c r="L207" i="3"/>
  <c r="K207" i="3"/>
  <c r="L206" i="3"/>
  <c r="K206" i="3"/>
  <c r="L205" i="3"/>
  <c r="K205" i="3"/>
  <c r="C205" i="3"/>
  <c r="C206" i="3"/>
  <c r="C207" i="3"/>
  <c r="C208" i="3"/>
  <c r="C209" i="3"/>
  <c r="C210" i="3"/>
  <c r="C211" i="3"/>
  <c r="C212" i="3"/>
  <c r="C213" i="3"/>
  <c r="C214" i="3"/>
  <c r="A205" i="3"/>
  <c r="A206" i="3"/>
  <c r="A207" i="3"/>
  <c r="A208" i="3"/>
  <c r="A209" i="3"/>
  <c r="A210" i="3"/>
  <c r="A211" i="3"/>
  <c r="A212" i="3"/>
  <c r="A213" i="3"/>
  <c r="A214" i="3"/>
  <c r="L204" i="3"/>
  <c r="K204" i="3"/>
  <c r="L203" i="3"/>
  <c r="K203" i="3"/>
  <c r="L202" i="3"/>
  <c r="K202" i="3"/>
  <c r="L201" i="3"/>
  <c r="K201" i="3"/>
  <c r="L200" i="3"/>
  <c r="K200" i="3"/>
  <c r="L199" i="3"/>
  <c r="K199" i="3"/>
  <c r="C199" i="3"/>
  <c r="C200" i="3"/>
  <c r="C201" i="3"/>
  <c r="C202" i="3"/>
  <c r="C203" i="3"/>
  <c r="A199" i="3"/>
  <c r="A200" i="3"/>
  <c r="A201" i="3"/>
  <c r="A202" i="3"/>
  <c r="A203" i="3"/>
  <c r="L198" i="3"/>
  <c r="K198" i="3"/>
  <c r="L197" i="3"/>
  <c r="K197" i="3"/>
  <c r="L196" i="3"/>
  <c r="K196" i="3"/>
  <c r="L195" i="3"/>
  <c r="K195" i="3"/>
  <c r="L194" i="3"/>
  <c r="K194" i="3"/>
  <c r="L193" i="3"/>
  <c r="K193" i="3"/>
  <c r="L192" i="3"/>
  <c r="K192" i="3"/>
  <c r="C192" i="3"/>
  <c r="C193" i="3"/>
  <c r="C194" i="3"/>
  <c r="C195" i="3"/>
  <c r="C196" i="3"/>
  <c r="C197" i="3"/>
  <c r="A192" i="3"/>
  <c r="A193" i="3"/>
  <c r="A194" i="3"/>
  <c r="A195" i="3"/>
  <c r="A196" i="3"/>
  <c r="A197" i="3"/>
  <c r="L191" i="3"/>
  <c r="K191" i="3"/>
  <c r="L190" i="3"/>
  <c r="K190" i="3"/>
  <c r="L189" i="3"/>
  <c r="K189" i="3"/>
  <c r="L188" i="3"/>
  <c r="K188" i="3"/>
  <c r="L187" i="3"/>
  <c r="K187" i="3"/>
  <c r="L186" i="3"/>
  <c r="K186" i="3"/>
  <c r="L185" i="3"/>
  <c r="K185" i="3"/>
  <c r="L184" i="3"/>
  <c r="K184" i="3"/>
  <c r="C184" i="3"/>
  <c r="C185" i="3"/>
  <c r="C186" i="3"/>
  <c r="C187" i="3"/>
  <c r="C188" i="3"/>
  <c r="C189" i="3"/>
  <c r="C190" i="3"/>
  <c r="A184" i="3"/>
  <c r="A185" i="3"/>
  <c r="A186" i="3"/>
  <c r="A187" i="3"/>
  <c r="A188" i="3"/>
  <c r="A189" i="3"/>
  <c r="A190" i="3"/>
  <c r="L183" i="3"/>
  <c r="K183" i="3"/>
  <c r="L182" i="3"/>
  <c r="K182" i="3"/>
  <c r="L181" i="3"/>
  <c r="K181" i="3"/>
  <c r="L180" i="3"/>
  <c r="K180" i="3"/>
  <c r="L179" i="3"/>
  <c r="K179" i="3"/>
  <c r="L178" i="3"/>
  <c r="K178" i="3"/>
  <c r="L177" i="3"/>
  <c r="K177" i="3"/>
  <c r="L176" i="3"/>
  <c r="K176" i="3"/>
  <c r="L175" i="3"/>
  <c r="K175" i="3"/>
  <c r="C175" i="3"/>
  <c r="C176" i="3"/>
  <c r="C177" i="3"/>
  <c r="C178" i="3"/>
  <c r="C179" i="3"/>
  <c r="C180" i="3"/>
  <c r="C181" i="3"/>
  <c r="C182" i="3"/>
  <c r="A175" i="3"/>
  <c r="A176" i="3"/>
  <c r="A177" i="3"/>
  <c r="A178" i="3"/>
  <c r="A179" i="3"/>
  <c r="A180" i="3"/>
  <c r="A181" i="3"/>
  <c r="A182" i="3"/>
  <c r="L174" i="3"/>
  <c r="K174" i="3"/>
  <c r="L173" i="3"/>
  <c r="K173" i="3"/>
  <c r="L172" i="3"/>
  <c r="K172" i="3"/>
  <c r="L171" i="3"/>
  <c r="K171" i="3"/>
  <c r="L170" i="3"/>
  <c r="K170" i="3"/>
  <c r="L169" i="3"/>
  <c r="K169" i="3"/>
  <c r="L168" i="3"/>
  <c r="K168" i="3"/>
  <c r="L167" i="3"/>
  <c r="K167" i="3"/>
  <c r="L166" i="3"/>
  <c r="K166" i="3"/>
  <c r="L165" i="3"/>
  <c r="K165" i="3"/>
  <c r="L164" i="3"/>
  <c r="K164" i="3"/>
  <c r="C164" i="3"/>
  <c r="C165" i="3"/>
  <c r="C166" i="3"/>
  <c r="C167" i="3"/>
  <c r="C168" i="3"/>
  <c r="C169" i="3"/>
  <c r="C170" i="3"/>
  <c r="C171" i="3"/>
  <c r="C172" i="3"/>
  <c r="C173" i="3"/>
  <c r="A164" i="3"/>
  <c r="A165" i="3"/>
  <c r="A166" i="3"/>
  <c r="A167" i="3"/>
  <c r="A168" i="3"/>
  <c r="A169" i="3"/>
  <c r="A170" i="3"/>
  <c r="A171" i="3"/>
  <c r="A172" i="3"/>
  <c r="A173" i="3"/>
  <c r="L163" i="3"/>
  <c r="K163" i="3"/>
  <c r="L162" i="3"/>
  <c r="K162" i="3"/>
  <c r="L161" i="3"/>
  <c r="K161" i="3"/>
  <c r="L160" i="3"/>
  <c r="K160" i="3"/>
  <c r="L159" i="3"/>
  <c r="K159" i="3"/>
  <c r="L158" i="3"/>
  <c r="K158" i="3"/>
  <c r="L157" i="3"/>
  <c r="K157" i="3"/>
  <c r="L156" i="3"/>
  <c r="K156" i="3"/>
  <c r="L155" i="3"/>
  <c r="K155" i="3"/>
  <c r="L154" i="3"/>
  <c r="K154" i="3"/>
  <c r="C154" i="3"/>
  <c r="C155" i="3"/>
  <c r="C156" i="3"/>
  <c r="C157" i="3"/>
  <c r="C158" i="3"/>
  <c r="C159" i="3"/>
  <c r="C160" i="3"/>
  <c r="C161" i="3"/>
  <c r="C162" i="3"/>
  <c r="A154" i="3"/>
  <c r="A155" i="3"/>
  <c r="A156" i="3"/>
  <c r="A157" i="3"/>
  <c r="A158" i="3"/>
  <c r="A159" i="3"/>
  <c r="A160" i="3"/>
  <c r="A161" i="3"/>
  <c r="A162" i="3"/>
  <c r="L153" i="3"/>
  <c r="K153" i="3"/>
  <c r="L152" i="3"/>
  <c r="K152" i="3"/>
  <c r="L151" i="3"/>
  <c r="K151" i="3"/>
  <c r="L150" i="3"/>
  <c r="K150" i="3"/>
  <c r="C150" i="3"/>
  <c r="C151" i="3"/>
  <c r="C152" i="3"/>
  <c r="A150" i="3"/>
  <c r="A151" i="3"/>
  <c r="A152" i="3"/>
  <c r="L149" i="3"/>
  <c r="K149" i="3"/>
  <c r="L148" i="3"/>
  <c r="K148" i="3"/>
  <c r="L147" i="3"/>
  <c r="K147" i="3"/>
  <c r="L146" i="3"/>
  <c r="K146" i="3"/>
  <c r="L145" i="3"/>
  <c r="K145" i="3"/>
  <c r="L144" i="3"/>
  <c r="K144" i="3"/>
  <c r="L143" i="3"/>
  <c r="K143" i="3"/>
  <c r="L142" i="3"/>
  <c r="K142" i="3"/>
  <c r="L141" i="3"/>
  <c r="K141" i="3"/>
  <c r="L140" i="3"/>
  <c r="K140" i="3"/>
  <c r="L139" i="3"/>
  <c r="K139" i="3"/>
  <c r="L138" i="3"/>
  <c r="K138" i="3"/>
  <c r="L137" i="3"/>
  <c r="K137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L136" i="3"/>
  <c r="K136" i="3"/>
  <c r="L135" i="3"/>
  <c r="K135" i="3"/>
  <c r="L134" i="3"/>
  <c r="K134" i="3"/>
  <c r="L133" i="3"/>
  <c r="K133" i="3"/>
  <c r="L132" i="3"/>
  <c r="K132" i="3"/>
  <c r="L131" i="3"/>
  <c r="K131" i="3"/>
  <c r="L130" i="3"/>
  <c r="K130" i="3"/>
  <c r="C130" i="3"/>
  <c r="C131" i="3"/>
  <c r="C132" i="3"/>
  <c r="C133" i="3"/>
  <c r="C134" i="3"/>
  <c r="C135" i="3"/>
  <c r="A130" i="3"/>
  <c r="A131" i="3"/>
  <c r="A132" i="3"/>
  <c r="A133" i="3"/>
  <c r="A134" i="3"/>
  <c r="A135" i="3"/>
  <c r="L129" i="3"/>
  <c r="K129" i="3"/>
  <c r="L128" i="3"/>
  <c r="K128" i="3"/>
  <c r="L127" i="3"/>
  <c r="K127" i="3"/>
  <c r="L126" i="3"/>
  <c r="K126" i="3"/>
  <c r="L125" i="3"/>
  <c r="K125" i="3"/>
  <c r="L124" i="3"/>
  <c r="K124" i="3"/>
  <c r="L123" i="3"/>
  <c r="K123" i="3"/>
  <c r="L122" i="3"/>
  <c r="K122" i="3"/>
  <c r="L121" i="3"/>
  <c r="K121" i="3"/>
  <c r="L120" i="3"/>
  <c r="K120" i="3"/>
  <c r="L119" i="3"/>
  <c r="K119" i="3"/>
  <c r="L118" i="3"/>
  <c r="K118" i="3"/>
  <c r="C118" i="3"/>
  <c r="C119" i="3"/>
  <c r="C120" i="3"/>
  <c r="C121" i="3"/>
  <c r="C122" i="3"/>
  <c r="C123" i="3"/>
  <c r="C124" i="3"/>
  <c r="C125" i="3"/>
  <c r="C126" i="3"/>
  <c r="C127" i="3"/>
  <c r="C128" i="3"/>
  <c r="A118" i="3"/>
  <c r="A119" i="3"/>
  <c r="A120" i="3"/>
  <c r="A121" i="3"/>
  <c r="A122" i="3"/>
  <c r="A123" i="3"/>
  <c r="A124" i="3"/>
  <c r="A125" i="3"/>
  <c r="A126" i="3"/>
  <c r="A127" i="3"/>
  <c r="A128" i="3"/>
  <c r="L117" i="3"/>
  <c r="K117" i="3"/>
  <c r="L116" i="3"/>
  <c r="K116" i="3"/>
  <c r="L115" i="3"/>
  <c r="K115" i="3"/>
  <c r="L114" i="3"/>
  <c r="K114" i="3"/>
  <c r="L113" i="3"/>
  <c r="K113" i="3"/>
  <c r="L112" i="3"/>
  <c r="K112" i="3"/>
  <c r="L111" i="3"/>
  <c r="K111" i="3"/>
  <c r="L110" i="3"/>
  <c r="K110" i="3"/>
  <c r="L109" i="3"/>
  <c r="K109" i="3"/>
  <c r="C109" i="3"/>
  <c r="C110" i="3"/>
  <c r="C111" i="3"/>
  <c r="C112" i="3"/>
  <c r="C113" i="3"/>
  <c r="C114" i="3"/>
  <c r="C115" i="3"/>
  <c r="C116" i="3"/>
  <c r="A109" i="3"/>
  <c r="A110" i="3"/>
  <c r="A111" i="3"/>
  <c r="A112" i="3"/>
  <c r="A113" i="3"/>
  <c r="A114" i="3"/>
  <c r="A115" i="3"/>
  <c r="A116" i="3"/>
  <c r="L108" i="3"/>
  <c r="K108" i="3"/>
  <c r="L107" i="3"/>
  <c r="K107" i="3"/>
  <c r="L106" i="3"/>
  <c r="K106" i="3"/>
  <c r="L105" i="3"/>
  <c r="K105" i="3"/>
  <c r="L104" i="3"/>
  <c r="K104" i="3"/>
  <c r="L103" i="3"/>
  <c r="K103" i="3"/>
  <c r="L102" i="3"/>
  <c r="K102" i="3"/>
  <c r="L101" i="3"/>
  <c r="K101" i="3"/>
  <c r="L100" i="3"/>
  <c r="K100" i="3"/>
  <c r="C100" i="3"/>
  <c r="C101" i="3"/>
  <c r="C102" i="3"/>
  <c r="C103" i="3"/>
  <c r="C104" i="3"/>
  <c r="C105" i="3"/>
  <c r="C106" i="3"/>
  <c r="C107" i="3"/>
  <c r="A100" i="3"/>
  <c r="A101" i="3"/>
  <c r="A102" i="3"/>
  <c r="A103" i="3"/>
  <c r="A104" i="3"/>
  <c r="A105" i="3"/>
  <c r="A106" i="3"/>
  <c r="A107" i="3"/>
  <c r="L99" i="3"/>
  <c r="K99" i="3"/>
  <c r="L98" i="3"/>
  <c r="K98" i="3"/>
  <c r="L97" i="3"/>
  <c r="K97" i="3"/>
  <c r="L96" i="3"/>
  <c r="K96" i="3"/>
  <c r="L95" i="3"/>
  <c r="K95" i="3"/>
  <c r="L94" i="3"/>
  <c r="K94" i="3"/>
  <c r="L93" i="3"/>
  <c r="K93" i="3"/>
  <c r="L92" i="3"/>
  <c r="K92" i="3"/>
  <c r="L91" i="3"/>
  <c r="K91" i="3"/>
  <c r="L90" i="3"/>
  <c r="K90" i="3"/>
  <c r="L89" i="3"/>
  <c r="K89" i="3"/>
  <c r="L88" i="3"/>
  <c r="K88" i="3"/>
  <c r="L87" i="3"/>
  <c r="K87" i="3"/>
  <c r="C87" i="3"/>
  <c r="C88" i="3"/>
  <c r="C89" i="3"/>
  <c r="C90" i="3"/>
  <c r="C91" i="3"/>
  <c r="C92" i="3"/>
  <c r="C93" i="3"/>
  <c r="C94" i="3"/>
  <c r="C95" i="3"/>
  <c r="C96" i="3"/>
  <c r="C97" i="3"/>
  <c r="C98" i="3"/>
  <c r="A87" i="3"/>
  <c r="A88" i="3"/>
  <c r="A89" i="3"/>
  <c r="A90" i="3"/>
  <c r="A91" i="3"/>
  <c r="A92" i="3"/>
  <c r="A93" i="3"/>
  <c r="A94" i="3"/>
  <c r="A95" i="3"/>
  <c r="A96" i="3"/>
  <c r="A97" i="3"/>
  <c r="A98" i="3"/>
  <c r="L86" i="3"/>
  <c r="K86" i="3"/>
  <c r="L85" i="3"/>
  <c r="K85" i="3"/>
  <c r="L84" i="3"/>
  <c r="K84" i="3"/>
  <c r="L83" i="3"/>
  <c r="K83" i="3"/>
  <c r="L82" i="3"/>
  <c r="K82" i="3"/>
  <c r="L81" i="3"/>
  <c r="K81" i="3"/>
  <c r="L80" i="3"/>
  <c r="K80" i="3"/>
  <c r="L79" i="3"/>
  <c r="K79" i="3"/>
  <c r="L78" i="3"/>
  <c r="K78" i="3"/>
  <c r="L77" i="3"/>
  <c r="K77" i="3"/>
  <c r="C77" i="3"/>
  <c r="C78" i="3"/>
  <c r="C79" i="3"/>
  <c r="C80" i="3"/>
  <c r="C81" i="3"/>
  <c r="C82" i="3"/>
  <c r="C83" i="3"/>
  <c r="C84" i="3"/>
  <c r="C85" i="3"/>
  <c r="A77" i="3"/>
  <c r="A78" i="3"/>
  <c r="A79" i="3"/>
  <c r="A80" i="3"/>
  <c r="A81" i="3"/>
  <c r="A82" i="3"/>
  <c r="A83" i="3"/>
  <c r="A84" i="3"/>
  <c r="A85" i="3"/>
  <c r="L76" i="3"/>
  <c r="K76" i="3"/>
  <c r="L75" i="3"/>
  <c r="K75" i="3"/>
  <c r="L74" i="3"/>
  <c r="K74" i="3"/>
  <c r="L73" i="3"/>
  <c r="K73" i="3"/>
  <c r="L72" i="3"/>
  <c r="K72" i="3"/>
  <c r="L71" i="3"/>
  <c r="K71" i="3"/>
  <c r="L70" i="3"/>
  <c r="K70" i="3"/>
  <c r="L69" i="3"/>
  <c r="K69" i="3"/>
  <c r="C69" i="3"/>
  <c r="C70" i="3"/>
  <c r="C71" i="3"/>
  <c r="C72" i="3"/>
  <c r="C73" i="3"/>
  <c r="C74" i="3"/>
  <c r="C75" i="3"/>
  <c r="A69" i="3"/>
  <c r="A70" i="3"/>
  <c r="A71" i="3"/>
  <c r="A72" i="3"/>
  <c r="A73" i="3"/>
  <c r="A74" i="3"/>
  <c r="A75" i="3"/>
  <c r="L68" i="3"/>
  <c r="K68" i="3"/>
  <c r="L67" i="3"/>
  <c r="K67" i="3"/>
  <c r="L66" i="3"/>
  <c r="K66" i="3"/>
  <c r="L65" i="3"/>
  <c r="K65" i="3"/>
  <c r="L64" i="3"/>
  <c r="K64" i="3"/>
  <c r="L63" i="3"/>
  <c r="K63" i="3"/>
  <c r="L62" i="3"/>
  <c r="K62" i="3"/>
  <c r="L61" i="3"/>
  <c r="K61" i="3"/>
  <c r="L60" i="3"/>
  <c r="K60" i="3"/>
  <c r="C60" i="3"/>
  <c r="C61" i="3"/>
  <c r="C62" i="3"/>
  <c r="C63" i="3"/>
  <c r="C64" i="3"/>
  <c r="C65" i="3"/>
  <c r="C66" i="3"/>
  <c r="C67" i="3"/>
  <c r="A60" i="3"/>
  <c r="A61" i="3"/>
  <c r="A62" i="3"/>
  <c r="A63" i="3"/>
  <c r="A64" i="3"/>
  <c r="A65" i="3"/>
  <c r="A66" i="3"/>
  <c r="A67" i="3"/>
  <c r="L59" i="3"/>
  <c r="K59" i="3"/>
  <c r="L58" i="3"/>
  <c r="K58" i="3"/>
  <c r="L57" i="3"/>
  <c r="K57" i="3"/>
  <c r="L56" i="3"/>
  <c r="K56" i="3"/>
  <c r="L55" i="3"/>
  <c r="K55" i="3"/>
  <c r="L54" i="3"/>
  <c r="K54" i="3"/>
  <c r="L53" i="3"/>
  <c r="K53" i="3"/>
  <c r="L52" i="3"/>
  <c r="K52" i="3"/>
  <c r="L51" i="3"/>
  <c r="K51" i="3"/>
  <c r="L50" i="3"/>
  <c r="K50" i="3"/>
  <c r="L49" i="3"/>
  <c r="K49" i="3"/>
  <c r="L48" i="3"/>
  <c r="K48" i="3"/>
  <c r="C48" i="3"/>
  <c r="C49" i="3"/>
  <c r="C50" i="3"/>
  <c r="C51" i="3"/>
  <c r="C52" i="3"/>
  <c r="C53" i="3"/>
  <c r="C54" i="3"/>
  <c r="C55" i="3"/>
  <c r="C56" i="3"/>
  <c r="C57" i="3"/>
  <c r="C58" i="3"/>
  <c r="A48" i="3"/>
  <c r="A49" i="3"/>
  <c r="A50" i="3"/>
  <c r="A51" i="3"/>
  <c r="A52" i="3"/>
  <c r="A53" i="3"/>
  <c r="A54" i="3"/>
  <c r="A55" i="3"/>
  <c r="A56" i="3"/>
  <c r="A57" i="3"/>
  <c r="A58" i="3"/>
  <c r="L47" i="3"/>
  <c r="K47" i="3"/>
  <c r="L46" i="3"/>
  <c r="K46" i="3"/>
  <c r="L45" i="3"/>
  <c r="K45" i="3"/>
  <c r="L44" i="3"/>
  <c r="K44" i="3"/>
  <c r="L43" i="3"/>
  <c r="K43" i="3"/>
  <c r="L42" i="3"/>
  <c r="K42" i="3"/>
  <c r="L41" i="3"/>
  <c r="K41" i="3"/>
  <c r="L40" i="3"/>
  <c r="K40" i="3"/>
  <c r="L39" i="3"/>
  <c r="K39" i="3"/>
  <c r="C39" i="3"/>
  <c r="C40" i="3"/>
  <c r="C41" i="3"/>
  <c r="C42" i="3"/>
  <c r="C43" i="3"/>
  <c r="C44" i="3"/>
  <c r="C45" i="3"/>
  <c r="C46" i="3"/>
  <c r="A39" i="3"/>
  <c r="A40" i="3"/>
  <c r="A41" i="3"/>
  <c r="A42" i="3"/>
  <c r="A43" i="3"/>
  <c r="A44" i="3"/>
  <c r="A45" i="3"/>
  <c r="A46" i="3"/>
  <c r="L38" i="3"/>
  <c r="K38" i="3"/>
  <c r="L37" i="3"/>
  <c r="K37" i="3"/>
  <c r="L36" i="3"/>
  <c r="K36" i="3"/>
  <c r="L35" i="3"/>
  <c r="K35" i="3"/>
  <c r="L34" i="3"/>
  <c r="K34" i="3"/>
  <c r="L33" i="3"/>
  <c r="K33" i="3"/>
  <c r="L32" i="3"/>
  <c r="K32" i="3"/>
  <c r="L31" i="3"/>
  <c r="K31" i="3"/>
  <c r="L30" i="3"/>
  <c r="K30" i="3"/>
  <c r="L29" i="3"/>
  <c r="K29" i="3"/>
  <c r="C29" i="3"/>
  <c r="C30" i="3"/>
  <c r="C31" i="3"/>
  <c r="C32" i="3"/>
  <c r="C33" i="3"/>
  <c r="C34" i="3"/>
  <c r="C35" i="3"/>
  <c r="C36" i="3"/>
  <c r="C37" i="3"/>
  <c r="A29" i="3"/>
  <c r="A30" i="3"/>
  <c r="A31" i="3"/>
  <c r="A32" i="3"/>
  <c r="A33" i="3"/>
  <c r="A34" i="3"/>
  <c r="A35" i="3"/>
  <c r="A36" i="3"/>
  <c r="A37" i="3"/>
  <c r="L28" i="3"/>
  <c r="K28" i="3"/>
  <c r="L27" i="3"/>
  <c r="K27" i="3"/>
  <c r="L26" i="3"/>
  <c r="K26" i="3"/>
  <c r="L25" i="3"/>
  <c r="K25" i="3"/>
  <c r="L24" i="3"/>
  <c r="K24" i="3"/>
  <c r="L23" i="3"/>
  <c r="K23" i="3"/>
  <c r="L22" i="3"/>
  <c r="K22" i="3"/>
  <c r="L21" i="3"/>
  <c r="K21" i="3"/>
  <c r="L20" i="3"/>
  <c r="K20" i="3"/>
  <c r="L19" i="3"/>
  <c r="K19" i="3"/>
  <c r="C19" i="3"/>
  <c r="C20" i="3"/>
  <c r="C21" i="3"/>
  <c r="C22" i="3"/>
  <c r="C23" i="3"/>
  <c r="C24" i="3"/>
  <c r="C25" i="3"/>
  <c r="C26" i="3"/>
  <c r="C27" i="3"/>
  <c r="A19" i="3"/>
  <c r="A20" i="3"/>
  <c r="A21" i="3"/>
  <c r="A22" i="3"/>
  <c r="A23" i="3"/>
  <c r="A24" i="3"/>
  <c r="A25" i="3"/>
  <c r="A26" i="3"/>
  <c r="A27" i="3"/>
  <c r="L18" i="3"/>
  <c r="K18" i="3"/>
  <c r="L17" i="3"/>
  <c r="K17" i="3"/>
  <c r="L16" i="3"/>
  <c r="K16" i="3"/>
  <c r="L15" i="3"/>
  <c r="K15" i="3"/>
  <c r="L14" i="3"/>
  <c r="K14" i="3"/>
  <c r="L13" i="3"/>
  <c r="K13" i="3"/>
  <c r="C13" i="3"/>
  <c r="C14" i="3"/>
  <c r="C15" i="3"/>
  <c r="C16" i="3"/>
  <c r="C17" i="3"/>
  <c r="A13" i="3"/>
  <c r="A14" i="3"/>
  <c r="A15" i="3"/>
  <c r="A16" i="3"/>
  <c r="A17" i="3"/>
  <c r="L12" i="3"/>
  <c r="K12" i="3"/>
  <c r="L11" i="3"/>
  <c r="K11" i="3"/>
  <c r="L10" i="3"/>
  <c r="K10" i="3"/>
  <c r="L9" i="3"/>
  <c r="K9" i="3"/>
  <c r="L8" i="3"/>
  <c r="K8" i="3"/>
  <c r="L7" i="3"/>
  <c r="K7" i="3"/>
  <c r="L6" i="3"/>
  <c r="K6" i="3"/>
  <c r="L5" i="3"/>
  <c r="K5" i="3"/>
  <c r="L4" i="3"/>
  <c r="K4" i="3"/>
  <c r="L3" i="3"/>
  <c r="K3" i="3"/>
  <c r="C3" i="3"/>
  <c r="C4" i="3"/>
  <c r="C5" i="3"/>
  <c r="C6" i="3"/>
  <c r="C7" i="3"/>
  <c r="C8" i="3"/>
  <c r="C9" i="3"/>
  <c r="C10" i="3"/>
  <c r="C11" i="3"/>
  <c r="A3" i="3"/>
  <c r="L2" i="3"/>
  <c r="K2" i="3"/>
  <c r="K422" i="3"/>
  <c r="K364" i="5"/>
  <c r="K189" i="5"/>
  <c r="K190" i="5"/>
  <c r="K191" i="5"/>
  <c r="T4" i="5"/>
  <c r="T6" i="5"/>
  <c r="T8" i="5"/>
  <c r="L190" i="5"/>
  <c r="L191" i="5"/>
  <c r="L189" i="5"/>
  <c r="T11" i="5"/>
  <c r="T10" i="5"/>
  <c r="T5" i="5"/>
  <c r="T7" i="5"/>
  <c r="T9" i="5"/>
  <c r="K361" i="5"/>
  <c r="K362" i="5"/>
  <c r="K360" i="5"/>
  <c r="L360" i="5"/>
  <c r="L361" i="5"/>
  <c r="L362" i="5"/>
  <c r="K274" i="4"/>
  <c r="K275" i="4"/>
  <c r="A5" i="4"/>
  <c r="A6" i="4"/>
  <c r="A7" i="4"/>
  <c r="A8" i="4"/>
  <c r="A9" i="4"/>
  <c r="A10" i="4"/>
  <c r="A11" i="4"/>
  <c r="L273" i="4"/>
  <c r="L274" i="4"/>
  <c r="L275" i="4"/>
  <c r="K542" i="4"/>
  <c r="K543" i="4"/>
  <c r="K541" i="4"/>
  <c r="L541" i="4"/>
  <c r="L542" i="4"/>
  <c r="L543" i="4"/>
  <c r="L422" i="3"/>
  <c r="L423" i="3"/>
  <c r="L424" i="3"/>
  <c r="A4" i="3"/>
  <c r="K423" i="3"/>
  <c r="K424" i="3"/>
  <c r="T3" i="4"/>
  <c r="T14" i="4"/>
  <c r="T6" i="4"/>
  <c r="T8" i="4"/>
  <c r="T15" i="4"/>
  <c r="T4" i="4"/>
  <c r="T11" i="4"/>
  <c r="T13" i="4"/>
  <c r="T16" i="4"/>
  <c r="T5" i="4"/>
  <c r="T12" i="4"/>
  <c r="T7" i="4"/>
  <c r="A5" i="3"/>
  <c r="A6" i="3"/>
  <c r="A7" i="3"/>
  <c r="A8" i="3"/>
  <c r="G151" i="2"/>
  <c r="F151" i="2"/>
  <c r="I150" i="2"/>
  <c r="I151" i="2"/>
  <c r="H150" i="2"/>
  <c r="H151" i="2"/>
  <c r="G150" i="2"/>
  <c r="F150" i="2"/>
  <c r="E150" i="2"/>
  <c r="E151" i="2"/>
  <c r="I149" i="2"/>
  <c r="H149" i="2"/>
  <c r="G149" i="2"/>
  <c r="F149" i="2"/>
  <c r="E149" i="2"/>
  <c r="O148" i="2"/>
  <c r="M148" i="2"/>
  <c r="P148" i="2"/>
  <c r="L148" i="2"/>
  <c r="K148" i="2"/>
  <c r="O147" i="2"/>
  <c r="M147" i="2"/>
  <c r="P147" i="2"/>
  <c r="L147" i="2"/>
  <c r="K147" i="2"/>
  <c r="O146" i="2"/>
  <c r="M146" i="2"/>
  <c r="P146" i="2"/>
  <c r="L146" i="2"/>
  <c r="K146" i="2"/>
  <c r="O145" i="2"/>
  <c r="M145" i="2"/>
  <c r="P145" i="2"/>
  <c r="L145" i="2"/>
  <c r="K145" i="2"/>
  <c r="O144" i="2"/>
  <c r="M144" i="2"/>
  <c r="P144" i="2"/>
  <c r="L144" i="2"/>
  <c r="K144" i="2"/>
  <c r="C144" i="2"/>
  <c r="C145" i="2"/>
  <c r="C146" i="2"/>
  <c r="C147" i="2"/>
  <c r="C148" i="2"/>
  <c r="B144" i="2"/>
  <c r="B145" i="2"/>
  <c r="B146" i="2"/>
  <c r="B147" i="2"/>
  <c r="B148" i="2"/>
  <c r="A144" i="2"/>
  <c r="A145" i="2"/>
  <c r="A146" i="2"/>
  <c r="A147" i="2"/>
  <c r="A148" i="2"/>
  <c r="O143" i="2"/>
  <c r="M143" i="2"/>
  <c r="P143" i="2"/>
  <c r="L143" i="2"/>
  <c r="K143" i="2"/>
  <c r="P142" i="2"/>
  <c r="O142" i="2"/>
  <c r="M142" i="2"/>
  <c r="L142" i="2"/>
  <c r="K142" i="2"/>
  <c r="P141" i="2"/>
  <c r="O141" i="2"/>
  <c r="M141" i="2"/>
  <c r="L141" i="2"/>
  <c r="K141" i="2"/>
  <c r="P140" i="2"/>
  <c r="O140" i="2"/>
  <c r="M140" i="2"/>
  <c r="L140" i="2"/>
  <c r="K140" i="2"/>
  <c r="P139" i="2"/>
  <c r="O139" i="2"/>
  <c r="M139" i="2"/>
  <c r="L139" i="2"/>
  <c r="K139" i="2"/>
  <c r="P138" i="2"/>
  <c r="O138" i="2"/>
  <c r="M138" i="2"/>
  <c r="L138" i="2"/>
  <c r="K138" i="2"/>
  <c r="P137" i="2"/>
  <c r="O137" i="2"/>
  <c r="M137" i="2"/>
  <c r="L137" i="2"/>
  <c r="K137" i="2"/>
  <c r="C137" i="2"/>
  <c r="C138" i="2"/>
  <c r="C139" i="2"/>
  <c r="C140" i="2"/>
  <c r="C141" i="2"/>
  <c r="C142" i="2"/>
  <c r="B137" i="2"/>
  <c r="B138" i="2"/>
  <c r="B139" i="2"/>
  <c r="B140" i="2"/>
  <c r="B141" i="2"/>
  <c r="B142" i="2"/>
  <c r="A137" i="2"/>
  <c r="A138" i="2"/>
  <c r="A139" i="2"/>
  <c r="A140" i="2"/>
  <c r="A141" i="2"/>
  <c r="A142" i="2"/>
  <c r="P136" i="2"/>
  <c r="O136" i="2"/>
  <c r="M136" i="2"/>
  <c r="L136" i="2"/>
  <c r="K136" i="2"/>
  <c r="P135" i="2"/>
  <c r="M135" i="2"/>
  <c r="L135" i="2"/>
  <c r="O135" i="2"/>
  <c r="K135" i="2"/>
  <c r="P134" i="2"/>
  <c r="M134" i="2"/>
  <c r="L134" i="2"/>
  <c r="O134" i="2"/>
  <c r="K134" i="2"/>
  <c r="P133" i="2"/>
  <c r="M133" i="2"/>
  <c r="L133" i="2"/>
  <c r="O133" i="2"/>
  <c r="K133" i="2"/>
  <c r="P132" i="2"/>
  <c r="M132" i="2"/>
  <c r="L132" i="2"/>
  <c r="O132" i="2"/>
  <c r="K132" i="2"/>
  <c r="P131" i="2"/>
  <c r="M131" i="2"/>
  <c r="L131" i="2"/>
  <c r="O131" i="2"/>
  <c r="K131" i="2"/>
  <c r="C131" i="2"/>
  <c r="C132" i="2"/>
  <c r="C133" i="2"/>
  <c r="C134" i="2"/>
  <c r="C135" i="2"/>
  <c r="B131" i="2"/>
  <c r="B132" i="2"/>
  <c r="B133" i="2"/>
  <c r="B134" i="2"/>
  <c r="B135" i="2"/>
  <c r="A131" i="2"/>
  <c r="A132" i="2"/>
  <c r="A133" i="2"/>
  <c r="A134" i="2"/>
  <c r="A135" i="2"/>
  <c r="P130" i="2"/>
  <c r="M130" i="2"/>
  <c r="L130" i="2"/>
  <c r="O130" i="2"/>
  <c r="K130" i="2"/>
  <c r="M129" i="2"/>
  <c r="P129" i="2"/>
  <c r="L129" i="2"/>
  <c r="O129" i="2"/>
  <c r="K129" i="2"/>
  <c r="M128" i="2"/>
  <c r="P128" i="2"/>
  <c r="L128" i="2"/>
  <c r="O128" i="2"/>
  <c r="K128" i="2"/>
  <c r="M127" i="2"/>
  <c r="P127" i="2"/>
  <c r="L127" i="2"/>
  <c r="O127" i="2"/>
  <c r="K127" i="2"/>
  <c r="M126" i="2"/>
  <c r="P126" i="2"/>
  <c r="L126" i="2"/>
  <c r="O126" i="2"/>
  <c r="K126" i="2"/>
  <c r="M125" i="2"/>
  <c r="P125" i="2"/>
  <c r="L125" i="2"/>
  <c r="O125" i="2"/>
  <c r="K125" i="2"/>
  <c r="M124" i="2"/>
  <c r="P124" i="2"/>
  <c r="L124" i="2"/>
  <c r="O124" i="2"/>
  <c r="K124" i="2"/>
  <c r="M123" i="2"/>
  <c r="P123" i="2"/>
  <c r="L123" i="2"/>
  <c r="O123" i="2"/>
  <c r="K123" i="2"/>
  <c r="M122" i="2"/>
  <c r="P122" i="2"/>
  <c r="L122" i="2"/>
  <c r="O122" i="2"/>
  <c r="K122" i="2"/>
  <c r="C122" i="2"/>
  <c r="C123" i="2"/>
  <c r="C124" i="2"/>
  <c r="C125" i="2"/>
  <c r="C126" i="2"/>
  <c r="C127" i="2"/>
  <c r="C128" i="2"/>
  <c r="C129" i="2"/>
  <c r="B122" i="2"/>
  <c r="B123" i="2"/>
  <c r="B124" i="2"/>
  <c r="B125" i="2"/>
  <c r="B126" i="2"/>
  <c r="B127" i="2"/>
  <c r="B128" i="2"/>
  <c r="B129" i="2"/>
  <c r="A122" i="2"/>
  <c r="A123" i="2"/>
  <c r="A124" i="2"/>
  <c r="A125" i="2"/>
  <c r="A126" i="2"/>
  <c r="A127" i="2"/>
  <c r="A128" i="2"/>
  <c r="A129" i="2"/>
  <c r="M121" i="2"/>
  <c r="M150" i="2"/>
  <c r="M151" i="2"/>
  <c r="L121" i="2"/>
  <c r="L150" i="2"/>
  <c r="L151" i="2"/>
  <c r="K121" i="2"/>
  <c r="K149" i="2"/>
  <c r="I119" i="2"/>
  <c r="E119" i="2"/>
  <c r="I118" i="2"/>
  <c r="H118" i="2"/>
  <c r="H119" i="2"/>
  <c r="G118" i="2"/>
  <c r="G119" i="2"/>
  <c r="F118" i="2"/>
  <c r="F119" i="2"/>
  <c r="E118" i="2"/>
  <c r="I117" i="2"/>
  <c r="H117" i="2"/>
  <c r="G117" i="2"/>
  <c r="F117" i="2"/>
  <c r="E117" i="2"/>
  <c r="M116" i="2"/>
  <c r="P116" i="2"/>
  <c r="L116" i="2"/>
  <c r="O116" i="2"/>
  <c r="K116" i="2"/>
  <c r="M115" i="2"/>
  <c r="P115" i="2"/>
  <c r="L115" i="2"/>
  <c r="O115" i="2"/>
  <c r="K115" i="2"/>
  <c r="M114" i="2"/>
  <c r="P114" i="2"/>
  <c r="L114" i="2"/>
  <c r="O114" i="2"/>
  <c r="K114" i="2"/>
  <c r="M113" i="2"/>
  <c r="P113" i="2"/>
  <c r="L113" i="2"/>
  <c r="O113" i="2"/>
  <c r="K113" i="2"/>
  <c r="M112" i="2"/>
  <c r="P112" i="2"/>
  <c r="L112" i="2"/>
  <c r="O112" i="2"/>
  <c r="K112" i="2"/>
  <c r="M111" i="2"/>
  <c r="P111" i="2"/>
  <c r="L111" i="2"/>
  <c r="O111" i="2"/>
  <c r="K111" i="2"/>
  <c r="C111" i="2"/>
  <c r="C112" i="2"/>
  <c r="C113" i="2"/>
  <c r="C114" i="2"/>
  <c r="C115" i="2"/>
  <c r="C116" i="2"/>
  <c r="B111" i="2"/>
  <c r="B112" i="2"/>
  <c r="B113" i="2"/>
  <c r="B114" i="2"/>
  <c r="B115" i="2"/>
  <c r="B116" i="2"/>
  <c r="A111" i="2"/>
  <c r="A112" i="2"/>
  <c r="A113" i="2"/>
  <c r="A114" i="2"/>
  <c r="A115" i="2"/>
  <c r="A116" i="2"/>
  <c r="M110" i="2"/>
  <c r="P110" i="2"/>
  <c r="L110" i="2"/>
  <c r="O110" i="2"/>
  <c r="K110" i="2"/>
  <c r="O109" i="2"/>
  <c r="M109" i="2"/>
  <c r="P109" i="2"/>
  <c r="L109" i="2"/>
  <c r="K109" i="2"/>
  <c r="O108" i="2"/>
  <c r="M108" i="2"/>
  <c r="P108" i="2"/>
  <c r="L108" i="2"/>
  <c r="K108" i="2"/>
  <c r="O107" i="2"/>
  <c r="M107" i="2"/>
  <c r="P107" i="2"/>
  <c r="L107" i="2"/>
  <c r="K107" i="2"/>
  <c r="O106" i="2"/>
  <c r="M106" i="2"/>
  <c r="P106" i="2"/>
  <c r="L106" i="2"/>
  <c r="K106" i="2"/>
  <c r="O105" i="2"/>
  <c r="M105" i="2"/>
  <c r="P105" i="2"/>
  <c r="L105" i="2"/>
  <c r="K105" i="2"/>
  <c r="C105" i="2"/>
  <c r="C106" i="2"/>
  <c r="C107" i="2"/>
  <c r="C108" i="2"/>
  <c r="C109" i="2"/>
  <c r="B105" i="2"/>
  <c r="B106" i="2"/>
  <c r="B107" i="2"/>
  <c r="B108" i="2"/>
  <c r="B109" i="2"/>
  <c r="A105" i="2"/>
  <c r="A106" i="2"/>
  <c r="A107" i="2"/>
  <c r="A108" i="2"/>
  <c r="A109" i="2"/>
  <c r="O104" i="2"/>
  <c r="M104" i="2"/>
  <c r="P104" i="2"/>
  <c r="L104" i="2"/>
  <c r="K104" i="2"/>
  <c r="P103" i="2"/>
  <c r="O103" i="2"/>
  <c r="M103" i="2"/>
  <c r="L103" i="2"/>
  <c r="K103" i="2"/>
  <c r="P102" i="2"/>
  <c r="O102" i="2"/>
  <c r="M102" i="2"/>
  <c r="L102" i="2"/>
  <c r="K102" i="2"/>
  <c r="P101" i="2"/>
  <c r="O101" i="2"/>
  <c r="M101" i="2"/>
  <c r="L101" i="2"/>
  <c r="K101" i="2"/>
  <c r="P100" i="2"/>
  <c r="O100" i="2"/>
  <c r="M100" i="2"/>
  <c r="L100" i="2"/>
  <c r="K100" i="2"/>
  <c r="C100" i="2"/>
  <c r="C101" i="2"/>
  <c r="C102" i="2"/>
  <c r="C103" i="2"/>
  <c r="B100" i="2"/>
  <c r="B101" i="2"/>
  <c r="B102" i="2"/>
  <c r="B103" i="2"/>
  <c r="A100" i="2"/>
  <c r="A101" i="2"/>
  <c r="A102" i="2"/>
  <c r="A103" i="2"/>
  <c r="P99" i="2"/>
  <c r="O99" i="2"/>
  <c r="M99" i="2"/>
  <c r="L99" i="2"/>
  <c r="K99" i="2"/>
  <c r="P98" i="2"/>
  <c r="M98" i="2"/>
  <c r="L98" i="2"/>
  <c r="O98" i="2"/>
  <c r="K98" i="2"/>
  <c r="P97" i="2"/>
  <c r="M97" i="2"/>
  <c r="L97" i="2"/>
  <c r="O97" i="2"/>
  <c r="K97" i="2"/>
  <c r="P96" i="2"/>
  <c r="M96" i="2"/>
  <c r="L96" i="2"/>
  <c r="O96" i="2"/>
  <c r="K96" i="2"/>
  <c r="P95" i="2"/>
  <c r="M95" i="2"/>
  <c r="L95" i="2"/>
  <c r="O95" i="2"/>
  <c r="K95" i="2"/>
  <c r="P94" i="2"/>
  <c r="M94" i="2"/>
  <c r="L94" i="2"/>
  <c r="O94" i="2"/>
  <c r="K94" i="2"/>
  <c r="P93" i="2"/>
  <c r="M93" i="2"/>
  <c r="L93" i="2"/>
  <c r="O93" i="2"/>
  <c r="K93" i="2"/>
  <c r="C93" i="2"/>
  <c r="C94" i="2"/>
  <c r="C95" i="2"/>
  <c r="C96" i="2"/>
  <c r="C97" i="2"/>
  <c r="C98" i="2"/>
  <c r="B93" i="2"/>
  <c r="B94" i="2"/>
  <c r="B95" i="2"/>
  <c r="B96" i="2"/>
  <c r="B97" i="2"/>
  <c r="B98" i="2"/>
  <c r="A93" i="2"/>
  <c r="A94" i="2"/>
  <c r="A95" i="2"/>
  <c r="A96" i="2"/>
  <c r="A97" i="2"/>
  <c r="A98" i="2"/>
  <c r="P92" i="2"/>
  <c r="P118" i="2"/>
  <c r="P119" i="2"/>
  <c r="M92" i="2"/>
  <c r="M117" i="2"/>
  <c r="L92" i="2"/>
  <c r="O92" i="2"/>
  <c r="K92" i="2"/>
  <c r="K118" i="2"/>
  <c r="K119" i="2"/>
  <c r="H90" i="2"/>
  <c r="G90" i="2"/>
  <c r="I89" i="2"/>
  <c r="I90" i="2"/>
  <c r="H89" i="2"/>
  <c r="G89" i="2"/>
  <c r="F89" i="2"/>
  <c r="F90" i="2"/>
  <c r="E89" i="2"/>
  <c r="E90" i="2"/>
  <c r="I88" i="2"/>
  <c r="H88" i="2"/>
  <c r="G88" i="2"/>
  <c r="F88" i="2"/>
  <c r="E88" i="2"/>
  <c r="P87" i="2"/>
  <c r="O87" i="2"/>
  <c r="M87" i="2"/>
  <c r="L87" i="2"/>
  <c r="K87" i="2"/>
  <c r="P86" i="2"/>
  <c r="O86" i="2"/>
  <c r="M86" i="2"/>
  <c r="L86" i="2"/>
  <c r="K86" i="2"/>
  <c r="P85" i="2"/>
  <c r="O85" i="2"/>
  <c r="M85" i="2"/>
  <c r="L85" i="2"/>
  <c r="K85" i="2"/>
  <c r="P84" i="2"/>
  <c r="O84" i="2"/>
  <c r="M84" i="2"/>
  <c r="L84" i="2"/>
  <c r="K84" i="2"/>
  <c r="C84" i="2"/>
  <c r="C85" i="2"/>
  <c r="C86" i="2"/>
  <c r="C87" i="2"/>
  <c r="B84" i="2"/>
  <c r="B85" i="2"/>
  <c r="B86" i="2"/>
  <c r="B87" i="2"/>
  <c r="A84" i="2"/>
  <c r="A85" i="2"/>
  <c r="A86" i="2"/>
  <c r="A87" i="2"/>
  <c r="P83" i="2"/>
  <c r="O83" i="2"/>
  <c r="M83" i="2"/>
  <c r="L83" i="2"/>
  <c r="K83" i="2"/>
  <c r="P82" i="2"/>
  <c r="M82" i="2"/>
  <c r="L82" i="2"/>
  <c r="O82" i="2"/>
  <c r="K82" i="2"/>
  <c r="P81" i="2"/>
  <c r="M81" i="2"/>
  <c r="L81" i="2"/>
  <c r="O81" i="2"/>
  <c r="K81" i="2"/>
  <c r="P80" i="2"/>
  <c r="M80" i="2"/>
  <c r="L80" i="2"/>
  <c r="O80" i="2"/>
  <c r="K80" i="2"/>
  <c r="M79" i="2"/>
  <c r="P79" i="2"/>
  <c r="L79" i="2"/>
  <c r="O79" i="2"/>
  <c r="K79" i="2"/>
  <c r="M78" i="2"/>
  <c r="P78" i="2"/>
  <c r="L78" i="2"/>
  <c r="O78" i="2"/>
  <c r="K78" i="2"/>
  <c r="O77" i="2"/>
  <c r="M77" i="2"/>
  <c r="P77" i="2"/>
  <c r="L77" i="2"/>
  <c r="K77" i="2"/>
  <c r="C77" i="2"/>
  <c r="C78" i="2"/>
  <c r="C79" i="2"/>
  <c r="C80" i="2"/>
  <c r="C81" i="2"/>
  <c r="C82" i="2"/>
  <c r="P76" i="2"/>
  <c r="O76" i="2"/>
  <c r="M76" i="2"/>
  <c r="L76" i="2"/>
  <c r="K76" i="2"/>
  <c r="C76" i="2"/>
  <c r="B76" i="2"/>
  <c r="B77" i="2"/>
  <c r="B78" i="2"/>
  <c r="B79" i="2"/>
  <c r="B80" i="2"/>
  <c r="B81" i="2"/>
  <c r="B82" i="2"/>
  <c r="A76" i="2"/>
  <c r="A77" i="2"/>
  <c r="A78" i="2"/>
  <c r="A79" i="2"/>
  <c r="A80" i="2"/>
  <c r="A81" i="2"/>
  <c r="A82" i="2"/>
  <c r="P75" i="2"/>
  <c r="O75" i="2"/>
  <c r="M75" i="2"/>
  <c r="L75" i="2"/>
  <c r="K75" i="2"/>
  <c r="P74" i="2"/>
  <c r="M74" i="2"/>
  <c r="L74" i="2"/>
  <c r="O74" i="2"/>
  <c r="K74" i="2"/>
  <c r="P73" i="2"/>
  <c r="M73" i="2"/>
  <c r="L73" i="2"/>
  <c r="O73" i="2"/>
  <c r="K73" i="2"/>
  <c r="P72" i="2"/>
  <c r="M72" i="2"/>
  <c r="L72" i="2"/>
  <c r="O72" i="2"/>
  <c r="K72" i="2"/>
  <c r="P71" i="2"/>
  <c r="M71" i="2"/>
  <c r="L71" i="2"/>
  <c r="O71" i="2"/>
  <c r="K71" i="2"/>
  <c r="P70" i="2"/>
  <c r="M70" i="2"/>
  <c r="L70" i="2"/>
  <c r="O70" i="2"/>
  <c r="K70" i="2"/>
  <c r="C70" i="2"/>
  <c r="C71" i="2"/>
  <c r="C72" i="2"/>
  <c r="C73" i="2"/>
  <c r="C74" i="2"/>
  <c r="B70" i="2"/>
  <c r="B71" i="2"/>
  <c r="B72" i="2"/>
  <c r="B73" i="2"/>
  <c r="B74" i="2"/>
  <c r="A70" i="2"/>
  <c r="A71" i="2"/>
  <c r="A72" i="2"/>
  <c r="A73" i="2"/>
  <c r="A74" i="2"/>
  <c r="P69" i="2"/>
  <c r="M69" i="2"/>
  <c r="L69" i="2"/>
  <c r="O69" i="2"/>
  <c r="K69" i="2"/>
  <c r="O68" i="2"/>
  <c r="M68" i="2"/>
  <c r="P68" i="2"/>
  <c r="L68" i="2"/>
  <c r="K68" i="2"/>
  <c r="P67" i="2"/>
  <c r="O67" i="2"/>
  <c r="M67" i="2"/>
  <c r="L67" i="2"/>
  <c r="K67" i="2"/>
  <c r="P66" i="2"/>
  <c r="M66" i="2"/>
  <c r="L66" i="2"/>
  <c r="O66" i="2"/>
  <c r="K66" i="2"/>
  <c r="M65" i="2"/>
  <c r="P65" i="2"/>
  <c r="L65" i="2"/>
  <c r="O65" i="2"/>
  <c r="K65" i="2"/>
  <c r="M64" i="2"/>
  <c r="P64" i="2"/>
  <c r="L64" i="2"/>
  <c r="O64" i="2"/>
  <c r="K64" i="2"/>
  <c r="M63" i="2"/>
  <c r="P63" i="2"/>
  <c r="L63" i="2"/>
  <c r="O63" i="2"/>
  <c r="K63" i="2"/>
  <c r="C63" i="2"/>
  <c r="C64" i="2"/>
  <c r="C65" i="2"/>
  <c r="C66" i="2"/>
  <c r="C67" i="2"/>
  <c r="C68" i="2"/>
  <c r="B63" i="2"/>
  <c r="B64" i="2"/>
  <c r="B65" i="2"/>
  <c r="B66" i="2"/>
  <c r="B67" i="2"/>
  <c r="B68" i="2"/>
  <c r="A63" i="2"/>
  <c r="A64" i="2"/>
  <c r="A65" i="2"/>
  <c r="A66" i="2"/>
  <c r="A67" i="2"/>
  <c r="A68" i="2"/>
  <c r="M62" i="2"/>
  <c r="P62" i="2"/>
  <c r="L62" i="2"/>
  <c r="O62" i="2"/>
  <c r="K62" i="2"/>
  <c r="P61" i="2"/>
  <c r="O61" i="2"/>
  <c r="M61" i="2"/>
  <c r="L61" i="2"/>
  <c r="K61" i="2"/>
  <c r="P60" i="2"/>
  <c r="M60" i="2"/>
  <c r="L60" i="2"/>
  <c r="O60" i="2"/>
  <c r="K60" i="2"/>
  <c r="M59" i="2"/>
  <c r="P59" i="2"/>
  <c r="L59" i="2"/>
  <c r="O59" i="2"/>
  <c r="K59" i="2"/>
  <c r="O58" i="2"/>
  <c r="M58" i="2"/>
  <c r="P58" i="2"/>
  <c r="L58" i="2"/>
  <c r="K58" i="2"/>
  <c r="P57" i="2"/>
  <c r="O57" i="2"/>
  <c r="M57" i="2"/>
  <c r="L57" i="2"/>
  <c r="K57" i="2"/>
  <c r="P56" i="2"/>
  <c r="O56" i="2"/>
  <c r="M56" i="2"/>
  <c r="L56" i="2"/>
  <c r="K56" i="2"/>
  <c r="P55" i="2"/>
  <c r="O55" i="2"/>
  <c r="M55" i="2"/>
  <c r="L55" i="2"/>
  <c r="K55" i="2"/>
  <c r="C55" i="2"/>
  <c r="C56" i="2"/>
  <c r="C57" i="2"/>
  <c r="C58" i="2"/>
  <c r="C59" i="2"/>
  <c r="C60" i="2"/>
  <c r="C61" i="2"/>
  <c r="B55" i="2"/>
  <c r="B56" i="2"/>
  <c r="B57" i="2"/>
  <c r="B58" i="2"/>
  <c r="B59" i="2"/>
  <c r="B60" i="2"/>
  <c r="B61" i="2"/>
  <c r="A55" i="2"/>
  <c r="A56" i="2"/>
  <c r="A57" i="2"/>
  <c r="A58" i="2"/>
  <c r="A59" i="2"/>
  <c r="A60" i="2"/>
  <c r="A61" i="2"/>
  <c r="P54" i="2"/>
  <c r="O54" i="2"/>
  <c r="M54" i="2"/>
  <c r="L54" i="2"/>
  <c r="K54" i="2"/>
  <c r="G52" i="2"/>
  <c r="F52" i="2"/>
  <c r="I51" i="2"/>
  <c r="I52" i="2"/>
  <c r="H51" i="2"/>
  <c r="H52" i="2"/>
  <c r="G51" i="2"/>
  <c r="F51" i="2"/>
  <c r="E51" i="2"/>
  <c r="E52" i="2"/>
  <c r="I50" i="2"/>
  <c r="H50" i="2"/>
  <c r="G50" i="2"/>
  <c r="F50" i="2"/>
  <c r="E50" i="2"/>
  <c r="O49" i="2"/>
  <c r="M49" i="2"/>
  <c r="P49" i="2"/>
  <c r="L49" i="2"/>
  <c r="K49" i="2"/>
  <c r="O48" i="2"/>
  <c r="M48" i="2"/>
  <c r="P48" i="2"/>
  <c r="L48" i="2"/>
  <c r="K48" i="2"/>
  <c r="O47" i="2"/>
  <c r="M47" i="2"/>
  <c r="P47" i="2"/>
  <c r="L47" i="2"/>
  <c r="K47" i="2"/>
  <c r="O46" i="2"/>
  <c r="M46" i="2"/>
  <c r="P46" i="2"/>
  <c r="L46" i="2"/>
  <c r="K46" i="2"/>
  <c r="O45" i="2"/>
  <c r="M45" i="2"/>
  <c r="P45" i="2"/>
  <c r="L45" i="2"/>
  <c r="K45" i="2"/>
  <c r="O44" i="2"/>
  <c r="M44" i="2"/>
  <c r="P44" i="2"/>
  <c r="L44" i="2"/>
  <c r="K44" i="2"/>
  <c r="O43" i="2"/>
  <c r="M43" i="2"/>
  <c r="P43" i="2"/>
  <c r="L43" i="2"/>
  <c r="K43" i="2"/>
  <c r="C43" i="2"/>
  <c r="C44" i="2"/>
  <c r="C45" i="2"/>
  <c r="C46" i="2"/>
  <c r="C47" i="2"/>
  <c r="C48" i="2"/>
  <c r="C49" i="2"/>
  <c r="B43" i="2"/>
  <c r="B44" i="2"/>
  <c r="B45" i="2"/>
  <c r="B46" i="2"/>
  <c r="B47" i="2"/>
  <c r="B48" i="2"/>
  <c r="B49" i="2"/>
  <c r="A43" i="2"/>
  <c r="A44" i="2"/>
  <c r="A45" i="2"/>
  <c r="A46" i="2"/>
  <c r="A47" i="2"/>
  <c r="A48" i="2"/>
  <c r="A49" i="2"/>
  <c r="O42" i="2"/>
  <c r="M42" i="2"/>
  <c r="P42" i="2"/>
  <c r="L42" i="2"/>
  <c r="K42" i="2"/>
  <c r="P41" i="2"/>
  <c r="O41" i="2"/>
  <c r="M41" i="2"/>
  <c r="L41" i="2"/>
  <c r="K41" i="2"/>
  <c r="P40" i="2"/>
  <c r="O40" i="2"/>
  <c r="M40" i="2"/>
  <c r="L40" i="2"/>
  <c r="K40" i="2"/>
  <c r="P39" i="2"/>
  <c r="O39" i="2"/>
  <c r="M39" i="2"/>
  <c r="L39" i="2"/>
  <c r="K39" i="2"/>
  <c r="P38" i="2"/>
  <c r="O38" i="2"/>
  <c r="M38" i="2"/>
  <c r="L38" i="2"/>
  <c r="K38" i="2"/>
  <c r="P37" i="2"/>
  <c r="O37" i="2"/>
  <c r="M37" i="2"/>
  <c r="L37" i="2"/>
  <c r="K37" i="2"/>
  <c r="P36" i="2"/>
  <c r="O36" i="2"/>
  <c r="M36" i="2"/>
  <c r="L36" i="2"/>
  <c r="K36" i="2"/>
  <c r="P35" i="2"/>
  <c r="O35" i="2"/>
  <c r="M35" i="2"/>
  <c r="L35" i="2"/>
  <c r="K35" i="2"/>
  <c r="C35" i="2"/>
  <c r="C36" i="2"/>
  <c r="C37" i="2"/>
  <c r="C38" i="2"/>
  <c r="C39" i="2"/>
  <c r="C40" i="2"/>
  <c r="C41" i="2"/>
  <c r="B35" i="2"/>
  <c r="B36" i="2"/>
  <c r="B37" i="2"/>
  <c r="B38" i="2"/>
  <c r="B39" i="2"/>
  <c r="B40" i="2"/>
  <c r="B41" i="2"/>
  <c r="A35" i="2"/>
  <c r="A36" i="2"/>
  <c r="A37" i="2"/>
  <c r="A38" i="2"/>
  <c r="A39" i="2"/>
  <c r="A40" i="2"/>
  <c r="A41" i="2"/>
  <c r="P34" i="2"/>
  <c r="O34" i="2"/>
  <c r="M34" i="2"/>
  <c r="L34" i="2"/>
  <c r="K34" i="2"/>
  <c r="P33" i="2"/>
  <c r="M33" i="2"/>
  <c r="L33" i="2"/>
  <c r="O33" i="2"/>
  <c r="K33" i="2"/>
  <c r="P32" i="2"/>
  <c r="M32" i="2"/>
  <c r="L32" i="2"/>
  <c r="O32" i="2"/>
  <c r="K32" i="2"/>
  <c r="P31" i="2"/>
  <c r="M31" i="2"/>
  <c r="L31" i="2"/>
  <c r="O31" i="2"/>
  <c r="K31" i="2"/>
  <c r="P30" i="2"/>
  <c r="M30" i="2"/>
  <c r="L30" i="2"/>
  <c r="O30" i="2"/>
  <c r="K30" i="2"/>
  <c r="P29" i="2"/>
  <c r="M29" i="2"/>
  <c r="L29" i="2"/>
  <c r="O29" i="2"/>
  <c r="K29" i="2"/>
  <c r="P28" i="2"/>
  <c r="M28" i="2"/>
  <c r="L28" i="2"/>
  <c r="O28" i="2"/>
  <c r="K28" i="2"/>
  <c r="P27" i="2"/>
  <c r="M27" i="2"/>
  <c r="L27" i="2"/>
  <c r="O27" i="2"/>
  <c r="K27" i="2"/>
  <c r="C27" i="2"/>
  <c r="C28" i="2"/>
  <c r="C29" i="2"/>
  <c r="C30" i="2"/>
  <c r="C31" i="2"/>
  <c r="C32" i="2"/>
  <c r="C33" i="2"/>
  <c r="B27" i="2"/>
  <c r="B28" i="2"/>
  <c r="B29" i="2"/>
  <c r="B30" i="2"/>
  <c r="B31" i="2"/>
  <c r="B32" i="2"/>
  <c r="B33" i="2"/>
  <c r="A27" i="2"/>
  <c r="A28" i="2"/>
  <c r="A29" i="2"/>
  <c r="A30" i="2"/>
  <c r="A31" i="2"/>
  <c r="A32" i="2"/>
  <c r="A33" i="2"/>
  <c r="P26" i="2"/>
  <c r="M26" i="2"/>
  <c r="L26" i="2"/>
  <c r="O26" i="2"/>
  <c r="K26" i="2"/>
  <c r="M25" i="2"/>
  <c r="P25" i="2"/>
  <c r="L25" i="2"/>
  <c r="O25" i="2"/>
  <c r="K25" i="2"/>
  <c r="M24" i="2"/>
  <c r="P24" i="2"/>
  <c r="L24" i="2"/>
  <c r="O24" i="2"/>
  <c r="K24" i="2"/>
  <c r="M23" i="2"/>
  <c r="P23" i="2"/>
  <c r="L23" i="2"/>
  <c r="O23" i="2"/>
  <c r="K23" i="2"/>
  <c r="M22" i="2"/>
  <c r="P22" i="2"/>
  <c r="L22" i="2"/>
  <c r="O22" i="2"/>
  <c r="K22" i="2"/>
  <c r="M21" i="2"/>
  <c r="P21" i="2"/>
  <c r="L21" i="2"/>
  <c r="O21" i="2"/>
  <c r="K21" i="2"/>
  <c r="C21" i="2"/>
  <c r="C22" i="2"/>
  <c r="C23" i="2"/>
  <c r="C24" i="2"/>
  <c r="C25" i="2"/>
  <c r="B21" i="2"/>
  <c r="B22" i="2"/>
  <c r="B23" i="2"/>
  <c r="B24" i="2"/>
  <c r="B25" i="2"/>
  <c r="A21" i="2"/>
  <c r="A22" i="2"/>
  <c r="A23" i="2"/>
  <c r="A24" i="2"/>
  <c r="A25" i="2"/>
  <c r="M20" i="2"/>
  <c r="P20" i="2"/>
  <c r="L20" i="2"/>
  <c r="K20" i="2"/>
  <c r="O19" i="2"/>
  <c r="M19" i="2"/>
  <c r="P19" i="2"/>
  <c r="L19" i="2"/>
  <c r="K19" i="2"/>
  <c r="O18" i="2"/>
  <c r="M18" i="2"/>
  <c r="P18" i="2"/>
  <c r="L18" i="2"/>
  <c r="K18" i="2"/>
  <c r="O17" i="2"/>
  <c r="M17" i="2"/>
  <c r="P17" i="2"/>
  <c r="L17" i="2"/>
  <c r="K17" i="2"/>
  <c r="O16" i="2"/>
  <c r="M16" i="2"/>
  <c r="P16" i="2"/>
  <c r="L16" i="2"/>
  <c r="K16" i="2"/>
  <c r="O15" i="2"/>
  <c r="M15" i="2"/>
  <c r="P15" i="2"/>
  <c r="L15" i="2"/>
  <c r="K15" i="2"/>
  <c r="O14" i="2"/>
  <c r="M14" i="2"/>
  <c r="P14" i="2"/>
  <c r="L14" i="2"/>
  <c r="K14" i="2"/>
  <c r="O13" i="2"/>
  <c r="M13" i="2"/>
  <c r="P13" i="2"/>
  <c r="L13" i="2"/>
  <c r="K13" i="2"/>
  <c r="O12" i="2"/>
  <c r="M12" i="2"/>
  <c r="P12" i="2"/>
  <c r="L12" i="2"/>
  <c r="K12" i="2"/>
  <c r="C12" i="2"/>
  <c r="C13" i="2"/>
  <c r="C14" i="2"/>
  <c r="C15" i="2"/>
  <c r="C16" i="2"/>
  <c r="C17" i="2"/>
  <c r="C18" i="2"/>
  <c r="C19" i="2"/>
  <c r="B12" i="2"/>
  <c r="B13" i="2"/>
  <c r="B14" i="2"/>
  <c r="B15" i="2"/>
  <c r="B16" i="2"/>
  <c r="B17" i="2"/>
  <c r="B18" i="2"/>
  <c r="B19" i="2"/>
  <c r="A12" i="2"/>
  <c r="O11" i="2"/>
  <c r="M11" i="2"/>
  <c r="L11" i="2"/>
  <c r="L51" i="2"/>
  <c r="L52" i="2"/>
  <c r="K11" i="2"/>
  <c r="A9" i="3"/>
  <c r="P11" i="2"/>
  <c r="M50" i="2"/>
  <c r="M51" i="2"/>
  <c r="M52" i="2"/>
  <c r="L50" i="2"/>
  <c r="O20" i="2"/>
  <c r="O50" i="2"/>
  <c r="K50" i="2"/>
  <c r="K51" i="2"/>
  <c r="K52" i="2"/>
  <c r="K88" i="2"/>
  <c r="K89" i="2"/>
  <c r="K90" i="2"/>
  <c r="L89" i="2"/>
  <c r="L90" i="2"/>
  <c r="L88" i="2"/>
  <c r="O118" i="2"/>
  <c r="O119" i="2"/>
  <c r="O117" i="2"/>
  <c r="O88" i="2"/>
  <c r="O89" i="2"/>
  <c r="O90" i="2"/>
  <c r="O51" i="2"/>
  <c r="O52" i="2"/>
  <c r="P88" i="2"/>
  <c r="P89" i="2"/>
  <c r="P90" i="2"/>
  <c r="A13" i="2"/>
  <c r="M89" i="2"/>
  <c r="M90" i="2"/>
  <c r="M88" i="2"/>
  <c r="L118" i="2"/>
  <c r="L119" i="2"/>
  <c r="L149" i="2"/>
  <c r="K117" i="2"/>
  <c r="P117" i="2"/>
  <c r="M118" i="2"/>
  <c r="M119" i="2"/>
  <c r="O121" i="2"/>
  <c r="M149" i="2"/>
  <c r="K150" i="2"/>
  <c r="K151" i="2"/>
  <c r="L117" i="2"/>
  <c r="P121" i="2"/>
  <c r="A10" i="3"/>
  <c r="A14" i="2"/>
  <c r="P149" i="2"/>
  <c r="P150" i="2"/>
  <c r="P151" i="2"/>
  <c r="O149" i="2"/>
  <c r="O150" i="2"/>
  <c r="O151" i="2"/>
  <c r="P50" i="2"/>
  <c r="P51" i="2"/>
  <c r="P52" i="2"/>
  <c r="A11" i="3"/>
  <c r="T12" i="3"/>
  <c r="T6" i="3"/>
  <c r="T5" i="3"/>
  <c r="T10" i="3"/>
  <c r="T3" i="3"/>
  <c r="T11" i="3"/>
  <c r="T8" i="3"/>
  <c r="A15" i="2"/>
  <c r="T9" i="3"/>
  <c r="T4" i="3"/>
  <c r="T7" i="3"/>
  <c r="A16" i="2"/>
  <c r="A17" i="2"/>
  <c r="A18" i="2"/>
  <c r="A19" i="2"/>
  <c r="U78" i="2"/>
  <c r="U68" i="2"/>
  <c r="U77" i="2"/>
  <c r="U79" i="2"/>
  <c r="U57" i="2"/>
  <c r="U66" i="2"/>
  <c r="U59" i="2"/>
  <c r="U60" i="2"/>
  <c r="U61" i="2"/>
  <c r="U76" i="2"/>
  <c r="U67" i="2"/>
  <c r="U65" i="2"/>
  <c r="U58" i="2"/>
  <c r="AI83" i="1"/>
  <c r="O83" i="1"/>
  <c r="O84" i="1"/>
  <c r="AG82" i="1"/>
  <c r="AF82" i="1"/>
  <c r="AE82" i="1"/>
  <c r="O82" i="1"/>
  <c r="AI81" i="1"/>
  <c r="AG81" i="1"/>
  <c r="AF81" i="1"/>
  <c r="AE81" i="1"/>
  <c r="L81" i="1"/>
  <c r="K81" i="1"/>
  <c r="J81" i="1"/>
  <c r="AG80" i="1"/>
  <c r="AF80" i="1"/>
  <c r="AE80" i="1"/>
  <c r="O80" i="1"/>
  <c r="L80" i="1"/>
  <c r="K80" i="1"/>
  <c r="J80" i="1"/>
  <c r="AG79" i="1"/>
  <c r="AF79" i="1"/>
  <c r="AE79" i="1"/>
  <c r="L79" i="1"/>
  <c r="K79" i="1"/>
  <c r="J79" i="1"/>
  <c r="AI78" i="1"/>
  <c r="AG78" i="1"/>
  <c r="AF78" i="1"/>
  <c r="AE78" i="1"/>
  <c r="L78" i="1"/>
  <c r="K78" i="1"/>
  <c r="J78" i="1"/>
  <c r="AG77" i="1"/>
  <c r="AF77" i="1"/>
  <c r="AE77" i="1"/>
  <c r="O77" i="1"/>
  <c r="L77" i="1"/>
  <c r="K77" i="1"/>
  <c r="J77" i="1"/>
  <c r="AG76" i="1"/>
  <c r="AF76" i="1"/>
  <c r="AE76" i="1"/>
  <c r="L76" i="1"/>
  <c r="K76" i="1"/>
  <c r="J76" i="1"/>
  <c r="AI75" i="1"/>
  <c r="AG75" i="1"/>
  <c r="AF75" i="1"/>
  <c r="AE75" i="1"/>
  <c r="L75" i="1"/>
  <c r="K75" i="1"/>
  <c r="J75" i="1"/>
  <c r="AG74" i="1"/>
  <c r="AF74" i="1"/>
  <c r="AE74" i="1"/>
  <c r="O74" i="1"/>
  <c r="L74" i="1"/>
  <c r="K74" i="1"/>
  <c r="J74" i="1"/>
  <c r="AG73" i="1"/>
  <c r="AF73" i="1"/>
  <c r="AE73" i="1"/>
  <c r="L73" i="1"/>
  <c r="K73" i="1"/>
  <c r="J73" i="1"/>
  <c r="AI72" i="1"/>
  <c r="AG72" i="1"/>
  <c r="AF72" i="1"/>
  <c r="AE72" i="1"/>
  <c r="L72" i="1"/>
  <c r="K72" i="1"/>
  <c r="J72" i="1"/>
  <c r="AG71" i="1"/>
  <c r="AF71" i="1"/>
  <c r="AE71" i="1"/>
  <c r="O71" i="1"/>
  <c r="L71" i="1"/>
  <c r="K71" i="1"/>
  <c r="J71" i="1"/>
  <c r="AG70" i="1"/>
  <c r="AF70" i="1"/>
  <c r="AE70" i="1"/>
  <c r="L70" i="1"/>
  <c r="K70" i="1"/>
  <c r="J70" i="1"/>
  <c r="AI69" i="1"/>
  <c r="AG69" i="1"/>
  <c r="AF69" i="1"/>
  <c r="AE69" i="1"/>
  <c r="L69" i="1"/>
  <c r="K69" i="1"/>
  <c r="J69" i="1"/>
  <c r="AG68" i="1"/>
  <c r="AF68" i="1"/>
  <c r="AE68" i="1"/>
  <c r="O68" i="1"/>
  <c r="L68" i="1"/>
  <c r="K68" i="1"/>
  <c r="J68" i="1"/>
  <c r="AG67" i="1"/>
  <c r="AF67" i="1"/>
  <c r="AE67" i="1"/>
  <c r="L67" i="1"/>
  <c r="K67" i="1"/>
  <c r="J67" i="1"/>
  <c r="AI66" i="1"/>
  <c r="AI84" i="1"/>
  <c r="AI85" i="1"/>
  <c r="AG66" i="1"/>
  <c r="AF66" i="1"/>
  <c r="AE66" i="1"/>
  <c r="L66" i="1"/>
  <c r="K66" i="1"/>
  <c r="J66" i="1"/>
  <c r="AG65" i="1"/>
  <c r="AF65" i="1"/>
  <c r="AE65" i="1"/>
  <c r="O65" i="1"/>
  <c r="L65" i="1"/>
  <c r="K65" i="1"/>
  <c r="J65" i="1"/>
  <c r="L64" i="1"/>
  <c r="K64" i="1"/>
  <c r="J64" i="1"/>
  <c r="AC51" i="1"/>
  <c r="AC52" i="1"/>
  <c r="AB51" i="1"/>
  <c r="AB52" i="1"/>
  <c r="AA51" i="1"/>
  <c r="AA52" i="1"/>
  <c r="AC50" i="1"/>
  <c r="AB50" i="1"/>
  <c r="AA50" i="1"/>
  <c r="H50" i="1"/>
  <c r="H51" i="1"/>
  <c r="G50" i="1"/>
  <c r="G51" i="1"/>
  <c r="F50" i="1"/>
  <c r="F51" i="1"/>
  <c r="AI49" i="1"/>
  <c r="AG49" i="1"/>
  <c r="AF49" i="1"/>
  <c r="AE49" i="1"/>
  <c r="AD49" i="1"/>
  <c r="H49" i="1"/>
  <c r="G49" i="1"/>
  <c r="F49" i="1"/>
  <c r="AI48" i="1"/>
  <c r="AG48" i="1"/>
  <c r="AF48" i="1"/>
  <c r="AE48" i="1"/>
  <c r="AD48" i="1"/>
  <c r="O48" i="1"/>
  <c r="L48" i="1"/>
  <c r="K48" i="1"/>
  <c r="J48" i="1"/>
  <c r="I48" i="1"/>
  <c r="AG47" i="1"/>
  <c r="AF47" i="1"/>
  <c r="AE47" i="1"/>
  <c r="AD47" i="1"/>
  <c r="O47" i="1"/>
  <c r="L47" i="1"/>
  <c r="K47" i="1"/>
  <c r="J47" i="1"/>
  <c r="I47" i="1"/>
  <c r="AG46" i="1"/>
  <c r="AF46" i="1"/>
  <c r="AE46" i="1"/>
  <c r="AD46" i="1"/>
  <c r="L46" i="1"/>
  <c r="K46" i="1"/>
  <c r="J46" i="1"/>
  <c r="I46" i="1"/>
  <c r="AG45" i="1"/>
  <c r="AF45" i="1"/>
  <c r="AE45" i="1"/>
  <c r="AD45" i="1"/>
  <c r="L45" i="1"/>
  <c r="K45" i="1"/>
  <c r="J45" i="1"/>
  <c r="I45" i="1"/>
  <c r="AG44" i="1"/>
  <c r="AF44" i="1"/>
  <c r="AE44" i="1"/>
  <c r="AD44" i="1"/>
  <c r="O44" i="1"/>
  <c r="L44" i="1"/>
  <c r="K44" i="1"/>
  <c r="J44" i="1"/>
  <c r="I44" i="1"/>
  <c r="AI43" i="1"/>
  <c r="AG43" i="1"/>
  <c r="AF43" i="1"/>
  <c r="AE43" i="1"/>
  <c r="AD43" i="1"/>
  <c r="O43" i="1"/>
  <c r="L43" i="1"/>
  <c r="K43" i="1"/>
  <c r="J43" i="1"/>
  <c r="I43" i="1"/>
  <c r="AG42" i="1"/>
  <c r="AF42" i="1"/>
  <c r="AE42" i="1"/>
  <c r="AD42" i="1"/>
  <c r="L42" i="1"/>
  <c r="K42" i="1"/>
  <c r="J42" i="1"/>
  <c r="I42" i="1"/>
  <c r="AG41" i="1"/>
  <c r="AF41" i="1"/>
  <c r="AE41" i="1"/>
  <c r="AD41" i="1"/>
  <c r="L41" i="1"/>
  <c r="K41" i="1"/>
  <c r="J41" i="1"/>
  <c r="I41" i="1"/>
  <c r="AI40" i="1"/>
  <c r="AG40" i="1"/>
  <c r="AF40" i="1"/>
  <c r="AE40" i="1"/>
  <c r="AD40" i="1"/>
  <c r="L40" i="1"/>
  <c r="K40" i="1"/>
  <c r="J40" i="1"/>
  <c r="I40" i="1"/>
  <c r="AI39" i="1"/>
  <c r="AG39" i="1"/>
  <c r="AF39" i="1"/>
  <c r="AE39" i="1"/>
  <c r="AD39" i="1"/>
  <c r="L39" i="1"/>
  <c r="K39" i="1"/>
  <c r="K50" i="1"/>
  <c r="K51" i="1"/>
  <c r="J39" i="1"/>
  <c r="I39" i="1"/>
  <c r="AG38" i="1"/>
  <c r="AF38" i="1"/>
  <c r="AE38" i="1"/>
  <c r="AD38" i="1"/>
  <c r="O38" i="1"/>
  <c r="L38" i="1"/>
  <c r="K38" i="1"/>
  <c r="J38" i="1"/>
  <c r="I38" i="1"/>
  <c r="AG37" i="1"/>
  <c r="AF37" i="1"/>
  <c r="AE37" i="1"/>
  <c r="AD37" i="1"/>
  <c r="O37" i="1"/>
  <c r="L37" i="1"/>
  <c r="K37" i="1"/>
  <c r="J37" i="1"/>
  <c r="I37" i="1"/>
  <c r="AG36" i="1"/>
  <c r="AF36" i="1"/>
  <c r="AE36" i="1"/>
  <c r="AD36" i="1"/>
  <c r="L36" i="1"/>
  <c r="K36" i="1"/>
  <c r="J36" i="1"/>
  <c r="I36" i="1"/>
  <c r="AG35" i="1"/>
  <c r="AF35" i="1"/>
  <c r="AE35" i="1"/>
  <c r="AD35" i="1"/>
  <c r="L35" i="1"/>
  <c r="K35" i="1"/>
  <c r="J35" i="1"/>
  <c r="I35" i="1"/>
  <c r="AG34" i="1"/>
  <c r="AF34" i="1"/>
  <c r="AE34" i="1"/>
  <c r="AD34" i="1"/>
  <c r="L34" i="1"/>
  <c r="K34" i="1"/>
  <c r="J34" i="1"/>
  <c r="I34" i="1"/>
  <c r="AI33" i="1"/>
  <c r="AG33" i="1"/>
  <c r="AF33" i="1"/>
  <c r="AE33" i="1"/>
  <c r="AD33" i="1"/>
  <c r="L33" i="1"/>
  <c r="K33" i="1"/>
  <c r="J33" i="1"/>
  <c r="I33" i="1"/>
  <c r="AI32" i="1"/>
  <c r="AI51" i="1"/>
  <c r="AI52" i="1"/>
  <c r="AG32" i="1"/>
  <c r="AF32" i="1"/>
  <c r="AF51" i="1"/>
  <c r="AF52" i="1"/>
  <c r="AE32" i="1"/>
  <c r="AD32" i="1"/>
  <c r="O32" i="1"/>
  <c r="L32" i="1"/>
  <c r="L50" i="1"/>
  <c r="L51" i="1"/>
  <c r="K32" i="1"/>
  <c r="J32" i="1"/>
  <c r="I32" i="1"/>
  <c r="AG31" i="1"/>
  <c r="AG51" i="1"/>
  <c r="AG52" i="1"/>
  <c r="AF31" i="1"/>
  <c r="AE31" i="1"/>
  <c r="AD31" i="1"/>
  <c r="O31" i="1"/>
  <c r="O49" i="1"/>
  <c r="L31" i="1"/>
  <c r="K31" i="1"/>
  <c r="J31" i="1"/>
  <c r="I31" i="1"/>
  <c r="AG30" i="1"/>
  <c r="AF30" i="1"/>
  <c r="AE30" i="1"/>
  <c r="AD30" i="1"/>
  <c r="L30" i="1"/>
  <c r="K30" i="1"/>
  <c r="J30" i="1"/>
  <c r="I30" i="1"/>
  <c r="AG29" i="1"/>
  <c r="AF29" i="1"/>
  <c r="AE29" i="1"/>
  <c r="AD29" i="1"/>
  <c r="L29" i="1"/>
  <c r="K29" i="1"/>
  <c r="J29" i="1"/>
  <c r="I29" i="1"/>
  <c r="AG28" i="1"/>
  <c r="AF28" i="1"/>
  <c r="AE28" i="1"/>
  <c r="AE51" i="1"/>
  <c r="AE52" i="1"/>
  <c r="AD28" i="1"/>
  <c r="AD51" i="1"/>
  <c r="AD52" i="1"/>
  <c r="L28" i="1"/>
  <c r="K28" i="1"/>
  <c r="K49" i="1"/>
  <c r="J28" i="1"/>
  <c r="J50" i="1"/>
  <c r="J51" i="1"/>
  <c r="I28" i="1"/>
  <c r="I50" i="1"/>
  <c r="I51" i="1"/>
  <c r="AC25" i="1"/>
  <c r="AC26" i="1"/>
  <c r="AB25" i="1"/>
  <c r="AB26" i="1"/>
  <c r="AA25" i="1"/>
  <c r="AA26" i="1"/>
  <c r="J25" i="1"/>
  <c r="J26" i="1"/>
  <c r="H25" i="1"/>
  <c r="H26" i="1"/>
  <c r="G25" i="1"/>
  <c r="G26" i="1"/>
  <c r="F25" i="1"/>
  <c r="F26" i="1"/>
  <c r="AC24" i="1"/>
  <c r="AB24" i="1"/>
  <c r="AA24" i="1"/>
  <c r="J24" i="1"/>
  <c r="H24" i="1"/>
  <c r="G24" i="1"/>
  <c r="F24" i="1"/>
  <c r="AI23" i="1"/>
  <c r="AG23" i="1"/>
  <c r="AF23" i="1"/>
  <c r="AE23" i="1"/>
  <c r="AD23" i="1"/>
  <c r="O23" i="1"/>
  <c r="L23" i="1"/>
  <c r="K23" i="1"/>
  <c r="J23" i="1"/>
  <c r="I23" i="1"/>
  <c r="AI22" i="1"/>
  <c r="AG22" i="1"/>
  <c r="AF22" i="1"/>
  <c r="AE22" i="1"/>
  <c r="AD22" i="1"/>
  <c r="O22" i="1"/>
  <c r="L22" i="1"/>
  <c r="K22" i="1"/>
  <c r="J22" i="1"/>
  <c r="I22" i="1"/>
  <c r="AG21" i="1"/>
  <c r="AF21" i="1"/>
  <c r="AE21" i="1"/>
  <c r="AD21" i="1"/>
  <c r="L21" i="1"/>
  <c r="K21" i="1"/>
  <c r="J21" i="1"/>
  <c r="I21" i="1"/>
  <c r="AG20" i="1"/>
  <c r="AF20" i="1"/>
  <c r="AE20" i="1"/>
  <c r="AD20" i="1"/>
  <c r="L20" i="1"/>
  <c r="K20" i="1"/>
  <c r="J20" i="1"/>
  <c r="I20" i="1"/>
  <c r="AG19" i="1"/>
  <c r="AF19" i="1"/>
  <c r="AE19" i="1"/>
  <c r="AD19" i="1"/>
  <c r="L19" i="1"/>
  <c r="K19" i="1"/>
  <c r="J19" i="1"/>
  <c r="I19" i="1"/>
  <c r="AG18" i="1"/>
  <c r="AF18" i="1"/>
  <c r="AE18" i="1"/>
  <c r="AD18" i="1"/>
  <c r="L18" i="1"/>
  <c r="K18" i="1"/>
  <c r="J18" i="1"/>
  <c r="I18" i="1"/>
  <c r="AI17" i="1"/>
  <c r="AG17" i="1"/>
  <c r="AF17" i="1"/>
  <c r="AE17" i="1"/>
  <c r="AD17" i="1"/>
  <c r="O17" i="1"/>
  <c r="L17" i="1"/>
  <c r="K17" i="1"/>
  <c r="J17" i="1"/>
  <c r="I17" i="1"/>
  <c r="AI16" i="1"/>
  <c r="AG16" i="1"/>
  <c r="AF16" i="1"/>
  <c r="AE16" i="1"/>
  <c r="AD16" i="1"/>
  <c r="O16" i="1"/>
  <c r="L16" i="1"/>
  <c r="K16" i="1"/>
  <c r="J16" i="1"/>
  <c r="I16" i="1"/>
  <c r="AG15" i="1"/>
  <c r="AF15" i="1"/>
  <c r="AE15" i="1"/>
  <c r="AD15" i="1"/>
  <c r="L15" i="1"/>
  <c r="K15" i="1"/>
  <c r="J15" i="1"/>
  <c r="I15" i="1"/>
  <c r="AG14" i="1"/>
  <c r="AF14" i="1"/>
  <c r="AE14" i="1"/>
  <c r="AD14" i="1"/>
  <c r="L14" i="1"/>
  <c r="K14" i="1"/>
  <c r="J14" i="1"/>
  <c r="I14" i="1"/>
  <c r="AG13" i="1"/>
  <c r="AF13" i="1"/>
  <c r="AE13" i="1"/>
  <c r="AD13" i="1"/>
  <c r="L13" i="1"/>
  <c r="K13" i="1"/>
  <c r="J13" i="1"/>
  <c r="I13" i="1"/>
  <c r="AG12" i="1"/>
  <c r="AF12" i="1"/>
  <c r="AE12" i="1"/>
  <c r="AD12" i="1"/>
  <c r="L12" i="1"/>
  <c r="K12" i="1"/>
  <c r="J12" i="1"/>
  <c r="I12" i="1"/>
  <c r="AI11" i="1"/>
  <c r="AG11" i="1"/>
  <c r="AF11" i="1"/>
  <c r="AE11" i="1"/>
  <c r="AD11" i="1"/>
  <c r="O11" i="1"/>
  <c r="L11" i="1"/>
  <c r="K11" i="1"/>
  <c r="J11" i="1"/>
  <c r="I11" i="1"/>
  <c r="AI10" i="1"/>
  <c r="AG10" i="1"/>
  <c r="AF10" i="1"/>
  <c r="AE10" i="1"/>
  <c r="AD10" i="1"/>
  <c r="O10" i="1"/>
  <c r="L10" i="1"/>
  <c r="K10" i="1"/>
  <c r="J10" i="1"/>
  <c r="I10" i="1"/>
  <c r="AG9" i="1"/>
  <c r="AF9" i="1"/>
  <c r="AE9" i="1"/>
  <c r="AD9" i="1"/>
  <c r="L9" i="1"/>
  <c r="K9" i="1"/>
  <c r="J9" i="1"/>
  <c r="I9" i="1"/>
  <c r="AG8" i="1"/>
  <c r="AF8" i="1"/>
  <c r="AE8" i="1"/>
  <c r="AD8" i="1"/>
  <c r="L8" i="1"/>
  <c r="K8" i="1"/>
  <c r="J8" i="1"/>
  <c r="I8" i="1"/>
  <c r="AI7" i="1"/>
  <c r="AG7" i="1"/>
  <c r="AF7" i="1"/>
  <c r="AF25" i="1"/>
  <c r="AF26" i="1"/>
  <c r="AE7" i="1"/>
  <c r="AE25" i="1"/>
  <c r="AE26" i="1"/>
  <c r="AD7" i="1"/>
  <c r="O7" i="1"/>
  <c r="L7" i="1"/>
  <c r="K7" i="1"/>
  <c r="K25" i="1"/>
  <c r="K26" i="1"/>
  <c r="J7" i="1"/>
  <c r="I7" i="1"/>
  <c r="AI6" i="1"/>
  <c r="AI25" i="1"/>
  <c r="AI26" i="1"/>
  <c r="AG6" i="1"/>
  <c r="AF6" i="1"/>
  <c r="AE6" i="1"/>
  <c r="AD6" i="1"/>
  <c r="O6" i="1"/>
  <c r="O25" i="1"/>
  <c r="O26" i="1"/>
  <c r="L6" i="1"/>
  <c r="K6" i="1"/>
  <c r="J6" i="1"/>
  <c r="I6" i="1"/>
  <c r="AG5" i="1"/>
  <c r="AF5" i="1"/>
  <c r="AE5" i="1"/>
  <c r="AD5" i="1"/>
  <c r="L5" i="1"/>
  <c r="K5" i="1"/>
  <c r="J5" i="1"/>
  <c r="I5" i="1"/>
  <c r="AG4" i="1"/>
  <c r="AF4" i="1"/>
  <c r="AE4" i="1"/>
  <c r="AD4" i="1"/>
  <c r="L4" i="1"/>
  <c r="K4" i="1"/>
  <c r="J4" i="1"/>
  <c r="I4" i="1"/>
  <c r="AG3" i="1"/>
  <c r="AF3" i="1"/>
  <c r="AE3" i="1"/>
  <c r="AD3" i="1"/>
  <c r="L3" i="1"/>
  <c r="K3" i="1"/>
  <c r="J3" i="1"/>
  <c r="I3" i="1"/>
  <c r="AG2" i="1"/>
  <c r="AG25" i="1"/>
  <c r="AG26" i="1"/>
  <c r="AF2" i="1"/>
  <c r="AE2" i="1"/>
  <c r="AD2" i="1"/>
  <c r="AD25" i="1"/>
  <c r="AD26" i="1"/>
  <c r="L2" i="1"/>
  <c r="L25" i="1"/>
  <c r="L26" i="1"/>
  <c r="K2" i="1"/>
  <c r="J2" i="1"/>
  <c r="I2" i="1"/>
  <c r="I25" i="1"/>
  <c r="I26" i="1"/>
  <c r="K24" i="1"/>
  <c r="AF24" i="1"/>
  <c r="I49" i="1"/>
  <c r="L24" i="1"/>
  <c r="AG24" i="1"/>
  <c r="J49" i="1"/>
  <c r="O50" i="1"/>
  <c r="O51" i="1"/>
  <c r="AD50" i="1"/>
  <c r="AI50" i="1"/>
  <c r="AE24" i="1"/>
  <c r="L49" i="1"/>
  <c r="AF50" i="1"/>
  <c r="AG50" i="1"/>
  <c r="I24" i="1"/>
  <c r="O24" i="1"/>
  <c r="AD24" i="1"/>
  <c r="AI24" i="1"/>
  <c r="AE50" i="1"/>
</calcChain>
</file>

<file path=xl/sharedStrings.xml><?xml version="1.0" encoding="utf-8"?>
<sst xmlns="http://schemas.openxmlformats.org/spreadsheetml/2006/main" count="7173" uniqueCount="356">
  <si>
    <t>ID</t>
  </si>
  <si>
    <t>Group</t>
  </si>
  <si>
    <t>Sex</t>
  </si>
  <si>
    <t>Area</t>
  </si>
  <si>
    <t>ChAT</t>
  </si>
  <si>
    <t>pERK in MSN</t>
  </si>
  <si>
    <t>ChAT + pERK</t>
  </si>
  <si>
    <t>% pERK in ChAT cells DM</t>
  </si>
  <si>
    <t>Total chat</t>
  </si>
  <si>
    <t>%pERK in MSN</t>
  </si>
  <si>
    <t>Total pERK</t>
  </si>
  <si>
    <t>% pERK in ChAT cells DL</t>
  </si>
  <si>
    <t>Average Perk in DM CIN per Side</t>
  </si>
  <si>
    <t>% pERK in ChAT cells</t>
  </si>
  <si>
    <t>Average Perk in DL CIN per Side</t>
  </si>
  <si>
    <t>Dat Cre Shh L/+ (n=4)</t>
  </si>
  <si>
    <t>M</t>
  </si>
  <si>
    <t>Anterior</t>
  </si>
  <si>
    <t>side 1</t>
  </si>
  <si>
    <t>Dat Cre Shh L/+</t>
  </si>
  <si>
    <t>side 2</t>
  </si>
  <si>
    <t>middle</t>
  </si>
  <si>
    <t xml:space="preserve">posterior </t>
  </si>
  <si>
    <t>Control</t>
  </si>
  <si>
    <t>Average</t>
  </si>
  <si>
    <t>SEM</t>
  </si>
  <si>
    <t>STDEV</t>
  </si>
  <si>
    <t>Dat Cre Shh L/L (n=4)</t>
  </si>
  <si>
    <t>KO</t>
  </si>
  <si>
    <t>Dat Cre Shh L/L</t>
  </si>
  <si>
    <t>F</t>
  </si>
  <si>
    <t>Note</t>
  </si>
  <si>
    <t>Restricted to middle and posterior</t>
  </si>
  <si>
    <t>DM</t>
  </si>
  <si>
    <t>DL</t>
  </si>
  <si>
    <t xml:space="preserve"> </t>
  </si>
  <si>
    <t>Genotype</t>
  </si>
  <si>
    <t>Side</t>
  </si>
  <si>
    <t>pERK</t>
  </si>
  <si>
    <t>ChAT+ pERK</t>
  </si>
  <si>
    <t>pERK in ChAT cells</t>
  </si>
  <si>
    <t>total chat</t>
  </si>
  <si>
    <t>coh 6A</t>
  </si>
  <si>
    <t>Shh Mutant</t>
  </si>
  <si>
    <t>SAG</t>
  </si>
  <si>
    <t>Middle</t>
  </si>
  <si>
    <t>Posterior</t>
  </si>
  <si>
    <t>BO1</t>
  </si>
  <si>
    <t>BK8</t>
  </si>
  <si>
    <t>group</t>
  </si>
  <si>
    <t>side</t>
  </si>
  <si>
    <t>chat</t>
  </si>
  <si>
    <t>neun</t>
  </si>
  <si>
    <t>dapi</t>
  </si>
  <si>
    <t>rps6</t>
  </si>
  <si>
    <t>rps6/neun</t>
  </si>
  <si>
    <t>rps6/dapi</t>
  </si>
  <si>
    <t>rps6/neun/area</t>
  </si>
  <si>
    <t>EK3</t>
  </si>
  <si>
    <t>control</t>
  </si>
  <si>
    <t>Stim</t>
  </si>
  <si>
    <t>unstim</t>
  </si>
  <si>
    <t>FD3</t>
  </si>
  <si>
    <t>GD1</t>
  </si>
  <si>
    <t>GJ1</t>
  </si>
  <si>
    <t>GJ3</t>
  </si>
  <si>
    <t>Used for Manuscript 2021</t>
  </si>
  <si>
    <t>JT1</t>
  </si>
  <si>
    <t>(from Coh 3</t>
  </si>
  <si>
    <t>Unstim</t>
  </si>
  <si>
    <t>IJ6</t>
  </si>
  <si>
    <t>FC2</t>
  </si>
  <si>
    <t xml:space="preserve">FR5 </t>
  </si>
  <si>
    <t>GA6</t>
  </si>
  <si>
    <t>GA7</t>
  </si>
  <si>
    <t>Js2</t>
  </si>
  <si>
    <t>IA6</t>
  </si>
  <si>
    <t>KP2</t>
  </si>
  <si>
    <t>Chat cre</t>
  </si>
  <si>
    <t>KT2</t>
  </si>
  <si>
    <t>KP6</t>
  </si>
  <si>
    <t>NK2</t>
  </si>
  <si>
    <t>NK6</t>
  </si>
  <si>
    <t>Chat Cre</t>
  </si>
  <si>
    <t>JV2</t>
  </si>
  <si>
    <t>Mut</t>
  </si>
  <si>
    <t>Smo LL</t>
  </si>
  <si>
    <t>JV8</t>
  </si>
  <si>
    <t>KF5</t>
  </si>
  <si>
    <t>SmoLL + SAG</t>
  </si>
  <si>
    <t>KV4</t>
  </si>
  <si>
    <t>KV9</t>
  </si>
  <si>
    <t>KU11</t>
  </si>
  <si>
    <t>Mutant</t>
  </si>
  <si>
    <t>Mut SAG</t>
  </si>
  <si>
    <t>MY1</t>
  </si>
  <si>
    <t>M2+/-</t>
  </si>
  <si>
    <t>Smo M2</t>
  </si>
  <si>
    <t>MY2</t>
  </si>
  <si>
    <t>MY3</t>
  </si>
  <si>
    <t>MY7</t>
  </si>
  <si>
    <t>MY8</t>
  </si>
  <si>
    <t>MY4</t>
  </si>
  <si>
    <t>MY5</t>
  </si>
  <si>
    <t>MY6</t>
  </si>
  <si>
    <t>M2+/- Chat cre</t>
  </si>
  <si>
    <t>GT</t>
  </si>
  <si>
    <t>% per animal (posterior/medial)</t>
  </si>
  <si>
    <t>Smo M2 Chat cre</t>
  </si>
  <si>
    <t>Anterior x2</t>
  </si>
  <si>
    <t>Middle x2</t>
  </si>
  <si>
    <t>Posterior x2</t>
  </si>
  <si>
    <t>Smo Het n=6</t>
  </si>
  <si>
    <t>Smo Het</t>
  </si>
  <si>
    <t>Smo Mutant n=7</t>
  </si>
  <si>
    <t>Smo Mutant</t>
  </si>
  <si>
    <t>6-OHDA Chronic Cyclo DL</t>
  </si>
  <si>
    <t>6-OHDA Chronic Cyclo DM</t>
  </si>
  <si>
    <t>6-OHDA Chronic SAG DL</t>
  </si>
  <si>
    <t>6-OHDA Chronic SAG DM</t>
  </si>
  <si>
    <t>AK Chronic SAG/Cyclo DL</t>
  </si>
  <si>
    <t>AK Chronic SAG/Cyclo DM</t>
  </si>
  <si>
    <t>Parv</t>
  </si>
  <si>
    <t>Parv + pERK</t>
  </si>
  <si>
    <t>Parv By Animal</t>
  </si>
  <si>
    <t>Parv + pERK By Animal</t>
  </si>
  <si>
    <t>% p-ERK Parv By animal</t>
  </si>
  <si>
    <t>L</t>
  </si>
  <si>
    <t>Note: restricted to Medial/Posterior Analysis</t>
  </si>
  <si>
    <t>Medial always listed first</t>
  </si>
  <si>
    <t>L/Cyclo</t>
  </si>
  <si>
    <t>Ttest</t>
  </si>
  <si>
    <t>6-OHDA Acute SAG DL</t>
  </si>
  <si>
    <t>6-OHDA Acute SAG DM</t>
  </si>
  <si>
    <t>Cyclo</t>
  </si>
  <si>
    <t>AK Acute SAG/Cyclo DL</t>
  </si>
  <si>
    <t>AK Acute SAG/Cyclo DM</t>
  </si>
  <si>
    <t>Cyclo coh 2 quantification 3-26-18</t>
  </si>
  <si>
    <t>Pulled from</t>
  </si>
  <si>
    <t>T test</t>
  </si>
  <si>
    <t>L-Dopa + Cyclo (n=7)</t>
  </si>
  <si>
    <t>Fold Change Factor</t>
  </si>
  <si>
    <t>L-Dopa (n=8)</t>
  </si>
  <si>
    <t>Fold Change</t>
  </si>
  <si>
    <t>Total ChAT Cells</t>
  </si>
  <si>
    <t>ChAT Cells</t>
  </si>
  <si>
    <t>Total perk</t>
  </si>
  <si>
    <t>%ChAT cells pERK positive</t>
  </si>
  <si>
    <t>posterior</t>
  </si>
  <si>
    <t>SAG (15mg/kg) semi acute</t>
  </si>
  <si>
    <t>Cyclo (5mg/kg)</t>
  </si>
  <si>
    <t>Anteri+E54:E91or</t>
  </si>
  <si>
    <t>SAG (20mg/kg)</t>
  </si>
  <si>
    <t>L/Cyclo n=7</t>
  </si>
  <si>
    <t>L n=8</t>
  </si>
  <si>
    <t>PUR</t>
  </si>
  <si>
    <t>T Test</t>
  </si>
  <si>
    <t>L-dopa + Pur</t>
  </si>
  <si>
    <t xml:space="preserve">L-Dopa </t>
  </si>
  <si>
    <t xml:space="preserve">Chat + pERK </t>
  </si>
  <si>
    <t>T Tests</t>
  </si>
  <si>
    <t>L-dopa (5mg/kg) + SAG (10mg/kg) n=4</t>
  </si>
  <si>
    <t>L-dopa (5mg/kg) n=4</t>
  </si>
  <si>
    <t>pErk + Chat</t>
  </si>
  <si>
    <t>Chat</t>
  </si>
  <si>
    <t>pErk</t>
  </si>
  <si>
    <t>anterior</t>
  </si>
  <si>
    <t>Label</t>
  </si>
  <si>
    <t>ChAt</t>
  </si>
  <si>
    <t>NeuN</t>
  </si>
  <si>
    <t>DAPi</t>
  </si>
  <si>
    <t>rpS6</t>
  </si>
  <si>
    <t>CN1</t>
  </si>
  <si>
    <t>Het</t>
  </si>
  <si>
    <t>Neun</t>
  </si>
  <si>
    <t>Dapi</t>
  </si>
  <si>
    <t>Hemisphere</t>
  </si>
  <si>
    <t>Animal</t>
  </si>
  <si>
    <t>Hemisphere Avg</t>
  </si>
  <si>
    <t>Animal Avg</t>
  </si>
  <si>
    <t>Controls</t>
  </si>
  <si>
    <t>CK2</t>
  </si>
  <si>
    <t>1+2</t>
  </si>
  <si>
    <t>(From mutant-control 2-4-19</t>
  </si>
  <si>
    <t>CN4</t>
  </si>
  <si>
    <t>cq6</t>
  </si>
  <si>
    <t>DG12</t>
  </si>
  <si>
    <t>CK8</t>
  </si>
  <si>
    <t>GA10</t>
  </si>
  <si>
    <t>GA11</t>
  </si>
  <si>
    <t>DH12</t>
  </si>
  <si>
    <t>(From RPS6 intensity 8-22-17</t>
  </si>
  <si>
    <t>Mutants</t>
  </si>
  <si>
    <t>CK6</t>
  </si>
  <si>
    <t>(Based off 8-17-17 measure</t>
  </si>
  <si>
    <t>CH9</t>
  </si>
  <si>
    <t>CH12</t>
  </si>
  <si>
    <t>FZ8</t>
  </si>
  <si>
    <t>EP7</t>
  </si>
  <si>
    <t>ck6</t>
  </si>
  <si>
    <t>Mutants + SAG</t>
  </si>
  <si>
    <t>HT4</t>
  </si>
  <si>
    <t>HW8</t>
  </si>
  <si>
    <t>IC3</t>
  </si>
  <si>
    <t>FA6</t>
  </si>
  <si>
    <t>FA16</t>
  </si>
  <si>
    <t>VALUE IN RED USED FOR Malave Et al. Collected from this and other rpS6 analysis sheets</t>
  </si>
  <si>
    <t xml:space="preserve">DG12 </t>
  </si>
  <si>
    <t>CQ6</t>
  </si>
  <si>
    <t xml:space="preserve">mutant </t>
  </si>
  <si>
    <t>EN6</t>
  </si>
  <si>
    <t>mutant</t>
  </si>
  <si>
    <t>Mean</t>
  </si>
  <si>
    <t>DAPI</t>
  </si>
  <si>
    <t>GT1</t>
  </si>
  <si>
    <t>Het + SAG</t>
  </si>
  <si>
    <t>HT2</t>
  </si>
  <si>
    <t>EN7</t>
  </si>
  <si>
    <t>Control + SAG</t>
  </si>
  <si>
    <t>FA7</t>
  </si>
  <si>
    <t>FA8</t>
  </si>
  <si>
    <t>Het + Sag</t>
  </si>
  <si>
    <t>Mut + SAG</t>
  </si>
  <si>
    <t>Mutant SAG</t>
  </si>
  <si>
    <t xml:space="preserve">side 2 </t>
  </si>
  <si>
    <t>Model</t>
  </si>
  <si>
    <t>Image</t>
  </si>
  <si>
    <t>Subregion</t>
  </si>
  <si>
    <t>DAN Count</t>
  </si>
  <si>
    <t>TH</t>
  </si>
  <si>
    <t>MGV</t>
  </si>
  <si>
    <t>Min</t>
  </si>
  <si>
    <t>Max</t>
  </si>
  <si>
    <t>IntDen</t>
  </si>
  <si>
    <t>RawIntDen</t>
  </si>
  <si>
    <t>Rater</t>
  </si>
  <si>
    <t>Full Count</t>
  </si>
  <si>
    <t>6-OHDA</t>
  </si>
  <si>
    <t>SN</t>
  </si>
  <si>
    <t>SU</t>
  </si>
  <si>
    <t>VTA</t>
  </si>
  <si>
    <t>Lesioned</t>
  </si>
  <si>
    <t>KL</t>
  </si>
  <si>
    <t>NC</t>
  </si>
  <si>
    <t>AK-/-</t>
  </si>
  <si>
    <t xml:space="preserve">SN </t>
  </si>
  <si>
    <t xml:space="preserve">VTA </t>
  </si>
  <si>
    <t>AK-/- M2+</t>
  </si>
  <si>
    <t>ShhL/+</t>
  </si>
  <si>
    <t>EK5</t>
  </si>
  <si>
    <t xml:space="preserve">ShhL+ </t>
  </si>
  <si>
    <t>EK7</t>
  </si>
  <si>
    <t>EN12</t>
  </si>
  <si>
    <t xml:space="preserve">shhL+ </t>
  </si>
  <si>
    <t>ShhL/L</t>
  </si>
  <si>
    <t>EE3</t>
  </si>
  <si>
    <t>EE5</t>
  </si>
  <si>
    <t>EP6</t>
  </si>
  <si>
    <t>VTA/SN</t>
  </si>
  <si>
    <t>SmoL/+</t>
  </si>
  <si>
    <t>SmoL/L</t>
  </si>
  <si>
    <t>WT</t>
  </si>
  <si>
    <t>Full area</t>
  </si>
  <si>
    <t>TH Density</t>
  </si>
  <si>
    <t xml:space="preserve">ID </t>
  </si>
  <si>
    <t xml:space="preserve">Day </t>
  </si>
  <si>
    <t>First/Last 10 mins</t>
  </si>
  <si>
    <t xml:space="preserve">Time </t>
  </si>
  <si>
    <t>Stim/nonstim</t>
  </si>
  <si>
    <t>Description/Aim score</t>
  </si>
  <si>
    <t>Rot</t>
  </si>
  <si>
    <t xml:space="preserve">Axial </t>
  </si>
  <si>
    <t xml:space="preserve">Limb </t>
  </si>
  <si>
    <t xml:space="preserve">Orofacial </t>
  </si>
  <si>
    <t xml:space="preserve">IC7 </t>
  </si>
  <si>
    <t xml:space="preserve">First </t>
  </si>
  <si>
    <t>non-stim.</t>
  </si>
  <si>
    <t>stim.</t>
  </si>
  <si>
    <t xml:space="preserve">Last </t>
  </si>
  <si>
    <t>JS6</t>
  </si>
  <si>
    <t>First</t>
  </si>
  <si>
    <t>Last</t>
  </si>
  <si>
    <t>IA2</t>
  </si>
  <si>
    <t>IC8</t>
  </si>
  <si>
    <t>JS2</t>
  </si>
  <si>
    <t xml:space="preserve">IA2 </t>
  </si>
  <si>
    <t>L-dopa + veh</t>
  </si>
  <si>
    <t>Total Sum</t>
  </si>
  <si>
    <t>0-2 hours</t>
  </si>
  <si>
    <t>2-4 hours</t>
  </si>
  <si>
    <t>0-1 hour</t>
  </si>
  <si>
    <t>Y1</t>
  </si>
  <si>
    <t>Y2</t>
  </si>
  <si>
    <t>Y3</t>
  </si>
  <si>
    <t>Y4</t>
  </si>
  <si>
    <t>L-dopa + SAG 0.5</t>
  </si>
  <si>
    <t>L-dopa + SAG 1</t>
  </si>
  <si>
    <t>L-dopa + SAG 3</t>
  </si>
  <si>
    <t>L-dopa + SAG 9</t>
  </si>
  <si>
    <t>L-dopa + SAG 27</t>
  </si>
  <si>
    <t>friedman test</t>
  </si>
  <si>
    <t>p value</t>
  </si>
  <si>
    <t>7 groups</t>
  </si>
  <si>
    <t>stat</t>
  </si>
  <si>
    <t>Chronic 6-OHDA Dosing</t>
  </si>
  <si>
    <t>Day</t>
  </si>
  <si>
    <t>Total AIM</t>
  </si>
  <si>
    <t>SAG.08</t>
  </si>
  <si>
    <t>SAG 2.5</t>
  </si>
  <si>
    <t>SAG7</t>
  </si>
  <si>
    <t>Chronic AK Dosing</t>
  </si>
  <si>
    <t>Acute 6-OHDA Dosing</t>
  </si>
  <si>
    <t>Pur</t>
  </si>
  <si>
    <t>Acute AK Dosing</t>
  </si>
  <si>
    <t>AM</t>
  </si>
  <si>
    <t>AM + SAG</t>
  </si>
  <si>
    <t>EC 50 Dosing</t>
  </si>
  <si>
    <t>SAG mg/kg</t>
  </si>
  <si>
    <t>5mg/kg</t>
  </si>
  <si>
    <t>10mg/kg</t>
  </si>
  <si>
    <t>30mg/kg</t>
  </si>
  <si>
    <t>0.862072*</t>
  </si>
  <si>
    <t>Baseline</t>
  </si>
  <si>
    <t>Day 1</t>
  </si>
  <si>
    <t>Day 4</t>
  </si>
  <si>
    <t>Day 7</t>
  </si>
  <si>
    <t>Day 12</t>
  </si>
  <si>
    <t>Day 14</t>
  </si>
  <si>
    <t>Day 16</t>
  </si>
  <si>
    <t>Day 19</t>
  </si>
  <si>
    <t>Day 27</t>
  </si>
  <si>
    <t>Day 33</t>
  </si>
  <si>
    <t>Day 34</t>
  </si>
  <si>
    <t>Day 39</t>
  </si>
  <si>
    <t>Day 43</t>
  </si>
  <si>
    <t>Day 47</t>
  </si>
  <si>
    <t>Day 51</t>
  </si>
  <si>
    <t>Cyclo 6-OHDA</t>
  </si>
  <si>
    <t>SAG 6-OHDA</t>
  </si>
  <si>
    <t>SAG AK</t>
  </si>
  <si>
    <t>Cyclo AK</t>
  </si>
  <si>
    <t>AM AK</t>
  </si>
  <si>
    <t>Acute Drug Distance Moved Fold Change</t>
  </si>
  <si>
    <t>Chronic Drug Distance Moved Fold Change</t>
  </si>
  <si>
    <t>Day 1 (10mg/kg)</t>
  </si>
  <si>
    <t>Day 11 (10mg/kg)</t>
  </si>
  <si>
    <t>Day 12(25mg/kg)</t>
  </si>
  <si>
    <t>Day 20(25mg/kg)</t>
  </si>
  <si>
    <t>Day 20(25mg/kg) +  SAG 10mg/kg</t>
  </si>
  <si>
    <t>Day 21(25mg/kg) +SAG 20mg/kg</t>
  </si>
  <si>
    <t>0:10:00-0:20:00</t>
  </si>
  <si>
    <t>0:20:00-0:30:00</t>
  </si>
  <si>
    <t>0:30:00-0:40:00</t>
  </si>
  <si>
    <t>0:40:00-0:50:00</t>
  </si>
  <si>
    <t>0:50:00-1:00:00</t>
  </si>
  <si>
    <t>Time 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</si>
</sst>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name val="Verdana"/>
      <family val="2"/>
    </font>
    <font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0" fillId="2" borderId="0" xfId="0" applyFill="1"/>
    <xf numFmtId="0" fontId="3" fillId="3" borderId="0" xfId="0" applyFont="1" applyFill="1"/>
    <xf numFmtId="0" fontId="3" fillId="0" borderId="0" xfId="0" applyFont="1" applyAlignment="1">
      <alignment wrapText="1"/>
    </xf>
    <xf numFmtId="0" fontId="0" fillId="3" borderId="0" xfId="0" applyFill="1"/>
    <xf numFmtId="0" fontId="3" fillId="2" borderId="0" xfId="0" applyFont="1" applyFill="1"/>
    <xf numFmtId="0" fontId="2" fillId="2" borderId="0" xfId="0" applyFont="1" applyFill="1"/>
    <xf numFmtId="0" fontId="4" fillId="0" borderId="0" xfId="0" applyFont="1"/>
    <xf numFmtId="0" fontId="0" fillId="0" borderId="0" xfId="0" applyBorder="1"/>
    <xf numFmtId="0" fontId="0" fillId="0" borderId="0" xfId="0" applyFill="1" applyBorder="1"/>
    <xf numFmtId="0" fontId="2" fillId="0" borderId="1" xfId="0" applyFont="1" applyFill="1" applyBorder="1"/>
    <xf numFmtId="0" fontId="2" fillId="0" borderId="0" xfId="0" applyFont="1" applyFill="1" applyBorder="1"/>
    <xf numFmtId="0" fontId="3" fillId="0" borderId="0" xfId="0" applyFont="1" applyBorder="1"/>
    <xf numFmtId="0" fontId="2" fillId="0" borderId="0" xfId="0" applyFont="1" applyFill="1"/>
    <xf numFmtId="0" fontId="0" fillId="4" borderId="0" xfId="0" applyFill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/>
    <xf numFmtId="0" fontId="5" fillId="0" borderId="2" xfId="0" applyFont="1" applyBorder="1" applyAlignment="1"/>
    <xf numFmtId="0" fontId="0" fillId="0" borderId="3" xfId="0" applyBorder="1"/>
    <xf numFmtId="0" fontId="3" fillId="0" borderId="0" xfId="0" applyFont="1" applyFill="1" applyBorder="1"/>
    <xf numFmtId="0" fontId="0" fillId="4" borderId="0" xfId="0" applyFill="1" applyBorder="1"/>
    <xf numFmtId="0" fontId="0" fillId="5" borderId="2" xfId="0" applyFill="1" applyBorder="1"/>
    <xf numFmtId="0" fontId="0" fillId="0" borderId="2" xfId="0" applyFont="1" applyFill="1" applyBorder="1"/>
    <xf numFmtId="0" fontId="0" fillId="6" borderId="2" xfId="0" applyFill="1" applyBorder="1"/>
    <xf numFmtId="0" fontId="0" fillId="0" borderId="0" xfId="0" applyFill="1"/>
    <xf numFmtId="0" fontId="3" fillId="0" borderId="0" xfId="0" applyFont="1" applyFill="1"/>
    <xf numFmtId="0" fontId="0" fillId="7" borderId="2" xfId="0" applyFill="1" applyBorder="1"/>
    <xf numFmtId="0" fontId="0" fillId="0" borderId="1" xfId="0" applyBorder="1"/>
    <xf numFmtId="0" fontId="0" fillId="0" borderId="2" xfId="0" applyFill="1" applyBorder="1"/>
    <xf numFmtId="0" fontId="1" fillId="0" borderId="2" xfId="0" applyFont="1" applyBorder="1"/>
    <xf numFmtId="0" fontId="2" fillId="0" borderId="0" xfId="0" applyFont="1" applyBorder="1"/>
    <xf numFmtId="0" fontId="0" fillId="5" borderId="0" xfId="0" applyFill="1"/>
    <xf numFmtId="0" fontId="0" fillId="7" borderId="0" xfId="0" applyFill="1"/>
    <xf numFmtId="0" fontId="0" fillId="0" borderId="0" xfId="0" applyFont="1"/>
    <xf numFmtId="0" fontId="4" fillId="0" borderId="0" xfId="1"/>
    <xf numFmtId="0" fontId="4" fillId="0" borderId="0" xfId="1" applyAlignment="1">
      <alignment horizontal="center"/>
    </xf>
    <xf numFmtId="0" fontId="4" fillId="0" borderId="0" xfId="1" applyAlignment="1">
      <alignment vertical="center"/>
    </xf>
    <xf numFmtId="20" fontId="4" fillId="0" borderId="0" xfId="1" applyNumberFormat="1"/>
    <xf numFmtId="0" fontId="6" fillId="0" borderId="0" xfId="1" applyFont="1" applyAlignment="1">
      <alignment horizontal="center"/>
    </xf>
    <xf numFmtId="0" fontId="6" fillId="0" borderId="0" xfId="1" applyFont="1"/>
    <xf numFmtId="0" fontId="4" fillId="4" borderId="0" xfId="1" applyFill="1" applyAlignment="1">
      <alignment vertical="center"/>
    </xf>
    <xf numFmtId="20" fontId="4" fillId="4" borderId="0" xfId="1" applyNumberFormat="1" applyFill="1"/>
    <xf numFmtId="0" fontId="4" fillId="4" borderId="0" xfId="1" applyFill="1"/>
    <xf numFmtId="0" fontId="6" fillId="0" borderId="0" xfId="1" applyFont="1" applyFill="1" applyAlignment="1">
      <alignment horizontal="center"/>
    </xf>
    <xf numFmtId="0" fontId="6" fillId="4" borderId="0" xfId="1" applyFont="1" applyFill="1"/>
    <xf numFmtId="20" fontId="4" fillId="4" borderId="0" xfId="1" applyNumberFormat="1" applyFont="1" applyFill="1"/>
    <xf numFmtId="20" fontId="4" fillId="0" borderId="0" xfId="1" applyNumberFormat="1" applyFont="1"/>
    <xf numFmtId="0" fontId="4" fillId="0" borderId="0" xfId="1" applyAlignment="1">
      <alignment horizontal="center" vertical="center"/>
    </xf>
    <xf numFmtId="16" fontId="0" fillId="0" borderId="0" xfId="0" applyNumberFormat="1"/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7" borderId="0" xfId="0" applyFill="1" applyAlignment="1">
      <alignment horizontal="center" textRotation="90"/>
    </xf>
    <xf numFmtId="0" fontId="0" fillId="7" borderId="0" xfId="0" applyFill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1" applyAlignment="1">
      <alignment horizontal="center"/>
    </xf>
    <xf numFmtId="0" fontId="4" fillId="0" borderId="0" xfId="1" applyAlignment="1">
      <alignment horizontal="center" vertical="center"/>
    </xf>
  </cellXfs>
  <cellStyles count="2">
    <cellStyle name="Normal" xfId="0" builtinId="0"/>
    <cellStyle name="Normal 2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'NHP Dyskinesia'!$A$1</c:f>
              <c:strCache>
                <c:ptCount val="1"/>
                <c:pt idx="0">
                  <c:v>L-dopa + veh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Dyskinesia'!$K$8:$M$8</c:f>
                <c:numCache>
                  <c:formatCode>General</c:formatCode>
                  <c:ptCount val="3"/>
                  <c:pt idx="0">
                    <c:v>2.6887109674836132</c:v>
                  </c:pt>
                  <c:pt idx="1">
                    <c:v>1.3228756555322954</c:v>
                  </c:pt>
                  <c:pt idx="2">
                    <c:v>1.4930394055974097</c:v>
                  </c:pt>
                </c:numCache>
              </c:numRef>
            </c:plus>
            <c:minus>
              <c:numRef>
                <c:f>'NHP Dyskinesia'!$K$8:$M$8</c:f>
                <c:numCache>
                  <c:formatCode>General</c:formatCode>
                  <c:ptCount val="3"/>
                  <c:pt idx="0">
                    <c:v>2.6887109674836132</c:v>
                  </c:pt>
                  <c:pt idx="1">
                    <c:v>1.3228756555322954</c:v>
                  </c:pt>
                  <c:pt idx="2">
                    <c:v>1.4930394055974097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Dyskinesia'!$K$6:$M$6</c:f>
              <c:numCache>
                <c:formatCode>General</c:formatCode>
                <c:ptCount val="3"/>
                <c:pt idx="0">
                  <c:v>18.25</c:v>
                </c:pt>
                <c:pt idx="1">
                  <c:v>11.5</c:v>
                </c:pt>
                <c:pt idx="2">
                  <c:v>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20-4FC8-988C-CA9BB10DD38F}"/>
            </c:ext>
          </c:extLst>
        </c:ser>
        <c:ser>
          <c:idx val="1"/>
          <c:order val="1"/>
          <c:tx>
            <c:strRef>
              <c:f>'NHP Dyskinesia'!$A$11</c:f>
              <c:strCache>
                <c:ptCount val="1"/>
                <c:pt idx="0">
                  <c:v>L-dopa + veh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Dyskinesia'!$K$18:$M$18</c:f>
                <c:numCache>
                  <c:formatCode>General</c:formatCode>
                  <c:ptCount val="3"/>
                  <c:pt idx="0">
                    <c:v>2.0207259421636903</c:v>
                  </c:pt>
                  <c:pt idx="1">
                    <c:v>1.3228756555322954</c:v>
                  </c:pt>
                  <c:pt idx="2">
                    <c:v>0.81649658092772603</c:v>
                  </c:pt>
                </c:numCache>
              </c:numRef>
            </c:plus>
            <c:minus>
              <c:numRef>
                <c:f>'NHP Dyskinesia'!$K$18:$M$18</c:f>
                <c:numCache>
                  <c:formatCode>General</c:formatCode>
                  <c:ptCount val="3"/>
                  <c:pt idx="0">
                    <c:v>2.0207259421636903</c:v>
                  </c:pt>
                  <c:pt idx="1">
                    <c:v>1.3228756555322954</c:v>
                  </c:pt>
                  <c:pt idx="2">
                    <c:v>0.81649658092772603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Dyskinesia'!$K$16:$M$16</c:f>
              <c:numCache>
                <c:formatCode>General</c:formatCode>
                <c:ptCount val="3"/>
                <c:pt idx="0">
                  <c:v>16.5</c:v>
                </c:pt>
                <c:pt idx="1">
                  <c:v>10.5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20-4FC8-988C-CA9BB10DD38F}"/>
            </c:ext>
          </c:extLst>
        </c:ser>
        <c:ser>
          <c:idx val="2"/>
          <c:order val="2"/>
          <c:tx>
            <c:strRef>
              <c:f>'NHP Dyskinesia'!$A$21</c:f>
              <c:strCache>
                <c:ptCount val="1"/>
                <c:pt idx="0">
                  <c:v>L-dopa + SAG 0.5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Dyskinesia'!$K$28:$M$28</c:f>
                <c:numCache>
                  <c:formatCode>General</c:formatCode>
                  <c:ptCount val="3"/>
                  <c:pt idx="0">
                    <c:v>2.0155644370746373</c:v>
                  </c:pt>
                  <c:pt idx="1">
                    <c:v>1.1086778913041726</c:v>
                  </c:pt>
                  <c:pt idx="2">
                    <c:v>0.9574271077563381</c:v>
                  </c:pt>
                </c:numCache>
              </c:numRef>
            </c:plus>
            <c:minus>
              <c:numRef>
                <c:f>'NHP Dyskinesia'!$K$28:$M$28</c:f>
                <c:numCache>
                  <c:formatCode>General</c:formatCode>
                  <c:ptCount val="3"/>
                  <c:pt idx="0">
                    <c:v>2.0155644370746373</c:v>
                  </c:pt>
                  <c:pt idx="1">
                    <c:v>1.1086778913041726</c:v>
                  </c:pt>
                  <c:pt idx="2">
                    <c:v>0.9574271077563381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Dyskinesia'!$K$26:$M$26</c:f>
              <c:numCache>
                <c:formatCode>General</c:formatCode>
                <c:ptCount val="3"/>
                <c:pt idx="0">
                  <c:v>18.25</c:v>
                </c:pt>
                <c:pt idx="1">
                  <c:v>11.75</c:v>
                </c:pt>
                <c:pt idx="2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20-4FC8-988C-CA9BB10DD38F}"/>
            </c:ext>
          </c:extLst>
        </c:ser>
        <c:ser>
          <c:idx val="3"/>
          <c:order val="3"/>
          <c:tx>
            <c:strRef>
              <c:f>'NHP Dyskinesia'!$A$31</c:f>
              <c:strCache>
                <c:ptCount val="1"/>
                <c:pt idx="0">
                  <c:v>L-dopa + SAG 1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Dyskinesia'!$K$38:$M$38</c:f>
                <c:numCache>
                  <c:formatCode>General</c:formatCode>
                  <c:ptCount val="3"/>
                  <c:pt idx="0">
                    <c:v>2.5819888974716112</c:v>
                  </c:pt>
                  <c:pt idx="1">
                    <c:v>1.3228756555322954</c:v>
                  </c:pt>
                  <c:pt idx="2">
                    <c:v>1.3228756555322954</c:v>
                  </c:pt>
                </c:numCache>
              </c:numRef>
            </c:plus>
            <c:minus>
              <c:numRef>
                <c:f>'NHP Dyskinesia'!$K$38:$M$38</c:f>
                <c:numCache>
                  <c:formatCode>General</c:formatCode>
                  <c:ptCount val="3"/>
                  <c:pt idx="0">
                    <c:v>2.5819888974716112</c:v>
                  </c:pt>
                  <c:pt idx="1">
                    <c:v>1.3228756555322954</c:v>
                  </c:pt>
                  <c:pt idx="2">
                    <c:v>1.3228756555322954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Dyskinesia'!$K$36:$M$36</c:f>
              <c:numCache>
                <c:formatCode>General</c:formatCode>
                <c:ptCount val="3"/>
                <c:pt idx="0">
                  <c:v>19</c:v>
                </c:pt>
                <c:pt idx="1">
                  <c:v>11.5</c:v>
                </c:pt>
                <c:pt idx="2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20-4FC8-988C-CA9BB10DD38F}"/>
            </c:ext>
          </c:extLst>
        </c:ser>
        <c:ser>
          <c:idx val="4"/>
          <c:order val="4"/>
          <c:tx>
            <c:strRef>
              <c:f>'NHP Dyskinesia'!$A$41</c:f>
              <c:strCache>
                <c:ptCount val="1"/>
                <c:pt idx="0">
                  <c:v>L-dopa + SAG 3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Dyskinesia'!$K$48:$M$48</c:f>
                <c:numCache>
                  <c:formatCode>General</c:formatCode>
                  <c:ptCount val="3"/>
                  <c:pt idx="0">
                    <c:v>2.70801280154532</c:v>
                  </c:pt>
                  <c:pt idx="1">
                    <c:v>1.796988221070652</c:v>
                  </c:pt>
                  <c:pt idx="2">
                    <c:v>0.9464847243000456</c:v>
                  </c:pt>
                </c:numCache>
              </c:numRef>
            </c:plus>
            <c:minus>
              <c:numRef>
                <c:f>'NHP Dyskinesia'!$K$48:$M$48</c:f>
                <c:numCache>
                  <c:formatCode>General</c:formatCode>
                  <c:ptCount val="3"/>
                  <c:pt idx="0">
                    <c:v>2.70801280154532</c:v>
                  </c:pt>
                  <c:pt idx="1">
                    <c:v>1.796988221070652</c:v>
                  </c:pt>
                  <c:pt idx="2">
                    <c:v>0.9464847243000456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Dyskinesia'!$K$46:$M$46</c:f>
              <c:numCache>
                <c:formatCode>General</c:formatCode>
                <c:ptCount val="3"/>
                <c:pt idx="0">
                  <c:v>18</c:v>
                </c:pt>
                <c:pt idx="1">
                  <c:v>11.25</c:v>
                </c:pt>
                <c:pt idx="2">
                  <c:v>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20-4FC8-988C-CA9BB10DD38F}"/>
            </c:ext>
          </c:extLst>
        </c:ser>
        <c:ser>
          <c:idx val="5"/>
          <c:order val="5"/>
          <c:tx>
            <c:strRef>
              <c:f>'NHP Dyskinesia'!$A$51</c:f>
              <c:strCache>
                <c:ptCount val="1"/>
                <c:pt idx="0">
                  <c:v>L-dopa + SAG 9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Dyskinesia'!$K$58:$M$58</c:f>
                <c:numCache>
                  <c:formatCode>General</c:formatCode>
                  <c:ptCount val="3"/>
                  <c:pt idx="0">
                    <c:v>2.056493779875511</c:v>
                  </c:pt>
                  <c:pt idx="1">
                    <c:v>1.4361406616345072</c:v>
                  </c:pt>
                  <c:pt idx="2">
                    <c:v>0.6454972243679028</c:v>
                  </c:pt>
                </c:numCache>
              </c:numRef>
            </c:plus>
            <c:minus>
              <c:numRef>
                <c:f>'NHP Dyskinesia'!$K$58:$M$58</c:f>
                <c:numCache>
                  <c:formatCode>General</c:formatCode>
                  <c:ptCount val="3"/>
                  <c:pt idx="0">
                    <c:v>2.056493779875511</c:v>
                  </c:pt>
                  <c:pt idx="1">
                    <c:v>1.4361406616345072</c:v>
                  </c:pt>
                  <c:pt idx="2">
                    <c:v>0.6454972243679028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Dyskinesia'!$K$56:$M$56</c:f>
              <c:numCache>
                <c:formatCode>General</c:formatCode>
                <c:ptCount val="3"/>
                <c:pt idx="0">
                  <c:v>15.25</c:v>
                </c:pt>
                <c:pt idx="1">
                  <c:v>9.75</c:v>
                </c:pt>
                <c:pt idx="2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20-4FC8-988C-CA9BB10DD38F}"/>
            </c:ext>
          </c:extLst>
        </c:ser>
        <c:ser>
          <c:idx val="6"/>
          <c:order val="6"/>
          <c:tx>
            <c:strRef>
              <c:f>'NHP Dyskinesia'!$A$61</c:f>
              <c:strCache>
                <c:ptCount val="1"/>
                <c:pt idx="0">
                  <c:v>L-dopa + SAG 27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Dyskinesia'!$K$68:$M$68</c:f>
                <c:numCache>
                  <c:formatCode>General</c:formatCode>
                  <c:ptCount val="3"/>
                  <c:pt idx="0">
                    <c:v>2.4281337140555777</c:v>
                  </c:pt>
                  <c:pt idx="1">
                    <c:v>1.4361406616345072</c:v>
                  </c:pt>
                  <c:pt idx="2">
                    <c:v>1.2909944487358056</c:v>
                  </c:pt>
                </c:numCache>
              </c:numRef>
            </c:plus>
            <c:minus>
              <c:numRef>
                <c:f>'NHP Dyskinesia'!$K$68:$M$68</c:f>
                <c:numCache>
                  <c:formatCode>General</c:formatCode>
                  <c:ptCount val="3"/>
                  <c:pt idx="0">
                    <c:v>2.4281337140555777</c:v>
                  </c:pt>
                  <c:pt idx="1">
                    <c:v>1.4361406616345072</c:v>
                  </c:pt>
                  <c:pt idx="2">
                    <c:v>1.2909944487358056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Dyskinesia'!$K$66:$M$66</c:f>
              <c:numCache>
                <c:formatCode>General</c:formatCode>
                <c:ptCount val="3"/>
                <c:pt idx="0">
                  <c:v>14.25</c:v>
                </c:pt>
                <c:pt idx="1">
                  <c:v>8.25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D20-4FC8-988C-CA9BB10DD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6719856"/>
        <c:axId val="936723600"/>
      </c:barChart>
      <c:catAx>
        <c:axId val="93671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723600"/>
        <c:crosses val="autoZero"/>
        <c:auto val="1"/>
        <c:lblAlgn val="ctr"/>
        <c:lblOffset val="100"/>
        <c:noMultiLvlLbl val="0"/>
      </c:catAx>
      <c:valAx>
        <c:axId val="93672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71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'NHP Dyskinesia'!$A$1</c:f>
              <c:strCache>
                <c:ptCount val="1"/>
                <c:pt idx="0">
                  <c:v>L-dopa + veh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Dyskinesia'!$K$8:$M$8</c:f>
                <c:numCache>
                  <c:formatCode>General</c:formatCode>
                  <c:ptCount val="3"/>
                  <c:pt idx="0">
                    <c:v>2.6887109674836132</c:v>
                  </c:pt>
                  <c:pt idx="1">
                    <c:v>1.3228756555322954</c:v>
                  </c:pt>
                  <c:pt idx="2">
                    <c:v>1.4930394055974097</c:v>
                  </c:pt>
                </c:numCache>
              </c:numRef>
            </c:plus>
            <c:minus>
              <c:numRef>
                <c:f>'NHP Dyskinesia'!$K$8:$M$8</c:f>
                <c:numCache>
                  <c:formatCode>General</c:formatCode>
                  <c:ptCount val="3"/>
                  <c:pt idx="0">
                    <c:v>2.6887109674836132</c:v>
                  </c:pt>
                  <c:pt idx="1">
                    <c:v>1.3228756555322954</c:v>
                  </c:pt>
                  <c:pt idx="2">
                    <c:v>1.4930394055974097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Dyskinesia'!$K$6:$M$6</c:f>
              <c:numCache>
                <c:formatCode>General</c:formatCode>
                <c:ptCount val="3"/>
                <c:pt idx="0">
                  <c:v>18.25</c:v>
                </c:pt>
                <c:pt idx="1">
                  <c:v>11.5</c:v>
                </c:pt>
                <c:pt idx="2">
                  <c:v>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A-402C-9CBC-B6C380BDDD2B}"/>
            </c:ext>
          </c:extLst>
        </c:ser>
        <c:ser>
          <c:idx val="4"/>
          <c:order val="4"/>
          <c:tx>
            <c:strRef>
              <c:f>'NHP Dyskinesia'!$A$41</c:f>
              <c:strCache>
                <c:ptCount val="1"/>
                <c:pt idx="0">
                  <c:v>L-dopa + SAG 3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Dyskinesia'!$K$48:$M$48</c:f>
                <c:numCache>
                  <c:formatCode>General</c:formatCode>
                  <c:ptCount val="3"/>
                  <c:pt idx="0">
                    <c:v>2.70801280154532</c:v>
                  </c:pt>
                  <c:pt idx="1">
                    <c:v>1.796988221070652</c:v>
                  </c:pt>
                  <c:pt idx="2">
                    <c:v>0.9464847243000456</c:v>
                  </c:pt>
                </c:numCache>
              </c:numRef>
            </c:plus>
            <c:minus>
              <c:numRef>
                <c:f>'NHP Dyskinesia'!$K$48:$M$48</c:f>
                <c:numCache>
                  <c:formatCode>General</c:formatCode>
                  <c:ptCount val="3"/>
                  <c:pt idx="0">
                    <c:v>2.70801280154532</c:v>
                  </c:pt>
                  <c:pt idx="1">
                    <c:v>1.796988221070652</c:v>
                  </c:pt>
                  <c:pt idx="2">
                    <c:v>0.9464847243000456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Dyskinesia'!$K$46:$M$46</c:f>
              <c:numCache>
                <c:formatCode>General</c:formatCode>
                <c:ptCount val="3"/>
                <c:pt idx="0">
                  <c:v>18</c:v>
                </c:pt>
                <c:pt idx="1">
                  <c:v>11.25</c:v>
                </c:pt>
                <c:pt idx="2">
                  <c:v>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CA-402C-9CBC-B6C380BDDD2B}"/>
            </c:ext>
          </c:extLst>
        </c:ser>
        <c:ser>
          <c:idx val="5"/>
          <c:order val="5"/>
          <c:tx>
            <c:strRef>
              <c:f>'NHP Dyskinesia'!$A$51</c:f>
              <c:strCache>
                <c:ptCount val="1"/>
                <c:pt idx="0">
                  <c:v>L-dopa + SAG 9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Dyskinesia'!$K$58:$M$58</c:f>
                <c:numCache>
                  <c:formatCode>General</c:formatCode>
                  <c:ptCount val="3"/>
                  <c:pt idx="0">
                    <c:v>2.056493779875511</c:v>
                  </c:pt>
                  <c:pt idx="1">
                    <c:v>1.4361406616345072</c:v>
                  </c:pt>
                  <c:pt idx="2">
                    <c:v>0.6454972243679028</c:v>
                  </c:pt>
                </c:numCache>
              </c:numRef>
            </c:plus>
            <c:minus>
              <c:numRef>
                <c:f>'NHP Dyskinesia'!$K$58:$M$58</c:f>
                <c:numCache>
                  <c:formatCode>General</c:formatCode>
                  <c:ptCount val="3"/>
                  <c:pt idx="0">
                    <c:v>2.056493779875511</c:v>
                  </c:pt>
                  <c:pt idx="1">
                    <c:v>1.4361406616345072</c:v>
                  </c:pt>
                  <c:pt idx="2">
                    <c:v>0.6454972243679028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Dyskinesia'!$K$56:$M$56</c:f>
              <c:numCache>
                <c:formatCode>General</c:formatCode>
                <c:ptCount val="3"/>
                <c:pt idx="0">
                  <c:v>15.25</c:v>
                </c:pt>
                <c:pt idx="1">
                  <c:v>9.75</c:v>
                </c:pt>
                <c:pt idx="2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CA-402C-9CBC-B6C380BDDD2B}"/>
            </c:ext>
          </c:extLst>
        </c:ser>
        <c:ser>
          <c:idx val="6"/>
          <c:order val="6"/>
          <c:tx>
            <c:strRef>
              <c:f>'NHP Dyskinesia'!$A$61</c:f>
              <c:strCache>
                <c:ptCount val="1"/>
                <c:pt idx="0">
                  <c:v>L-dopa + SAG 27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Dyskinesia'!$K$68:$M$68</c:f>
                <c:numCache>
                  <c:formatCode>General</c:formatCode>
                  <c:ptCount val="3"/>
                  <c:pt idx="0">
                    <c:v>2.4281337140555777</c:v>
                  </c:pt>
                  <c:pt idx="1">
                    <c:v>1.4361406616345072</c:v>
                  </c:pt>
                  <c:pt idx="2">
                    <c:v>1.2909944487358056</c:v>
                  </c:pt>
                </c:numCache>
              </c:numRef>
            </c:plus>
            <c:minus>
              <c:numRef>
                <c:f>'NHP Dyskinesia'!$K$68:$M$68</c:f>
                <c:numCache>
                  <c:formatCode>General</c:formatCode>
                  <c:ptCount val="3"/>
                  <c:pt idx="0">
                    <c:v>2.4281337140555777</c:v>
                  </c:pt>
                  <c:pt idx="1">
                    <c:v>1.4361406616345072</c:v>
                  </c:pt>
                  <c:pt idx="2">
                    <c:v>1.2909944487358056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Dyskinesia'!$K$66:$M$66</c:f>
              <c:numCache>
                <c:formatCode>General</c:formatCode>
                <c:ptCount val="3"/>
                <c:pt idx="0">
                  <c:v>14.25</c:v>
                </c:pt>
                <c:pt idx="1">
                  <c:v>8.25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CA-402C-9CBC-B6C380BDD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6719856"/>
        <c:axId val="93672360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'NHP Dyskinesia'!$A$11</c15:sqref>
                        </c15:formulaRef>
                      </c:ext>
                    </c:extLst>
                    <c:strCache>
                      <c:ptCount val="1"/>
                      <c:pt idx="0">
                        <c:v>L-dopa + veh</c:v>
                      </c:pt>
                    </c:strCache>
                  </c:strRef>
                </c:tx>
                <c:spPr>
                  <a:solidFill>
                    <a:schemeClr val="bg1"/>
                  </a:solidFill>
                  <a:ln>
                    <a:solidFill>
                      <a:schemeClr val="tx1"/>
                    </a:solidFill>
                  </a:ln>
                  <a:effectLst/>
                </c:spPr>
                <c:invertIfNegative val="0"/>
                <c:errBars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'NHP Dyskinesia'!$K$18:$M$18</c15:sqref>
                          </c15:formulaRef>
                        </c:ext>
                      </c:extLst>
                      <c:numCache>
                        <c:formatCode>General</c:formatCode>
                        <c:ptCount val="3"/>
                        <c:pt idx="0">
                          <c:v>2.0207259421636903</c:v>
                        </c:pt>
                        <c:pt idx="1">
                          <c:v>1.3228756555322954</c:v>
                        </c:pt>
                        <c:pt idx="2">
                          <c:v>0.81649658092772603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'NHP Dyskinesia'!$K$18:$M$18</c15:sqref>
                          </c15:formulaRef>
                        </c:ext>
                      </c:extLst>
                      <c:numCache>
                        <c:formatCode>General</c:formatCode>
                        <c:ptCount val="3"/>
                        <c:pt idx="0">
                          <c:v>2.0207259421636903</c:v>
                        </c:pt>
                        <c:pt idx="1">
                          <c:v>1.3228756555322954</c:v>
                        </c:pt>
                        <c:pt idx="2">
                          <c:v>0.81649658092772603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>
                      <c:ext uri="{02D57815-91ED-43cb-92C2-25804820EDAC}">
                        <c15:formulaRef>
                          <c15:sqref>'NHP Dyskinesia'!$K$1:$M$1</c15:sqref>
                        </c15:formulaRef>
                      </c:ext>
                    </c:extLst>
                    <c:strCache>
                      <c:ptCount val="3"/>
                      <c:pt idx="0">
                        <c:v>Total Sum</c:v>
                      </c:pt>
                      <c:pt idx="1">
                        <c:v>0-2 hours</c:v>
                      </c:pt>
                      <c:pt idx="2">
                        <c:v>2-4 hours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'NHP Dyskinesia'!$K$16:$M$16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16.5</c:v>
                      </c:pt>
                      <c:pt idx="1">
                        <c:v>10.5</c:v>
                      </c:pt>
                      <c:pt idx="2">
                        <c:v>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62CA-402C-9CBC-B6C380BDDD2B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'NHP Dyskinesia'!$A$21</c15:sqref>
                        </c15:formulaRef>
                      </c:ext>
                    </c:extLst>
                    <c:strCache>
                      <c:ptCount val="1"/>
                      <c:pt idx="0">
                        <c:v>L-dopa + SAG 0.5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solidFill>
                      <a:schemeClr val="tx1"/>
                    </a:solidFill>
                  </a:ln>
                  <a:effectLst/>
                </c:spPr>
                <c:invertIfNegative val="0"/>
                <c:errBars>
                  <c:errBarType val="both"/>
                  <c:errValType val="cust"/>
                  <c:noEndCap val="0"/>
                  <c:pl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'NHP Dyskinesia'!$K$28:$M$28</c15:sqref>
                          </c15:formulaRef>
                        </c:ext>
                      </c:extLst>
                      <c:numCache>
                        <c:formatCode>General</c:formatCode>
                        <c:ptCount val="3"/>
                        <c:pt idx="0">
                          <c:v>2.0155644370746373</c:v>
                        </c:pt>
                        <c:pt idx="1">
                          <c:v>1.1086778913041726</c:v>
                        </c:pt>
                        <c:pt idx="2">
                          <c:v>0.9574271077563381</c:v>
                        </c:pt>
                      </c:numCache>
                    </c:numRef>
                  </c:plus>
                  <c:min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'NHP Dyskinesia'!$K$28:$M$28</c15:sqref>
                          </c15:formulaRef>
                        </c:ext>
                      </c:extLst>
                      <c:numCache>
                        <c:formatCode>General</c:formatCode>
                        <c:ptCount val="3"/>
                        <c:pt idx="0">
                          <c:v>2.0155644370746373</c:v>
                        </c:pt>
                        <c:pt idx="1">
                          <c:v>1.1086778913041726</c:v>
                        </c:pt>
                        <c:pt idx="2">
                          <c:v>0.9574271077563381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'NHP Dyskinesia'!$K$1:$M$1</c15:sqref>
                        </c15:formulaRef>
                      </c:ext>
                    </c:extLst>
                    <c:strCache>
                      <c:ptCount val="3"/>
                      <c:pt idx="0">
                        <c:v>Total Sum</c:v>
                      </c:pt>
                      <c:pt idx="1">
                        <c:v>0-2 hours</c:v>
                      </c:pt>
                      <c:pt idx="2">
                        <c:v>2-4 hours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'NHP Dyskinesia'!$K$26:$M$26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18.25</c:v>
                      </c:pt>
                      <c:pt idx="1">
                        <c:v>11.75</c:v>
                      </c:pt>
                      <c:pt idx="2">
                        <c:v>6.5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2CA-402C-9CBC-B6C380BDDD2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'NHP Dyskinesia'!$A$31</c15:sqref>
                        </c15:formulaRef>
                      </c:ext>
                    </c:extLst>
                    <c:strCache>
                      <c:ptCount val="1"/>
                      <c:pt idx="0">
                        <c:v>L-dopa + SAG 1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solidFill>
                      <a:schemeClr val="tx1"/>
                    </a:solidFill>
                  </a:ln>
                  <a:effectLst/>
                </c:spPr>
                <c:invertIfNegative val="0"/>
                <c:errBars>
                  <c:errBarType val="both"/>
                  <c:errValType val="cust"/>
                  <c:noEndCap val="0"/>
                  <c:pl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'NHP Dyskinesia'!$K$38:$M$38</c15:sqref>
                          </c15:formulaRef>
                        </c:ext>
                      </c:extLst>
                      <c:numCache>
                        <c:formatCode>General</c:formatCode>
                        <c:ptCount val="3"/>
                        <c:pt idx="0">
                          <c:v>2.5819888974716112</c:v>
                        </c:pt>
                        <c:pt idx="1">
                          <c:v>1.3228756555322954</c:v>
                        </c:pt>
                        <c:pt idx="2">
                          <c:v>1.3228756555322954</c:v>
                        </c:pt>
                      </c:numCache>
                    </c:numRef>
                  </c:plus>
                  <c:minus>
                    <c:numRef>
                      <c:extLst xmlns:c15="http://schemas.microsoft.com/office/drawing/2012/chart">
                        <c:ext xmlns:c15="http://schemas.microsoft.com/office/drawing/2012/chart" uri="{02D57815-91ED-43cb-92C2-25804820EDAC}">
                          <c15:formulaRef>
                            <c15:sqref>'NHP Dyskinesia'!$K$38:$M$38</c15:sqref>
                          </c15:formulaRef>
                        </c:ext>
                      </c:extLst>
                      <c:numCache>
                        <c:formatCode>General</c:formatCode>
                        <c:ptCount val="3"/>
                        <c:pt idx="0">
                          <c:v>2.5819888974716112</c:v>
                        </c:pt>
                        <c:pt idx="1">
                          <c:v>1.3228756555322954</c:v>
                        </c:pt>
                        <c:pt idx="2">
                          <c:v>1.3228756555322954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'NHP Dyskinesia'!$K$1:$M$1</c15:sqref>
                        </c15:formulaRef>
                      </c:ext>
                    </c:extLst>
                    <c:strCache>
                      <c:ptCount val="3"/>
                      <c:pt idx="0">
                        <c:v>Total Sum</c:v>
                      </c:pt>
                      <c:pt idx="1">
                        <c:v>0-2 hours</c:v>
                      </c:pt>
                      <c:pt idx="2">
                        <c:v>2-4 hours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'NHP Dyskinesia'!$K$36:$M$36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19</c:v>
                      </c:pt>
                      <c:pt idx="1">
                        <c:v>11.5</c:v>
                      </c:pt>
                      <c:pt idx="2">
                        <c:v>7.5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2CA-402C-9CBC-B6C380BDDD2B}"/>
                  </c:ext>
                </c:extLst>
              </c15:ser>
            </c15:filteredBarSeries>
          </c:ext>
        </c:extLst>
      </c:barChart>
      <c:catAx>
        <c:axId val="93671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723600"/>
        <c:crosses val="autoZero"/>
        <c:auto val="1"/>
        <c:lblAlgn val="ctr"/>
        <c:lblOffset val="100"/>
        <c:noMultiLvlLbl val="0"/>
      </c:catAx>
      <c:valAx>
        <c:axId val="93672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71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Primate AIMs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'NHP Dyskinesia'!$A$1</c:f>
              <c:strCache>
                <c:ptCount val="1"/>
                <c:pt idx="0">
                  <c:v>L-dopa + veh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'NHP Dyskinesia'!$B$1:$I$1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cat>
          <c:val>
            <c:numRef>
              <c:f>'NHP Dyskinesia'!$B$6:$I$6</c:f>
              <c:numCache>
                <c:formatCode>General</c:formatCode>
                <c:ptCount val="8"/>
                <c:pt idx="0">
                  <c:v>1</c:v>
                </c:pt>
                <c:pt idx="1">
                  <c:v>3.25</c:v>
                </c:pt>
                <c:pt idx="2">
                  <c:v>3.75</c:v>
                </c:pt>
                <c:pt idx="3">
                  <c:v>3.5</c:v>
                </c:pt>
                <c:pt idx="4">
                  <c:v>3.25</c:v>
                </c:pt>
                <c:pt idx="5">
                  <c:v>2</c:v>
                </c:pt>
                <c:pt idx="6">
                  <c:v>1</c:v>
                </c:pt>
                <c:pt idx="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7-4351-B112-369E2D3C0730}"/>
            </c:ext>
          </c:extLst>
        </c:ser>
        <c:ser>
          <c:idx val="1"/>
          <c:order val="1"/>
          <c:tx>
            <c:strRef>
              <c:f>'NHP Dyskinesia'!$A$41</c:f>
              <c:strCache>
                <c:ptCount val="1"/>
                <c:pt idx="0">
                  <c:v>L-dopa + SAG 3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'NHP Dyskinesia'!$B$1:$I$1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cat>
          <c:val>
            <c:numRef>
              <c:f>'NHP Dyskinesia'!$B$46:$I$46</c:f>
              <c:numCache>
                <c:formatCode>General</c:formatCode>
                <c:ptCount val="8"/>
                <c:pt idx="0">
                  <c:v>1</c:v>
                </c:pt>
                <c:pt idx="1">
                  <c:v>3.25</c:v>
                </c:pt>
                <c:pt idx="2">
                  <c:v>3.5</c:v>
                </c:pt>
                <c:pt idx="3">
                  <c:v>3.5</c:v>
                </c:pt>
                <c:pt idx="4">
                  <c:v>3.25</c:v>
                </c:pt>
                <c:pt idx="5">
                  <c:v>1.5</c:v>
                </c:pt>
                <c:pt idx="6">
                  <c:v>1.25</c:v>
                </c:pt>
                <c:pt idx="7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7-4351-B112-369E2D3C0730}"/>
            </c:ext>
          </c:extLst>
        </c:ser>
        <c:ser>
          <c:idx val="2"/>
          <c:order val="2"/>
          <c:tx>
            <c:strRef>
              <c:f>'NHP Dyskinesia'!$A$51</c:f>
              <c:strCache>
                <c:ptCount val="1"/>
                <c:pt idx="0">
                  <c:v>L-dopa + SAG 9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'NHP Dyskinesia'!$B$1:$I$1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cat>
          <c:val>
            <c:numRef>
              <c:f>'NHP Dyskinesia'!$B$56:$I$56</c:f>
              <c:numCache>
                <c:formatCode>General</c:formatCode>
                <c:ptCount val="8"/>
                <c:pt idx="0">
                  <c:v>0.75</c:v>
                </c:pt>
                <c:pt idx="1">
                  <c:v>2.5</c:v>
                </c:pt>
                <c:pt idx="2">
                  <c:v>3.25</c:v>
                </c:pt>
                <c:pt idx="3">
                  <c:v>3.25</c:v>
                </c:pt>
                <c:pt idx="4">
                  <c:v>3</c:v>
                </c:pt>
                <c:pt idx="5">
                  <c:v>2</c:v>
                </c:pt>
                <c:pt idx="6">
                  <c:v>0.25</c:v>
                </c:pt>
                <c:pt idx="7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7-4351-B112-369E2D3C0730}"/>
            </c:ext>
          </c:extLst>
        </c:ser>
        <c:ser>
          <c:idx val="3"/>
          <c:order val="3"/>
          <c:tx>
            <c:strRef>
              <c:f>'NHP Dyskinesia'!$A$61</c:f>
              <c:strCache>
                <c:ptCount val="1"/>
                <c:pt idx="0">
                  <c:v>L-dopa + SAG 27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'NHP Dyskinesia'!$B$1:$I$1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cat>
          <c:val>
            <c:numRef>
              <c:f>'NHP Dyskinesia'!$B$66:$I$66</c:f>
              <c:numCache>
                <c:formatCode>General</c:formatCode>
                <c:ptCount val="8"/>
                <c:pt idx="0">
                  <c:v>1.25</c:v>
                </c:pt>
                <c:pt idx="1">
                  <c:v>1.5</c:v>
                </c:pt>
                <c:pt idx="2">
                  <c:v>2.75</c:v>
                </c:pt>
                <c:pt idx="3">
                  <c:v>2.75</c:v>
                </c:pt>
                <c:pt idx="4">
                  <c:v>3</c:v>
                </c:pt>
                <c:pt idx="5">
                  <c:v>2</c:v>
                </c:pt>
                <c:pt idx="6">
                  <c:v>0.75</c:v>
                </c:pt>
                <c:pt idx="7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7-4351-B112-369E2D3C0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18820208"/>
        <c:axId val="1118830608"/>
      </c:lineChart>
      <c:catAx>
        <c:axId val="111882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8830608"/>
        <c:crosses val="autoZero"/>
        <c:auto val="1"/>
        <c:lblAlgn val="ctr"/>
        <c:lblOffset val="100"/>
        <c:tickMarkSkip val="50"/>
        <c:noMultiLvlLbl val="0"/>
      </c:catAx>
      <c:valAx>
        <c:axId val="11188306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Dyskinesia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8820208"/>
        <c:crosses val="autoZero"/>
        <c:crossBetween val="between"/>
        <c:min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Primate Dyskinesia</a:t>
            </a:r>
            <a:r>
              <a:rPr lang="en-US" baseline="0"/>
              <a:t> 0-2 hrs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'NHP Dyskinesia'!$A$1</c:f>
              <c:strCache>
                <c:ptCount val="1"/>
                <c:pt idx="0">
                  <c:v>L-dopa + veh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Dyskinesia'!$L$8</c:f>
                <c:numCache>
                  <c:formatCode>General</c:formatCode>
                  <c:ptCount val="1"/>
                  <c:pt idx="0">
                    <c:v>1.3228756555322954</c:v>
                  </c:pt>
                </c:numCache>
              </c:numRef>
            </c:plus>
            <c:minus>
              <c:numRef>
                <c:f>'NHP Dyskinesia'!$L$8</c:f>
                <c:numCache>
                  <c:formatCode>General</c:formatCode>
                  <c:ptCount val="1"/>
                  <c:pt idx="0">
                    <c:v>1.3228756555322954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Dyskinesia'!$L$1</c:f>
              <c:strCache>
                <c:ptCount val="1"/>
                <c:pt idx="0">
                  <c:v>0-2 hours</c:v>
                </c:pt>
              </c:strCache>
            </c:strRef>
          </c:cat>
          <c:val>
            <c:numRef>
              <c:f>'NHP Dyskinesia'!$L$6</c:f>
              <c:numCache>
                <c:formatCode>General</c:formatCode>
                <c:ptCount val="1"/>
                <c:pt idx="0">
                  <c:v>11.5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8-4931-9859-AF0D78A2DB94}"/>
            </c:ext>
          </c:extLst>
        </c:ser>
        <c:ser>
          <c:idx val="1"/>
          <c:order val="1"/>
          <c:tx>
            <c:strRef>
              <c:f>'NHP Dyskinesia'!$A$41</c:f>
              <c:strCache>
                <c:ptCount val="1"/>
                <c:pt idx="0">
                  <c:v>L-dopa + SAG 3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Dyskinesia'!$L$48</c:f>
                <c:numCache>
                  <c:formatCode>General</c:formatCode>
                  <c:ptCount val="1"/>
                  <c:pt idx="0">
                    <c:v>1.796988221070652</c:v>
                  </c:pt>
                </c:numCache>
              </c:numRef>
            </c:plus>
            <c:minus>
              <c:numRef>
                <c:f>'NHP Dyskinesia'!$L$48</c:f>
                <c:numCache>
                  <c:formatCode>General</c:formatCode>
                  <c:ptCount val="1"/>
                  <c:pt idx="0">
                    <c:v>1.796988221070652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Dyskinesia'!$L$1</c:f>
              <c:strCache>
                <c:ptCount val="1"/>
                <c:pt idx="0">
                  <c:v>0-2 hours</c:v>
                </c:pt>
              </c:strCache>
            </c:strRef>
          </c:cat>
          <c:val>
            <c:numRef>
              <c:f>'NHP Dyskinesia'!$L$46</c:f>
              <c:numCache>
                <c:formatCode>General</c:formatCode>
                <c:ptCount val="1"/>
                <c:pt idx="0">
                  <c:v>11.25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88-4931-9859-AF0D78A2DB94}"/>
            </c:ext>
          </c:extLst>
        </c:ser>
        <c:ser>
          <c:idx val="2"/>
          <c:order val="2"/>
          <c:tx>
            <c:strRef>
              <c:f>'NHP Dyskinesia'!$A$51</c:f>
              <c:strCache>
                <c:ptCount val="1"/>
                <c:pt idx="0">
                  <c:v>L-dopa + SAG 9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Dyskinesia'!$L$58</c:f>
                <c:numCache>
                  <c:formatCode>General</c:formatCode>
                  <c:ptCount val="1"/>
                  <c:pt idx="0">
                    <c:v>1.4361406616345072</c:v>
                  </c:pt>
                </c:numCache>
              </c:numRef>
            </c:plus>
            <c:minus>
              <c:numRef>
                <c:f>'NHP Dyskinesia'!$L$58</c:f>
                <c:numCache>
                  <c:formatCode>General</c:formatCode>
                  <c:ptCount val="1"/>
                  <c:pt idx="0">
                    <c:v>1.4361406616345072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Dyskinesia'!$L$1</c:f>
              <c:strCache>
                <c:ptCount val="1"/>
                <c:pt idx="0">
                  <c:v>0-2 hours</c:v>
                </c:pt>
              </c:strCache>
            </c:strRef>
          </c:cat>
          <c:val>
            <c:numRef>
              <c:f>'NHP Dyskinesia'!$L$56</c:f>
              <c:numCache>
                <c:formatCode>General</c:formatCode>
                <c:ptCount val="1"/>
                <c:pt idx="0">
                  <c:v>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88-4931-9859-AF0D78A2DB94}"/>
            </c:ext>
          </c:extLst>
        </c:ser>
        <c:ser>
          <c:idx val="3"/>
          <c:order val="3"/>
          <c:tx>
            <c:strRef>
              <c:f>'NHP Dyskinesia'!$A$61</c:f>
              <c:strCache>
                <c:ptCount val="1"/>
                <c:pt idx="0">
                  <c:v>L-dopa + SAG 27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Dyskinesia'!$L$68</c:f>
                <c:numCache>
                  <c:formatCode>General</c:formatCode>
                  <c:ptCount val="1"/>
                  <c:pt idx="0">
                    <c:v>1.4361406616345072</c:v>
                  </c:pt>
                </c:numCache>
              </c:numRef>
            </c:plus>
            <c:minus>
              <c:numRef>
                <c:f>'NHP Dyskinesia'!$L$68</c:f>
                <c:numCache>
                  <c:formatCode>General</c:formatCode>
                  <c:ptCount val="1"/>
                  <c:pt idx="0">
                    <c:v>1.4361406616345072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Dyskinesia'!$L$1</c:f>
              <c:strCache>
                <c:ptCount val="1"/>
                <c:pt idx="0">
                  <c:v>0-2 hours</c:v>
                </c:pt>
              </c:strCache>
            </c:strRef>
          </c:cat>
          <c:val>
            <c:numRef>
              <c:f>'NHP Dyskinesia'!$L$66</c:f>
              <c:numCache>
                <c:formatCode>General</c:formatCode>
                <c:ptCount val="1"/>
                <c:pt idx="0">
                  <c:v>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88-4931-9859-AF0D78A2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0216096"/>
        <c:axId val="1110222752"/>
      </c:barChart>
      <c:catAx>
        <c:axId val="1110216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222752"/>
        <c:crosses val="autoZero"/>
        <c:auto val="1"/>
        <c:lblAlgn val="ctr"/>
        <c:lblOffset val="100"/>
        <c:noMultiLvlLbl val="0"/>
      </c:catAx>
      <c:valAx>
        <c:axId val="1110222752"/>
        <c:scaling>
          <c:orientation val="minMax"/>
          <c:max val="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Dyskinesia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21609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Primate AIMs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'NHP Dyskinesia'!$A$1</c:f>
              <c:strCache>
                <c:ptCount val="1"/>
                <c:pt idx="0">
                  <c:v>L-dopa + veh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'NHP Dyskinesia'!$B$1:$I$1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xVal>
          <c:yVal>
            <c:numRef>
              <c:f>'NHP Dyskinesia'!$B$6:$I$6</c:f>
              <c:numCache>
                <c:formatCode>General</c:formatCode>
                <c:ptCount val="8"/>
                <c:pt idx="0">
                  <c:v>1</c:v>
                </c:pt>
                <c:pt idx="1">
                  <c:v>3.25</c:v>
                </c:pt>
                <c:pt idx="2">
                  <c:v>3.75</c:v>
                </c:pt>
                <c:pt idx="3">
                  <c:v>3.5</c:v>
                </c:pt>
                <c:pt idx="4">
                  <c:v>3.25</c:v>
                </c:pt>
                <c:pt idx="5">
                  <c:v>2</c:v>
                </c:pt>
                <c:pt idx="6">
                  <c:v>1</c:v>
                </c:pt>
                <c:pt idx="7">
                  <c:v>0.5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4E4-4909-A4E2-9774D8A78A67}"/>
            </c:ext>
          </c:extLst>
        </c:ser>
        <c:ser>
          <c:idx val="1"/>
          <c:order val="1"/>
          <c:tx>
            <c:strRef>
              <c:f>'NHP Dyskinesia'!$A$41</c:f>
              <c:strCache>
                <c:ptCount val="1"/>
                <c:pt idx="0">
                  <c:v>L-dopa + SAG 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'NHP Dyskinesia'!$B$1:$I$1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xVal>
          <c:yVal>
            <c:numRef>
              <c:f>'NHP Dyskinesia'!$B$46:$I$46</c:f>
              <c:numCache>
                <c:formatCode>General</c:formatCode>
                <c:ptCount val="8"/>
                <c:pt idx="0">
                  <c:v>1</c:v>
                </c:pt>
                <c:pt idx="1">
                  <c:v>3.25</c:v>
                </c:pt>
                <c:pt idx="2">
                  <c:v>3.5</c:v>
                </c:pt>
                <c:pt idx="3">
                  <c:v>3.5</c:v>
                </c:pt>
                <c:pt idx="4">
                  <c:v>3.25</c:v>
                </c:pt>
                <c:pt idx="5">
                  <c:v>1.5</c:v>
                </c:pt>
                <c:pt idx="6">
                  <c:v>1.25</c:v>
                </c:pt>
                <c:pt idx="7">
                  <c:v>0.75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4E4-4909-A4E2-9774D8A78A67}"/>
            </c:ext>
          </c:extLst>
        </c:ser>
        <c:ser>
          <c:idx val="2"/>
          <c:order val="2"/>
          <c:tx>
            <c:strRef>
              <c:f>'NHP Dyskinesia'!$A$51</c:f>
              <c:strCache>
                <c:ptCount val="1"/>
                <c:pt idx="0">
                  <c:v>L-dopa + SAG 9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'NHP Dyskinesia'!$B$1:$I$1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xVal>
          <c:yVal>
            <c:numRef>
              <c:f>'NHP Dyskinesia'!$B$56:$I$56</c:f>
              <c:numCache>
                <c:formatCode>General</c:formatCode>
                <c:ptCount val="8"/>
                <c:pt idx="0">
                  <c:v>0.75</c:v>
                </c:pt>
                <c:pt idx="1">
                  <c:v>2.5</c:v>
                </c:pt>
                <c:pt idx="2">
                  <c:v>3.25</c:v>
                </c:pt>
                <c:pt idx="3">
                  <c:v>3.25</c:v>
                </c:pt>
                <c:pt idx="4">
                  <c:v>3</c:v>
                </c:pt>
                <c:pt idx="5">
                  <c:v>2</c:v>
                </c:pt>
                <c:pt idx="6">
                  <c:v>0.25</c:v>
                </c:pt>
                <c:pt idx="7">
                  <c:v>0.25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4E4-4909-A4E2-9774D8A78A67}"/>
            </c:ext>
          </c:extLst>
        </c:ser>
        <c:ser>
          <c:idx val="3"/>
          <c:order val="3"/>
          <c:tx>
            <c:strRef>
              <c:f>'NHP Dyskinesia'!$A$61</c:f>
              <c:strCache>
                <c:ptCount val="1"/>
                <c:pt idx="0">
                  <c:v>L-dopa + SAG 27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'NHP Dyskinesia'!$B$1:$I$1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xVal>
          <c:yVal>
            <c:numRef>
              <c:f>'NHP Dyskinesia'!$B$66:$I$66</c:f>
              <c:numCache>
                <c:formatCode>General</c:formatCode>
                <c:ptCount val="8"/>
                <c:pt idx="0">
                  <c:v>1.25</c:v>
                </c:pt>
                <c:pt idx="1">
                  <c:v>1.5</c:v>
                </c:pt>
                <c:pt idx="2">
                  <c:v>2.75</c:v>
                </c:pt>
                <c:pt idx="3">
                  <c:v>2.75</c:v>
                </c:pt>
                <c:pt idx="4">
                  <c:v>3</c:v>
                </c:pt>
                <c:pt idx="5">
                  <c:v>2</c:v>
                </c:pt>
                <c:pt idx="6">
                  <c:v>0.75</c:v>
                </c:pt>
                <c:pt idx="7">
                  <c:v>0.25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4E4-4909-A4E2-9774D8A78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8820208"/>
        <c:axId val="1118830608"/>
      </c:scatterChart>
      <c:valAx>
        <c:axId val="111882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8830608"/>
        <c:crosses val="autoZero"/>
        <c:crossBetween val="midCat"/>
        <c:minorUnit val="50"/>
      </c:valAx>
      <c:valAx>
        <c:axId val="111883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Dyskinesia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8820208"/>
        <c:crosses val="autoZero"/>
        <c:crossBetween val="midCat"/>
        <c:min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Primate Dyskinesia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'NHP Dyskinesia'!$A$1</c:f>
              <c:strCache>
                <c:ptCount val="1"/>
                <c:pt idx="0">
                  <c:v>L-dopa + veh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Dyskinesia'!$K$8:$M$8</c:f>
                <c:numCache>
                  <c:formatCode>General</c:formatCode>
                  <c:ptCount val="3"/>
                  <c:pt idx="0">
                    <c:v>2.6887109674836132</c:v>
                  </c:pt>
                  <c:pt idx="1">
                    <c:v>1.3228756555322954</c:v>
                  </c:pt>
                  <c:pt idx="2">
                    <c:v>1.4930394055974097</c:v>
                  </c:pt>
                </c:numCache>
              </c:numRef>
            </c:plus>
            <c:minus>
              <c:numRef>
                <c:f>'NHP Dyskinesia'!$K$8:$M$8</c:f>
                <c:numCache>
                  <c:formatCode>General</c:formatCode>
                  <c:ptCount val="3"/>
                  <c:pt idx="0">
                    <c:v>2.6887109674836132</c:v>
                  </c:pt>
                  <c:pt idx="1">
                    <c:v>1.3228756555322954</c:v>
                  </c:pt>
                  <c:pt idx="2">
                    <c:v>1.4930394055974097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Dyskinesia'!$K$6:$M$6</c:f>
              <c:numCache>
                <c:formatCode>General</c:formatCode>
                <c:ptCount val="3"/>
                <c:pt idx="0">
                  <c:v>18.25</c:v>
                </c:pt>
                <c:pt idx="1">
                  <c:v>11.5</c:v>
                </c:pt>
                <c:pt idx="2">
                  <c:v>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AA-4BD3-B005-1D73EB3B652E}"/>
            </c:ext>
          </c:extLst>
        </c:ser>
        <c:ser>
          <c:idx val="2"/>
          <c:order val="1"/>
          <c:tx>
            <c:strRef>
              <c:f>'NHP Dyskinesia'!$A$21</c:f>
              <c:strCache>
                <c:ptCount val="1"/>
                <c:pt idx="0">
                  <c:v>L-dopa + SAG 0.5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Dyskinesia'!$K$28:$M$28</c:f>
                <c:numCache>
                  <c:formatCode>General</c:formatCode>
                  <c:ptCount val="3"/>
                  <c:pt idx="0">
                    <c:v>2.0155644370746373</c:v>
                  </c:pt>
                  <c:pt idx="1">
                    <c:v>1.1086778913041726</c:v>
                  </c:pt>
                  <c:pt idx="2">
                    <c:v>0.9574271077563381</c:v>
                  </c:pt>
                </c:numCache>
              </c:numRef>
            </c:plus>
            <c:minus>
              <c:numRef>
                <c:f>'NHP Dyskinesia'!$K$28:$M$28</c:f>
                <c:numCache>
                  <c:formatCode>General</c:formatCode>
                  <c:ptCount val="3"/>
                  <c:pt idx="0">
                    <c:v>2.0155644370746373</c:v>
                  </c:pt>
                  <c:pt idx="1">
                    <c:v>1.1086778913041726</c:v>
                  </c:pt>
                  <c:pt idx="2">
                    <c:v>0.9574271077563381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Dyskinesia'!$K$26:$M$26</c:f>
              <c:numCache>
                <c:formatCode>General</c:formatCode>
                <c:ptCount val="3"/>
                <c:pt idx="0">
                  <c:v>18.25</c:v>
                </c:pt>
                <c:pt idx="1">
                  <c:v>11.75</c:v>
                </c:pt>
                <c:pt idx="2">
                  <c:v>6.5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68AA-4BD3-B005-1D73EB3B652E}"/>
            </c:ext>
          </c:extLst>
        </c:ser>
        <c:ser>
          <c:idx val="3"/>
          <c:order val="2"/>
          <c:tx>
            <c:strRef>
              <c:f>'NHP Dyskinesia'!$A$31</c:f>
              <c:strCache>
                <c:ptCount val="1"/>
                <c:pt idx="0">
                  <c:v>L-dopa + SAG 1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Dyskinesia'!$K$38:$M$38</c:f>
                <c:numCache>
                  <c:formatCode>General</c:formatCode>
                  <c:ptCount val="3"/>
                  <c:pt idx="0">
                    <c:v>2.5819888974716112</c:v>
                  </c:pt>
                  <c:pt idx="1">
                    <c:v>1.3228756555322954</c:v>
                  </c:pt>
                  <c:pt idx="2">
                    <c:v>1.3228756555322954</c:v>
                  </c:pt>
                </c:numCache>
              </c:numRef>
            </c:plus>
            <c:minus>
              <c:numRef>
                <c:f>'NHP Dyskinesia'!$K$38:$M$38</c:f>
                <c:numCache>
                  <c:formatCode>General</c:formatCode>
                  <c:ptCount val="3"/>
                  <c:pt idx="0">
                    <c:v>2.5819888974716112</c:v>
                  </c:pt>
                  <c:pt idx="1">
                    <c:v>1.3228756555322954</c:v>
                  </c:pt>
                  <c:pt idx="2">
                    <c:v>1.3228756555322954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Dyskinesia'!$K$36:$M$36</c:f>
              <c:numCache>
                <c:formatCode>General</c:formatCode>
                <c:ptCount val="3"/>
                <c:pt idx="0">
                  <c:v>19</c:v>
                </c:pt>
                <c:pt idx="1">
                  <c:v>11.5</c:v>
                </c:pt>
                <c:pt idx="2">
                  <c:v>7.5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68AA-4BD3-B005-1D73EB3B652E}"/>
            </c:ext>
          </c:extLst>
        </c:ser>
        <c:ser>
          <c:idx val="4"/>
          <c:order val="3"/>
          <c:tx>
            <c:strRef>
              <c:f>'NHP Dyskinesia'!$A$41</c:f>
              <c:strCache>
                <c:ptCount val="1"/>
                <c:pt idx="0">
                  <c:v>L-dopa + SAG 3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Dyskinesia'!$K$48:$M$48</c:f>
                <c:numCache>
                  <c:formatCode>General</c:formatCode>
                  <c:ptCount val="3"/>
                  <c:pt idx="0">
                    <c:v>2.70801280154532</c:v>
                  </c:pt>
                  <c:pt idx="1">
                    <c:v>1.796988221070652</c:v>
                  </c:pt>
                  <c:pt idx="2">
                    <c:v>0.9464847243000456</c:v>
                  </c:pt>
                </c:numCache>
              </c:numRef>
            </c:plus>
            <c:minus>
              <c:numRef>
                <c:f>'NHP Dyskinesia'!$K$48:$M$48</c:f>
                <c:numCache>
                  <c:formatCode>General</c:formatCode>
                  <c:ptCount val="3"/>
                  <c:pt idx="0">
                    <c:v>2.70801280154532</c:v>
                  </c:pt>
                  <c:pt idx="1">
                    <c:v>1.796988221070652</c:v>
                  </c:pt>
                  <c:pt idx="2">
                    <c:v>0.9464847243000456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Dyskinesia'!$K$46:$M$46</c:f>
              <c:numCache>
                <c:formatCode>General</c:formatCode>
                <c:ptCount val="3"/>
                <c:pt idx="0">
                  <c:v>18</c:v>
                </c:pt>
                <c:pt idx="1">
                  <c:v>11.25</c:v>
                </c:pt>
                <c:pt idx="2">
                  <c:v>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AA-4BD3-B005-1D73EB3B652E}"/>
            </c:ext>
          </c:extLst>
        </c:ser>
        <c:ser>
          <c:idx val="1"/>
          <c:order val="4"/>
          <c:tx>
            <c:strRef>
              <c:f>'NHP Dyskinesia'!$A$11</c:f>
              <c:strCache>
                <c:ptCount val="1"/>
                <c:pt idx="0">
                  <c:v>L-dopa + veh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Dyskinesia'!$K$18:$M$18</c:f>
                <c:numCache>
                  <c:formatCode>General</c:formatCode>
                  <c:ptCount val="3"/>
                  <c:pt idx="0">
                    <c:v>2.0207259421636903</c:v>
                  </c:pt>
                  <c:pt idx="1">
                    <c:v>1.3228756555322954</c:v>
                  </c:pt>
                  <c:pt idx="2">
                    <c:v>0.81649658092772603</c:v>
                  </c:pt>
                </c:numCache>
              </c:numRef>
            </c:plus>
            <c:minus>
              <c:numRef>
                <c:f>'NHP Dyskinesia'!$K$18:$M$18</c:f>
                <c:numCache>
                  <c:formatCode>General</c:formatCode>
                  <c:ptCount val="3"/>
                  <c:pt idx="0">
                    <c:v>2.0207259421636903</c:v>
                  </c:pt>
                  <c:pt idx="1">
                    <c:v>1.3228756555322954</c:v>
                  </c:pt>
                  <c:pt idx="2">
                    <c:v>0.81649658092772603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Dyskinesia'!$K$16:$M$16</c:f>
              <c:numCache>
                <c:formatCode>General</c:formatCode>
                <c:ptCount val="3"/>
                <c:pt idx="0">
                  <c:v>16.5</c:v>
                </c:pt>
                <c:pt idx="1">
                  <c:v>10.5</c:v>
                </c:pt>
                <c:pt idx="2">
                  <c:v>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68AA-4BD3-B005-1D73EB3B652E}"/>
            </c:ext>
          </c:extLst>
        </c:ser>
        <c:ser>
          <c:idx val="5"/>
          <c:order val="5"/>
          <c:tx>
            <c:strRef>
              <c:f>'NHP Dyskinesia'!$A$51</c:f>
              <c:strCache>
                <c:ptCount val="1"/>
                <c:pt idx="0">
                  <c:v>L-dopa + SAG 9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Dyskinesia'!$K$58:$M$58</c:f>
                <c:numCache>
                  <c:formatCode>General</c:formatCode>
                  <c:ptCount val="3"/>
                  <c:pt idx="0">
                    <c:v>2.056493779875511</c:v>
                  </c:pt>
                  <c:pt idx="1">
                    <c:v>1.4361406616345072</c:v>
                  </c:pt>
                  <c:pt idx="2">
                    <c:v>0.6454972243679028</c:v>
                  </c:pt>
                </c:numCache>
              </c:numRef>
            </c:plus>
            <c:minus>
              <c:numRef>
                <c:f>'NHP Dyskinesia'!$K$58:$M$58</c:f>
                <c:numCache>
                  <c:formatCode>General</c:formatCode>
                  <c:ptCount val="3"/>
                  <c:pt idx="0">
                    <c:v>2.056493779875511</c:v>
                  </c:pt>
                  <c:pt idx="1">
                    <c:v>1.4361406616345072</c:v>
                  </c:pt>
                  <c:pt idx="2">
                    <c:v>0.6454972243679028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Dyskinesia'!$K$56:$M$56</c:f>
              <c:numCache>
                <c:formatCode>General</c:formatCode>
                <c:ptCount val="3"/>
                <c:pt idx="0">
                  <c:v>15.25</c:v>
                </c:pt>
                <c:pt idx="1">
                  <c:v>9.75</c:v>
                </c:pt>
                <c:pt idx="2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8AA-4BD3-B005-1D73EB3B652E}"/>
            </c:ext>
          </c:extLst>
        </c:ser>
        <c:ser>
          <c:idx val="6"/>
          <c:order val="6"/>
          <c:tx>
            <c:strRef>
              <c:f>'NHP Dyskinesia'!$A$61</c:f>
              <c:strCache>
                <c:ptCount val="1"/>
                <c:pt idx="0">
                  <c:v>L-dopa + SAG 27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Dyskinesia'!$K$68:$M$68</c:f>
                <c:numCache>
                  <c:formatCode>General</c:formatCode>
                  <c:ptCount val="3"/>
                  <c:pt idx="0">
                    <c:v>2.4281337140555777</c:v>
                  </c:pt>
                  <c:pt idx="1">
                    <c:v>1.4361406616345072</c:v>
                  </c:pt>
                  <c:pt idx="2">
                    <c:v>1.2909944487358056</c:v>
                  </c:pt>
                </c:numCache>
              </c:numRef>
            </c:plus>
            <c:minus>
              <c:numRef>
                <c:f>'NHP Dyskinesia'!$K$68:$M$68</c:f>
                <c:numCache>
                  <c:formatCode>General</c:formatCode>
                  <c:ptCount val="3"/>
                  <c:pt idx="0">
                    <c:v>2.4281337140555777</c:v>
                  </c:pt>
                  <c:pt idx="1">
                    <c:v>1.4361406616345072</c:v>
                  </c:pt>
                  <c:pt idx="2">
                    <c:v>1.2909944487358056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'NHP Dyskinesia'!$K$1:$M$1</c:f>
              <c:strCache>
                <c:ptCount val="3"/>
                <c:pt idx="0">
                  <c:v>Total Sum</c:v>
                </c:pt>
                <c:pt idx="1">
                  <c:v>0-2 hours</c:v>
                </c:pt>
                <c:pt idx="2">
                  <c:v>2-4 hours</c:v>
                </c:pt>
              </c:strCache>
            </c:strRef>
          </c:cat>
          <c:val>
            <c:numRef>
              <c:f>'NHP Dyskinesia'!$K$66:$M$66</c:f>
              <c:numCache>
                <c:formatCode>General</c:formatCode>
                <c:ptCount val="3"/>
                <c:pt idx="0">
                  <c:v>14.25</c:v>
                </c:pt>
                <c:pt idx="1">
                  <c:v>8.25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8AA-4BD3-B005-1D73EB3B6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6719856"/>
        <c:axId val="936723600"/>
        <c:extLst/>
      </c:barChart>
      <c:catAx>
        <c:axId val="93671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723600"/>
        <c:crosses val="autoZero"/>
        <c:auto val="1"/>
        <c:lblAlgn val="ctr"/>
        <c:lblOffset val="100"/>
        <c:noMultiLvlLbl val="0"/>
      </c:catAx>
      <c:valAx>
        <c:axId val="93672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Dyskinesia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71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Primate Dyskinesia</a:t>
            </a:r>
            <a:r>
              <a:rPr lang="en-US" baseline="0"/>
              <a:t> 0-2 hrs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'NHP Dyskinesia'!$A$1</c:f>
              <c:strCache>
                <c:ptCount val="1"/>
                <c:pt idx="0">
                  <c:v>L-dopa + veh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0.29868025832870476"/>
                  <c:y val="-0.2847311369924154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BarType val="both"/>
            <c:errValType val="cust"/>
            <c:noEndCap val="0"/>
            <c:plus>
              <c:numRef>
                <c:f>('NHP Dyskinesia'!$L$8,'NHP Dyskinesia'!$L$48,'NHP Dyskinesia'!$L$58,'NHP Dyskinesia'!$L$68)</c:f>
                <c:numCache>
                  <c:formatCode>General</c:formatCode>
                  <c:ptCount val="4"/>
                  <c:pt idx="0">
                    <c:v>1.3228756555322954</c:v>
                  </c:pt>
                  <c:pt idx="1">
                    <c:v>1.796988221070652</c:v>
                  </c:pt>
                  <c:pt idx="2">
                    <c:v>1.4361406616345072</c:v>
                  </c:pt>
                  <c:pt idx="3">
                    <c:v>1.4361406616345072</c:v>
                  </c:pt>
                </c:numCache>
              </c:numRef>
            </c:plus>
            <c:minus>
              <c:numRef>
                <c:f>('NHP Dyskinesia'!$L$8,'NHP Dyskinesia'!$L$48,'NHP Dyskinesia'!$L$58,'NHP Dyskinesia'!$L$68)</c:f>
                <c:numCache>
                  <c:formatCode>General</c:formatCode>
                  <c:ptCount val="4"/>
                  <c:pt idx="0">
                    <c:v>1.3228756555322954</c:v>
                  </c:pt>
                  <c:pt idx="1">
                    <c:v>1.796988221070652</c:v>
                  </c:pt>
                  <c:pt idx="2">
                    <c:v>1.4361406616345072</c:v>
                  </c:pt>
                  <c:pt idx="3">
                    <c:v>1.4361406616345072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('NHP Dyskinesia'!$A$1,'NHP Dyskinesia'!$A$41,'NHP Dyskinesia'!$A$51,'NHP Dyskinesia'!$A$61)</c:f>
              <c:strCache>
                <c:ptCount val="4"/>
                <c:pt idx="0">
                  <c:v>L-dopa + veh</c:v>
                </c:pt>
                <c:pt idx="1">
                  <c:v>L-dopa + SAG 3</c:v>
                </c:pt>
                <c:pt idx="2">
                  <c:v>L-dopa + SAG 9</c:v>
                </c:pt>
                <c:pt idx="3">
                  <c:v>L-dopa + SAG 27</c:v>
                </c:pt>
              </c:strCache>
            </c:strRef>
          </c:cat>
          <c:val>
            <c:numRef>
              <c:f>('NHP Dyskinesia'!$L$6,'NHP Dyskinesia'!$L$46,'NHP Dyskinesia'!$L$56,'NHP Dyskinesia'!$L$66)</c:f>
              <c:numCache>
                <c:formatCode>General</c:formatCode>
                <c:ptCount val="4"/>
                <c:pt idx="0">
                  <c:v>11.5</c:v>
                </c:pt>
                <c:pt idx="1">
                  <c:v>11.25</c:v>
                </c:pt>
                <c:pt idx="2">
                  <c:v>9.75</c:v>
                </c:pt>
                <c:pt idx="3">
                  <c:v>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B-461F-B652-8FA663442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0216096"/>
        <c:axId val="1110222752"/>
      </c:barChart>
      <c:catAx>
        <c:axId val="1110216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222752"/>
        <c:crosses val="autoZero"/>
        <c:auto val="1"/>
        <c:lblAlgn val="ctr"/>
        <c:lblOffset val="100"/>
        <c:noMultiLvlLbl val="0"/>
      </c:catAx>
      <c:valAx>
        <c:axId val="1110222752"/>
        <c:scaling>
          <c:orientation val="minMax"/>
          <c:max val="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Dyskinesia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21609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Disability Score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'NHP Disability'!$A$1</c:f>
              <c:strCache>
                <c:ptCount val="1"/>
                <c:pt idx="0">
                  <c:v>L-dopa + veh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'NHP Disability'!$B$1:$I$1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cat>
          <c:val>
            <c:numRef>
              <c:f>'NHP Disability'!$B$6:$I$6</c:f>
              <c:numCache>
                <c:formatCode>General</c:formatCode>
                <c:ptCount val="8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0.75</c:v>
                </c:pt>
                <c:pt idx="7">
                  <c:v>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C6-4DFE-AE54-FF706F23865A}"/>
            </c:ext>
          </c:extLst>
        </c:ser>
        <c:ser>
          <c:idx val="1"/>
          <c:order val="1"/>
          <c:tx>
            <c:strRef>
              <c:f>'NHP Disability'!$A$41</c:f>
              <c:strCache>
                <c:ptCount val="1"/>
                <c:pt idx="0">
                  <c:v>L-dopa + SAG 3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'NHP Disability'!$B$1:$I$1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cat>
          <c:val>
            <c:numRef>
              <c:f>'NHP Disability'!$B$46:$I$46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0.25</c:v>
                </c:pt>
                <c:pt idx="4">
                  <c:v>0</c:v>
                </c:pt>
                <c:pt idx="5">
                  <c:v>1.25</c:v>
                </c:pt>
                <c:pt idx="6">
                  <c:v>0.75</c:v>
                </c:pt>
                <c:pt idx="7">
                  <c:v>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C6-4DFE-AE54-FF706F23865A}"/>
            </c:ext>
          </c:extLst>
        </c:ser>
        <c:ser>
          <c:idx val="2"/>
          <c:order val="2"/>
          <c:tx>
            <c:strRef>
              <c:f>'NHP Disability'!$A$51</c:f>
              <c:strCache>
                <c:ptCount val="1"/>
                <c:pt idx="0">
                  <c:v>L-dopa + SAG 9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'NHP Disability'!$B$1:$I$1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cat>
          <c:val>
            <c:numRef>
              <c:f>'NHP Disability'!$B$56:$I$56</c:f>
              <c:numCache>
                <c:formatCode>General</c:formatCode>
                <c:ptCount val="8"/>
                <c:pt idx="0">
                  <c:v>0</c:v>
                </c:pt>
                <c:pt idx="1">
                  <c:v>0.5</c:v>
                </c:pt>
                <c:pt idx="2">
                  <c:v>0.75</c:v>
                </c:pt>
                <c:pt idx="3">
                  <c:v>0.75</c:v>
                </c:pt>
                <c:pt idx="4">
                  <c:v>0.25</c:v>
                </c:pt>
                <c:pt idx="5">
                  <c:v>0.5</c:v>
                </c:pt>
                <c:pt idx="6">
                  <c:v>3</c:v>
                </c:pt>
                <c:pt idx="7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C6-4DFE-AE54-FF706F23865A}"/>
            </c:ext>
          </c:extLst>
        </c:ser>
        <c:ser>
          <c:idx val="3"/>
          <c:order val="3"/>
          <c:tx>
            <c:strRef>
              <c:f>'NHP Disability'!$A$61</c:f>
              <c:strCache>
                <c:ptCount val="1"/>
                <c:pt idx="0">
                  <c:v>L-dopa + SAG 27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'NHP Disability'!$B$1:$I$1</c:f>
              <c:numCache>
                <c:formatCode>General</c:formatCode>
                <c:ptCount val="8"/>
                <c:pt idx="0">
                  <c:v>20</c:v>
                </c:pt>
                <c:pt idx="1">
                  <c:v>50</c:v>
                </c:pt>
                <c:pt idx="2">
                  <c:v>80</c:v>
                </c:pt>
                <c:pt idx="3">
                  <c:v>110</c:v>
                </c:pt>
                <c:pt idx="4">
                  <c:v>140</c:v>
                </c:pt>
                <c:pt idx="5">
                  <c:v>170</c:v>
                </c:pt>
                <c:pt idx="6">
                  <c:v>200</c:v>
                </c:pt>
                <c:pt idx="7">
                  <c:v>230</c:v>
                </c:pt>
              </c:numCache>
            </c:numRef>
          </c:cat>
          <c:val>
            <c:numRef>
              <c:f>'NHP Disability'!$B$66:$I$66</c:f>
              <c:numCache>
                <c:formatCode>General</c:formatCode>
                <c:ptCount val="8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0.5</c:v>
                </c:pt>
                <c:pt idx="5">
                  <c:v>0.5</c:v>
                </c:pt>
                <c:pt idx="6">
                  <c:v>1.25</c:v>
                </c:pt>
                <c:pt idx="7">
                  <c:v>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C6-4DFE-AE54-FF706F238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4428128"/>
        <c:axId val="1324424800"/>
      </c:lineChart>
      <c:catAx>
        <c:axId val="13244281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4424800"/>
        <c:crosses val="autoZero"/>
        <c:auto val="1"/>
        <c:lblAlgn val="ctr"/>
        <c:lblOffset val="100"/>
        <c:noMultiLvlLbl val="0"/>
      </c:catAx>
      <c:valAx>
        <c:axId val="132442480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PD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442812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Disability 0-2hrs</a:t>
            </a:r>
          </a:p>
        </c:rich>
      </c:tx>
      <c:layout>
        <c:manualLayout>
          <c:xMode val="edge"/>
          <c:yMode val="edge"/>
          <c:x val="0.2650485564304462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'NHP Disability'!$A$1</c:f>
              <c:strCache>
                <c:ptCount val="1"/>
                <c:pt idx="0">
                  <c:v>L-dopa + veh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Disability'!$L$8</c:f>
                <c:numCache>
                  <c:formatCode>General</c:formatCode>
                  <c:ptCount val="1"/>
                  <c:pt idx="0">
                    <c:v>0.70710678118654757</c:v>
                  </c:pt>
                </c:numCache>
              </c:numRef>
            </c:plus>
            <c:minus>
              <c:numRef>
                <c:f>'NHP Disability'!$L$8</c:f>
                <c:numCache>
                  <c:formatCode>General</c:formatCode>
                  <c:ptCount val="1"/>
                  <c:pt idx="0">
                    <c:v>0.70710678118654757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'NHP Disability'!$L$6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B6-4307-9B3A-19B8645D633E}"/>
            </c:ext>
          </c:extLst>
        </c:ser>
        <c:ser>
          <c:idx val="1"/>
          <c:order val="1"/>
          <c:tx>
            <c:strRef>
              <c:f>'NHP Disability'!$A$41</c:f>
              <c:strCache>
                <c:ptCount val="1"/>
                <c:pt idx="0">
                  <c:v>L-dopa + SAG 3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Disability'!$L$48</c:f>
                <c:numCache>
                  <c:formatCode>General</c:formatCode>
                  <c:ptCount val="1"/>
                  <c:pt idx="0">
                    <c:v>0.47871355387816905</c:v>
                  </c:pt>
                </c:numCache>
              </c:numRef>
            </c:plus>
            <c:minus>
              <c:numRef>
                <c:f>'NHP Disability'!$L$48</c:f>
                <c:numCache>
                  <c:formatCode>General</c:formatCode>
                  <c:ptCount val="1"/>
                  <c:pt idx="0">
                    <c:v>0.47871355387816905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'NHP Disability'!$L$46</c:f>
              <c:numCache>
                <c:formatCode>General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B6-4307-9B3A-19B8645D633E}"/>
            </c:ext>
          </c:extLst>
        </c:ser>
        <c:ser>
          <c:idx val="2"/>
          <c:order val="2"/>
          <c:tx>
            <c:strRef>
              <c:f>'NHP Disability'!$A$51</c:f>
              <c:strCache>
                <c:ptCount val="1"/>
                <c:pt idx="0">
                  <c:v>L-dopa + SAG 9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Disability'!$L$58</c:f>
                <c:numCache>
                  <c:formatCode>General</c:formatCode>
                  <c:ptCount val="1"/>
                  <c:pt idx="0">
                    <c:v>0.70710678118654757</c:v>
                  </c:pt>
                </c:numCache>
              </c:numRef>
            </c:plus>
            <c:minus>
              <c:numRef>
                <c:f>'NHP Disability'!$L$58</c:f>
                <c:numCache>
                  <c:formatCode>General</c:formatCode>
                  <c:ptCount val="1"/>
                  <c:pt idx="0">
                    <c:v>0.70710678118654757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'NHP Disability'!$L$56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B6-4307-9B3A-19B8645D633E}"/>
            </c:ext>
          </c:extLst>
        </c:ser>
        <c:ser>
          <c:idx val="3"/>
          <c:order val="3"/>
          <c:tx>
            <c:strRef>
              <c:f>'NHP Disability'!$A$61</c:f>
              <c:strCache>
                <c:ptCount val="1"/>
                <c:pt idx="0">
                  <c:v>L-dopa + SAG 27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'NHP Disability'!$L$68</c:f>
                <c:numCache>
                  <c:formatCode>General</c:formatCode>
                  <c:ptCount val="1"/>
                  <c:pt idx="0">
                    <c:v>0.6454972243679028</c:v>
                  </c:pt>
                </c:numCache>
              </c:numRef>
            </c:plus>
            <c:minus>
              <c:numRef>
                <c:f>'NHP Disability'!$L$68</c:f>
                <c:numCache>
                  <c:formatCode>General</c:formatCode>
                  <c:ptCount val="1"/>
                  <c:pt idx="0">
                    <c:v>0.6454972243679028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'NHP Disability'!$L$66</c:f>
              <c:numCache>
                <c:formatCode>General</c:formatCode>
                <c:ptCount val="1"/>
                <c:pt idx="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B6-4307-9B3A-19B8645D6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8546272"/>
        <c:axId val="1258546688"/>
      </c:barChart>
      <c:catAx>
        <c:axId val="125854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8546688"/>
        <c:crosses val="autoZero"/>
        <c:auto val="1"/>
        <c:lblAlgn val="ctr"/>
        <c:lblOffset val="100"/>
        <c:noMultiLvlLbl val="0"/>
      </c:catAx>
      <c:valAx>
        <c:axId val="1258546688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PD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854627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581024</xdr:colOff>
      <xdr:row>1</xdr:row>
      <xdr:rowOff>114299</xdr:rowOff>
    </xdr:from>
    <xdr:to>
      <xdr:col>25</xdr:col>
      <xdr:colOff>76199</xdr:colOff>
      <xdr:row>19</xdr:row>
      <xdr:rowOff>9524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21</xdr:row>
      <xdr:rowOff>0</xdr:rowOff>
    </xdr:from>
    <xdr:to>
      <xdr:col>25</xdr:col>
      <xdr:colOff>104775</xdr:colOff>
      <xdr:row>38</xdr:row>
      <xdr:rowOff>85725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514350</xdr:colOff>
      <xdr:row>41</xdr:row>
      <xdr:rowOff>38100</xdr:rowOff>
    </xdr:from>
    <xdr:to>
      <xdr:col>22</xdr:col>
      <xdr:colOff>209550</xdr:colOff>
      <xdr:row>55</xdr:row>
      <xdr:rowOff>104775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349022</xdr:colOff>
      <xdr:row>45</xdr:row>
      <xdr:rowOff>70757</xdr:rowOff>
    </xdr:from>
    <xdr:to>
      <xdr:col>23</xdr:col>
      <xdr:colOff>41501</xdr:colOff>
      <xdr:row>59</xdr:row>
      <xdr:rowOff>127907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23</xdr:col>
      <xdr:colOff>0</xdr:colOff>
      <xdr:row>41</xdr:row>
      <xdr:rowOff>0</xdr:rowOff>
    </xdr:from>
    <xdr:to>
      <xdr:col>30</xdr:col>
      <xdr:colOff>304800</xdr:colOff>
      <xdr:row>55</xdr:row>
      <xdr:rowOff>66675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321732</xdr:colOff>
      <xdr:row>21</xdr:row>
      <xdr:rowOff>46567</xdr:rowOff>
    </xdr:from>
    <xdr:to>
      <xdr:col>35</xdr:col>
      <xdr:colOff>426508</xdr:colOff>
      <xdr:row>38</xdr:row>
      <xdr:rowOff>132292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242887</xdr:colOff>
      <xdr:row>58</xdr:row>
      <xdr:rowOff>46264</xdr:rowOff>
    </xdr:from>
    <xdr:to>
      <xdr:col>22</xdr:col>
      <xdr:colOff>547687</xdr:colOff>
      <xdr:row>72</xdr:row>
      <xdr:rowOff>117021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9</xdr:row>
      <xdr:rowOff>161925</xdr:rowOff>
    </xdr:from>
    <xdr:to>
      <xdr:col>20</xdr:col>
      <xdr:colOff>361950</xdr:colOff>
      <xdr:row>24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90487</xdr:colOff>
      <xdr:row>24</xdr:row>
      <xdr:rowOff>142875</xdr:rowOff>
    </xdr:from>
    <xdr:to>
      <xdr:col>20</xdr:col>
      <xdr:colOff>395287</xdr:colOff>
      <xdr:row>39</xdr:row>
      <xdr:rowOff>9525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zoomScale="85" zoomScaleNormal="130" workbookViewId="0">
      <pane xSplit="1" ySplit="1" topLeftCell="B5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cols>
    <col min="1" max="1" width="9.85546875" bestFit="1" customWidth="1"/>
    <col min="5" max="5" width="12.140625" bestFit="1" customWidth="1"/>
    <col min="6" max="6" width="12" bestFit="1" customWidth="1"/>
    <col min="19" max="19" width="13.85546875" bestFit="1" customWidth="1"/>
    <col min="20" max="21" width="24" bestFit="1" customWidth="1"/>
    <col min="22" max="22" width="9.7109375" bestFit="1" customWidth="1"/>
  </cols>
  <sheetData>
    <row r="1" spans="1:23" ht="47.25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2" t="s">
        <v>0</v>
      </c>
      <c r="O1" s="2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30" t="s">
        <v>143</v>
      </c>
      <c r="V1" s="2"/>
      <c r="W1" s="2"/>
    </row>
    <row r="2" spans="1:23" x14ac:dyDescent="0.25">
      <c r="A2">
        <v>1.4</v>
      </c>
      <c r="B2" s="29" t="s">
        <v>142</v>
      </c>
      <c r="C2" t="s">
        <v>45</v>
      </c>
      <c r="D2">
        <v>10</v>
      </c>
      <c r="E2">
        <v>40</v>
      </c>
      <c r="F2">
        <v>1</v>
      </c>
      <c r="G2">
        <f>(F2/(D2+F2))*100</f>
        <v>9.0909090909090917</v>
      </c>
      <c r="H2">
        <f>(E2/(E2+F2))*100</f>
        <v>97.560975609756099</v>
      </c>
      <c r="I2">
        <f>(F2/E2)*100</f>
        <v>2.5</v>
      </c>
      <c r="J2">
        <f>E2+F2</f>
        <v>41</v>
      </c>
      <c r="K2">
        <f>D2+F2</f>
        <v>11</v>
      </c>
      <c r="N2">
        <v>1.4</v>
      </c>
      <c r="O2" t="s">
        <v>142</v>
      </c>
      <c r="P2">
        <f t="shared" ref="P2:R9" si="0">SUM(D2,D18)</f>
        <v>20</v>
      </c>
      <c r="Q2">
        <f t="shared" si="0"/>
        <v>153</v>
      </c>
      <c r="R2">
        <f t="shared" si="0"/>
        <v>1</v>
      </c>
      <c r="S2">
        <f>((R2/(P2+R2))*100)+0.1</f>
        <v>4.8619047619047615</v>
      </c>
      <c r="T2">
        <f t="shared" ref="T2:T9" si="1">SUM(P2,R2)</f>
        <v>21</v>
      </c>
      <c r="U2" s="29">
        <f t="shared" ref="U2:U9" si="2">$S$11*S2</f>
        <v>0.22216207117968303</v>
      </c>
      <c r="V2" s="29"/>
    </row>
    <row r="3" spans="1:23" x14ac:dyDescent="0.25">
      <c r="A3">
        <v>2.2000000000000002</v>
      </c>
      <c r="B3" t="s">
        <v>127</v>
      </c>
      <c r="C3" t="s">
        <v>45</v>
      </c>
      <c r="D3">
        <v>10</v>
      </c>
      <c r="E3">
        <v>50</v>
      </c>
      <c r="F3">
        <v>0</v>
      </c>
      <c r="G3">
        <f>(F3/(D3+F3))*100</f>
        <v>0</v>
      </c>
      <c r="H3">
        <f>(E3/(E3+F3))*100</f>
        <v>100</v>
      </c>
      <c r="I3">
        <f>(F3/E3)*100</f>
        <v>0</v>
      </c>
      <c r="J3">
        <f>E3+F3</f>
        <v>50</v>
      </c>
      <c r="K3">
        <f>D3+F3</f>
        <v>10</v>
      </c>
      <c r="N3">
        <v>2.2000000000000002</v>
      </c>
      <c r="O3" t="s">
        <v>142</v>
      </c>
      <c r="P3">
        <f t="shared" si="0"/>
        <v>18</v>
      </c>
      <c r="Q3">
        <f t="shared" si="0"/>
        <v>69</v>
      </c>
      <c r="R3">
        <f t="shared" si="0"/>
        <v>1</v>
      </c>
      <c r="S3">
        <f>((R3/(P3+R3))*100)+0.1</f>
        <v>5.3631578947368412</v>
      </c>
      <c r="T3">
        <f t="shared" si="1"/>
        <v>19</v>
      </c>
      <c r="U3" s="29">
        <f t="shared" si="2"/>
        <v>0.24506655813052408</v>
      </c>
      <c r="V3" s="29"/>
    </row>
    <row r="4" spans="1:23" x14ac:dyDescent="0.25">
      <c r="A4">
        <v>2.4</v>
      </c>
      <c r="B4" t="s">
        <v>127</v>
      </c>
      <c r="C4" t="s">
        <v>45</v>
      </c>
      <c r="D4">
        <v>10</v>
      </c>
      <c r="E4">
        <v>106</v>
      </c>
      <c r="F4">
        <v>1</v>
      </c>
      <c r="G4">
        <f>(F4/(D4+F4))*100</f>
        <v>9.0909090909090917</v>
      </c>
      <c r="H4">
        <f>(E4/(E4+F4))*100</f>
        <v>99.065420560747668</v>
      </c>
      <c r="I4">
        <f>(F4/E4)*100</f>
        <v>0.94339622641509435</v>
      </c>
      <c r="J4">
        <f>E4+F4</f>
        <v>107</v>
      </c>
      <c r="K4">
        <f>D4+F4</f>
        <v>11</v>
      </c>
      <c r="N4">
        <v>2.4</v>
      </c>
      <c r="O4" t="s">
        <v>142</v>
      </c>
      <c r="P4">
        <f t="shared" si="0"/>
        <v>18</v>
      </c>
      <c r="Q4">
        <f t="shared" si="0"/>
        <v>207</v>
      </c>
      <c r="R4">
        <f t="shared" si="0"/>
        <v>5</v>
      </c>
      <c r="S4">
        <f>((R4/(P4+R4))*100)+0.1</f>
        <v>21.839130434782611</v>
      </c>
      <c r="T4">
        <f t="shared" si="1"/>
        <v>23</v>
      </c>
      <c r="U4" s="29">
        <f t="shared" si="2"/>
        <v>0.99792708573208311</v>
      </c>
      <c r="V4" s="29"/>
    </row>
    <row r="5" spans="1:23" x14ac:dyDescent="0.25">
      <c r="A5">
        <v>3.1</v>
      </c>
      <c r="B5" t="s">
        <v>127</v>
      </c>
      <c r="C5" t="s">
        <v>45</v>
      </c>
      <c r="D5">
        <v>5</v>
      </c>
      <c r="E5">
        <f>227-9</f>
        <v>218</v>
      </c>
      <c r="F5">
        <v>4</v>
      </c>
      <c r="G5">
        <f>(F5/(D5+F5))*100</f>
        <v>44.444444444444443</v>
      </c>
      <c r="H5">
        <f>(E5/(E5+F5))*100</f>
        <v>98.198198198198199</v>
      </c>
      <c r="I5">
        <f>(F5/E5)*100</f>
        <v>1.834862385321101</v>
      </c>
      <c r="J5">
        <f>E5+F5</f>
        <v>222</v>
      </c>
      <c r="K5">
        <f>D5+F5</f>
        <v>9</v>
      </c>
      <c r="N5">
        <v>3.1</v>
      </c>
      <c r="O5" t="s">
        <v>142</v>
      </c>
      <c r="P5">
        <f t="shared" si="0"/>
        <v>16</v>
      </c>
      <c r="Q5">
        <f t="shared" si="0"/>
        <v>426</v>
      </c>
      <c r="R5">
        <f t="shared" si="0"/>
        <v>9</v>
      </c>
      <c r="S5">
        <f>((R5/(P5+R5))*100)+0.1</f>
        <v>36.1</v>
      </c>
      <c r="T5">
        <f t="shared" si="1"/>
        <v>25</v>
      </c>
      <c r="U5" s="29">
        <f t="shared" si="2"/>
        <v>1.6495696979560992</v>
      </c>
      <c r="V5" s="29"/>
    </row>
    <row r="6" spans="1:23" x14ac:dyDescent="0.25">
      <c r="A6">
        <v>4.2</v>
      </c>
      <c r="B6" t="s">
        <v>127</v>
      </c>
      <c r="C6" t="s">
        <v>45</v>
      </c>
      <c r="D6">
        <v>10</v>
      </c>
      <c r="E6">
        <f>155-13</f>
        <v>142</v>
      </c>
      <c r="F6">
        <v>3</v>
      </c>
      <c r="G6">
        <f>(F6/(D6+F6))*100</f>
        <v>23.076923076923077</v>
      </c>
      <c r="H6">
        <f>(E6/(E6+F6))*100</f>
        <v>97.931034482758619</v>
      </c>
      <c r="I6">
        <f>(F6/E6)*100</f>
        <v>2.112676056338028</v>
      </c>
      <c r="J6">
        <f>E6+F6</f>
        <v>145</v>
      </c>
      <c r="K6">
        <f>D6+F6</f>
        <v>13</v>
      </c>
      <c r="N6">
        <v>4.2</v>
      </c>
      <c r="O6" t="s">
        <v>142</v>
      </c>
      <c r="P6">
        <f t="shared" si="0"/>
        <v>22</v>
      </c>
      <c r="Q6">
        <f t="shared" si="0"/>
        <v>240</v>
      </c>
      <c r="R6">
        <f t="shared" si="0"/>
        <v>3</v>
      </c>
      <c r="S6">
        <f>((R6/(P6+R6))*100)+0.1</f>
        <v>12.1</v>
      </c>
      <c r="T6">
        <f t="shared" si="1"/>
        <v>25</v>
      </c>
      <c r="U6" s="29">
        <f t="shared" si="2"/>
        <v>0.55290286274982825</v>
      </c>
      <c r="V6" s="29"/>
    </row>
    <row r="7" spans="1:23" x14ac:dyDescent="0.25">
      <c r="A7">
        <v>4.5</v>
      </c>
      <c r="B7" t="s">
        <v>127</v>
      </c>
      <c r="C7" t="s">
        <v>45</v>
      </c>
      <c r="N7">
        <v>4.5</v>
      </c>
      <c r="O7" t="s">
        <v>142</v>
      </c>
      <c r="P7">
        <f t="shared" si="0"/>
        <v>0</v>
      </c>
      <c r="Q7">
        <f t="shared" si="0"/>
        <v>0</v>
      </c>
      <c r="R7">
        <f t="shared" si="0"/>
        <v>0</v>
      </c>
      <c r="T7">
        <f t="shared" si="1"/>
        <v>0</v>
      </c>
      <c r="U7" s="29">
        <f t="shared" si="2"/>
        <v>0</v>
      </c>
      <c r="V7" s="29"/>
    </row>
    <row r="8" spans="1:23" x14ac:dyDescent="0.25">
      <c r="A8">
        <v>5.2</v>
      </c>
      <c r="B8" t="s">
        <v>127</v>
      </c>
      <c r="C8" t="s">
        <v>45</v>
      </c>
      <c r="D8">
        <v>7</v>
      </c>
      <c r="E8">
        <f>145-14</f>
        <v>131</v>
      </c>
      <c r="F8">
        <v>7</v>
      </c>
      <c r="G8">
        <f t="shared" ref="G8:G22" si="3">(F8/(D8+F8))*100</f>
        <v>50</v>
      </c>
      <c r="H8">
        <f t="shared" ref="H8:H22" si="4">(E8/(E8+F8))*100</f>
        <v>94.927536231884062</v>
      </c>
      <c r="I8">
        <f t="shared" ref="I8:I22" si="5">(F8/E8)*100</f>
        <v>5.343511450381679</v>
      </c>
      <c r="J8">
        <f t="shared" ref="J8:J22" si="6">E8+F8</f>
        <v>138</v>
      </c>
      <c r="K8">
        <f t="shared" ref="K8:K22" si="7">D8+F8</f>
        <v>14</v>
      </c>
      <c r="N8">
        <v>5.2</v>
      </c>
      <c r="O8" t="s">
        <v>142</v>
      </c>
      <c r="P8">
        <f t="shared" si="0"/>
        <v>13</v>
      </c>
      <c r="Q8">
        <f t="shared" si="0"/>
        <v>209</v>
      </c>
      <c r="R8">
        <f t="shared" si="0"/>
        <v>9</v>
      </c>
      <c r="S8">
        <f>((R8/(P8+R8))*100)+0.1</f>
        <v>41.009090909090915</v>
      </c>
      <c r="T8">
        <f t="shared" si="1"/>
        <v>22</v>
      </c>
      <c r="U8" s="29">
        <f t="shared" si="2"/>
        <v>1.8738879142482912</v>
      </c>
      <c r="V8" s="29"/>
    </row>
    <row r="9" spans="1:23" x14ac:dyDescent="0.25">
      <c r="A9">
        <v>5.3</v>
      </c>
      <c r="B9" t="s">
        <v>127</v>
      </c>
      <c r="C9" t="s">
        <v>45</v>
      </c>
      <c r="D9">
        <v>7</v>
      </c>
      <c r="E9">
        <f>206-12</f>
        <v>194</v>
      </c>
      <c r="F9">
        <v>5</v>
      </c>
      <c r="G9">
        <f t="shared" si="3"/>
        <v>41.666666666666671</v>
      </c>
      <c r="H9">
        <f t="shared" si="4"/>
        <v>97.48743718592965</v>
      </c>
      <c r="I9">
        <f t="shared" si="5"/>
        <v>2.5773195876288657</v>
      </c>
      <c r="J9">
        <f t="shared" si="6"/>
        <v>199</v>
      </c>
      <c r="K9">
        <f t="shared" si="7"/>
        <v>12</v>
      </c>
      <c r="N9">
        <v>5.3</v>
      </c>
      <c r="O9" t="s">
        <v>142</v>
      </c>
      <c r="P9">
        <f t="shared" si="0"/>
        <v>15</v>
      </c>
      <c r="Q9">
        <f t="shared" si="0"/>
        <v>288</v>
      </c>
      <c r="R9">
        <f t="shared" si="0"/>
        <v>7</v>
      </c>
      <c r="S9">
        <f>((R9/(P9+R9))*100)+0.1</f>
        <v>31.918181818181818</v>
      </c>
      <c r="T9">
        <f t="shared" si="1"/>
        <v>22</v>
      </c>
      <c r="U9" s="29">
        <f t="shared" si="2"/>
        <v>1.4584838100034911</v>
      </c>
      <c r="V9" s="29"/>
    </row>
    <row r="10" spans="1:23" x14ac:dyDescent="0.25">
      <c r="A10">
        <v>1.4</v>
      </c>
      <c r="B10" t="s">
        <v>127</v>
      </c>
      <c r="C10" t="s">
        <v>17</v>
      </c>
      <c r="D10">
        <v>11</v>
      </c>
      <c r="E10">
        <v>11</v>
      </c>
      <c r="F10">
        <v>1</v>
      </c>
      <c r="G10">
        <f t="shared" si="3"/>
        <v>8.3333333333333321</v>
      </c>
      <c r="H10">
        <f t="shared" si="4"/>
        <v>91.666666666666657</v>
      </c>
      <c r="I10">
        <f t="shared" si="5"/>
        <v>9.0909090909090917</v>
      </c>
      <c r="J10">
        <f t="shared" si="6"/>
        <v>12</v>
      </c>
      <c r="K10">
        <f t="shared" si="7"/>
        <v>12</v>
      </c>
      <c r="N10" s="1" t="s">
        <v>24</v>
      </c>
      <c r="S10">
        <f>AVERAGE(S2:S9)</f>
        <v>21.884495116956707</v>
      </c>
      <c r="U10" s="29"/>
      <c r="V10" s="29"/>
    </row>
    <row r="11" spans="1:23" x14ac:dyDescent="0.25">
      <c r="A11">
        <v>2.2000000000000002</v>
      </c>
      <c r="B11" t="s">
        <v>127</v>
      </c>
      <c r="C11" t="s">
        <v>17</v>
      </c>
      <c r="D11">
        <v>13</v>
      </c>
      <c r="E11">
        <f>60-14</f>
        <v>46</v>
      </c>
      <c r="F11">
        <v>1</v>
      </c>
      <c r="G11">
        <f t="shared" si="3"/>
        <v>7.1428571428571423</v>
      </c>
      <c r="H11">
        <f t="shared" si="4"/>
        <v>97.872340425531917</v>
      </c>
      <c r="I11">
        <f t="shared" si="5"/>
        <v>2.1739130434782608</v>
      </c>
      <c r="J11">
        <f t="shared" si="6"/>
        <v>47</v>
      </c>
      <c r="K11">
        <f t="shared" si="7"/>
        <v>14</v>
      </c>
      <c r="N11" s="1" t="s">
        <v>141</v>
      </c>
      <c r="S11">
        <f>1/S10</f>
        <v>4.5694451466927952E-2</v>
      </c>
      <c r="U11" s="29"/>
      <c r="V11" s="29"/>
    </row>
    <row r="12" spans="1:23" x14ac:dyDescent="0.25">
      <c r="A12">
        <v>2.4</v>
      </c>
      <c r="B12" t="s">
        <v>127</v>
      </c>
      <c r="C12" t="s">
        <v>17</v>
      </c>
      <c r="D12">
        <v>2</v>
      </c>
      <c r="E12">
        <v>97</v>
      </c>
      <c r="F12">
        <v>6</v>
      </c>
      <c r="G12">
        <f t="shared" si="3"/>
        <v>75</v>
      </c>
      <c r="H12">
        <f t="shared" si="4"/>
        <v>94.174757281553397</v>
      </c>
      <c r="I12">
        <f t="shared" si="5"/>
        <v>6.1855670103092786</v>
      </c>
      <c r="J12">
        <f t="shared" si="6"/>
        <v>103</v>
      </c>
      <c r="K12">
        <f t="shared" si="7"/>
        <v>8</v>
      </c>
      <c r="U12" s="29"/>
      <c r="V12" s="29"/>
    </row>
    <row r="13" spans="1:23" x14ac:dyDescent="0.25">
      <c r="A13">
        <v>3.1</v>
      </c>
      <c r="B13" t="s">
        <v>127</v>
      </c>
      <c r="C13" t="s">
        <v>17</v>
      </c>
      <c r="D13">
        <v>12</v>
      </c>
      <c r="E13">
        <f>132-(12+7)</f>
        <v>113</v>
      </c>
      <c r="F13">
        <v>7</v>
      </c>
      <c r="G13">
        <f t="shared" si="3"/>
        <v>36.84210526315789</v>
      </c>
      <c r="H13">
        <f t="shared" si="4"/>
        <v>94.166666666666671</v>
      </c>
      <c r="I13">
        <f t="shared" si="5"/>
        <v>6.1946902654867255</v>
      </c>
      <c r="J13">
        <f t="shared" si="6"/>
        <v>120</v>
      </c>
      <c r="K13">
        <f t="shared" si="7"/>
        <v>19</v>
      </c>
      <c r="U13" s="29"/>
      <c r="V13" s="29"/>
    </row>
    <row r="14" spans="1:23" x14ac:dyDescent="0.25">
      <c r="A14">
        <v>4.2</v>
      </c>
      <c r="B14" t="s">
        <v>127</v>
      </c>
      <c r="C14" t="s">
        <v>17</v>
      </c>
      <c r="D14">
        <v>10</v>
      </c>
      <c r="E14">
        <v>17</v>
      </c>
      <c r="F14">
        <v>2</v>
      </c>
      <c r="G14">
        <f t="shared" si="3"/>
        <v>16.666666666666664</v>
      </c>
      <c r="H14">
        <f t="shared" si="4"/>
        <v>89.473684210526315</v>
      </c>
      <c r="I14">
        <f t="shared" si="5"/>
        <v>11.76470588235294</v>
      </c>
      <c r="J14">
        <f t="shared" si="6"/>
        <v>19</v>
      </c>
      <c r="K14">
        <f t="shared" si="7"/>
        <v>12</v>
      </c>
      <c r="U14" s="29"/>
      <c r="V14" s="29"/>
    </row>
    <row r="15" spans="1:23" x14ac:dyDescent="0.25">
      <c r="A15">
        <v>4.5</v>
      </c>
      <c r="B15" t="s">
        <v>127</v>
      </c>
      <c r="C15" t="s">
        <v>17</v>
      </c>
      <c r="D15">
        <v>9</v>
      </c>
      <c r="E15">
        <v>12</v>
      </c>
      <c r="F15">
        <v>0</v>
      </c>
      <c r="G15">
        <f t="shared" si="3"/>
        <v>0</v>
      </c>
      <c r="H15">
        <f t="shared" si="4"/>
        <v>100</v>
      </c>
      <c r="I15">
        <f t="shared" si="5"/>
        <v>0</v>
      </c>
      <c r="J15">
        <f t="shared" si="6"/>
        <v>12</v>
      </c>
      <c r="K15">
        <f t="shared" si="7"/>
        <v>9</v>
      </c>
      <c r="U15" s="29"/>
      <c r="V15" s="29"/>
    </row>
    <row r="16" spans="1:23" x14ac:dyDescent="0.25">
      <c r="A16">
        <v>5.2</v>
      </c>
      <c r="B16" t="s">
        <v>127</v>
      </c>
      <c r="C16" t="s">
        <v>17</v>
      </c>
      <c r="D16">
        <v>4</v>
      </c>
      <c r="E16">
        <v>12</v>
      </c>
      <c r="F16">
        <v>2</v>
      </c>
      <c r="G16">
        <f t="shared" si="3"/>
        <v>33.333333333333329</v>
      </c>
      <c r="H16">
        <f t="shared" si="4"/>
        <v>85.714285714285708</v>
      </c>
      <c r="I16">
        <f t="shared" si="5"/>
        <v>16.666666666666664</v>
      </c>
      <c r="J16">
        <f t="shared" si="6"/>
        <v>14</v>
      </c>
      <c r="K16">
        <f t="shared" si="7"/>
        <v>6</v>
      </c>
      <c r="U16" s="29"/>
      <c r="V16" s="29"/>
    </row>
    <row r="17" spans="1:22" x14ac:dyDescent="0.25">
      <c r="A17">
        <v>5.3</v>
      </c>
      <c r="B17" t="s">
        <v>127</v>
      </c>
      <c r="C17" t="s">
        <v>17</v>
      </c>
      <c r="D17">
        <v>10</v>
      </c>
      <c r="E17">
        <v>22</v>
      </c>
      <c r="F17">
        <v>2</v>
      </c>
      <c r="G17">
        <f t="shared" si="3"/>
        <v>16.666666666666664</v>
      </c>
      <c r="H17">
        <f t="shared" si="4"/>
        <v>91.666666666666657</v>
      </c>
      <c r="I17">
        <f t="shared" si="5"/>
        <v>9.0909090909090917</v>
      </c>
      <c r="J17">
        <f t="shared" si="6"/>
        <v>24</v>
      </c>
      <c r="K17">
        <f t="shared" si="7"/>
        <v>12</v>
      </c>
      <c r="U17" s="29"/>
      <c r="V17" s="29"/>
    </row>
    <row r="18" spans="1:22" x14ac:dyDescent="0.25">
      <c r="A18">
        <v>1.4</v>
      </c>
      <c r="B18" t="s">
        <v>127</v>
      </c>
      <c r="C18" t="s">
        <v>46</v>
      </c>
      <c r="D18">
        <v>10</v>
      </c>
      <c r="E18">
        <v>113</v>
      </c>
      <c r="F18">
        <v>0</v>
      </c>
      <c r="G18">
        <f t="shared" si="3"/>
        <v>0</v>
      </c>
      <c r="H18">
        <f t="shared" si="4"/>
        <v>100</v>
      </c>
      <c r="I18">
        <f t="shared" si="5"/>
        <v>0</v>
      </c>
      <c r="J18">
        <f t="shared" si="6"/>
        <v>113</v>
      </c>
      <c r="K18">
        <f t="shared" si="7"/>
        <v>10</v>
      </c>
      <c r="U18" s="29"/>
      <c r="V18" s="29"/>
    </row>
    <row r="19" spans="1:22" x14ac:dyDescent="0.25">
      <c r="A19">
        <v>2.2000000000000002</v>
      </c>
      <c r="B19" t="s">
        <v>127</v>
      </c>
      <c r="C19" t="s">
        <v>46</v>
      </c>
      <c r="D19">
        <v>8</v>
      </c>
      <c r="E19">
        <v>19</v>
      </c>
      <c r="F19">
        <v>1</v>
      </c>
      <c r="G19">
        <f t="shared" si="3"/>
        <v>11.111111111111111</v>
      </c>
      <c r="H19">
        <f t="shared" si="4"/>
        <v>95</v>
      </c>
      <c r="I19">
        <f t="shared" si="5"/>
        <v>5.2631578947368416</v>
      </c>
      <c r="J19">
        <f t="shared" si="6"/>
        <v>20</v>
      </c>
      <c r="K19">
        <f t="shared" si="7"/>
        <v>9</v>
      </c>
      <c r="U19" s="29"/>
      <c r="V19" s="29"/>
    </row>
    <row r="20" spans="1:22" x14ac:dyDescent="0.25">
      <c r="A20">
        <v>2.4</v>
      </c>
      <c r="B20" t="s">
        <v>127</v>
      </c>
      <c r="C20" t="s">
        <v>46</v>
      </c>
      <c r="D20">
        <v>8</v>
      </c>
      <c r="E20">
        <v>101</v>
      </c>
      <c r="F20">
        <v>4</v>
      </c>
      <c r="G20">
        <f t="shared" si="3"/>
        <v>33.333333333333329</v>
      </c>
      <c r="H20">
        <f t="shared" si="4"/>
        <v>96.19047619047619</v>
      </c>
      <c r="I20">
        <f t="shared" si="5"/>
        <v>3.9603960396039604</v>
      </c>
      <c r="J20">
        <f t="shared" si="6"/>
        <v>105</v>
      </c>
      <c r="K20">
        <f t="shared" si="7"/>
        <v>12</v>
      </c>
      <c r="U20" s="29"/>
      <c r="V20" s="29"/>
    </row>
    <row r="21" spans="1:22" x14ac:dyDescent="0.25">
      <c r="A21">
        <v>3.1</v>
      </c>
      <c r="B21" t="s">
        <v>127</v>
      </c>
      <c r="C21" t="s">
        <v>46</v>
      </c>
      <c r="D21">
        <v>11</v>
      </c>
      <c r="E21">
        <v>208</v>
      </c>
      <c r="F21">
        <v>5</v>
      </c>
      <c r="G21">
        <f t="shared" si="3"/>
        <v>31.25</v>
      </c>
      <c r="H21">
        <f t="shared" si="4"/>
        <v>97.652582159624416</v>
      </c>
      <c r="I21">
        <f t="shared" si="5"/>
        <v>2.4038461538461542</v>
      </c>
      <c r="J21">
        <f t="shared" si="6"/>
        <v>213</v>
      </c>
      <c r="K21">
        <f t="shared" si="7"/>
        <v>16</v>
      </c>
      <c r="U21" s="29"/>
      <c r="V21" s="29"/>
    </row>
    <row r="22" spans="1:22" x14ac:dyDescent="0.25">
      <c r="A22">
        <v>4.2</v>
      </c>
      <c r="B22" t="s">
        <v>127</v>
      </c>
      <c r="C22" t="s">
        <v>46</v>
      </c>
      <c r="D22">
        <v>12</v>
      </c>
      <c r="E22">
        <v>98</v>
      </c>
      <c r="F22">
        <v>0</v>
      </c>
      <c r="G22">
        <f t="shared" si="3"/>
        <v>0</v>
      </c>
      <c r="H22">
        <f t="shared" si="4"/>
        <v>100</v>
      </c>
      <c r="I22">
        <f t="shared" si="5"/>
        <v>0</v>
      </c>
      <c r="J22">
        <f t="shared" si="6"/>
        <v>98</v>
      </c>
      <c r="K22">
        <f t="shared" si="7"/>
        <v>12</v>
      </c>
      <c r="U22" s="29"/>
      <c r="V22" s="29"/>
    </row>
    <row r="23" spans="1:22" x14ac:dyDescent="0.25">
      <c r="A23">
        <v>4.5</v>
      </c>
      <c r="B23" t="s">
        <v>127</v>
      </c>
      <c r="C23" t="s">
        <v>46</v>
      </c>
      <c r="U23" s="29"/>
      <c r="V23" s="29"/>
    </row>
    <row r="24" spans="1:22" x14ac:dyDescent="0.25">
      <c r="A24">
        <v>5.2</v>
      </c>
      <c r="B24" t="s">
        <v>127</v>
      </c>
      <c r="C24" t="s">
        <v>46</v>
      </c>
      <c r="D24">
        <v>6</v>
      </c>
      <c r="E24">
        <v>78</v>
      </c>
      <c r="F24">
        <v>2</v>
      </c>
      <c r="G24">
        <f>(F24/(D24+F24))*100</f>
        <v>25</v>
      </c>
      <c r="H24">
        <f>(E24/(E24+F24))*100</f>
        <v>97.5</v>
      </c>
      <c r="I24">
        <f>(F24/E24)*100</f>
        <v>2.5641025641025639</v>
      </c>
      <c r="J24">
        <f>E24+F24</f>
        <v>80</v>
      </c>
      <c r="K24">
        <f>D24+F24</f>
        <v>8</v>
      </c>
      <c r="U24" s="29"/>
      <c r="V24" s="29"/>
    </row>
    <row r="25" spans="1:22" x14ac:dyDescent="0.25">
      <c r="A25">
        <v>5.3</v>
      </c>
      <c r="B25" t="s">
        <v>127</v>
      </c>
      <c r="C25" t="s">
        <v>46</v>
      </c>
      <c r="D25">
        <v>8</v>
      </c>
      <c r="E25">
        <v>94</v>
      </c>
      <c r="F25">
        <v>2</v>
      </c>
      <c r="G25">
        <f>(F25/(D25+F25))*100</f>
        <v>20</v>
      </c>
      <c r="H25">
        <f>(E25/(E25+F25))*100</f>
        <v>97.916666666666657</v>
      </c>
      <c r="I25">
        <f>(F25/E25)*100</f>
        <v>2.1276595744680851</v>
      </c>
      <c r="J25">
        <f>E25+F25</f>
        <v>96</v>
      </c>
      <c r="K25">
        <f>D25+F25</f>
        <v>10</v>
      </c>
      <c r="U25" s="29"/>
      <c r="V25" s="29"/>
    </row>
    <row r="26" spans="1:22" x14ac:dyDescent="0.25">
      <c r="U26" s="29"/>
      <c r="V26" s="29"/>
    </row>
    <row r="27" spans="1:22" x14ac:dyDescent="0.25">
      <c r="U27" s="29"/>
      <c r="V27" s="29"/>
    </row>
    <row r="28" spans="1:22" x14ac:dyDescent="0.25">
      <c r="U28" s="29"/>
      <c r="V28" s="29"/>
    </row>
    <row r="29" spans="1:22" x14ac:dyDescent="0.25">
      <c r="A29">
        <v>2.2999999999999998</v>
      </c>
      <c r="B29" t="s">
        <v>140</v>
      </c>
      <c r="C29" t="s">
        <v>45</v>
      </c>
      <c r="D29">
        <v>1</v>
      </c>
      <c r="E29">
        <v>42</v>
      </c>
      <c r="F29">
        <v>7</v>
      </c>
      <c r="G29">
        <f t="shared" ref="G29:G49" si="8">(F29/(D29+F29))*100</f>
        <v>87.5</v>
      </c>
      <c r="H29">
        <f t="shared" ref="H29:H49" si="9">(E29/(E29+F29))*100</f>
        <v>85.714285714285708</v>
      </c>
      <c r="I29">
        <f t="shared" ref="I29:I49" si="10">(F29/E29)*100</f>
        <v>16.666666666666664</v>
      </c>
      <c r="J29">
        <f t="shared" ref="J29:J49" si="11">E29+F29</f>
        <v>49</v>
      </c>
      <c r="K29">
        <f t="shared" ref="K29:K49" si="12">D29+F29</f>
        <v>8</v>
      </c>
      <c r="N29">
        <v>2.2999999999999998</v>
      </c>
      <c r="O29" t="s">
        <v>140</v>
      </c>
      <c r="P29">
        <f t="shared" ref="P29:R35" si="13">SUM(D29,D43)</f>
        <v>3</v>
      </c>
      <c r="Q29">
        <f t="shared" si="13"/>
        <v>122</v>
      </c>
      <c r="R29">
        <f t="shared" si="13"/>
        <v>11</v>
      </c>
      <c r="S29">
        <f t="shared" ref="S29:S35" si="14">((R29/(P29+R29))*100)+1</f>
        <v>79.571428571428569</v>
      </c>
      <c r="T29">
        <f t="shared" ref="T29:T35" si="15">SUM(P29,R29)</f>
        <v>14</v>
      </c>
      <c r="U29" s="29">
        <f t="shared" ref="U29:U35" si="16">$S$11*S29</f>
        <v>3.635972781011267</v>
      </c>
      <c r="V29" s="29"/>
    </row>
    <row r="30" spans="1:22" x14ac:dyDescent="0.25">
      <c r="A30">
        <v>3.2</v>
      </c>
      <c r="B30" t="s">
        <v>130</v>
      </c>
      <c r="C30" t="s">
        <v>45</v>
      </c>
      <c r="D30">
        <v>10</v>
      </c>
      <c r="E30">
        <v>168</v>
      </c>
      <c r="F30">
        <v>2</v>
      </c>
      <c r="G30">
        <f t="shared" si="8"/>
        <v>16.666666666666664</v>
      </c>
      <c r="H30">
        <f t="shared" si="9"/>
        <v>98.82352941176471</v>
      </c>
      <c r="I30">
        <f t="shared" si="10"/>
        <v>1.1904761904761905</v>
      </c>
      <c r="J30">
        <f t="shared" si="11"/>
        <v>170</v>
      </c>
      <c r="K30">
        <f t="shared" si="12"/>
        <v>12</v>
      </c>
      <c r="N30">
        <v>3.2</v>
      </c>
      <c r="O30" t="s">
        <v>140</v>
      </c>
      <c r="P30">
        <f t="shared" si="13"/>
        <v>25</v>
      </c>
      <c r="Q30">
        <f t="shared" si="13"/>
        <v>252</v>
      </c>
      <c r="R30">
        <f t="shared" si="13"/>
        <v>3</v>
      </c>
      <c r="S30">
        <f t="shared" si="14"/>
        <v>11.714285714285714</v>
      </c>
      <c r="T30">
        <f t="shared" si="15"/>
        <v>28</v>
      </c>
      <c r="U30" s="29">
        <f t="shared" si="16"/>
        <v>0.53527786004115596</v>
      </c>
      <c r="V30" s="29"/>
    </row>
    <row r="31" spans="1:22" x14ac:dyDescent="0.25">
      <c r="A31">
        <v>3.3</v>
      </c>
      <c r="B31" t="s">
        <v>130</v>
      </c>
      <c r="C31" t="s">
        <v>45</v>
      </c>
      <c r="D31">
        <v>6</v>
      </c>
      <c r="E31">
        <v>57</v>
      </c>
      <c r="F31">
        <v>6</v>
      </c>
      <c r="G31">
        <f t="shared" si="8"/>
        <v>50</v>
      </c>
      <c r="H31">
        <f t="shared" si="9"/>
        <v>90.476190476190482</v>
      </c>
      <c r="I31">
        <f t="shared" si="10"/>
        <v>10.526315789473683</v>
      </c>
      <c r="J31">
        <f t="shared" si="11"/>
        <v>63</v>
      </c>
      <c r="K31">
        <f t="shared" si="12"/>
        <v>12</v>
      </c>
      <c r="N31">
        <v>3.3</v>
      </c>
      <c r="O31" t="s">
        <v>140</v>
      </c>
      <c r="P31">
        <f t="shared" si="13"/>
        <v>14</v>
      </c>
      <c r="Q31">
        <f t="shared" si="13"/>
        <v>99</v>
      </c>
      <c r="R31">
        <f t="shared" si="13"/>
        <v>9</v>
      </c>
      <c r="S31">
        <f t="shared" si="14"/>
        <v>40.130434782608695</v>
      </c>
      <c r="T31">
        <f t="shared" si="15"/>
        <v>23</v>
      </c>
      <c r="U31" s="29">
        <f t="shared" si="16"/>
        <v>1.8337382045206303</v>
      </c>
      <c r="V31" s="29"/>
    </row>
    <row r="32" spans="1:22" x14ac:dyDescent="0.25">
      <c r="A32">
        <v>4.3</v>
      </c>
      <c r="B32" t="s">
        <v>130</v>
      </c>
      <c r="C32" t="s">
        <v>45</v>
      </c>
      <c r="D32">
        <v>2</v>
      </c>
      <c r="E32">
        <f>205-15</f>
        <v>190</v>
      </c>
      <c r="F32">
        <v>13</v>
      </c>
      <c r="G32">
        <f t="shared" si="8"/>
        <v>86.666666666666671</v>
      </c>
      <c r="H32">
        <f t="shared" si="9"/>
        <v>93.596059113300484</v>
      </c>
      <c r="I32">
        <f t="shared" si="10"/>
        <v>6.8421052631578956</v>
      </c>
      <c r="J32">
        <f t="shared" si="11"/>
        <v>203</v>
      </c>
      <c r="K32">
        <f t="shared" si="12"/>
        <v>15</v>
      </c>
      <c r="N32">
        <v>4.3</v>
      </c>
      <c r="O32" t="s">
        <v>140</v>
      </c>
      <c r="P32">
        <f t="shared" si="13"/>
        <v>2</v>
      </c>
      <c r="Q32">
        <f t="shared" si="13"/>
        <v>391</v>
      </c>
      <c r="R32">
        <f t="shared" si="13"/>
        <v>26</v>
      </c>
      <c r="S32">
        <f t="shared" si="14"/>
        <v>93.857142857142861</v>
      </c>
      <c r="T32">
        <f t="shared" si="15"/>
        <v>28</v>
      </c>
      <c r="U32" s="29">
        <f t="shared" si="16"/>
        <v>4.2887506591102378</v>
      </c>
      <c r="V32" s="29"/>
    </row>
    <row r="33" spans="1:22" x14ac:dyDescent="0.25">
      <c r="A33">
        <v>4.4000000000000004</v>
      </c>
      <c r="B33" t="s">
        <v>130</v>
      </c>
      <c r="C33" t="s">
        <v>45</v>
      </c>
      <c r="D33">
        <v>1</v>
      </c>
      <c r="E33">
        <v>197</v>
      </c>
      <c r="F33">
        <v>5</v>
      </c>
      <c r="G33">
        <f t="shared" si="8"/>
        <v>83.333333333333343</v>
      </c>
      <c r="H33">
        <f t="shared" si="9"/>
        <v>97.524752475247524</v>
      </c>
      <c r="I33">
        <f t="shared" si="10"/>
        <v>2.5380710659898478</v>
      </c>
      <c r="J33">
        <f t="shared" si="11"/>
        <v>202</v>
      </c>
      <c r="K33">
        <f t="shared" si="12"/>
        <v>6</v>
      </c>
      <c r="N33">
        <v>4.4000000000000004</v>
      </c>
      <c r="O33" t="s">
        <v>140</v>
      </c>
      <c r="P33">
        <f t="shared" si="13"/>
        <v>11</v>
      </c>
      <c r="Q33">
        <f t="shared" si="13"/>
        <v>416</v>
      </c>
      <c r="R33">
        <f t="shared" si="13"/>
        <v>5</v>
      </c>
      <c r="S33">
        <f t="shared" si="14"/>
        <v>32.25</v>
      </c>
      <c r="T33">
        <f t="shared" si="15"/>
        <v>16</v>
      </c>
      <c r="U33" s="29">
        <f t="shared" si="16"/>
        <v>1.4736460598084264</v>
      </c>
      <c r="V33" s="29"/>
    </row>
    <row r="34" spans="1:22" x14ac:dyDescent="0.25">
      <c r="A34">
        <v>5.0999999999999996</v>
      </c>
      <c r="B34" t="s">
        <v>130</v>
      </c>
      <c r="C34" t="s">
        <v>45</v>
      </c>
      <c r="D34">
        <v>4</v>
      </c>
      <c r="E34">
        <f>305-10</f>
        <v>295</v>
      </c>
      <c r="F34">
        <v>6</v>
      </c>
      <c r="G34">
        <f t="shared" si="8"/>
        <v>60</v>
      </c>
      <c r="H34">
        <f t="shared" si="9"/>
        <v>98.006644518272424</v>
      </c>
      <c r="I34">
        <f t="shared" si="10"/>
        <v>2.0338983050847457</v>
      </c>
      <c r="J34">
        <f t="shared" si="11"/>
        <v>301</v>
      </c>
      <c r="K34">
        <f t="shared" si="12"/>
        <v>10</v>
      </c>
      <c r="N34">
        <v>5.0999999999999996</v>
      </c>
      <c r="O34" t="s">
        <v>140</v>
      </c>
      <c r="P34">
        <f t="shared" si="13"/>
        <v>5</v>
      </c>
      <c r="Q34">
        <f t="shared" si="13"/>
        <v>569</v>
      </c>
      <c r="R34">
        <f t="shared" si="13"/>
        <v>16</v>
      </c>
      <c r="S34">
        <f t="shared" si="14"/>
        <v>77.19047619047619</v>
      </c>
      <c r="T34">
        <f t="shared" si="15"/>
        <v>21</v>
      </c>
      <c r="U34" s="29">
        <f t="shared" si="16"/>
        <v>3.5271764679947717</v>
      </c>
      <c r="V34" s="29"/>
    </row>
    <row r="35" spans="1:22" x14ac:dyDescent="0.25">
      <c r="A35">
        <v>5.4</v>
      </c>
      <c r="B35" t="s">
        <v>130</v>
      </c>
      <c r="C35" t="s">
        <v>45</v>
      </c>
      <c r="D35">
        <v>7</v>
      </c>
      <c r="E35">
        <f>242-8</f>
        <v>234</v>
      </c>
      <c r="F35">
        <v>1</v>
      </c>
      <c r="G35">
        <f t="shared" si="8"/>
        <v>12.5</v>
      </c>
      <c r="H35">
        <f t="shared" si="9"/>
        <v>99.574468085106389</v>
      </c>
      <c r="I35">
        <f t="shared" si="10"/>
        <v>0.42735042735042739</v>
      </c>
      <c r="J35">
        <f t="shared" si="11"/>
        <v>235</v>
      </c>
      <c r="K35">
        <f t="shared" si="12"/>
        <v>8</v>
      </c>
      <c r="N35">
        <v>5.4</v>
      </c>
      <c r="O35" t="s">
        <v>140</v>
      </c>
      <c r="P35">
        <f t="shared" si="13"/>
        <v>20</v>
      </c>
      <c r="Q35">
        <f t="shared" si="13"/>
        <v>361</v>
      </c>
      <c r="R35">
        <f t="shared" si="13"/>
        <v>8</v>
      </c>
      <c r="S35">
        <f t="shared" si="14"/>
        <v>29.571428571428569</v>
      </c>
      <c r="T35">
        <f t="shared" si="15"/>
        <v>28</v>
      </c>
      <c r="U35" s="29">
        <f t="shared" si="16"/>
        <v>1.3512502076648694</v>
      </c>
      <c r="V35" s="29"/>
    </row>
    <row r="36" spans="1:22" x14ac:dyDescent="0.25">
      <c r="A36">
        <v>2.2999999999999998</v>
      </c>
      <c r="B36" t="s">
        <v>130</v>
      </c>
      <c r="C36" t="s">
        <v>17</v>
      </c>
      <c r="D36">
        <v>9</v>
      </c>
      <c r="E36">
        <v>81</v>
      </c>
      <c r="F36">
        <v>5</v>
      </c>
      <c r="G36">
        <f t="shared" si="8"/>
        <v>35.714285714285715</v>
      </c>
      <c r="H36">
        <f t="shared" si="9"/>
        <v>94.186046511627907</v>
      </c>
      <c r="I36">
        <f t="shared" si="10"/>
        <v>6.1728395061728394</v>
      </c>
      <c r="J36">
        <f t="shared" si="11"/>
        <v>86</v>
      </c>
      <c r="K36">
        <f t="shared" si="12"/>
        <v>14</v>
      </c>
      <c r="U36" s="29"/>
      <c r="V36" s="29"/>
    </row>
    <row r="37" spans="1:22" x14ac:dyDescent="0.25">
      <c r="A37">
        <v>3.2</v>
      </c>
      <c r="B37" t="s">
        <v>130</v>
      </c>
      <c r="C37" t="s">
        <v>17</v>
      </c>
      <c r="D37">
        <v>6</v>
      </c>
      <c r="E37">
        <v>51</v>
      </c>
      <c r="F37">
        <v>5</v>
      </c>
      <c r="G37">
        <f t="shared" si="8"/>
        <v>45.454545454545453</v>
      </c>
      <c r="H37">
        <f t="shared" si="9"/>
        <v>91.071428571428569</v>
      </c>
      <c r="I37">
        <f t="shared" si="10"/>
        <v>9.8039215686274517</v>
      </c>
      <c r="J37">
        <f t="shared" si="11"/>
        <v>56</v>
      </c>
      <c r="K37">
        <f t="shared" si="12"/>
        <v>11</v>
      </c>
      <c r="N37" s="1" t="s">
        <v>24</v>
      </c>
      <c r="S37">
        <f>AVERAGE(S29:S35)</f>
        <v>52.040742383910086</v>
      </c>
      <c r="U37" s="29"/>
      <c r="V37" s="29"/>
    </row>
    <row r="38" spans="1:22" x14ac:dyDescent="0.25">
      <c r="A38">
        <v>3.3</v>
      </c>
      <c r="B38" t="s">
        <v>130</v>
      </c>
      <c r="C38" t="s">
        <v>17</v>
      </c>
      <c r="D38">
        <v>9</v>
      </c>
      <c r="E38">
        <v>8</v>
      </c>
      <c r="F38">
        <v>6</v>
      </c>
      <c r="G38">
        <f t="shared" si="8"/>
        <v>40</v>
      </c>
      <c r="H38">
        <f t="shared" si="9"/>
        <v>57.142857142857139</v>
      </c>
      <c r="I38">
        <f t="shared" si="10"/>
        <v>75</v>
      </c>
      <c r="J38">
        <f t="shared" si="11"/>
        <v>14</v>
      </c>
      <c r="K38">
        <f t="shared" si="12"/>
        <v>15</v>
      </c>
      <c r="U38" s="29"/>
      <c r="V38" s="29"/>
    </row>
    <row r="39" spans="1:22" x14ac:dyDescent="0.25">
      <c r="A39">
        <v>4.3</v>
      </c>
      <c r="B39" t="s">
        <v>130</v>
      </c>
      <c r="C39" t="s">
        <v>17</v>
      </c>
      <c r="D39">
        <v>2</v>
      </c>
      <c r="E39">
        <v>229</v>
      </c>
      <c r="F39">
        <v>6</v>
      </c>
      <c r="G39">
        <f t="shared" si="8"/>
        <v>75</v>
      </c>
      <c r="H39">
        <f t="shared" si="9"/>
        <v>97.446808510638292</v>
      </c>
      <c r="I39">
        <f t="shared" si="10"/>
        <v>2.6200873362445414</v>
      </c>
      <c r="J39">
        <f t="shared" si="11"/>
        <v>235</v>
      </c>
      <c r="K39">
        <f t="shared" si="12"/>
        <v>8</v>
      </c>
      <c r="N39" s="1" t="s">
        <v>139</v>
      </c>
      <c r="S39">
        <f>_xlfn.T.TEST(S29:S35,S2:S9,2,2)</f>
        <v>3.9163103830789137E-2</v>
      </c>
      <c r="U39" s="29"/>
      <c r="V39" s="29"/>
    </row>
    <row r="40" spans="1:22" x14ac:dyDescent="0.25">
      <c r="A40">
        <v>4.4000000000000004</v>
      </c>
      <c r="B40" t="s">
        <v>130</v>
      </c>
      <c r="C40" t="s">
        <v>17</v>
      </c>
      <c r="D40">
        <v>7</v>
      </c>
      <c r="E40">
        <f>115*2</f>
        <v>230</v>
      </c>
      <c r="F40">
        <v>6</v>
      </c>
      <c r="G40">
        <f t="shared" si="8"/>
        <v>46.153846153846153</v>
      </c>
      <c r="H40">
        <f t="shared" si="9"/>
        <v>97.457627118644069</v>
      </c>
      <c r="I40">
        <f t="shared" si="10"/>
        <v>2.6086956521739131</v>
      </c>
      <c r="J40">
        <f t="shared" si="11"/>
        <v>236</v>
      </c>
      <c r="K40">
        <f t="shared" si="12"/>
        <v>13</v>
      </c>
    </row>
    <row r="41" spans="1:22" x14ac:dyDescent="0.25">
      <c r="A41">
        <v>5.0999999999999996</v>
      </c>
      <c r="B41" t="s">
        <v>130</v>
      </c>
      <c r="C41" t="s">
        <v>17</v>
      </c>
      <c r="D41">
        <v>9</v>
      </c>
      <c r="E41">
        <v>209</v>
      </c>
      <c r="F41">
        <v>5</v>
      </c>
      <c r="G41">
        <f t="shared" si="8"/>
        <v>35.714285714285715</v>
      </c>
      <c r="H41">
        <f t="shared" si="9"/>
        <v>97.663551401869171</v>
      </c>
      <c r="I41">
        <f t="shared" si="10"/>
        <v>2.3923444976076556</v>
      </c>
      <c r="J41">
        <f t="shared" si="11"/>
        <v>214</v>
      </c>
      <c r="K41">
        <f t="shared" si="12"/>
        <v>14</v>
      </c>
    </row>
    <row r="42" spans="1:22" x14ac:dyDescent="0.25">
      <c r="A42">
        <v>5.4</v>
      </c>
      <c r="B42" t="s">
        <v>130</v>
      </c>
      <c r="C42" t="s">
        <v>17</v>
      </c>
      <c r="D42">
        <v>7</v>
      </c>
      <c r="E42">
        <f>181-11</f>
        <v>170</v>
      </c>
      <c r="F42">
        <v>4</v>
      </c>
      <c r="G42">
        <f t="shared" si="8"/>
        <v>36.363636363636367</v>
      </c>
      <c r="H42">
        <f t="shared" si="9"/>
        <v>97.701149425287355</v>
      </c>
      <c r="I42">
        <f t="shared" si="10"/>
        <v>2.3529411764705883</v>
      </c>
      <c r="J42">
        <f t="shared" si="11"/>
        <v>174</v>
      </c>
      <c r="K42">
        <f t="shared" si="12"/>
        <v>11</v>
      </c>
    </row>
    <row r="43" spans="1:22" x14ac:dyDescent="0.25">
      <c r="A43">
        <v>2.2999999999999998</v>
      </c>
      <c r="B43" t="s">
        <v>130</v>
      </c>
      <c r="C43" t="s">
        <v>46</v>
      </c>
      <c r="D43">
        <v>2</v>
      </c>
      <c r="E43">
        <v>80</v>
      </c>
      <c r="F43">
        <v>4</v>
      </c>
      <c r="G43">
        <f t="shared" si="8"/>
        <v>66.666666666666657</v>
      </c>
      <c r="H43">
        <f t="shared" si="9"/>
        <v>95.238095238095227</v>
      </c>
      <c r="I43">
        <f t="shared" si="10"/>
        <v>5</v>
      </c>
      <c r="J43">
        <f t="shared" si="11"/>
        <v>84</v>
      </c>
      <c r="K43">
        <f t="shared" si="12"/>
        <v>6</v>
      </c>
    </row>
    <row r="44" spans="1:22" x14ac:dyDescent="0.25">
      <c r="A44">
        <v>3.2</v>
      </c>
      <c r="B44" t="s">
        <v>130</v>
      </c>
      <c r="C44" t="s">
        <v>46</v>
      </c>
      <c r="D44">
        <v>15</v>
      </c>
      <c r="E44">
        <v>84</v>
      </c>
      <c r="F44">
        <v>1</v>
      </c>
      <c r="G44">
        <f t="shared" si="8"/>
        <v>6.25</v>
      </c>
      <c r="H44">
        <f t="shared" si="9"/>
        <v>98.82352941176471</v>
      </c>
      <c r="I44">
        <f t="shared" si="10"/>
        <v>1.1904761904761905</v>
      </c>
      <c r="J44">
        <f t="shared" si="11"/>
        <v>85</v>
      </c>
      <c r="K44">
        <f t="shared" si="12"/>
        <v>16</v>
      </c>
    </row>
    <row r="45" spans="1:22" x14ac:dyDescent="0.25">
      <c r="A45">
        <v>3.3</v>
      </c>
      <c r="B45" t="s">
        <v>130</v>
      </c>
      <c r="C45" t="s">
        <v>46</v>
      </c>
      <c r="D45">
        <v>8</v>
      </c>
      <c r="E45">
        <v>42</v>
      </c>
      <c r="F45">
        <v>3</v>
      </c>
      <c r="G45">
        <f t="shared" si="8"/>
        <v>27.27272727272727</v>
      </c>
      <c r="H45">
        <f t="shared" si="9"/>
        <v>93.333333333333329</v>
      </c>
      <c r="I45">
        <f t="shared" si="10"/>
        <v>7.1428571428571423</v>
      </c>
      <c r="J45">
        <f t="shared" si="11"/>
        <v>45</v>
      </c>
      <c r="K45">
        <f t="shared" si="12"/>
        <v>11</v>
      </c>
    </row>
    <row r="46" spans="1:22" x14ac:dyDescent="0.25">
      <c r="A46">
        <v>4.3</v>
      </c>
      <c r="B46" t="s">
        <v>130</v>
      </c>
      <c r="C46" t="s">
        <v>46</v>
      </c>
      <c r="D46">
        <v>0</v>
      </c>
      <c r="E46">
        <v>201</v>
      </c>
      <c r="F46">
        <v>13</v>
      </c>
      <c r="G46">
        <f t="shared" si="8"/>
        <v>100</v>
      </c>
      <c r="H46">
        <f t="shared" si="9"/>
        <v>93.925233644859816</v>
      </c>
      <c r="I46">
        <f t="shared" si="10"/>
        <v>6.467661691542288</v>
      </c>
      <c r="J46">
        <f t="shared" si="11"/>
        <v>214</v>
      </c>
      <c r="K46">
        <f t="shared" si="12"/>
        <v>13</v>
      </c>
    </row>
    <row r="47" spans="1:22" x14ac:dyDescent="0.25">
      <c r="A47">
        <v>4.4000000000000004</v>
      </c>
      <c r="B47" t="s">
        <v>130</v>
      </c>
      <c r="C47" t="s">
        <v>46</v>
      </c>
      <c r="D47">
        <v>10</v>
      </c>
      <c r="E47">
        <v>219</v>
      </c>
      <c r="F47">
        <v>0</v>
      </c>
      <c r="G47">
        <f t="shared" si="8"/>
        <v>0</v>
      </c>
      <c r="H47">
        <f t="shared" si="9"/>
        <v>100</v>
      </c>
      <c r="I47">
        <f t="shared" si="10"/>
        <v>0</v>
      </c>
      <c r="J47">
        <f t="shared" si="11"/>
        <v>219</v>
      </c>
      <c r="K47">
        <f t="shared" si="12"/>
        <v>10</v>
      </c>
    </row>
    <row r="48" spans="1:22" x14ac:dyDescent="0.25">
      <c r="A48">
        <v>5.0999999999999996</v>
      </c>
      <c r="B48" t="s">
        <v>130</v>
      </c>
      <c r="C48" t="s">
        <v>46</v>
      </c>
      <c r="D48">
        <v>1</v>
      </c>
      <c r="E48">
        <v>274</v>
      </c>
      <c r="F48">
        <v>10</v>
      </c>
      <c r="G48">
        <f t="shared" si="8"/>
        <v>90.909090909090907</v>
      </c>
      <c r="H48">
        <f t="shared" si="9"/>
        <v>96.478873239436624</v>
      </c>
      <c r="I48">
        <f t="shared" si="10"/>
        <v>3.6496350364963499</v>
      </c>
      <c r="J48">
        <f t="shared" si="11"/>
        <v>284</v>
      </c>
      <c r="K48">
        <f t="shared" si="12"/>
        <v>11</v>
      </c>
    </row>
    <row r="49" spans="1:11" x14ac:dyDescent="0.25">
      <c r="A49">
        <v>5.4</v>
      </c>
      <c r="B49" t="s">
        <v>130</v>
      </c>
      <c r="C49" t="s">
        <v>46</v>
      </c>
      <c r="D49">
        <v>13</v>
      </c>
      <c r="E49">
        <v>127</v>
      </c>
      <c r="F49">
        <v>7</v>
      </c>
      <c r="G49">
        <f t="shared" si="8"/>
        <v>35</v>
      </c>
      <c r="H49">
        <f t="shared" si="9"/>
        <v>94.776119402985074</v>
      </c>
      <c r="I49">
        <f t="shared" si="10"/>
        <v>5.5118110236220472</v>
      </c>
      <c r="J49">
        <f t="shared" si="11"/>
        <v>134</v>
      </c>
      <c r="K49">
        <f t="shared" si="12"/>
        <v>20</v>
      </c>
    </row>
    <row r="55" spans="1:11" x14ac:dyDescent="0.25">
      <c r="A55" t="s">
        <v>138</v>
      </c>
      <c r="B55" t="s">
        <v>137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zoomScale="79" workbookViewId="0">
      <pane xSplit="1" ySplit="1" topLeftCell="B2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sheetData>
    <row r="1" spans="1:21" ht="47.25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2" t="s">
        <v>0</v>
      </c>
      <c r="O1" s="2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30" t="s">
        <v>143</v>
      </c>
    </row>
    <row r="2" spans="1:21" x14ac:dyDescent="0.25">
      <c r="A2">
        <v>1.1000000000000001</v>
      </c>
      <c r="B2" t="s">
        <v>23</v>
      </c>
      <c r="C2" t="s">
        <v>17</v>
      </c>
      <c r="G2" t="e">
        <f t="shared" ref="G2:G25" si="0">(F2/(D2+F2))*100</f>
        <v>#DIV/0!</v>
      </c>
      <c r="H2" t="e">
        <f t="shared" ref="H2:H25" si="1">(E2/(E2+F2))*100</f>
        <v>#DIV/0!</v>
      </c>
      <c r="I2" t="e">
        <f t="shared" ref="I2:I25" si="2">(F2/E2)*100</f>
        <v>#DIV/0!</v>
      </c>
      <c r="J2">
        <f t="shared" ref="J2:J25" si="3">E2+F2</f>
        <v>0</v>
      </c>
      <c r="K2">
        <f t="shared" ref="K2:K25" si="4">D2+F2</f>
        <v>0</v>
      </c>
      <c r="N2">
        <v>1.1000000000000001</v>
      </c>
      <c r="O2" t="s">
        <v>23</v>
      </c>
      <c r="P2">
        <f t="shared" ref="P2:R9" si="5">SUM(D10,D18)</f>
        <v>8</v>
      </c>
      <c r="Q2">
        <f t="shared" si="5"/>
        <v>5</v>
      </c>
      <c r="R2">
        <f t="shared" si="5"/>
        <v>6</v>
      </c>
      <c r="S2">
        <f t="shared" ref="S2:S9" si="6">((R2/(P2+R2))*100)+1</f>
        <v>43.857142857142854</v>
      </c>
      <c r="T2">
        <f t="shared" ref="T2:T9" si="7">SUM(P2,R2)</f>
        <v>14</v>
      </c>
      <c r="U2">
        <f t="shared" ref="U2:U9" si="8">S2*$S$11</f>
        <v>0.85217230862787929</v>
      </c>
    </row>
    <row r="3" spans="1:21" x14ac:dyDescent="0.25">
      <c r="A3">
        <v>1.4</v>
      </c>
      <c r="B3" t="s">
        <v>23</v>
      </c>
      <c r="C3" t="s">
        <v>17</v>
      </c>
      <c r="G3" t="e">
        <f t="shared" si="0"/>
        <v>#DIV/0!</v>
      </c>
      <c r="H3" t="e">
        <f t="shared" si="1"/>
        <v>#DIV/0!</v>
      </c>
      <c r="I3" t="e">
        <f t="shared" si="2"/>
        <v>#DIV/0!</v>
      </c>
      <c r="J3">
        <f t="shared" si="3"/>
        <v>0</v>
      </c>
      <c r="K3">
        <f t="shared" si="4"/>
        <v>0</v>
      </c>
      <c r="N3">
        <v>1.4</v>
      </c>
      <c r="O3" t="s">
        <v>23</v>
      </c>
      <c r="P3">
        <f t="shared" si="5"/>
        <v>4</v>
      </c>
      <c r="Q3">
        <f t="shared" si="5"/>
        <v>0</v>
      </c>
      <c r="R3">
        <f t="shared" si="5"/>
        <v>6</v>
      </c>
      <c r="S3">
        <f t="shared" si="6"/>
        <v>61</v>
      </c>
      <c r="T3">
        <f t="shared" si="7"/>
        <v>10</v>
      </c>
      <c r="U3">
        <f t="shared" si="8"/>
        <v>1.1852689764954543</v>
      </c>
    </row>
    <row r="4" spans="1:21" x14ac:dyDescent="0.25">
      <c r="A4">
        <v>2.1</v>
      </c>
      <c r="B4" t="s">
        <v>23</v>
      </c>
      <c r="C4" t="s">
        <v>17</v>
      </c>
      <c r="D4">
        <v>2</v>
      </c>
      <c r="E4">
        <v>15</v>
      </c>
      <c r="F4">
        <v>13</v>
      </c>
      <c r="G4">
        <f t="shared" si="0"/>
        <v>86.666666666666671</v>
      </c>
      <c r="H4">
        <f t="shared" si="1"/>
        <v>53.571428571428569</v>
      </c>
      <c r="I4">
        <f t="shared" si="2"/>
        <v>86.666666666666671</v>
      </c>
      <c r="J4">
        <f t="shared" si="3"/>
        <v>28</v>
      </c>
      <c r="K4">
        <f t="shared" si="4"/>
        <v>15</v>
      </c>
      <c r="N4">
        <v>2.1</v>
      </c>
      <c r="O4" t="s">
        <v>23</v>
      </c>
      <c r="P4">
        <f t="shared" si="5"/>
        <v>6</v>
      </c>
      <c r="Q4">
        <f t="shared" si="5"/>
        <v>12</v>
      </c>
      <c r="R4">
        <f t="shared" si="5"/>
        <v>13</v>
      </c>
      <c r="S4">
        <f t="shared" si="6"/>
        <v>69.421052631578945</v>
      </c>
      <c r="T4">
        <f t="shared" si="7"/>
        <v>19</v>
      </c>
      <c r="U4">
        <f t="shared" si="8"/>
        <v>1.3488954098339121</v>
      </c>
    </row>
    <row r="5" spans="1:21" x14ac:dyDescent="0.25">
      <c r="A5">
        <v>2.2000000000000002</v>
      </c>
      <c r="B5" t="s">
        <v>23</v>
      </c>
      <c r="C5" t="s">
        <v>17</v>
      </c>
      <c r="D5">
        <v>13</v>
      </c>
      <c r="E5">
        <v>67</v>
      </c>
      <c r="F5">
        <v>1</v>
      </c>
      <c r="G5">
        <f t="shared" si="0"/>
        <v>7.1428571428571423</v>
      </c>
      <c r="H5">
        <f t="shared" si="1"/>
        <v>98.529411764705884</v>
      </c>
      <c r="I5">
        <f t="shared" si="2"/>
        <v>1.4925373134328357</v>
      </c>
      <c r="J5">
        <f t="shared" si="3"/>
        <v>68</v>
      </c>
      <c r="K5">
        <f t="shared" si="4"/>
        <v>14</v>
      </c>
      <c r="N5">
        <v>2.2000000000000002</v>
      </c>
      <c r="O5" t="s">
        <v>23</v>
      </c>
      <c r="P5">
        <f t="shared" si="5"/>
        <v>20</v>
      </c>
      <c r="Q5">
        <f t="shared" si="5"/>
        <v>99</v>
      </c>
      <c r="R5">
        <f t="shared" si="5"/>
        <v>4</v>
      </c>
      <c r="S5">
        <f t="shared" si="6"/>
        <v>17.666666666666664</v>
      </c>
      <c r="T5">
        <f t="shared" si="7"/>
        <v>24</v>
      </c>
      <c r="U5">
        <f t="shared" si="8"/>
        <v>0.34327462160797306</v>
      </c>
    </row>
    <row r="6" spans="1:21" x14ac:dyDescent="0.25">
      <c r="A6">
        <v>3.1</v>
      </c>
      <c r="B6" t="s">
        <v>23</v>
      </c>
      <c r="C6" t="s">
        <v>17</v>
      </c>
      <c r="D6">
        <v>2</v>
      </c>
      <c r="E6">
        <v>6</v>
      </c>
      <c r="F6">
        <v>4</v>
      </c>
      <c r="G6">
        <f t="shared" si="0"/>
        <v>66.666666666666657</v>
      </c>
      <c r="H6">
        <f t="shared" si="1"/>
        <v>60</v>
      </c>
      <c r="I6">
        <f t="shared" si="2"/>
        <v>66.666666666666657</v>
      </c>
      <c r="J6">
        <f t="shared" si="3"/>
        <v>10</v>
      </c>
      <c r="K6">
        <f t="shared" si="4"/>
        <v>6</v>
      </c>
      <c r="N6">
        <v>3.1</v>
      </c>
      <c r="O6" t="s">
        <v>23</v>
      </c>
      <c r="P6">
        <f t="shared" si="5"/>
        <v>9</v>
      </c>
      <c r="Q6">
        <f t="shared" si="5"/>
        <v>9</v>
      </c>
      <c r="R6">
        <f t="shared" si="5"/>
        <v>22</v>
      </c>
      <c r="S6">
        <f t="shared" si="6"/>
        <v>71.967741935483872</v>
      </c>
      <c r="T6">
        <f t="shared" si="7"/>
        <v>31</v>
      </c>
      <c r="U6">
        <f t="shared" si="8"/>
        <v>1.3983792102386878</v>
      </c>
    </row>
    <row r="7" spans="1:21" x14ac:dyDescent="0.25">
      <c r="A7">
        <v>3.4</v>
      </c>
      <c r="B7" t="s">
        <v>23</v>
      </c>
      <c r="C7" t="s">
        <v>17</v>
      </c>
      <c r="D7">
        <v>7</v>
      </c>
      <c r="E7">
        <v>3</v>
      </c>
      <c r="F7">
        <v>5</v>
      </c>
      <c r="G7">
        <f t="shared" si="0"/>
        <v>41.666666666666671</v>
      </c>
      <c r="H7">
        <f t="shared" si="1"/>
        <v>37.5</v>
      </c>
      <c r="I7">
        <f t="shared" si="2"/>
        <v>166.66666666666669</v>
      </c>
      <c r="J7">
        <f t="shared" si="3"/>
        <v>8</v>
      </c>
      <c r="K7">
        <f t="shared" si="4"/>
        <v>12</v>
      </c>
      <c r="N7">
        <v>3.4</v>
      </c>
      <c r="O7" t="s">
        <v>23</v>
      </c>
      <c r="P7">
        <f t="shared" si="5"/>
        <v>22</v>
      </c>
      <c r="Q7">
        <f t="shared" si="5"/>
        <v>28</v>
      </c>
      <c r="R7">
        <f t="shared" si="5"/>
        <v>12</v>
      </c>
      <c r="S7">
        <f t="shared" si="6"/>
        <v>36.294117647058826</v>
      </c>
      <c r="T7">
        <f t="shared" si="7"/>
        <v>34</v>
      </c>
      <c r="U7">
        <f t="shared" si="8"/>
        <v>0.70521789633336096</v>
      </c>
    </row>
    <row r="8" spans="1:21" x14ac:dyDescent="0.25">
      <c r="A8">
        <v>4.2</v>
      </c>
      <c r="B8" t="s">
        <v>23</v>
      </c>
      <c r="C8" t="s">
        <v>17</v>
      </c>
      <c r="D8">
        <v>9</v>
      </c>
      <c r="E8">
        <v>84</v>
      </c>
      <c r="F8">
        <v>10</v>
      </c>
      <c r="G8">
        <f t="shared" si="0"/>
        <v>52.631578947368418</v>
      </c>
      <c r="H8">
        <f t="shared" si="1"/>
        <v>89.361702127659569</v>
      </c>
      <c r="I8">
        <f t="shared" si="2"/>
        <v>11.904761904761903</v>
      </c>
      <c r="J8">
        <f t="shared" si="3"/>
        <v>94</v>
      </c>
      <c r="K8">
        <f t="shared" si="4"/>
        <v>19</v>
      </c>
      <c r="N8">
        <v>4.2</v>
      </c>
      <c r="O8" t="s">
        <v>23</v>
      </c>
      <c r="P8">
        <f t="shared" si="5"/>
        <v>16</v>
      </c>
      <c r="Q8">
        <f t="shared" si="5"/>
        <v>194</v>
      </c>
      <c r="R8">
        <f t="shared" si="5"/>
        <v>10</v>
      </c>
      <c r="S8">
        <f t="shared" si="6"/>
        <v>39.461538461538467</v>
      </c>
      <c r="T8">
        <f t="shared" si="7"/>
        <v>26</v>
      </c>
      <c r="U8">
        <f t="shared" si="8"/>
        <v>0.76676290661055246</v>
      </c>
    </row>
    <row r="9" spans="1:21" x14ac:dyDescent="0.25">
      <c r="A9">
        <v>4.4000000000000004</v>
      </c>
      <c r="B9" t="s">
        <v>23</v>
      </c>
      <c r="C9" t="s">
        <v>17</v>
      </c>
      <c r="D9">
        <v>14</v>
      </c>
      <c r="E9">
        <v>36</v>
      </c>
      <c r="F9">
        <v>4</v>
      </c>
      <c r="G9">
        <f t="shared" si="0"/>
        <v>22.222222222222221</v>
      </c>
      <c r="H9">
        <f t="shared" si="1"/>
        <v>90</v>
      </c>
      <c r="I9">
        <f t="shared" si="2"/>
        <v>11.111111111111111</v>
      </c>
      <c r="J9">
        <f t="shared" si="3"/>
        <v>40</v>
      </c>
      <c r="K9">
        <f t="shared" si="4"/>
        <v>18</v>
      </c>
      <c r="N9">
        <v>4.4000000000000004</v>
      </c>
      <c r="O9" t="s">
        <v>23</v>
      </c>
      <c r="P9">
        <f t="shared" si="5"/>
        <v>11</v>
      </c>
      <c r="Q9">
        <f t="shared" si="5"/>
        <v>228</v>
      </c>
      <c r="R9">
        <f t="shared" si="5"/>
        <v>27</v>
      </c>
      <c r="S9">
        <f t="shared" si="6"/>
        <v>72.05263157894737</v>
      </c>
      <c r="T9">
        <f t="shared" si="7"/>
        <v>38</v>
      </c>
      <c r="U9">
        <f t="shared" si="8"/>
        <v>1.4000286702521803</v>
      </c>
    </row>
    <row r="10" spans="1:21" x14ac:dyDescent="0.25">
      <c r="A10">
        <v>1.1000000000000001</v>
      </c>
      <c r="B10" t="s">
        <v>23</v>
      </c>
      <c r="C10" t="s">
        <v>45</v>
      </c>
      <c r="G10" t="e">
        <f t="shared" si="0"/>
        <v>#DIV/0!</v>
      </c>
      <c r="H10" t="e">
        <f t="shared" si="1"/>
        <v>#DIV/0!</v>
      </c>
      <c r="I10" t="e">
        <f t="shared" si="2"/>
        <v>#DIV/0!</v>
      </c>
      <c r="J10">
        <f t="shared" si="3"/>
        <v>0</v>
      </c>
      <c r="K10">
        <f t="shared" si="4"/>
        <v>0</v>
      </c>
      <c r="N10" s="1" t="s">
        <v>24</v>
      </c>
      <c r="S10" s="1">
        <f>AVERAGE(S2:S9)</f>
        <v>51.465111472302127</v>
      </c>
    </row>
    <row r="11" spans="1:21" x14ac:dyDescent="0.25">
      <c r="A11">
        <v>1.4</v>
      </c>
      <c r="B11" t="s">
        <v>23</v>
      </c>
      <c r="C11" t="s">
        <v>45</v>
      </c>
      <c r="G11" t="e">
        <f t="shared" si="0"/>
        <v>#DIV/0!</v>
      </c>
      <c r="H11" t="e">
        <f t="shared" si="1"/>
        <v>#DIV/0!</v>
      </c>
      <c r="I11" t="e">
        <f t="shared" si="2"/>
        <v>#DIV/0!</v>
      </c>
      <c r="J11">
        <f t="shared" si="3"/>
        <v>0</v>
      </c>
      <c r="K11">
        <f t="shared" si="4"/>
        <v>0</v>
      </c>
      <c r="N11" s="1" t="s">
        <v>141</v>
      </c>
      <c r="S11">
        <f>1/S10</f>
        <v>1.9430638958941874E-2</v>
      </c>
    </row>
    <row r="12" spans="1:21" x14ac:dyDescent="0.25">
      <c r="A12">
        <v>2.1</v>
      </c>
      <c r="B12" t="s">
        <v>23</v>
      </c>
      <c r="C12" t="s">
        <v>45</v>
      </c>
      <c r="D12">
        <v>3</v>
      </c>
      <c r="E12">
        <v>7</v>
      </c>
      <c r="F12">
        <v>8</v>
      </c>
      <c r="G12">
        <f t="shared" si="0"/>
        <v>72.727272727272734</v>
      </c>
      <c r="H12">
        <f t="shared" si="1"/>
        <v>46.666666666666664</v>
      </c>
      <c r="I12">
        <f t="shared" si="2"/>
        <v>114.28571428571428</v>
      </c>
      <c r="J12">
        <f t="shared" si="3"/>
        <v>15</v>
      </c>
      <c r="K12">
        <f t="shared" si="4"/>
        <v>11</v>
      </c>
    </row>
    <row r="13" spans="1:21" x14ac:dyDescent="0.25">
      <c r="A13">
        <v>2.2000000000000002</v>
      </c>
      <c r="B13" t="s">
        <v>23</v>
      </c>
      <c r="C13" t="s">
        <v>45</v>
      </c>
      <c r="D13">
        <v>13</v>
      </c>
      <c r="E13">
        <v>57</v>
      </c>
      <c r="F13">
        <v>1</v>
      </c>
      <c r="G13">
        <f t="shared" si="0"/>
        <v>7.1428571428571423</v>
      </c>
      <c r="H13">
        <f t="shared" si="1"/>
        <v>98.275862068965509</v>
      </c>
      <c r="I13">
        <f t="shared" si="2"/>
        <v>1.7543859649122806</v>
      </c>
      <c r="J13">
        <f t="shared" si="3"/>
        <v>58</v>
      </c>
      <c r="K13">
        <f t="shared" si="4"/>
        <v>14</v>
      </c>
    </row>
    <row r="14" spans="1:21" x14ac:dyDescent="0.25">
      <c r="A14">
        <v>3.1</v>
      </c>
      <c r="B14" t="s">
        <v>23</v>
      </c>
      <c r="C14" t="s">
        <v>21</v>
      </c>
      <c r="D14">
        <v>4</v>
      </c>
      <c r="E14">
        <v>6</v>
      </c>
      <c r="F14">
        <v>8</v>
      </c>
      <c r="G14">
        <f t="shared" si="0"/>
        <v>66.666666666666657</v>
      </c>
      <c r="H14">
        <f t="shared" si="1"/>
        <v>42.857142857142854</v>
      </c>
      <c r="I14">
        <f t="shared" si="2"/>
        <v>133.33333333333331</v>
      </c>
      <c r="J14">
        <f t="shared" si="3"/>
        <v>14</v>
      </c>
      <c r="K14">
        <f t="shared" si="4"/>
        <v>12</v>
      </c>
    </row>
    <row r="15" spans="1:21" x14ac:dyDescent="0.25">
      <c r="A15">
        <v>3.4</v>
      </c>
      <c r="B15" t="s">
        <v>23</v>
      </c>
      <c r="C15" t="s">
        <v>21</v>
      </c>
      <c r="D15">
        <v>11</v>
      </c>
      <c r="E15">
        <v>11</v>
      </c>
      <c r="F15">
        <v>10</v>
      </c>
      <c r="G15">
        <f t="shared" si="0"/>
        <v>47.619047619047613</v>
      </c>
      <c r="H15">
        <f t="shared" si="1"/>
        <v>52.380952380952387</v>
      </c>
      <c r="I15">
        <f t="shared" si="2"/>
        <v>90.909090909090907</v>
      </c>
      <c r="J15">
        <f t="shared" si="3"/>
        <v>21</v>
      </c>
      <c r="K15">
        <f t="shared" si="4"/>
        <v>21</v>
      </c>
    </row>
    <row r="16" spans="1:21" x14ac:dyDescent="0.25">
      <c r="A16">
        <v>4.2</v>
      </c>
      <c r="B16" t="s">
        <v>23</v>
      </c>
      <c r="C16" t="s">
        <v>21</v>
      </c>
      <c r="D16">
        <v>13</v>
      </c>
      <c r="E16">
        <v>85</v>
      </c>
      <c r="F16">
        <v>3</v>
      </c>
      <c r="G16">
        <f t="shared" si="0"/>
        <v>18.75</v>
      </c>
      <c r="H16">
        <f t="shared" si="1"/>
        <v>96.590909090909093</v>
      </c>
      <c r="I16">
        <f t="shared" si="2"/>
        <v>3.5294117647058822</v>
      </c>
      <c r="J16">
        <f t="shared" si="3"/>
        <v>88</v>
      </c>
      <c r="K16">
        <f t="shared" si="4"/>
        <v>16</v>
      </c>
    </row>
    <row r="17" spans="1:22" x14ac:dyDescent="0.25">
      <c r="A17">
        <v>4.4000000000000004</v>
      </c>
      <c r="B17" t="s">
        <v>23</v>
      </c>
      <c r="C17" t="s">
        <v>21</v>
      </c>
      <c r="D17">
        <v>7</v>
      </c>
      <c r="E17">
        <v>138</v>
      </c>
      <c r="F17">
        <v>17</v>
      </c>
      <c r="G17">
        <f t="shared" si="0"/>
        <v>70.833333333333343</v>
      </c>
      <c r="H17">
        <f t="shared" si="1"/>
        <v>89.032258064516128</v>
      </c>
      <c r="I17">
        <f t="shared" si="2"/>
        <v>12.318840579710146</v>
      </c>
      <c r="J17">
        <f t="shared" si="3"/>
        <v>155</v>
      </c>
      <c r="K17">
        <f t="shared" si="4"/>
        <v>24</v>
      </c>
    </row>
    <row r="18" spans="1:22" x14ac:dyDescent="0.25">
      <c r="A18" s="17">
        <v>1.1000000000000001</v>
      </c>
      <c r="B18" t="s">
        <v>23</v>
      </c>
      <c r="C18" t="s">
        <v>46</v>
      </c>
      <c r="D18">
        <v>8</v>
      </c>
      <c r="E18">
        <v>5</v>
      </c>
      <c r="F18">
        <v>6</v>
      </c>
      <c r="G18">
        <f t="shared" si="0"/>
        <v>42.857142857142854</v>
      </c>
      <c r="H18">
        <f t="shared" si="1"/>
        <v>45.454545454545453</v>
      </c>
      <c r="I18">
        <f t="shared" si="2"/>
        <v>120</v>
      </c>
      <c r="J18">
        <f t="shared" si="3"/>
        <v>11</v>
      </c>
      <c r="K18">
        <f t="shared" si="4"/>
        <v>14</v>
      </c>
    </row>
    <row r="19" spans="1:22" x14ac:dyDescent="0.25">
      <c r="A19" s="17">
        <v>1.4</v>
      </c>
      <c r="B19" t="s">
        <v>23</v>
      </c>
      <c r="C19" t="s">
        <v>46</v>
      </c>
      <c r="D19">
        <v>4</v>
      </c>
      <c r="E19">
        <v>0</v>
      </c>
      <c r="F19">
        <v>6</v>
      </c>
      <c r="G19">
        <f t="shared" si="0"/>
        <v>60</v>
      </c>
      <c r="H19">
        <f t="shared" si="1"/>
        <v>0</v>
      </c>
      <c r="I19" t="e">
        <f t="shared" si="2"/>
        <v>#DIV/0!</v>
      </c>
      <c r="J19">
        <f t="shared" si="3"/>
        <v>6</v>
      </c>
      <c r="K19">
        <f t="shared" si="4"/>
        <v>10</v>
      </c>
    </row>
    <row r="20" spans="1:22" x14ac:dyDescent="0.25">
      <c r="A20" s="17">
        <v>2.1</v>
      </c>
      <c r="B20" t="s">
        <v>23</v>
      </c>
      <c r="C20" t="s">
        <v>46</v>
      </c>
      <c r="D20">
        <v>3</v>
      </c>
      <c r="E20">
        <v>5</v>
      </c>
      <c r="F20">
        <v>5</v>
      </c>
      <c r="G20">
        <f t="shared" si="0"/>
        <v>62.5</v>
      </c>
      <c r="H20">
        <f t="shared" si="1"/>
        <v>50</v>
      </c>
      <c r="I20">
        <f t="shared" si="2"/>
        <v>100</v>
      </c>
      <c r="J20">
        <f t="shared" si="3"/>
        <v>10</v>
      </c>
      <c r="K20">
        <f t="shared" si="4"/>
        <v>8</v>
      </c>
    </row>
    <row r="21" spans="1:22" x14ac:dyDescent="0.25">
      <c r="A21" s="17">
        <v>2.2000000000000002</v>
      </c>
      <c r="B21" t="s">
        <v>23</v>
      </c>
      <c r="C21" t="s">
        <v>46</v>
      </c>
      <c r="D21">
        <v>7</v>
      </c>
      <c r="E21">
        <v>42</v>
      </c>
      <c r="F21">
        <v>3</v>
      </c>
      <c r="G21">
        <f t="shared" si="0"/>
        <v>30</v>
      </c>
      <c r="H21">
        <f t="shared" si="1"/>
        <v>93.333333333333329</v>
      </c>
      <c r="I21">
        <f t="shared" si="2"/>
        <v>7.1428571428571423</v>
      </c>
      <c r="J21">
        <f t="shared" si="3"/>
        <v>45</v>
      </c>
      <c r="K21">
        <f t="shared" si="4"/>
        <v>10</v>
      </c>
    </row>
    <row r="22" spans="1:22" x14ac:dyDescent="0.25">
      <c r="A22">
        <v>3.1</v>
      </c>
      <c r="B22" t="s">
        <v>23</v>
      </c>
      <c r="C22" t="s">
        <v>148</v>
      </c>
      <c r="D22">
        <v>5</v>
      </c>
      <c r="E22">
        <v>3</v>
      </c>
      <c r="F22">
        <v>14</v>
      </c>
      <c r="G22">
        <f t="shared" si="0"/>
        <v>73.68421052631578</v>
      </c>
      <c r="H22">
        <f t="shared" si="1"/>
        <v>17.647058823529413</v>
      </c>
      <c r="I22">
        <f t="shared" si="2"/>
        <v>466.66666666666669</v>
      </c>
      <c r="J22">
        <f t="shared" si="3"/>
        <v>17</v>
      </c>
      <c r="K22">
        <f t="shared" si="4"/>
        <v>19</v>
      </c>
    </row>
    <row r="23" spans="1:22" x14ac:dyDescent="0.25">
      <c r="A23">
        <v>3.4</v>
      </c>
      <c r="B23" t="s">
        <v>23</v>
      </c>
      <c r="C23" t="s">
        <v>148</v>
      </c>
      <c r="D23">
        <v>11</v>
      </c>
      <c r="E23">
        <v>17</v>
      </c>
      <c r="F23">
        <v>2</v>
      </c>
      <c r="G23">
        <f t="shared" si="0"/>
        <v>15.384615384615385</v>
      </c>
      <c r="H23">
        <f t="shared" si="1"/>
        <v>89.473684210526315</v>
      </c>
      <c r="I23">
        <f t="shared" si="2"/>
        <v>11.76470588235294</v>
      </c>
      <c r="J23">
        <f t="shared" si="3"/>
        <v>19</v>
      </c>
      <c r="K23">
        <f t="shared" si="4"/>
        <v>13</v>
      </c>
    </row>
    <row r="24" spans="1:22" x14ac:dyDescent="0.25">
      <c r="A24">
        <v>4.2</v>
      </c>
      <c r="B24" t="s">
        <v>23</v>
      </c>
      <c r="C24" t="s">
        <v>148</v>
      </c>
      <c r="D24">
        <v>3</v>
      </c>
      <c r="E24">
        <v>109</v>
      </c>
      <c r="F24">
        <v>7</v>
      </c>
      <c r="G24">
        <f t="shared" si="0"/>
        <v>70</v>
      </c>
      <c r="H24">
        <f t="shared" si="1"/>
        <v>93.965517241379317</v>
      </c>
      <c r="I24">
        <f t="shared" si="2"/>
        <v>6.4220183486238538</v>
      </c>
      <c r="J24">
        <f t="shared" si="3"/>
        <v>116</v>
      </c>
      <c r="K24">
        <f t="shared" si="4"/>
        <v>10</v>
      </c>
    </row>
    <row r="25" spans="1:22" x14ac:dyDescent="0.25">
      <c r="A25">
        <v>4.4000000000000004</v>
      </c>
      <c r="B25" t="s">
        <v>23</v>
      </c>
      <c r="C25" t="s">
        <v>148</v>
      </c>
      <c r="D25">
        <v>4</v>
      </c>
      <c r="E25">
        <v>90</v>
      </c>
      <c r="F25">
        <v>10</v>
      </c>
      <c r="G25">
        <f t="shared" si="0"/>
        <v>71.428571428571431</v>
      </c>
      <c r="H25">
        <f t="shared" si="1"/>
        <v>90</v>
      </c>
      <c r="I25">
        <f t="shared" si="2"/>
        <v>11.111111111111111</v>
      </c>
      <c r="J25">
        <f t="shared" si="3"/>
        <v>100</v>
      </c>
      <c r="K25">
        <f t="shared" si="4"/>
        <v>14</v>
      </c>
    </row>
    <row r="31" spans="1:22" x14ac:dyDescent="0.25">
      <c r="A31">
        <v>3.2</v>
      </c>
      <c r="B31" t="s">
        <v>149</v>
      </c>
      <c r="C31" t="s">
        <v>17</v>
      </c>
      <c r="D31">
        <v>10</v>
      </c>
      <c r="E31">
        <v>15</v>
      </c>
      <c r="F31">
        <v>4</v>
      </c>
      <c r="G31">
        <f t="shared" ref="G31:G58" si="9">(F31/(D31+F31))*100</f>
        <v>28.571428571428569</v>
      </c>
      <c r="H31">
        <f t="shared" ref="H31:H58" si="10">(E31/(E31+F31))*100</f>
        <v>78.94736842105263</v>
      </c>
      <c r="I31">
        <f t="shared" ref="I31:I58" si="11">(F31/E31)*100</f>
        <v>26.666666666666668</v>
      </c>
      <c r="J31">
        <f t="shared" ref="J31:J58" si="12">E31+F31</f>
        <v>19</v>
      </c>
      <c r="K31">
        <f t="shared" ref="K31:K58" si="13">D31+F31</f>
        <v>14</v>
      </c>
      <c r="N31">
        <v>3.2</v>
      </c>
      <c r="O31" t="s">
        <v>149</v>
      </c>
      <c r="P31">
        <f t="shared" ref="P31:R34" si="14">SUM(D40,D49)</f>
        <v>25</v>
      </c>
      <c r="Q31">
        <f t="shared" si="14"/>
        <v>56</v>
      </c>
      <c r="R31">
        <f t="shared" si="14"/>
        <v>12</v>
      </c>
      <c r="S31">
        <f t="shared" ref="S31:S40" si="15">((R31/(P31+R31))*100)+1</f>
        <v>33.432432432432435</v>
      </c>
      <c r="T31">
        <f t="shared" ref="T31:T40" si="16">SUM(P31,R31)</f>
        <v>37</v>
      </c>
      <c r="U31">
        <f t="shared" ref="U31:U40" si="17">S31*$S$11</f>
        <v>0.64961352411381357</v>
      </c>
      <c r="V31" s="29"/>
    </row>
    <row r="32" spans="1:22" x14ac:dyDescent="0.25">
      <c r="A32">
        <v>3.3</v>
      </c>
      <c r="B32" t="s">
        <v>44</v>
      </c>
      <c r="C32" t="s">
        <v>17</v>
      </c>
      <c r="D32">
        <v>17</v>
      </c>
      <c r="E32">
        <v>15</v>
      </c>
      <c r="F32">
        <v>12</v>
      </c>
      <c r="G32">
        <f t="shared" si="9"/>
        <v>41.379310344827587</v>
      </c>
      <c r="H32">
        <f t="shared" si="10"/>
        <v>55.555555555555557</v>
      </c>
      <c r="I32">
        <f t="shared" si="11"/>
        <v>80</v>
      </c>
      <c r="J32">
        <f t="shared" si="12"/>
        <v>27</v>
      </c>
      <c r="K32">
        <f t="shared" si="13"/>
        <v>29</v>
      </c>
      <c r="N32">
        <v>3.3</v>
      </c>
      <c r="O32" t="s">
        <v>149</v>
      </c>
      <c r="P32">
        <f t="shared" si="14"/>
        <v>24</v>
      </c>
      <c r="Q32">
        <f t="shared" si="14"/>
        <v>25</v>
      </c>
      <c r="R32">
        <f t="shared" si="14"/>
        <v>16</v>
      </c>
      <c r="S32">
        <f t="shared" si="15"/>
        <v>41</v>
      </c>
      <c r="T32">
        <f t="shared" si="16"/>
        <v>40</v>
      </c>
      <c r="U32">
        <f t="shared" si="17"/>
        <v>0.79665619731661685</v>
      </c>
      <c r="V32" s="29"/>
    </row>
    <row r="33" spans="1:22" x14ac:dyDescent="0.25">
      <c r="A33">
        <v>4.0999999999999996</v>
      </c>
      <c r="B33" t="s">
        <v>44</v>
      </c>
      <c r="C33" t="s">
        <v>17</v>
      </c>
      <c r="D33">
        <v>10</v>
      </c>
      <c r="E33">
        <v>10</v>
      </c>
      <c r="F33">
        <v>3</v>
      </c>
      <c r="G33">
        <f t="shared" si="9"/>
        <v>23.076923076923077</v>
      </c>
      <c r="H33">
        <f t="shared" si="10"/>
        <v>76.923076923076934</v>
      </c>
      <c r="I33">
        <f t="shared" si="11"/>
        <v>30</v>
      </c>
      <c r="J33">
        <f t="shared" si="12"/>
        <v>13</v>
      </c>
      <c r="K33">
        <f t="shared" si="13"/>
        <v>13</v>
      </c>
      <c r="N33">
        <v>4.0999999999999996</v>
      </c>
      <c r="O33" t="s">
        <v>149</v>
      </c>
      <c r="P33">
        <f t="shared" si="14"/>
        <v>25</v>
      </c>
      <c r="Q33">
        <f t="shared" si="14"/>
        <v>14</v>
      </c>
      <c r="R33">
        <f t="shared" si="14"/>
        <v>5</v>
      </c>
      <c r="S33">
        <f t="shared" si="15"/>
        <v>17.666666666666664</v>
      </c>
      <c r="T33">
        <f t="shared" si="16"/>
        <v>30</v>
      </c>
      <c r="U33">
        <f t="shared" si="17"/>
        <v>0.34327462160797306</v>
      </c>
      <c r="V33" s="29"/>
    </row>
    <row r="34" spans="1:22" x14ac:dyDescent="0.25">
      <c r="A34">
        <v>4.3</v>
      </c>
      <c r="B34" t="s">
        <v>44</v>
      </c>
      <c r="C34" t="s">
        <v>17</v>
      </c>
      <c r="D34">
        <v>12</v>
      </c>
      <c r="E34">
        <v>7</v>
      </c>
      <c r="F34">
        <v>5</v>
      </c>
      <c r="G34">
        <f t="shared" si="9"/>
        <v>29.411764705882355</v>
      </c>
      <c r="H34">
        <f t="shared" si="10"/>
        <v>58.333333333333336</v>
      </c>
      <c r="I34">
        <f t="shared" si="11"/>
        <v>71.428571428571431</v>
      </c>
      <c r="J34">
        <f t="shared" si="12"/>
        <v>12</v>
      </c>
      <c r="K34">
        <f t="shared" si="13"/>
        <v>17</v>
      </c>
      <c r="N34">
        <v>4.3</v>
      </c>
      <c r="O34" t="s">
        <v>149</v>
      </c>
      <c r="P34">
        <f t="shared" si="14"/>
        <v>18</v>
      </c>
      <c r="Q34">
        <f t="shared" si="14"/>
        <v>187</v>
      </c>
      <c r="R34">
        <f t="shared" si="14"/>
        <v>13</v>
      </c>
      <c r="S34">
        <f t="shared" si="15"/>
        <v>42.935483870967744</v>
      </c>
      <c r="T34">
        <f t="shared" si="16"/>
        <v>31</v>
      </c>
      <c r="U34">
        <f t="shared" si="17"/>
        <v>0.83426388562424625</v>
      </c>
      <c r="V34" s="29"/>
    </row>
    <row r="35" spans="1:22" x14ac:dyDescent="0.25">
      <c r="A35">
        <v>4.5</v>
      </c>
      <c r="B35" t="s">
        <v>44</v>
      </c>
      <c r="C35" t="s">
        <v>17</v>
      </c>
      <c r="D35">
        <v>8</v>
      </c>
      <c r="E35">
        <v>36</v>
      </c>
      <c r="F35">
        <v>12</v>
      </c>
      <c r="G35">
        <f t="shared" si="9"/>
        <v>60</v>
      </c>
      <c r="H35">
        <f t="shared" si="10"/>
        <v>75</v>
      </c>
      <c r="I35">
        <f t="shared" si="11"/>
        <v>33.333333333333329</v>
      </c>
      <c r="J35">
        <f t="shared" si="12"/>
        <v>48</v>
      </c>
      <c r="K35">
        <f t="shared" si="13"/>
        <v>20</v>
      </c>
      <c r="N35">
        <v>4.5</v>
      </c>
      <c r="O35" t="s">
        <v>149</v>
      </c>
      <c r="P35">
        <f>SUM(D53)</f>
        <v>13</v>
      </c>
      <c r="Q35">
        <f>SUM(E53)</f>
        <v>5</v>
      </c>
      <c r="R35">
        <f>SUM(F53)</f>
        <v>11</v>
      </c>
      <c r="S35">
        <f t="shared" si="15"/>
        <v>46.833333333333329</v>
      </c>
      <c r="T35">
        <f t="shared" si="16"/>
        <v>24</v>
      </c>
      <c r="U35">
        <f t="shared" si="17"/>
        <v>0.91000159124377766</v>
      </c>
      <c r="V35" s="29"/>
    </row>
    <row r="36" spans="1:22" x14ac:dyDescent="0.25">
      <c r="A36">
        <v>1.3</v>
      </c>
      <c r="B36" t="s">
        <v>44</v>
      </c>
      <c r="C36" t="s">
        <v>17</v>
      </c>
      <c r="D36">
        <v>13</v>
      </c>
      <c r="E36">
        <v>70</v>
      </c>
      <c r="F36">
        <v>0</v>
      </c>
      <c r="G36">
        <f t="shared" si="9"/>
        <v>0</v>
      </c>
      <c r="H36">
        <f t="shared" si="10"/>
        <v>100</v>
      </c>
      <c r="I36">
        <f t="shared" si="11"/>
        <v>0</v>
      </c>
      <c r="J36">
        <f t="shared" si="12"/>
        <v>70</v>
      </c>
      <c r="K36">
        <f t="shared" si="13"/>
        <v>13</v>
      </c>
      <c r="N36" s="17">
        <v>1.2</v>
      </c>
      <c r="O36" t="s">
        <v>149</v>
      </c>
      <c r="P36">
        <f t="shared" ref="P36:R40" si="18">SUM(D44,D54)</f>
        <v>18</v>
      </c>
      <c r="Q36">
        <f t="shared" si="18"/>
        <v>5</v>
      </c>
      <c r="R36">
        <f t="shared" si="18"/>
        <v>7</v>
      </c>
      <c r="S36">
        <f t="shared" si="15"/>
        <v>29.000000000000004</v>
      </c>
      <c r="T36">
        <f t="shared" si="16"/>
        <v>25</v>
      </c>
      <c r="U36">
        <f t="shared" si="17"/>
        <v>0.56348852980931441</v>
      </c>
      <c r="V36" s="29"/>
    </row>
    <row r="37" spans="1:22" x14ac:dyDescent="0.25">
      <c r="A37">
        <v>1.5</v>
      </c>
      <c r="B37" t="s">
        <v>44</v>
      </c>
      <c r="C37" t="s">
        <v>17</v>
      </c>
      <c r="G37" t="e">
        <f t="shared" si="9"/>
        <v>#DIV/0!</v>
      </c>
      <c r="H37" t="e">
        <f t="shared" si="10"/>
        <v>#DIV/0!</v>
      </c>
      <c r="I37" t="e">
        <f t="shared" si="11"/>
        <v>#DIV/0!</v>
      </c>
      <c r="J37">
        <f t="shared" si="12"/>
        <v>0</v>
      </c>
      <c r="K37">
        <f t="shared" si="13"/>
        <v>0</v>
      </c>
      <c r="N37" s="17">
        <v>1.3</v>
      </c>
      <c r="O37" t="s">
        <v>149</v>
      </c>
      <c r="P37">
        <f t="shared" si="18"/>
        <v>19</v>
      </c>
      <c r="Q37">
        <f t="shared" si="18"/>
        <v>99</v>
      </c>
      <c r="R37">
        <f t="shared" si="18"/>
        <v>8</v>
      </c>
      <c r="S37">
        <f t="shared" si="15"/>
        <v>30.629629629629626</v>
      </c>
      <c r="T37">
        <f t="shared" si="16"/>
        <v>27</v>
      </c>
      <c r="U37">
        <f t="shared" si="17"/>
        <v>0.5951532747794418</v>
      </c>
      <c r="V37" s="29"/>
    </row>
    <row r="38" spans="1:22" x14ac:dyDescent="0.25">
      <c r="A38">
        <v>2.2999999999999998</v>
      </c>
      <c r="B38" t="s">
        <v>44</v>
      </c>
      <c r="C38" t="s">
        <v>17</v>
      </c>
      <c r="D38">
        <v>5</v>
      </c>
      <c r="E38">
        <v>17</v>
      </c>
      <c r="F38">
        <v>3</v>
      </c>
      <c r="G38">
        <f t="shared" si="9"/>
        <v>37.5</v>
      </c>
      <c r="H38">
        <f t="shared" si="10"/>
        <v>85</v>
      </c>
      <c r="I38">
        <f t="shared" si="11"/>
        <v>17.647058823529413</v>
      </c>
      <c r="J38">
        <f t="shared" si="12"/>
        <v>20</v>
      </c>
      <c r="K38">
        <f t="shared" si="13"/>
        <v>8</v>
      </c>
      <c r="N38" s="17">
        <v>1.5</v>
      </c>
      <c r="O38" t="s">
        <v>149</v>
      </c>
      <c r="P38">
        <f t="shared" si="18"/>
        <v>24</v>
      </c>
      <c r="Q38">
        <f t="shared" si="18"/>
        <v>0</v>
      </c>
      <c r="R38">
        <f t="shared" si="18"/>
        <v>6</v>
      </c>
      <c r="S38">
        <f t="shared" si="15"/>
        <v>21</v>
      </c>
      <c r="T38">
        <f t="shared" si="16"/>
        <v>30</v>
      </c>
      <c r="U38">
        <f t="shared" si="17"/>
        <v>0.40804341813777933</v>
      </c>
      <c r="V38" s="29"/>
    </row>
    <row r="39" spans="1:22" x14ac:dyDescent="0.25">
      <c r="A39">
        <v>2.4</v>
      </c>
      <c r="B39" t="s">
        <v>44</v>
      </c>
      <c r="C39" t="s">
        <v>17</v>
      </c>
      <c r="D39">
        <v>5</v>
      </c>
      <c r="E39">
        <v>37</v>
      </c>
      <c r="F39">
        <v>4</v>
      </c>
      <c r="G39">
        <f t="shared" si="9"/>
        <v>44.444444444444443</v>
      </c>
      <c r="H39">
        <f t="shared" si="10"/>
        <v>90.243902439024396</v>
      </c>
      <c r="I39">
        <f t="shared" si="11"/>
        <v>10.810810810810811</v>
      </c>
      <c r="J39">
        <f t="shared" si="12"/>
        <v>41</v>
      </c>
      <c r="K39">
        <f t="shared" si="13"/>
        <v>9</v>
      </c>
      <c r="N39" s="17">
        <v>2.2999999999999998</v>
      </c>
      <c r="O39" t="s">
        <v>149</v>
      </c>
      <c r="P39">
        <f t="shared" si="18"/>
        <v>12</v>
      </c>
      <c r="Q39">
        <f t="shared" si="18"/>
        <v>38</v>
      </c>
      <c r="R39">
        <f t="shared" si="18"/>
        <v>1</v>
      </c>
      <c r="S39">
        <f t="shared" si="15"/>
        <v>8.6923076923076934</v>
      </c>
      <c r="T39">
        <f t="shared" si="16"/>
        <v>13</v>
      </c>
      <c r="U39">
        <f t="shared" si="17"/>
        <v>0.16889709248926399</v>
      </c>
      <c r="V39" s="29"/>
    </row>
    <row r="40" spans="1:22" x14ac:dyDescent="0.25">
      <c r="A40">
        <v>3.2</v>
      </c>
      <c r="B40" t="s">
        <v>44</v>
      </c>
      <c r="C40" t="s">
        <v>21</v>
      </c>
      <c r="D40">
        <v>13</v>
      </c>
      <c r="E40">
        <v>20</v>
      </c>
      <c r="F40">
        <v>6</v>
      </c>
      <c r="G40">
        <f t="shared" si="9"/>
        <v>31.578947368421051</v>
      </c>
      <c r="H40">
        <f t="shared" si="10"/>
        <v>76.923076923076934</v>
      </c>
      <c r="I40">
        <f t="shared" si="11"/>
        <v>30</v>
      </c>
      <c r="J40">
        <f t="shared" si="12"/>
        <v>26</v>
      </c>
      <c r="K40">
        <f t="shared" si="13"/>
        <v>19</v>
      </c>
      <c r="N40" s="17">
        <v>2.4</v>
      </c>
      <c r="O40" t="s">
        <v>149</v>
      </c>
      <c r="P40">
        <f t="shared" si="18"/>
        <v>10</v>
      </c>
      <c r="Q40">
        <f t="shared" si="18"/>
        <v>29</v>
      </c>
      <c r="R40">
        <f t="shared" si="18"/>
        <v>3</v>
      </c>
      <c r="S40">
        <f t="shared" si="15"/>
        <v>24.076923076923077</v>
      </c>
      <c r="T40">
        <f t="shared" si="16"/>
        <v>13</v>
      </c>
      <c r="U40">
        <f t="shared" si="17"/>
        <v>0.46782999954990817</v>
      </c>
      <c r="V40" s="29"/>
    </row>
    <row r="41" spans="1:22" x14ac:dyDescent="0.25">
      <c r="A41">
        <v>3.3</v>
      </c>
      <c r="B41" t="s">
        <v>44</v>
      </c>
      <c r="C41" t="s">
        <v>21</v>
      </c>
      <c r="D41">
        <v>14</v>
      </c>
      <c r="E41">
        <v>18</v>
      </c>
      <c r="F41">
        <v>4</v>
      </c>
      <c r="G41">
        <f t="shared" si="9"/>
        <v>22.222222222222221</v>
      </c>
      <c r="H41">
        <f t="shared" si="10"/>
        <v>81.818181818181827</v>
      </c>
      <c r="I41">
        <f t="shared" si="11"/>
        <v>22.222222222222221</v>
      </c>
      <c r="J41">
        <f t="shared" si="12"/>
        <v>22</v>
      </c>
      <c r="K41">
        <f t="shared" si="13"/>
        <v>18</v>
      </c>
      <c r="N41" s="1" t="s">
        <v>24</v>
      </c>
      <c r="S41" s="1">
        <f>AVERAGE(S31:S40)</f>
        <v>29.526677670226057</v>
      </c>
    </row>
    <row r="42" spans="1:22" x14ac:dyDescent="0.25">
      <c r="A42">
        <v>4.0999999999999996</v>
      </c>
      <c r="B42" t="s">
        <v>44</v>
      </c>
      <c r="C42" t="s">
        <v>21</v>
      </c>
      <c r="D42">
        <v>15</v>
      </c>
      <c r="E42">
        <v>9</v>
      </c>
      <c r="F42">
        <v>3</v>
      </c>
      <c r="G42">
        <f t="shared" si="9"/>
        <v>16.666666666666664</v>
      </c>
      <c r="H42">
        <f t="shared" si="10"/>
        <v>75</v>
      </c>
      <c r="I42">
        <f t="shared" si="11"/>
        <v>33.333333333333329</v>
      </c>
      <c r="J42">
        <f t="shared" si="12"/>
        <v>12</v>
      </c>
      <c r="K42">
        <f t="shared" si="13"/>
        <v>18</v>
      </c>
    </row>
    <row r="43" spans="1:22" x14ac:dyDescent="0.25">
      <c r="A43">
        <v>4.3</v>
      </c>
      <c r="B43" t="s">
        <v>44</v>
      </c>
      <c r="C43" t="s">
        <v>21</v>
      </c>
      <c r="D43">
        <v>8</v>
      </c>
      <c r="E43">
        <v>67</v>
      </c>
      <c r="F43">
        <v>4</v>
      </c>
      <c r="G43">
        <f t="shared" si="9"/>
        <v>33.333333333333329</v>
      </c>
      <c r="H43">
        <f t="shared" si="10"/>
        <v>94.366197183098592</v>
      </c>
      <c r="I43">
        <f t="shared" si="11"/>
        <v>5.9701492537313428</v>
      </c>
      <c r="J43">
        <f t="shared" si="12"/>
        <v>71</v>
      </c>
      <c r="K43">
        <f t="shared" si="13"/>
        <v>12</v>
      </c>
      <c r="N43" s="1" t="s">
        <v>139</v>
      </c>
      <c r="S43">
        <f>TTEST(S31:S40,S2:S9,2,2)</f>
        <v>1.096611594696322E-2</v>
      </c>
    </row>
    <row r="44" spans="1:22" x14ac:dyDescent="0.25">
      <c r="A44">
        <v>1.2</v>
      </c>
      <c r="B44" t="s">
        <v>44</v>
      </c>
      <c r="C44" t="s">
        <v>45</v>
      </c>
      <c r="D44">
        <v>9</v>
      </c>
      <c r="E44">
        <v>0</v>
      </c>
      <c r="F44">
        <v>2</v>
      </c>
      <c r="G44">
        <f t="shared" si="9"/>
        <v>18.181818181818183</v>
      </c>
      <c r="H44">
        <f t="shared" si="10"/>
        <v>0</v>
      </c>
      <c r="I44" t="e">
        <f t="shared" si="11"/>
        <v>#DIV/0!</v>
      </c>
      <c r="J44">
        <f t="shared" si="12"/>
        <v>2</v>
      </c>
      <c r="K44">
        <f t="shared" si="13"/>
        <v>11</v>
      </c>
    </row>
    <row r="45" spans="1:22" x14ac:dyDescent="0.25">
      <c r="A45">
        <v>1.3</v>
      </c>
      <c r="B45" t="s">
        <v>44</v>
      </c>
      <c r="C45" t="s">
        <v>45</v>
      </c>
      <c r="D45">
        <v>11</v>
      </c>
      <c r="E45">
        <v>63</v>
      </c>
      <c r="F45">
        <v>4</v>
      </c>
      <c r="G45">
        <f t="shared" si="9"/>
        <v>26.666666666666668</v>
      </c>
      <c r="H45">
        <f t="shared" si="10"/>
        <v>94.029850746268664</v>
      </c>
      <c r="I45">
        <f t="shared" si="11"/>
        <v>6.3492063492063489</v>
      </c>
      <c r="J45">
        <f t="shared" si="12"/>
        <v>67</v>
      </c>
      <c r="K45">
        <f t="shared" si="13"/>
        <v>15</v>
      </c>
    </row>
    <row r="46" spans="1:22" x14ac:dyDescent="0.25">
      <c r="A46">
        <v>1.5</v>
      </c>
      <c r="B46" t="s">
        <v>44</v>
      </c>
      <c r="C46" t="s">
        <v>45</v>
      </c>
      <c r="D46">
        <v>14</v>
      </c>
      <c r="E46">
        <v>0</v>
      </c>
      <c r="F46">
        <v>6</v>
      </c>
      <c r="G46">
        <f t="shared" si="9"/>
        <v>30</v>
      </c>
      <c r="H46">
        <f t="shared" si="10"/>
        <v>0</v>
      </c>
      <c r="I46" t="e">
        <f t="shared" si="11"/>
        <v>#DIV/0!</v>
      </c>
      <c r="J46">
        <f t="shared" si="12"/>
        <v>6</v>
      </c>
      <c r="K46">
        <f t="shared" si="13"/>
        <v>20</v>
      </c>
    </row>
    <row r="47" spans="1:22" x14ac:dyDescent="0.25">
      <c r="A47">
        <v>2.2999999999999998</v>
      </c>
      <c r="B47" t="s">
        <v>44</v>
      </c>
      <c r="C47" t="s">
        <v>45</v>
      </c>
      <c r="D47">
        <v>8</v>
      </c>
      <c r="E47">
        <v>0</v>
      </c>
      <c r="F47">
        <v>1</v>
      </c>
      <c r="G47">
        <f t="shared" si="9"/>
        <v>11.111111111111111</v>
      </c>
      <c r="H47">
        <f t="shared" si="10"/>
        <v>0</v>
      </c>
      <c r="I47" t="e">
        <f t="shared" si="11"/>
        <v>#DIV/0!</v>
      </c>
      <c r="J47">
        <f t="shared" si="12"/>
        <v>1</v>
      </c>
      <c r="K47">
        <f t="shared" si="13"/>
        <v>9</v>
      </c>
    </row>
    <row r="48" spans="1:22" x14ac:dyDescent="0.25">
      <c r="A48">
        <v>2.4</v>
      </c>
      <c r="B48" t="s">
        <v>44</v>
      </c>
      <c r="C48" t="s">
        <v>45</v>
      </c>
      <c r="G48" t="e">
        <f t="shared" si="9"/>
        <v>#DIV/0!</v>
      </c>
      <c r="H48" t="e">
        <f t="shared" si="10"/>
        <v>#DIV/0!</v>
      </c>
      <c r="I48" t="e">
        <f t="shared" si="11"/>
        <v>#DIV/0!</v>
      </c>
      <c r="J48">
        <f t="shared" si="12"/>
        <v>0</v>
      </c>
      <c r="K48">
        <f t="shared" si="13"/>
        <v>0</v>
      </c>
    </row>
    <row r="49" spans="1:11" x14ac:dyDescent="0.25">
      <c r="A49">
        <v>3.2</v>
      </c>
      <c r="B49" t="s">
        <v>44</v>
      </c>
      <c r="C49" t="s">
        <v>148</v>
      </c>
      <c r="D49">
        <v>12</v>
      </c>
      <c r="E49">
        <v>36</v>
      </c>
      <c r="F49">
        <v>6</v>
      </c>
      <c r="G49">
        <f t="shared" si="9"/>
        <v>33.333333333333329</v>
      </c>
      <c r="H49">
        <f t="shared" si="10"/>
        <v>85.714285714285708</v>
      </c>
      <c r="I49">
        <f t="shared" si="11"/>
        <v>16.666666666666664</v>
      </c>
      <c r="J49">
        <f t="shared" si="12"/>
        <v>42</v>
      </c>
      <c r="K49">
        <f t="shared" si="13"/>
        <v>18</v>
      </c>
    </row>
    <row r="50" spans="1:11" x14ac:dyDescent="0.25">
      <c r="A50">
        <v>3.3</v>
      </c>
      <c r="B50" t="s">
        <v>44</v>
      </c>
      <c r="C50" t="s">
        <v>148</v>
      </c>
      <c r="D50">
        <v>10</v>
      </c>
      <c r="E50">
        <v>7</v>
      </c>
      <c r="F50">
        <v>12</v>
      </c>
      <c r="G50">
        <f t="shared" si="9"/>
        <v>54.54545454545454</v>
      </c>
      <c r="H50">
        <f t="shared" si="10"/>
        <v>36.84210526315789</v>
      </c>
      <c r="I50">
        <f t="shared" si="11"/>
        <v>171.42857142857142</v>
      </c>
      <c r="J50">
        <f t="shared" si="12"/>
        <v>19</v>
      </c>
      <c r="K50">
        <f t="shared" si="13"/>
        <v>22</v>
      </c>
    </row>
    <row r="51" spans="1:11" x14ac:dyDescent="0.25">
      <c r="A51">
        <v>4.0999999999999996</v>
      </c>
      <c r="B51" t="s">
        <v>44</v>
      </c>
      <c r="C51" t="s">
        <v>148</v>
      </c>
      <c r="D51">
        <v>10</v>
      </c>
      <c r="E51">
        <v>5</v>
      </c>
      <c r="F51">
        <v>2</v>
      </c>
      <c r="G51">
        <f t="shared" si="9"/>
        <v>16.666666666666664</v>
      </c>
      <c r="H51">
        <f t="shared" si="10"/>
        <v>71.428571428571431</v>
      </c>
      <c r="I51">
        <f t="shared" si="11"/>
        <v>40</v>
      </c>
      <c r="J51">
        <f t="shared" si="12"/>
        <v>7</v>
      </c>
      <c r="K51">
        <f t="shared" si="13"/>
        <v>12</v>
      </c>
    </row>
    <row r="52" spans="1:11" x14ac:dyDescent="0.25">
      <c r="A52">
        <v>4.3</v>
      </c>
      <c r="B52" t="s">
        <v>44</v>
      </c>
      <c r="C52" t="s">
        <v>148</v>
      </c>
      <c r="D52">
        <v>10</v>
      </c>
      <c r="E52">
        <v>120</v>
      </c>
      <c r="F52">
        <v>9</v>
      </c>
      <c r="G52">
        <f t="shared" si="9"/>
        <v>47.368421052631575</v>
      </c>
      <c r="H52">
        <f t="shared" si="10"/>
        <v>93.023255813953483</v>
      </c>
      <c r="I52">
        <f t="shared" si="11"/>
        <v>7.5</v>
      </c>
      <c r="J52">
        <f t="shared" si="12"/>
        <v>129</v>
      </c>
      <c r="K52">
        <f t="shared" si="13"/>
        <v>19</v>
      </c>
    </row>
    <row r="53" spans="1:11" x14ac:dyDescent="0.25">
      <c r="A53">
        <v>4.5</v>
      </c>
      <c r="B53" t="s">
        <v>44</v>
      </c>
      <c r="C53" t="s">
        <v>148</v>
      </c>
      <c r="D53">
        <v>13</v>
      </c>
      <c r="E53">
        <v>5</v>
      </c>
      <c r="F53">
        <v>11</v>
      </c>
      <c r="G53">
        <f t="shared" si="9"/>
        <v>45.833333333333329</v>
      </c>
      <c r="H53">
        <f t="shared" si="10"/>
        <v>31.25</v>
      </c>
      <c r="I53">
        <f t="shared" si="11"/>
        <v>220.00000000000003</v>
      </c>
      <c r="J53">
        <f t="shared" si="12"/>
        <v>16</v>
      </c>
      <c r="K53">
        <f t="shared" si="13"/>
        <v>24</v>
      </c>
    </row>
    <row r="54" spans="1:11" x14ac:dyDescent="0.25">
      <c r="A54" s="17">
        <v>1.2</v>
      </c>
      <c r="B54" t="s">
        <v>44</v>
      </c>
      <c r="C54" t="s">
        <v>46</v>
      </c>
      <c r="D54">
        <v>9</v>
      </c>
      <c r="E54">
        <v>5</v>
      </c>
      <c r="F54">
        <v>5</v>
      </c>
      <c r="G54">
        <f t="shared" si="9"/>
        <v>35.714285714285715</v>
      </c>
      <c r="H54">
        <f t="shared" si="10"/>
        <v>50</v>
      </c>
      <c r="I54">
        <f t="shared" si="11"/>
        <v>100</v>
      </c>
      <c r="J54">
        <f t="shared" si="12"/>
        <v>10</v>
      </c>
      <c r="K54">
        <f t="shared" si="13"/>
        <v>14</v>
      </c>
    </row>
    <row r="55" spans="1:11" x14ac:dyDescent="0.25">
      <c r="A55" s="17">
        <v>1.3</v>
      </c>
      <c r="B55" t="s">
        <v>44</v>
      </c>
      <c r="C55" t="s">
        <v>46</v>
      </c>
      <c r="D55">
        <v>8</v>
      </c>
      <c r="E55">
        <v>36</v>
      </c>
      <c r="F55">
        <v>4</v>
      </c>
      <c r="G55">
        <f t="shared" si="9"/>
        <v>33.333333333333329</v>
      </c>
      <c r="H55">
        <f t="shared" si="10"/>
        <v>90</v>
      </c>
      <c r="I55">
        <f t="shared" si="11"/>
        <v>11.111111111111111</v>
      </c>
      <c r="J55">
        <f t="shared" si="12"/>
        <v>40</v>
      </c>
      <c r="K55">
        <f t="shared" si="13"/>
        <v>12</v>
      </c>
    </row>
    <row r="56" spans="1:11" x14ac:dyDescent="0.25">
      <c r="A56" s="17">
        <v>1.5</v>
      </c>
      <c r="B56" t="s">
        <v>44</v>
      </c>
      <c r="C56" t="s">
        <v>46</v>
      </c>
      <c r="D56">
        <v>10</v>
      </c>
      <c r="E56">
        <v>0</v>
      </c>
      <c r="F56">
        <v>0</v>
      </c>
      <c r="G56">
        <f t="shared" si="9"/>
        <v>0</v>
      </c>
      <c r="H56" t="e">
        <f t="shared" si="10"/>
        <v>#DIV/0!</v>
      </c>
      <c r="I56" t="e">
        <f t="shared" si="11"/>
        <v>#DIV/0!</v>
      </c>
      <c r="J56">
        <f t="shared" si="12"/>
        <v>0</v>
      </c>
      <c r="K56">
        <f t="shared" si="13"/>
        <v>10</v>
      </c>
    </row>
    <row r="57" spans="1:11" x14ac:dyDescent="0.25">
      <c r="A57" s="17">
        <v>2.2999999999999998</v>
      </c>
      <c r="B57" t="s">
        <v>44</v>
      </c>
      <c r="C57" t="s">
        <v>46</v>
      </c>
      <c r="D57">
        <v>4</v>
      </c>
      <c r="E57">
        <v>38</v>
      </c>
      <c r="F57">
        <v>0</v>
      </c>
      <c r="G57">
        <f t="shared" si="9"/>
        <v>0</v>
      </c>
      <c r="H57">
        <f t="shared" si="10"/>
        <v>100</v>
      </c>
      <c r="I57">
        <f t="shared" si="11"/>
        <v>0</v>
      </c>
      <c r="J57">
        <f t="shared" si="12"/>
        <v>38</v>
      </c>
      <c r="K57">
        <f t="shared" si="13"/>
        <v>4</v>
      </c>
    </row>
    <row r="58" spans="1:11" x14ac:dyDescent="0.25">
      <c r="A58" s="17">
        <v>2.4</v>
      </c>
      <c r="B58" t="s">
        <v>44</v>
      </c>
      <c r="C58" t="s">
        <v>46</v>
      </c>
      <c r="D58">
        <v>10</v>
      </c>
      <c r="E58">
        <v>29</v>
      </c>
      <c r="F58">
        <v>3</v>
      </c>
      <c r="G58">
        <f t="shared" si="9"/>
        <v>23.076923076923077</v>
      </c>
      <c r="H58">
        <f t="shared" si="10"/>
        <v>90.625</v>
      </c>
      <c r="I58">
        <f t="shared" si="11"/>
        <v>10.344827586206897</v>
      </c>
      <c r="J58">
        <f t="shared" si="12"/>
        <v>32</v>
      </c>
      <c r="K58">
        <f t="shared" si="13"/>
        <v>13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pane xSplit="1" ySplit="1" topLeftCell="B49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cols>
    <col min="20" max="20" width="15" bestFit="1" customWidth="1"/>
  </cols>
  <sheetData>
    <row r="1" spans="1:21" ht="47.25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2" t="s">
        <v>0</v>
      </c>
      <c r="O1" s="2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2" t="s">
        <v>143</v>
      </c>
    </row>
    <row r="2" spans="1:21" x14ac:dyDescent="0.25">
      <c r="A2" s="20">
        <v>1.1000000000000001</v>
      </c>
      <c r="B2" s="20" t="s">
        <v>23</v>
      </c>
      <c r="C2" s="20" t="s">
        <v>17</v>
      </c>
      <c r="D2" s="20">
        <v>6</v>
      </c>
      <c r="E2" s="20">
        <v>30</v>
      </c>
      <c r="F2" s="20">
        <v>10</v>
      </c>
      <c r="G2" s="20"/>
      <c r="H2" s="20"/>
      <c r="N2" s="20">
        <v>1.1000000000000001</v>
      </c>
      <c r="O2" s="20" t="s">
        <v>23</v>
      </c>
      <c r="P2">
        <f>SUM(D18,D34,)</f>
        <v>22</v>
      </c>
      <c r="Q2">
        <f>SUM(E18,E34,)</f>
        <v>55</v>
      </c>
      <c r="R2">
        <f>SUM(F18,F34,)</f>
        <v>8</v>
      </c>
      <c r="S2">
        <f t="shared" ref="S2:S17" si="0">((R2/(P2+R2))*100)+1</f>
        <v>27.666666666666668</v>
      </c>
      <c r="T2">
        <f t="shared" ref="T2:T17" si="1">SUM(P2,R2)</f>
        <v>30</v>
      </c>
      <c r="U2">
        <f t="shared" ref="U2:U17" si="2">S2*$S$19</f>
        <v>1.0053440889388972</v>
      </c>
    </row>
    <row r="3" spans="1:21" x14ac:dyDescent="0.25">
      <c r="A3">
        <f>A2</f>
        <v>1.1000000000000001</v>
      </c>
      <c r="C3" s="20" t="s">
        <v>17</v>
      </c>
      <c r="D3" s="20">
        <v>1</v>
      </c>
      <c r="E3" s="20">
        <v>31</v>
      </c>
      <c r="F3" s="20">
        <v>2</v>
      </c>
      <c r="G3" s="20"/>
      <c r="H3" s="20"/>
      <c r="N3" s="20">
        <v>2.1</v>
      </c>
      <c r="O3" s="20" t="s">
        <v>23</v>
      </c>
      <c r="P3">
        <f>SUM(D20,D36)</f>
        <v>27</v>
      </c>
      <c r="Q3">
        <f>SUM(E20,E36)</f>
        <v>8</v>
      </c>
      <c r="R3">
        <f>SUM(F20,F36)</f>
        <v>8</v>
      </c>
      <c r="S3">
        <f t="shared" si="0"/>
        <v>23.857142857142858</v>
      </c>
      <c r="T3">
        <f t="shared" si="1"/>
        <v>35</v>
      </c>
      <c r="U3">
        <f t="shared" si="2"/>
        <v>0.86691461025540006</v>
      </c>
    </row>
    <row r="4" spans="1:21" x14ac:dyDescent="0.25">
      <c r="A4" s="20">
        <v>2.1</v>
      </c>
      <c r="B4" s="20" t="s">
        <v>23</v>
      </c>
      <c r="C4" s="20" t="s">
        <v>17</v>
      </c>
      <c r="D4" s="20">
        <v>16</v>
      </c>
      <c r="E4" s="20">
        <v>0</v>
      </c>
      <c r="F4" s="20">
        <v>1</v>
      </c>
      <c r="G4" s="20"/>
      <c r="H4" s="20"/>
      <c r="N4" s="20">
        <v>3.1</v>
      </c>
      <c r="O4" s="20" t="s">
        <v>23</v>
      </c>
      <c r="P4">
        <f>SUM(D22,D38)</f>
        <v>18</v>
      </c>
      <c r="Q4">
        <f>SUM(E22,E38)</f>
        <v>299</v>
      </c>
      <c r="R4">
        <f>SUM(F22,F38)</f>
        <v>11</v>
      </c>
      <c r="S4">
        <f t="shared" si="0"/>
        <v>38.931034482758619</v>
      </c>
      <c r="T4">
        <f t="shared" si="1"/>
        <v>29</v>
      </c>
      <c r="U4">
        <f t="shared" si="2"/>
        <v>1.4146657371150995</v>
      </c>
    </row>
    <row r="5" spans="1:21" x14ac:dyDescent="0.25">
      <c r="A5">
        <f>A4</f>
        <v>2.1</v>
      </c>
      <c r="C5" s="20" t="s">
        <v>17</v>
      </c>
      <c r="D5" s="20"/>
      <c r="E5" s="20"/>
      <c r="F5" s="20"/>
      <c r="G5" s="20"/>
      <c r="H5" s="20"/>
      <c r="N5" s="20">
        <v>3.4</v>
      </c>
      <c r="O5" s="20" t="s">
        <v>23</v>
      </c>
      <c r="P5">
        <f>SUM(D24,D40)</f>
        <v>24</v>
      </c>
      <c r="Q5">
        <f>SUM(E24,E40)</f>
        <v>6</v>
      </c>
      <c r="R5">
        <f>SUM(F24,F40)</f>
        <v>6</v>
      </c>
      <c r="S5">
        <f t="shared" si="0"/>
        <v>21</v>
      </c>
      <c r="T5">
        <f t="shared" si="1"/>
        <v>30</v>
      </c>
      <c r="U5">
        <f t="shared" si="2"/>
        <v>0.76309250124277728</v>
      </c>
    </row>
    <row r="6" spans="1:21" x14ac:dyDescent="0.25">
      <c r="A6" s="20">
        <v>3.1</v>
      </c>
      <c r="B6" s="20" t="s">
        <v>23</v>
      </c>
      <c r="C6" s="20" t="s">
        <v>17</v>
      </c>
      <c r="D6" s="20">
        <v>4</v>
      </c>
      <c r="E6" s="20">
        <v>123</v>
      </c>
      <c r="F6" s="20">
        <v>6</v>
      </c>
      <c r="G6" s="20"/>
      <c r="H6" s="20"/>
      <c r="N6" s="20">
        <v>4.3</v>
      </c>
      <c r="O6" s="20" t="s">
        <v>23</v>
      </c>
      <c r="P6">
        <f>SUM(D26,D42)</f>
        <v>18</v>
      </c>
      <c r="Q6">
        <f>SUM(E26,E42)</f>
        <v>3</v>
      </c>
      <c r="R6">
        <f>SUM(F26,F42)</f>
        <v>6</v>
      </c>
      <c r="S6">
        <f t="shared" si="0"/>
        <v>26</v>
      </c>
      <c r="T6">
        <f t="shared" si="1"/>
        <v>24</v>
      </c>
      <c r="U6">
        <f t="shared" si="2"/>
        <v>0.9447811920148671</v>
      </c>
    </row>
    <row r="7" spans="1:21" x14ac:dyDescent="0.25">
      <c r="A7">
        <f>A6</f>
        <v>3.1</v>
      </c>
      <c r="C7" s="20" t="s">
        <v>17</v>
      </c>
      <c r="D7" s="20"/>
      <c r="E7" s="20"/>
      <c r="F7" s="20"/>
      <c r="G7" s="20"/>
      <c r="H7" s="20"/>
      <c r="N7" s="20">
        <v>5.2</v>
      </c>
      <c r="O7" s="20" t="s">
        <v>23</v>
      </c>
      <c r="P7">
        <f>SUM(,D28,D44)</f>
        <v>34</v>
      </c>
      <c r="Q7">
        <f>SUM(,E28,E44)</f>
        <v>12</v>
      </c>
      <c r="R7">
        <f>SUM(,F28,F44)</f>
        <v>2</v>
      </c>
      <c r="S7">
        <f t="shared" si="0"/>
        <v>6.5555555555555554</v>
      </c>
      <c r="T7">
        <f t="shared" si="1"/>
        <v>36</v>
      </c>
      <c r="U7">
        <f t="shared" si="2"/>
        <v>0.23821406123451777</v>
      </c>
    </row>
    <row r="8" spans="1:21" x14ac:dyDescent="0.25">
      <c r="A8" s="20">
        <v>3.4</v>
      </c>
      <c r="B8" s="20" t="s">
        <v>23</v>
      </c>
      <c r="C8" s="20" t="s">
        <v>17</v>
      </c>
      <c r="D8" s="20">
        <v>11</v>
      </c>
      <c r="E8" s="20">
        <v>4</v>
      </c>
      <c r="F8" s="20">
        <v>1</v>
      </c>
      <c r="G8" s="20"/>
      <c r="H8" s="20"/>
      <c r="N8" s="20">
        <v>5.3</v>
      </c>
      <c r="O8" s="20" t="s">
        <v>23</v>
      </c>
      <c r="P8">
        <f>SUM(D30,D46)</f>
        <v>18</v>
      </c>
      <c r="Q8">
        <f>SUM(E30,E46)</f>
        <v>19</v>
      </c>
      <c r="R8">
        <f>SUM(F30,F46)</f>
        <v>10</v>
      </c>
      <c r="S8">
        <f t="shared" si="0"/>
        <v>36.714285714285715</v>
      </c>
      <c r="T8">
        <f t="shared" si="1"/>
        <v>28</v>
      </c>
      <c r="U8">
        <f t="shared" si="2"/>
        <v>1.3341141008122026</v>
      </c>
    </row>
    <row r="9" spans="1:21" x14ac:dyDescent="0.25">
      <c r="A9">
        <f>A8</f>
        <v>3.4</v>
      </c>
      <c r="C9" s="20" t="s">
        <v>17</v>
      </c>
      <c r="D9" s="20">
        <v>13</v>
      </c>
      <c r="E9" s="20">
        <v>0</v>
      </c>
      <c r="F9" s="20">
        <v>0</v>
      </c>
      <c r="G9" s="20"/>
      <c r="H9" s="20"/>
      <c r="N9" s="20">
        <v>6.1</v>
      </c>
      <c r="O9" s="20" t="s">
        <v>23</v>
      </c>
      <c r="P9">
        <f>SUM(D32,D48)</f>
        <v>23</v>
      </c>
      <c r="Q9">
        <f>SUM(E32,E48)</f>
        <v>75</v>
      </c>
      <c r="R9">
        <f>SUM(F32,F48)</f>
        <v>8</v>
      </c>
      <c r="S9">
        <f t="shared" si="0"/>
        <v>26.806451612903224</v>
      </c>
      <c r="T9">
        <f t="shared" si="1"/>
        <v>31</v>
      </c>
      <c r="U9">
        <f t="shared" si="2"/>
        <v>0.97408581955875251</v>
      </c>
    </row>
    <row r="10" spans="1:21" x14ac:dyDescent="0.25">
      <c r="A10" s="20">
        <v>4.3</v>
      </c>
      <c r="B10" s="20" t="s">
        <v>23</v>
      </c>
      <c r="C10" s="20" t="s">
        <v>17</v>
      </c>
      <c r="D10" s="20">
        <v>11</v>
      </c>
      <c r="E10" s="20">
        <v>3</v>
      </c>
      <c r="F10" s="20">
        <v>7</v>
      </c>
      <c r="G10" s="20"/>
      <c r="H10" s="20"/>
      <c r="N10" s="20">
        <v>1.1000000000000001</v>
      </c>
      <c r="O10" s="20" t="s">
        <v>23</v>
      </c>
      <c r="P10">
        <f>SUM(D19,D35)</f>
        <v>24</v>
      </c>
      <c r="Q10">
        <f>SUM(E19,E35)</f>
        <v>31</v>
      </c>
      <c r="R10">
        <f>SUM(F19,F35)</f>
        <v>9</v>
      </c>
      <c r="S10">
        <f t="shared" si="0"/>
        <v>28.27272727272727</v>
      </c>
      <c r="T10">
        <f t="shared" si="1"/>
        <v>33</v>
      </c>
      <c r="U10">
        <f t="shared" si="2"/>
        <v>1.0273669605476352</v>
      </c>
    </row>
    <row r="11" spans="1:21" x14ac:dyDescent="0.25">
      <c r="A11">
        <f>A10</f>
        <v>4.3</v>
      </c>
      <c r="C11" s="20" t="s">
        <v>17</v>
      </c>
      <c r="D11" s="20">
        <v>9</v>
      </c>
      <c r="E11" s="20">
        <v>5</v>
      </c>
      <c r="F11" s="20">
        <v>2</v>
      </c>
      <c r="G11" s="20"/>
      <c r="H11" s="20"/>
      <c r="N11" s="20">
        <v>2.1</v>
      </c>
      <c r="O11" s="20" t="s">
        <v>23</v>
      </c>
      <c r="P11">
        <f>SUM(D21,D37)</f>
        <v>25</v>
      </c>
      <c r="Q11">
        <f>SUM(E21,E37)</f>
        <v>2</v>
      </c>
      <c r="R11">
        <f>SUM(F21,F37)</f>
        <v>0</v>
      </c>
      <c r="S11">
        <f t="shared" si="0"/>
        <v>1</v>
      </c>
      <c r="T11">
        <f t="shared" si="1"/>
        <v>25</v>
      </c>
      <c r="U11">
        <f t="shared" si="2"/>
        <v>3.6337738154417966E-2</v>
      </c>
    </row>
    <row r="12" spans="1:21" x14ac:dyDescent="0.25">
      <c r="A12" s="20">
        <v>5.2</v>
      </c>
      <c r="B12" s="20" t="s">
        <v>23</v>
      </c>
      <c r="C12" s="20" t="s">
        <v>17</v>
      </c>
      <c r="D12" s="20">
        <v>6</v>
      </c>
      <c r="E12" s="20">
        <v>23</v>
      </c>
      <c r="F12" s="20">
        <v>15</v>
      </c>
      <c r="G12" s="20"/>
      <c r="H12" s="20"/>
      <c r="N12" s="20">
        <v>3.1</v>
      </c>
      <c r="O12" s="20" t="s">
        <v>23</v>
      </c>
      <c r="P12">
        <f>SUM(D23,D39)</f>
        <v>12</v>
      </c>
      <c r="Q12">
        <f>SUM(E23,E39)</f>
        <v>323</v>
      </c>
      <c r="R12">
        <f>SUM(F23,F39)</f>
        <v>16</v>
      </c>
      <c r="S12">
        <f t="shared" si="0"/>
        <v>58.142857142857139</v>
      </c>
      <c r="T12">
        <f t="shared" si="1"/>
        <v>28</v>
      </c>
      <c r="U12">
        <f t="shared" si="2"/>
        <v>2.112779918406873</v>
      </c>
    </row>
    <row r="13" spans="1:21" x14ac:dyDescent="0.25">
      <c r="A13">
        <f>A12</f>
        <v>5.2</v>
      </c>
      <c r="C13" s="20" t="s">
        <v>17</v>
      </c>
      <c r="D13" s="20">
        <v>7</v>
      </c>
      <c r="E13" s="20">
        <v>32</v>
      </c>
      <c r="F13" s="20">
        <v>8</v>
      </c>
      <c r="G13" s="20"/>
      <c r="H13" s="20"/>
      <c r="N13" s="20">
        <v>3.4</v>
      </c>
      <c r="O13" s="20" t="s">
        <v>23</v>
      </c>
      <c r="P13">
        <f>SUM(D25,D41)</f>
        <v>26</v>
      </c>
      <c r="Q13">
        <f>SUM(E25,E41)</f>
        <v>4</v>
      </c>
      <c r="R13">
        <f>SUM(F25,F41)</f>
        <v>11</v>
      </c>
      <c r="S13">
        <f t="shared" si="0"/>
        <v>30.72972972972973</v>
      </c>
      <c r="T13">
        <f t="shared" si="1"/>
        <v>37</v>
      </c>
      <c r="U13">
        <f t="shared" si="2"/>
        <v>1.1166488724749521</v>
      </c>
    </row>
    <row r="14" spans="1:21" x14ac:dyDescent="0.25">
      <c r="A14" s="20">
        <v>5.3</v>
      </c>
      <c r="B14" s="20" t="s">
        <v>23</v>
      </c>
      <c r="C14" s="20" t="s">
        <v>17</v>
      </c>
      <c r="D14" s="20">
        <v>8</v>
      </c>
      <c r="E14" s="20">
        <v>8</v>
      </c>
      <c r="F14" s="20">
        <v>11</v>
      </c>
      <c r="G14" s="20"/>
      <c r="H14" s="20"/>
      <c r="N14" s="20">
        <v>4.3</v>
      </c>
      <c r="O14" s="20" t="s">
        <v>23</v>
      </c>
      <c r="P14">
        <f>SUM(D27,D43)</f>
        <v>12</v>
      </c>
      <c r="Q14">
        <f>SUM(E27,E43)</f>
        <v>1</v>
      </c>
      <c r="R14">
        <f>SUM(F27,F43)</f>
        <v>3</v>
      </c>
      <c r="S14">
        <f t="shared" si="0"/>
        <v>21</v>
      </c>
      <c r="T14">
        <f t="shared" si="1"/>
        <v>15</v>
      </c>
      <c r="U14">
        <f t="shared" si="2"/>
        <v>0.76309250124277728</v>
      </c>
    </row>
    <row r="15" spans="1:21" x14ac:dyDescent="0.25">
      <c r="A15">
        <f>A14</f>
        <v>5.3</v>
      </c>
      <c r="C15" s="20" t="s">
        <v>17</v>
      </c>
      <c r="D15" s="20">
        <v>8</v>
      </c>
      <c r="E15" s="20">
        <v>5</v>
      </c>
      <c r="F15" s="20">
        <v>5</v>
      </c>
      <c r="G15" s="20"/>
      <c r="H15" s="20"/>
      <c r="N15" s="20">
        <v>5.2</v>
      </c>
      <c r="O15" s="20" t="s">
        <v>23</v>
      </c>
      <c r="P15">
        <f>SUM(D29,D45)</f>
        <v>22</v>
      </c>
      <c r="Q15">
        <f>SUM(E29,E45)</f>
        <v>28</v>
      </c>
      <c r="R15">
        <f>SUM(F29,F45)</f>
        <v>14</v>
      </c>
      <c r="S15">
        <f t="shared" si="0"/>
        <v>39.888888888888893</v>
      </c>
      <c r="T15">
        <f t="shared" si="1"/>
        <v>36</v>
      </c>
      <c r="U15">
        <f t="shared" si="2"/>
        <v>1.4494719997151169</v>
      </c>
    </row>
    <row r="16" spans="1:21" x14ac:dyDescent="0.25">
      <c r="A16" s="20">
        <v>6.1</v>
      </c>
      <c r="B16" s="20" t="s">
        <v>23</v>
      </c>
      <c r="C16" s="20" t="s">
        <v>17</v>
      </c>
      <c r="D16" s="20">
        <v>15</v>
      </c>
      <c r="E16" s="20">
        <v>21</v>
      </c>
      <c r="F16" s="20">
        <v>2</v>
      </c>
      <c r="G16" s="20"/>
      <c r="H16" s="20"/>
      <c r="N16" s="20">
        <v>5.3</v>
      </c>
      <c r="O16" s="20" t="s">
        <v>23</v>
      </c>
      <c r="P16">
        <f>SUM(D31,D47)</f>
        <v>33</v>
      </c>
      <c r="Q16">
        <f>SUM(E31,E47)</f>
        <v>10</v>
      </c>
      <c r="R16">
        <f>SUM(F31,F47)</f>
        <v>6</v>
      </c>
      <c r="S16">
        <f t="shared" si="0"/>
        <v>16.384615384615387</v>
      </c>
      <c r="T16">
        <f t="shared" si="1"/>
        <v>39</v>
      </c>
      <c r="U16">
        <f t="shared" si="2"/>
        <v>0.59537986360700212</v>
      </c>
    </row>
    <row r="17" spans="1:21" x14ac:dyDescent="0.25">
      <c r="A17">
        <f>A16</f>
        <v>6.1</v>
      </c>
      <c r="C17" s="20" t="s">
        <v>17</v>
      </c>
      <c r="D17" s="20"/>
      <c r="E17" s="20"/>
      <c r="F17" s="20"/>
      <c r="G17" s="20"/>
      <c r="H17" s="20"/>
      <c r="N17" s="20">
        <v>6.1</v>
      </c>
      <c r="O17" s="20" t="s">
        <v>23</v>
      </c>
      <c r="P17">
        <f>SUM(D33,D49)</f>
        <v>28</v>
      </c>
      <c r="Q17">
        <f>SUM(E33,E49)</f>
        <v>74</v>
      </c>
      <c r="R17">
        <f>SUM(F33,F49)</f>
        <v>16</v>
      </c>
      <c r="S17">
        <f t="shared" si="0"/>
        <v>37.363636363636367</v>
      </c>
      <c r="T17">
        <f t="shared" si="1"/>
        <v>44</v>
      </c>
      <c r="U17">
        <f t="shared" si="2"/>
        <v>1.3577100346787077</v>
      </c>
    </row>
    <row r="18" spans="1:21" x14ac:dyDescent="0.25">
      <c r="A18" s="20">
        <v>1.1000000000000001</v>
      </c>
      <c r="B18" s="20" t="s">
        <v>23</v>
      </c>
      <c r="C18" s="20" t="s">
        <v>45</v>
      </c>
      <c r="D18" s="20">
        <v>9</v>
      </c>
      <c r="E18" s="20">
        <v>46</v>
      </c>
      <c r="F18" s="20">
        <v>4</v>
      </c>
      <c r="G18" s="20"/>
      <c r="H18" s="20"/>
      <c r="N18" s="1" t="s">
        <v>24</v>
      </c>
      <c r="S18">
        <f>AVERAGE(S2:S17)</f>
        <v>27.519599479485471</v>
      </c>
    </row>
    <row r="19" spans="1:21" x14ac:dyDescent="0.25">
      <c r="A19">
        <f>A18</f>
        <v>1.1000000000000001</v>
      </c>
      <c r="C19" s="20" t="s">
        <v>45</v>
      </c>
      <c r="D19" s="20">
        <v>7</v>
      </c>
      <c r="E19" s="20">
        <v>16</v>
      </c>
      <c r="F19" s="20">
        <v>8</v>
      </c>
      <c r="G19" s="20"/>
      <c r="H19" s="20"/>
      <c r="N19" s="1" t="s">
        <v>141</v>
      </c>
      <c r="S19">
        <f>1/S18</f>
        <v>3.6337738154417966E-2</v>
      </c>
    </row>
    <row r="20" spans="1:21" x14ac:dyDescent="0.25">
      <c r="A20" s="20">
        <v>2.1</v>
      </c>
      <c r="B20" s="20" t="s">
        <v>23</v>
      </c>
      <c r="C20" s="20" t="s">
        <v>45</v>
      </c>
      <c r="D20" s="20">
        <v>16</v>
      </c>
      <c r="E20" s="20">
        <v>3</v>
      </c>
      <c r="F20" s="20">
        <v>2</v>
      </c>
      <c r="G20" s="20"/>
      <c r="H20" s="20"/>
    </row>
    <row r="21" spans="1:21" x14ac:dyDescent="0.25">
      <c r="A21">
        <f>A20</f>
        <v>2.1</v>
      </c>
      <c r="C21" s="20" t="s">
        <v>45</v>
      </c>
      <c r="D21" s="20">
        <v>15</v>
      </c>
      <c r="E21" s="20">
        <v>2</v>
      </c>
      <c r="F21" s="20">
        <v>0</v>
      </c>
      <c r="G21" s="20"/>
      <c r="H21" s="20"/>
    </row>
    <row r="22" spans="1:21" x14ac:dyDescent="0.25">
      <c r="A22" s="20">
        <v>3.1</v>
      </c>
      <c r="B22" s="20" t="s">
        <v>23</v>
      </c>
      <c r="C22" s="20" t="s">
        <v>45</v>
      </c>
      <c r="D22" s="20">
        <v>4</v>
      </c>
      <c r="E22" s="20">
        <v>221</v>
      </c>
      <c r="F22" s="20">
        <v>5</v>
      </c>
      <c r="G22" s="20"/>
      <c r="H22" s="20"/>
    </row>
    <row r="23" spans="1:21" x14ac:dyDescent="0.25">
      <c r="A23">
        <f>A22</f>
        <v>3.1</v>
      </c>
      <c r="C23" s="20" t="s">
        <v>45</v>
      </c>
      <c r="D23" s="20">
        <v>5</v>
      </c>
      <c r="E23" s="20">
        <v>165</v>
      </c>
      <c r="F23" s="20">
        <v>9</v>
      </c>
      <c r="G23" s="20"/>
      <c r="H23" s="20"/>
    </row>
    <row r="24" spans="1:21" x14ac:dyDescent="0.25">
      <c r="A24" s="20">
        <v>3.4</v>
      </c>
      <c r="B24" s="20" t="s">
        <v>23</v>
      </c>
      <c r="C24" s="20" t="s">
        <v>45</v>
      </c>
      <c r="D24" s="20">
        <v>14</v>
      </c>
      <c r="E24" s="20">
        <v>4</v>
      </c>
      <c r="F24" s="20">
        <v>2</v>
      </c>
      <c r="G24" s="20"/>
      <c r="H24" s="20"/>
    </row>
    <row r="25" spans="1:21" x14ac:dyDescent="0.25">
      <c r="A25">
        <f>A24</f>
        <v>3.4</v>
      </c>
      <c r="C25" s="20" t="s">
        <v>45</v>
      </c>
      <c r="D25" s="20">
        <v>17</v>
      </c>
      <c r="E25" s="20">
        <v>2</v>
      </c>
      <c r="F25" s="20">
        <v>4</v>
      </c>
      <c r="G25" s="20"/>
      <c r="H25" s="20"/>
    </row>
    <row r="26" spans="1:21" x14ac:dyDescent="0.25">
      <c r="A26" s="20">
        <v>4.3</v>
      </c>
      <c r="B26" s="20" t="s">
        <v>23</v>
      </c>
      <c r="C26" s="20" t="s">
        <v>45</v>
      </c>
      <c r="D26" s="20">
        <v>17</v>
      </c>
      <c r="E26" s="20">
        <v>2</v>
      </c>
      <c r="F26" s="20">
        <v>4</v>
      </c>
      <c r="G26" s="20"/>
      <c r="H26" s="20"/>
    </row>
    <row r="27" spans="1:21" x14ac:dyDescent="0.25">
      <c r="A27">
        <f>A26</f>
        <v>4.3</v>
      </c>
      <c r="C27" s="20" t="s">
        <v>45</v>
      </c>
      <c r="D27" s="20">
        <v>2</v>
      </c>
      <c r="E27" s="20">
        <v>0</v>
      </c>
      <c r="F27" s="20">
        <v>1</v>
      </c>
      <c r="G27" s="20"/>
      <c r="H27" s="20"/>
    </row>
    <row r="28" spans="1:21" x14ac:dyDescent="0.25">
      <c r="A28" s="20">
        <v>5.2</v>
      </c>
      <c r="B28" s="20" t="s">
        <v>23</v>
      </c>
      <c r="C28" s="20" t="s">
        <v>45</v>
      </c>
      <c r="D28" s="20">
        <v>17</v>
      </c>
      <c r="E28" s="20">
        <v>10</v>
      </c>
      <c r="F28" s="20">
        <v>0</v>
      </c>
      <c r="G28" s="20"/>
      <c r="H28" s="20"/>
    </row>
    <row r="29" spans="1:21" x14ac:dyDescent="0.25">
      <c r="A29">
        <f>A28</f>
        <v>5.2</v>
      </c>
      <c r="C29" s="20" t="s">
        <v>45</v>
      </c>
      <c r="D29" s="20">
        <v>8</v>
      </c>
      <c r="E29" s="20">
        <v>13</v>
      </c>
      <c r="F29" s="20">
        <v>13</v>
      </c>
      <c r="G29" s="20"/>
      <c r="H29" s="20"/>
    </row>
    <row r="30" spans="1:21" x14ac:dyDescent="0.25">
      <c r="A30" s="20">
        <v>5.3</v>
      </c>
      <c r="B30" s="20" t="s">
        <v>23</v>
      </c>
      <c r="C30" s="20" t="s">
        <v>45</v>
      </c>
      <c r="D30" s="20">
        <v>10</v>
      </c>
      <c r="E30" s="20">
        <v>15</v>
      </c>
      <c r="F30" s="20">
        <v>4</v>
      </c>
      <c r="G30" s="20"/>
      <c r="H30" s="20"/>
    </row>
    <row r="31" spans="1:21" x14ac:dyDescent="0.25">
      <c r="A31">
        <f>A30</f>
        <v>5.3</v>
      </c>
      <c r="C31" s="20" t="s">
        <v>45</v>
      </c>
      <c r="D31" s="20">
        <v>15</v>
      </c>
      <c r="E31" s="20">
        <v>5</v>
      </c>
      <c r="F31" s="20">
        <v>5</v>
      </c>
      <c r="G31" s="20"/>
      <c r="H31" s="20"/>
    </row>
    <row r="32" spans="1:21" x14ac:dyDescent="0.25">
      <c r="A32" s="20">
        <v>6.1</v>
      </c>
      <c r="B32" s="20" t="s">
        <v>23</v>
      </c>
      <c r="C32" s="20" t="s">
        <v>45</v>
      </c>
      <c r="D32" s="20">
        <v>11</v>
      </c>
      <c r="E32" s="20">
        <v>71</v>
      </c>
      <c r="F32" s="20">
        <v>7</v>
      </c>
      <c r="G32" s="20"/>
      <c r="H32" s="20"/>
    </row>
    <row r="33" spans="1:8" x14ac:dyDescent="0.25">
      <c r="A33">
        <f>A32</f>
        <v>6.1</v>
      </c>
      <c r="C33" s="20" t="s">
        <v>45</v>
      </c>
      <c r="D33" s="20">
        <v>12</v>
      </c>
      <c r="E33" s="20">
        <v>12</v>
      </c>
      <c r="F33" s="20">
        <v>4</v>
      </c>
      <c r="G33" s="20"/>
      <c r="H33" s="20"/>
    </row>
    <row r="34" spans="1:8" x14ac:dyDescent="0.25">
      <c r="A34" s="20">
        <v>1.1000000000000001</v>
      </c>
      <c r="B34" s="20" t="s">
        <v>23</v>
      </c>
      <c r="C34" s="20" t="s">
        <v>46</v>
      </c>
      <c r="D34" s="20">
        <v>13</v>
      </c>
      <c r="E34" s="20">
        <v>9</v>
      </c>
      <c r="F34" s="20">
        <v>4</v>
      </c>
      <c r="G34" s="20"/>
      <c r="H34" s="20"/>
    </row>
    <row r="35" spans="1:8" x14ac:dyDescent="0.25">
      <c r="A35">
        <f>A34</f>
        <v>1.1000000000000001</v>
      </c>
      <c r="C35" s="20" t="s">
        <v>46</v>
      </c>
      <c r="D35" s="20">
        <v>17</v>
      </c>
      <c r="E35" s="20">
        <v>15</v>
      </c>
      <c r="F35" s="20">
        <v>1</v>
      </c>
      <c r="G35" s="20"/>
      <c r="H35" s="20"/>
    </row>
    <row r="36" spans="1:8" x14ac:dyDescent="0.25">
      <c r="A36" s="20">
        <v>2.1</v>
      </c>
      <c r="B36" s="20" t="s">
        <v>23</v>
      </c>
      <c r="C36" s="20" t="s">
        <v>46</v>
      </c>
      <c r="D36" s="20">
        <v>11</v>
      </c>
      <c r="E36" s="20">
        <v>5</v>
      </c>
      <c r="F36" s="20">
        <v>6</v>
      </c>
      <c r="G36" s="20"/>
      <c r="H36" s="20"/>
    </row>
    <row r="37" spans="1:8" x14ac:dyDescent="0.25">
      <c r="A37">
        <f>A36</f>
        <v>2.1</v>
      </c>
      <c r="C37" s="20" t="s">
        <v>46</v>
      </c>
      <c r="D37" s="20">
        <v>10</v>
      </c>
      <c r="E37" s="20">
        <v>0</v>
      </c>
      <c r="F37" s="20">
        <v>0</v>
      </c>
      <c r="G37" s="20"/>
      <c r="H37" s="20"/>
    </row>
    <row r="38" spans="1:8" x14ac:dyDescent="0.25">
      <c r="A38" s="20">
        <v>3.1</v>
      </c>
      <c r="B38" s="20" t="s">
        <v>23</v>
      </c>
      <c r="C38" s="20" t="s">
        <v>46</v>
      </c>
      <c r="D38" s="20">
        <v>14</v>
      </c>
      <c r="E38" s="20">
        <f>98-20</f>
        <v>78</v>
      </c>
      <c r="F38" s="20">
        <v>6</v>
      </c>
      <c r="G38" s="20"/>
      <c r="H38" s="20"/>
    </row>
    <row r="39" spans="1:8" x14ac:dyDescent="0.25">
      <c r="A39">
        <f>A38</f>
        <v>3.1</v>
      </c>
      <c r="C39" s="20" t="s">
        <v>46</v>
      </c>
      <c r="D39" s="20">
        <v>7</v>
      </c>
      <c r="E39" s="20">
        <v>158</v>
      </c>
      <c r="F39" s="20">
        <v>7</v>
      </c>
      <c r="G39" s="20"/>
      <c r="H39" s="20"/>
    </row>
    <row r="40" spans="1:8" x14ac:dyDescent="0.25">
      <c r="A40" s="20">
        <v>3.4</v>
      </c>
      <c r="B40" s="20" t="s">
        <v>23</v>
      </c>
      <c r="C40" s="20" t="s">
        <v>46</v>
      </c>
      <c r="D40" s="20">
        <v>10</v>
      </c>
      <c r="E40" s="20">
        <v>2</v>
      </c>
      <c r="F40" s="20">
        <v>4</v>
      </c>
      <c r="G40" s="20"/>
      <c r="H40" s="20"/>
    </row>
    <row r="41" spans="1:8" x14ac:dyDescent="0.25">
      <c r="A41">
        <f>A40</f>
        <v>3.4</v>
      </c>
      <c r="C41" s="20" t="s">
        <v>46</v>
      </c>
      <c r="D41" s="20">
        <v>9</v>
      </c>
      <c r="E41" s="20">
        <v>2</v>
      </c>
      <c r="F41" s="20">
        <v>7</v>
      </c>
      <c r="G41" s="20"/>
      <c r="H41" s="20"/>
    </row>
    <row r="42" spans="1:8" x14ac:dyDescent="0.25">
      <c r="A42" s="20">
        <v>4.3</v>
      </c>
      <c r="B42" s="20" t="s">
        <v>23</v>
      </c>
      <c r="C42" s="20" t="s">
        <v>46</v>
      </c>
      <c r="D42" s="20">
        <v>1</v>
      </c>
      <c r="E42" s="20">
        <v>1</v>
      </c>
      <c r="F42" s="20">
        <v>2</v>
      </c>
      <c r="G42" s="20"/>
      <c r="H42" s="20"/>
    </row>
    <row r="43" spans="1:8" x14ac:dyDescent="0.25">
      <c r="A43">
        <f>A42</f>
        <v>4.3</v>
      </c>
      <c r="C43" s="20" t="s">
        <v>46</v>
      </c>
      <c r="D43" s="20">
        <v>10</v>
      </c>
      <c r="E43" s="20">
        <v>1</v>
      </c>
      <c r="F43" s="20">
        <v>2</v>
      </c>
      <c r="G43" s="20"/>
      <c r="H43" s="20"/>
    </row>
    <row r="44" spans="1:8" x14ac:dyDescent="0.25">
      <c r="A44" s="20">
        <v>5.2</v>
      </c>
      <c r="B44" s="20" t="s">
        <v>23</v>
      </c>
      <c r="C44" s="20" t="s">
        <v>46</v>
      </c>
      <c r="D44" s="20">
        <v>17</v>
      </c>
      <c r="E44" s="20">
        <v>2</v>
      </c>
      <c r="F44" s="20">
        <v>2</v>
      </c>
      <c r="G44" s="20"/>
      <c r="H44" s="20"/>
    </row>
    <row r="45" spans="1:8" x14ac:dyDescent="0.25">
      <c r="A45">
        <f>A44</f>
        <v>5.2</v>
      </c>
      <c r="C45" s="20" t="s">
        <v>46</v>
      </c>
      <c r="D45" s="20">
        <v>14</v>
      </c>
      <c r="E45" s="20">
        <v>15</v>
      </c>
      <c r="F45" s="20">
        <v>1</v>
      </c>
      <c r="G45" s="20"/>
      <c r="H45" s="20"/>
    </row>
    <row r="46" spans="1:8" x14ac:dyDescent="0.25">
      <c r="A46" s="20">
        <v>5.3</v>
      </c>
      <c r="B46" s="20" t="s">
        <v>23</v>
      </c>
      <c r="C46" s="20" t="s">
        <v>46</v>
      </c>
      <c r="D46" s="20">
        <v>8</v>
      </c>
      <c r="E46" s="20">
        <v>4</v>
      </c>
      <c r="F46" s="20">
        <v>6</v>
      </c>
      <c r="G46" s="20"/>
      <c r="H46" s="20"/>
    </row>
    <row r="47" spans="1:8" x14ac:dyDescent="0.25">
      <c r="A47">
        <f>A46</f>
        <v>5.3</v>
      </c>
      <c r="C47" s="20" t="s">
        <v>46</v>
      </c>
      <c r="D47" s="20">
        <v>18</v>
      </c>
      <c r="E47" s="20">
        <v>5</v>
      </c>
      <c r="F47" s="20">
        <v>1</v>
      </c>
      <c r="G47" s="20"/>
      <c r="H47" s="20"/>
    </row>
    <row r="48" spans="1:8" x14ac:dyDescent="0.25">
      <c r="A48" s="20">
        <v>6.1</v>
      </c>
      <c r="B48" s="20" t="s">
        <v>23</v>
      </c>
      <c r="C48" s="20" t="s">
        <v>46</v>
      </c>
      <c r="D48" s="20">
        <v>12</v>
      </c>
      <c r="E48" s="20">
        <v>4</v>
      </c>
      <c r="F48" s="20">
        <v>1</v>
      </c>
      <c r="G48" s="20"/>
      <c r="H48" s="20"/>
    </row>
    <row r="49" spans="1:21" x14ac:dyDescent="0.25">
      <c r="A49">
        <f>A48</f>
        <v>6.1</v>
      </c>
      <c r="C49" s="20" t="s">
        <v>46</v>
      </c>
      <c r="D49" s="20">
        <v>16</v>
      </c>
      <c r="E49" s="20">
        <v>62</v>
      </c>
      <c r="F49" s="20">
        <f>28-16</f>
        <v>12</v>
      </c>
      <c r="G49" s="20"/>
      <c r="H49" s="20"/>
    </row>
    <row r="54" spans="1:21" x14ac:dyDescent="0.25">
      <c r="A54" s="20">
        <v>1.3</v>
      </c>
      <c r="B54" s="28" t="s">
        <v>150</v>
      </c>
      <c r="C54" s="20" t="s">
        <v>151</v>
      </c>
      <c r="D54" s="20">
        <v>12</v>
      </c>
      <c r="E54" s="20">
        <v>40</v>
      </c>
      <c r="F54" s="20">
        <v>7</v>
      </c>
      <c r="G54" s="20"/>
      <c r="H54" s="20"/>
      <c r="N54" s="20">
        <v>1.3</v>
      </c>
      <c r="O54" s="28" t="s">
        <v>150</v>
      </c>
      <c r="P54">
        <f>SUM(D70,D86,)</f>
        <v>16</v>
      </c>
      <c r="Q54">
        <f>SUM(E70,E86,)</f>
        <v>119</v>
      </c>
      <c r="R54">
        <f>SUM(F70,F86,)</f>
        <v>14</v>
      </c>
      <c r="S54">
        <f t="shared" ref="S54:S69" si="3">((R54/(P54+R54))*100)+1</f>
        <v>47.666666666666664</v>
      </c>
      <c r="T54">
        <f t="shared" ref="T54:T69" si="4">SUM(P54,R54)</f>
        <v>30</v>
      </c>
      <c r="U54">
        <f t="shared" ref="U54:U69" si="5">S54*$S$19</f>
        <v>1.7320988520272562</v>
      </c>
    </row>
    <row r="55" spans="1:21" x14ac:dyDescent="0.25">
      <c r="C55" s="20" t="s">
        <v>17</v>
      </c>
      <c r="D55" s="20">
        <v>10</v>
      </c>
      <c r="E55" s="20">
        <v>29</v>
      </c>
      <c r="F55" s="20">
        <v>2</v>
      </c>
      <c r="G55" s="20"/>
      <c r="H55" s="20"/>
      <c r="N55" s="20">
        <v>1.5</v>
      </c>
      <c r="O55" s="28" t="s">
        <v>150</v>
      </c>
      <c r="P55">
        <f>SUM(D72,D88)</f>
        <v>22</v>
      </c>
      <c r="Q55">
        <f>SUM(E72,E88)</f>
        <v>13</v>
      </c>
      <c r="R55">
        <f>SUM(F72,F88)</f>
        <v>8</v>
      </c>
      <c r="S55">
        <f t="shared" si="3"/>
        <v>27.666666666666668</v>
      </c>
      <c r="T55">
        <f t="shared" si="4"/>
        <v>30</v>
      </c>
      <c r="U55">
        <f t="shared" si="5"/>
        <v>1.0053440889388972</v>
      </c>
    </row>
    <row r="56" spans="1:21" x14ac:dyDescent="0.25">
      <c r="A56" s="20">
        <v>1.5</v>
      </c>
      <c r="B56" s="28" t="s">
        <v>134</v>
      </c>
      <c r="C56" s="20" t="s">
        <v>17</v>
      </c>
      <c r="D56" s="20">
        <v>7</v>
      </c>
      <c r="E56" s="20">
        <v>12</v>
      </c>
      <c r="F56" s="20">
        <v>6</v>
      </c>
      <c r="G56" s="20"/>
      <c r="H56" s="20"/>
      <c r="N56" s="20">
        <v>2.2999999999999998</v>
      </c>
      <c r="O56" s="28" t="s">
        <v>150</v>
      </c>
      <c r="P56">
        <f>SUM(D74,D90)</f>
        <v>14</v>
      </c>
      <c r="Q56">
        <f>SUM(E74,E90)</f>
        <v>3</v>
      </c>
      <c r="R56">
        <f>SUM(F74,F90)</f>
        <v>3</v>
      </c>
      <c r="S56">
        <f t="shared" si="3"/>
        <v>18.647058823529413</v>
      </c>
      <c r="T56">
        <f t="shared" si="4"/>
        <v>17</v>
      </c>
      <c r="U56">
        <f t="shared" si="5"/>
        <v>0.67759194087944097</v>
      </c>
    </row>
    <row r="57" spans="1:21" x14ac:dyDescent="0.25">
      <c r="C57" s="20" t="s">
        <v>17</v>
      </c>
      <c r="D57" s="20">
        <v>5</v>
      </c>
      <c r="E57" s="20">
        <v>15</v>
      </c>
      <c r="F57" s="20">
        <v>3</v>
      </c>
      <c r="G57" s="20"/>
      <c r="H57" s="20"/>
      <c r="N57" s="20">
        <v>2.4</v>
      </c>
      <c r="O57" s="28" t="s">
        <v>150</v>
      </c>
      <c r="P57">
        <f>SUM(D76,D92)</f>
        <v>6</v>
      </c>
      <c r="Q57">
        <f>SUM(E76,E92)</f>
        <v>8</v>
      </c>
      <c r="R57">
        <f>SUM(F76,F92)</f>
        <v>5</v>
      </c>
      <c r="S57">
        <f t="shared" si="3"/>
        <v>46.454545454545453</v>
      </c>
      <c r="T57">
        <f t="shared" si="4"/>
        <v>11</v>
      </c>
      <c r="U57">
        <f t="shared" si="5"/>
        <v>1.6880531088097801</v>
      </c>
    </row>
    <row r="58" spans="1:21" x14ac:dyDescent="0.25">
      <c r="A58" s="20">
        <v>2.2999999999999998</v>
      </c>
      <c r="B58" s="28" t="s">
        <v>134</v>
      </c>
      <c r="C58" s="20" t="s">
        <v>17</v>
      </c>
      <c r="D58" s="20"/>
      <c r="E58" s="20"/>
      <c r="F58" s="20"/>
      <c r="G58" s="20"/>
      <c r="H58" s="20"/>
      <c r="N58" s="20">
        <v>3.3</v>
      </c>
      <c r="O58" s="28" t="s">
        <v>150</v>
      </c>
      <c r="P58">
        <f>SUM(D78,D94)</f>
        <v>9</v>
      </c>
      <c r="Q58">
        <f>SUM(E78,E94)</f>
        <v>5</v>
      </c>
      <c r="R58">
        <f>SUM(F78,F94)</f>
        <v>10</v>
      </c>
      <c r="S58">
        <f t="shared" si="3"/>
        <v>53.631578947368418</v>
      </c>
      <c r="T58">
        <f t="shared" si="4"/>
        <v>19</v>
      </c>
      <c r="U58">
        <f t="shared" si="5"/>
        <v>1.9488502725974688</v>
      </c>
    </row>
    <row r="59" spans="1:21" x14ac:dyDescent="0.25">
      <c r="C59" s="20" t="s">
        <v>17</v>
      </c>
      <c r="D59" s="20"/>
      <c r="E59" s="20"/>
      <c r="F59" s="20"/>
      <c r="G59" s="20"/>
      <c r="H59" s="20"/>
      <c r="N59" s="20">
        <v>4.2</v>
      </c>
      <c r="O59" s="28" t="s">
        <v>150</v>
      </c>
      <c r="P59">
        <f>SUM(,D80,D96)</f>
        <v>24</v>
      </c>
      <c r="Q59">
        <f>SUM(,E80,E96)</f>
        <v>9</v>
      </c>
      <c r="R59">
        <f>SUM(,F80,F96)</f>
        <v>18</v>
      </c>
      <c r="S59">
        <f t="shared" si="3"/>
        <v>43.857142857142854</v>
      </c>
      <c r="T59">
        <f t="shared" si="4"/>
        <v>42</v>
      </c>
      <c r="U59">
        <f t="shared" si="5"/>
        <v>1.5936693733437592</v>
      </c>
    </row>
    <row r="60" spans="1:21" x14ac:dyDescent="0.25">
      <c r="A60" s="20">
        <v>2.4</v>
      </c>
      <c r="B60" s="28" t="s">
        <v>134</v>
      </c>
      <c r="C60" s="20" t="s">
        <v>17</v>
      </c>
      <c r="D60" s="20"/>
      <c r="E60" s="20"/>
      <c r="F60" s="20"/>
      <c r="G60" s="20"/>
      <c r="H60" s="20"/>
      <c r="N60" s="20">
        <v>5.0999999999999996</v>
      </c>
      <c r="O60" s="28" t="s">
        <v>150</v>
      </c>
      <c r="P60">
        <f>SUM(D82,D98)</f>
        <v>2</v>
      </c>
      <c r="Q60">
        <f>SUM(E82,E98)</f>
        <v>11</v>
      </c>
      <c r="R60">
        <f>SUM(F82,F98)</f>
        <v>10</v>
      </c>
      <c r="S60">
        <f t="shared" si="3"/>
        <v>84.333333333333343</v>
      </c>
      <c r="T60">
        <f t="shared" si="4"/>
        <v>12</v>
      </c>
      <c r="U60">
        <f t="shared" si="5"/>
        <v>3.0644825843559156</v>
      </c>
    </row>
    <row r="61" spans="1:21" x14ac:dyDescent="0.25">
      <c r="C61" s="20" t="s">
        <v>17</v>
      </c>
      <c r="D61" s="20"/>
      <c r="E61" s="20"/>
      <c r="F61" s="20"/>
      <c r="G61" s="20"/>
      <c r="H61" s="20"/>
      <c r="N61" s="20">
        <v>5.4</v>
      </c>
      <c r="O61" s="28" t="s">
        <v>150</v>
      </c>
      <c r="P61">
        <f>SUM(D84,D100)</f>
        <v>23</v>
      </c>
      <c r="Q61">
        <f>SUM(E84,E100)</f>
        <v>31</v>
      </c>
      <c r="R61">
        <f>SUM(F84,F100)</f>
        <v>9</v>
      </c>
      <c r="S61">
        <f t="shared" si="3"/>
        <v>29.125</v>
      </c>
      <c r="T61">
        <f t="shared" si="4"/>
        <v>32</v>
      </c>
      <c r="U61">
        <f t="shared" si="5"/>
        <v>1.0583366237474232</v>
      </c>
    </row>
    <row r="62" spans="1:21" x14ac:dyDescent="0.25">
      <c r="A62" s="20">
        <v>3.3</v>
      </c>
      <c r="B62" s="28" t="s">
        <v>134</v>
      </c>
      <c r="C62" s="20" t="s">
        <v>17</v>
      </c>
      <c r="D62" s="20">
        <v>10</v>
      </c>
      <c r="E62" s="20">
        <v>3</v>
      </c>
      <c r="F62" s="20">
        <v>4</v>
      </c>
      <c r="G62" s="20"/>
      <c r="H62" s="20"/>
      <c r="N62" s="20">
        <v>1.3</v>
      </c>
      <c r="O62" s="28" t="s">
        <v>150</v>
      </c>
      <c r="P62">
        <f>SUM(D71,D87)</f>
        <v>36</v>
      </c>
      <c r="Q62">
        <f>SUM(E71,E87)</f>
        <v>29</v>
      </c>
      <c r="R62">
        <f>SUM(F71,F87)</f>
        <v>5</v>
      </c>
      <c r="S62">
        <f t="shared" si="3"/>
        <v>13.195121951219512</v>
      </c>
      <c r="T62">
        <f t="shared" si="4"/>
        <v>41</v>
      </c>
      <c r="U62">
        <f t="shared" si="5"/>
        <v>0.4794808863790273</v>
      </c>
    </row>
    <row r="63" spans="1:21" x14ac:dyDescent="0.25">
      <c r="C63" s="20" t="s">
        <v>17</v>
      </c>
      <c r="D63" s="20">
        <v>6</v>
      </c>
      <c r="E63" s="20">
        <v>5</v>
      </c>
      <c r="F63" s="20">
        <v>3</v>
      </c>
      <c r="G63" s="20"/>
      <c r="H63" s="20"/>
      <c r="N63" s="20">
        <v>1.5</v>
      </c>
      <c r="O63" s="28" t="s">
        <v>150</v>
      </c>
      <c r="P63">
        <f>SUM(D73,D89)</f>
        <v>30</v>
      </c>
      <c r="Q63">
        <f>SUM(E73,E89)</f>
        <v>9</v>
      </c>
      <c r="R63">
        <f>SUM(F73,F89)</f>
        <v>9</v>
      </c>
      <c r="S63">
        <f t="shared" si="3"/>
        <v>24.076923076923077</v>
      </c>
      <c r="T63">
        <f t="shared" si="4"/>
        <v>39</v>
      </c>
      <c r="U63">
        <f t="shared" si="5"/>
        <v>0.87490092633329408</v>
      </c>
    </row>
    <row r="64" spans="1:21" x14ac:dyDescent="0.25">
      <c r="A64" s="20">
        <v>4.2</v>
      </c>
      <c r="B64" s="28" t="s">
        <v>134</v>
      </c>
      <c r="C64" s="20" t="s">
        <v>17</v>
      </c>
      <c r="D64" s="20">
        <v>8</v>
      </c>
      <c r="E64" s="20">
        <v>16</v>
      </c>
      <c r="F64" s="20">
        <v>5</v>
      </c>
      <c r="G64" s="20"/>
      <c r="H64" s="20"/>
      <c r="N64" s="20">
        <v>2.2999999999999998</v>
      </c>
      <c r="O64" s="28" t="s">
        <v>150</v>
      </c>
      <c r="P64">
        <f>SUM(D75,D91)</f>
        <v>26</v>
      </c>
      <c r="Q64">
        <f>SUM(E75,E91)</f>
        <v>0</v>
      </c>
      <c r="R64">
        <f>SUM(F75,F91)</f>
        <v>1</v>
      </c>
      <c r="S64">
        <f t="shared" si="3"/>
        <v>4.7037037037037033</v>
      </c>
      <c r="T64">
        <f t="shared" si="4"/>
        <v>27</v>
      </c>
      <c r="U64">
        <f t="shared" si="5"/>
        <v>0.17092195354115117</v>
      </c>
    </row>
    <row r="65" spans="1:21" x14ac:dyDescent="0.25">
      <c r="C65" s="20" t="s">
        <v>17</v>
      </c>
      <c r="D65" s="20">
        <v>4</v>
      </c>
      <c r="E65" s="20">
        <v>38</v>
      </c>
      <c r="F65" s="20">
        <v>5</v>
      </c>
      <c r="G65" s="20"/>
      <c r="H65" s="20"/>
      <c r="N65" s="20">
        <v>2.4</v>
      </c>
      <c r="O65" s="28" t="s">
        <v>150</v>
      </c>
      <c r="P65">
        <f>SUM(D77,D93)</f>
        <v>7</v>
      </c>
      <c r="Q65">
        <f>SUM(E77,E93)</f>
        <v>11</v>
      </c>
      <c r="R65">
        <f>SUM(F77,F93)</f>
        <v>3</v>
      </c>
      <c r="S65">
        <f t="shared" si="3"/>
        <v>31</v>
      </c>
      <c r="T65">
        <f t="shared" si="4"/>
        <v>10</v>
      </c>
      <c r="U65">
        <f t="shared" si="5"/>
        <v>1.126469882786957</v>
      </c>
    </row>
    <row r="66" spans="1:21" x14ac:dyDescent="0.25">
      <c r="A66" s="20">
        <v>5.0999999999999996</v>
      </c>
      <c r="B66" s="28" t="s">
        <v>134</v>
      </c>
      <c r="C66" s="20" t="s">
        <v>17</v>
      </c>
      <c r="D66" s="20">
        <v>7</v>
      </c>
      <c r="E66" s="20">
        <v>2</v>
      </c>
      <c r="F66" s="20">
        <v>4</v>
      </c>
      <c r="G66" s="20"/>
      <c r="H66" s="20"/>
      <c r="N66" s="20">
        <v>3.3</v>
      </c>
      <c r="O66" s="28" t="s">
        <v>150</v>
      </c>
      <c r="P66">
        <f>SUM(D79,D95)</f>
        <v>9</v>
      </c>
      <c r="Q66">
        <f>SUM(E79,E95)</f>
        <v>12</v>
      </c>
      <c r="R66">
        <f>SUM(F79,F95)</f>
        <v>15</v>
      </c>
      <c r="S66">
        <f t="shared" si="3"/>
        <v>63.5</v>
      </c>
      <c r="T66">
        <f t="shared" si="4"/>
        <v>24</v>
      </c>
      <c r="U66">
        <f t="shared" si="5"/>
        <v>2.3074463728055408</v>
      </c>
    </row>
    <row r="67" spans="1:21" x14ac:dyDescent="0.25">
      <c r="C67" s="20" t="s">
        <v>17</v>
      </c>
      <c r="D67" s="20">
        <v>6</v>
      </c>
      <c r="E67" s="20">
        <v>2</v>
      </c>
      <c r="F67" s="20">
        <v>5</v>
      </c>
      <c r="G67" s="20"/>
      <c r="H67" s="20"/>
      <c r="N67" s="20">
        <v>4.2</v>
      </c>
      <c r="O67" s="28" t="s">
        <v>150</v>
      </c>
      <c r="P67">
        <f>SUM(D81,D97)</f>
        <v>8</v>
      </c>
      <c r="Q67">
        <f>SUM(E81,E97)</f>
        <v>15</v>
      </c>
      <c r="R67">
        <f>SUM(F81,F97)</f>
        <v>8</v>
      </c>
      <c r="S67">
        <f t="shared" si="3"/>
        <v>51</v>
      </c>
      <c r="T67">
        <f t="shared" si="4"/>
        <v>16</v>
      </c>
      <c r="U67">
        <f t="shared" si="5"/>
        <v>1.8532246458753163</v>
      </c>
    </row>
    <row r="68" spans="1:21" x14ac:dyDescent="0.25">
      <c r="A68" s="20">
        <v>5.4</v>
      </c>
      <c r="B68" s="28" t="s">
        <v>134</v>
      </c>
      <c r="C68" s="20" t="s">
        <v>17</v>
      </c>
      <c r="D68" s="20">
        <v>6</v>
      </c>
      <c r="E68" s="20">
        <v>16</v>
      </c>
      <c r="F68" s="20">
        <v>3</v>
      </c>
      <c r="G68" s="20"/>
      <c r="H68" s="20"/>
      <c r="N68" s="20">
        <v>5.0999999999999996</v>
      </c>
      <c r="O68" s="28" t="s">
        <v>150</v>
      </c>
      <c r="P68">
        <f>SUM(D83,D99)</f>
        <v>8</v>
      </c>
      <c r="Q68">
        <f>SUM(E83,E99)</f>
        <v>7</v>
      </c>
      <c r="R68">
        <f>SUM(F83,F99)</f>
        <v>20</v>
      </c>
      <c r="S68">
        <f t="shared" si="3"/>
        <v>72.428571428571431</v>
      </c>
      <c r="T68">
        <f t="shared" si="4"/>
        <v>28</v>
      </c>
      <c r="U68">
        <f t="shared" si="5"/>
        <v>2.6318904634699871</v>
      </c>
    </row>
    <row r="69" spans="1:21" x14ac:dyDescent="0.25">
      <c r="C69" s="20" t="s">
        <v>17</v>
      </c>
      <c r="D69" s="20">
        <v>8</v>
      </c>
      <c r="E69" s="20">
        <v>11</v>
      </c>
      <c r="F69" s="20">
        <v>8</v>
      </c>
      <c r="G69" s="20"/>
      <c r="H69" s="20"/>
      <c r="N69" s="20">
        <v>5.4</v>
      </c>
      <c r="O69" s="28" t="s">
        <v>150</v>
      </c>
      <c r="P69">
        <f>SUM(D85,D101)</f>
        <v>28</v>
      </c>
      <c r="Q69">
        <f>SUM(E85,E101)</f>
        <v>10</v>
      </c>
      <c r="R69">
        <f>SUM(F85,F101)</f>
        <v>17</v>
      </c>
      <c r="S69">
        <f t="shared" si="3"/>
        <v>38.777777777777779</v>
      </c>
      <c r="T69">
        <f t="shared" si="4"/>
        <v>45</v>
      </c>
      <c r="U69">
        <f t="shared" si="5"/>
        <v>1.4090967350990966</v>
      </c>
    </row>
    <row r="70" spans="1:21" x14ac:dyDescent="0.25">
      <c r="A70" s="20">
        <v>1.3</v>
      </c>
      <c r="B70" s="28" t="s">
        <v>134</v>
      </c>
      <c r="C70" s="20" t="s">
        <v>45</v>
      </c>
      <c r="D70" s="20">
        <v>8</v>
      </c>
      <c r="E70" s="20">
        <v>14</v>
      </c>
      <c r="F70" s="20">
        <v>5</v>
      </c>
      <c r="G70" s="20"/>
      <c r="H70" s="20"/>
      <c r="N70" s="1" t="s">
        <v>24</v>
      </c>
      <c r="S70">
        <f>AVERAGE(S54:S69)</f>
        <v>40.629005667965522</v>
      </c>
    </row>
    <row r="71" spans="1:21" x14ac:dyDescent="0.25">
      <c r="C71" s="20" t="s">
        <v>45</v>
      </c>
      <c r="D71" s="20">
        <v>20</v>
      </c>
      <c r="E71" s="20">
        <v>20</v>
      </c>
      <c r="F71" s="20">
        <v>4</v>
      </c>
      <c r="G71" s="20"/>
      <c r="H71" s="20"/>
    </row>
    <row r="72" spans="1:21" x14ac:dyDescent="0.25">
      <c r="A72" s="20">
        <v>1.5</v>
      </c>
      <c r="B72" s="28" t="s">
        <v>134</v>
      </c>
      <c r="C72" s="20" t="s">
        <v>45</v>
      </c>
      <c r="D72" s="20">
        <v>10</v>
      </c>
      <c r="E72" s="20">
        <v>5</v>
      </c>
      <c r="F72" s="20">
        <v>5</v>
      </c>
      <c r="G72" s="20"/>
      <c r="H72" s="20"/>
      <c r="N72" s="1" t="s">
        <v>139</v>
      </c>
      <c r="S72">
        <f>TTEST(S54:S69,S2:S17,2,2)</f>
        <v>4.8961476336057054E-2</v>
      </c>
    </row>
    <row r="73" spans="1:21" x14ac:dyDescent="0.25">
      <c r="C73" s="20" t="s">
        <v>45</v>
      </c>
      <c r="D73" s="20">
        <v>15</v>
      </c>
      <c r="E73" s="20">
        <v>9</v>
      </c>
      <c r="F73" s="20">
        <v>5</v>
      </c>
      <c r="G73" s="20"/>
      <c r="H73" s="20"/>
    </row>
    <row r="74" spans="1:21" x14ac:dyDescent="0.25">
      <c r="A74" s="20">
        <v>2.2999999999999998</v>
      </c>
      <c r="B74" s="28" t="s">
        <v>134</v>
      </c>
      <c r="C74" s="20" t="s">
        <v>45</v>
      </c>
      <c r="D74" s="20">
        <v>7</v>
      </c>
      <c r="E74" s="20">
        <v>2</v>
      </c>
      <c r="F74" s="20">
        <v>2</v>
      </c>
      <c r="G74" s="20"/>
      <c r="H74" s="20"/>
    </row>
    <row r="75" spans="1:21" x14ac:dyDescent="0.25">
      <c r="C75" s="20" t="s">
        <v>45</v>
      </c>
      <c r="D75" s="20">
        <v>11</v>
      </c>
      <c r="E75" s="20">
        <v>0</v>
      </c>
      <c r="F75" s="20">
        <v>1</v>
      </c>
      <c r="G75" s="20"/>
      <c r="H75" s="20"/>
    </row>
    <row r="76" spans="1:21" x14ac:dyDescent="0.25">
      <c r="A76" s="20">
        <v>2.4</v>
      </c>
      <c r="B76" s="28" t="s">
        <v>134</v>
      </c>
      <c r="C76" s="20" t="s">
        <v>45</v>
      </c>
      <c r="D76" s="20">
        <v>4</v>
      </c>
      <c r="E76" s="20">
        <v>5</v>
      </c>
      <c r="F76" s="20">
        <v>2</v>
      </c>
      <c r="G76" s="20"/>
      <c r="H76" s="20"/>
    </row>
    <row r="77" spans="1:21" x14ac:dyDescent="0.25">
      <c r="C77" s="20" t="s">
        <v>45</v>
      </c>
      <c r="D77" s="20">
        <v>4</v>
      </c>
      <c r="E77" s="20">
        <v>6</v>
      </c>
      <c r="F77" s="20">
        <v>1</v>
      </c>
      <c r="G77" s="20"/>
      <c r="H77" s="20"/>
    </row>
    <row r="78" spans="1:21" x14ac:dyDescent="0.25">
      <c r="A78" s="20">
        <v>3.3</v>
      </c>
      <c r="B78" s="28" t="s">
        <v>134</v>
      </c>
      <c r="C78" s="20" t="s">
        <v>45</v>
      </c>
      <c r="D78" s="20">
        <v>7</v>
      </c>
      <c r="E78" s="20">
        <v>1</v>
      </c>
      <c r="F78" s="20">
        <v>1</v>
      </c>
      <c r="G78" s="20"/>
      <c r="H78" s="20"/>
    </row>
    <row r="79" spans="1:21" x14ac:dyDescent="0.25">
      <c r="C79" s="20" t="s">
        <v>45</v>
      </c>
      <c r="D79" s="20">
        <v>5</v>
      </c>
      <c r="E79" s="20">
        <v>4</v>
      </c>
      <c r="F79" s="20">
        <v>8</v>
      </c>
      <c r="G79" s="20"/>
      <c r="H79" s="20"/>
    </row>
    <row r="80" spans="1:21" x14ac:dyDescent="0.25">
      <c r="A80" s="20">
        <v>4.2</v>
      </c>
      <c r="B80" s="28" t="s">
        <v>134</v>
      </c>
      <c r="C80" s="20" t="s">
        <v>45</v>
      </c>
      <c r="D80" s="20">
        <v>18</v>
      </c>
      <c r="E80" s="20">
        <v>3</v>
      </c>
      <c r="F80" s="20">
        <v>5</v>
      </c>
      <c r="G80" s="20"/>
      <c r="H80" s="20"/>
    </row>
    <row r="81" spans="1:8" x14ac:dyDescent="0.25">
      <c r="C81" s="20" t="s">
        <v>45</v>
      </c>
      <c r="D81" s="20">
        <v>4</v>
      </c>
      <c r="E81" s="20">
        <v>7</v>
      </c>
      <c r="F81" s="20">
        <v>5</v>
      </c>
      <c r="G81" s="20"/>
      <c r="H81" s="20"/>
    </row>
    <row r="82" spans="1:8" x14ac:dyDescent="0.25">
      <c r="A82" s="20">
        <v>5.0999999999999996</v>
      </c>
      <c r="B82" s="28" t="s">
        <v>134</v>
      </c>
      <c r="C82" s="20" t="s">
        <v>45</v>
      </c>
      <c r="D82" s="20">
        <v>1</v>
      </c>
      <c r="E82" s="20">
        <v>2</v>
      </c>
      <c r="F82" s="20">
        <v>8</v>
      </c>
      <c r="G82" s="20"/>
      <c r="H82" s="20"/>
    </row>
    <row r="83" spans="1:8" x14ac:dyDescent="0.25">
      <c r="C83" s="20" t="s">
        <v>45</v>
      </c>
      <c r="D83" s="20">
        <v>2</v>
      </c>
      <c r="E83" s="20">
        <v>5</v>
      </c>
      <c r="F83" s="20">
        <v>13</v>
      </c>
      <c r="G83" s="20"/>
      <c r="H83" s="20"/>
    </row>
    <row r="84" spans="1:8" x14ac:dyDescent="0.25">
      <c r="A84" s="20">
        <v>5.4</v>
      </c>
      <c r="B84" s="28" t="s">
        <v>134</v>
      </c>
      <c r="C84" s="20" t="s">
        <v>45</v>
      </c>
      <c r="D84" s="20">
        <v>7</v>
      </c>
      <c r="E84" s="20">
        <v>26</v>
      </c>
      <c r="F84" s="20">
        <v>7</v>
      </c>
      <c r="G84" s="20"/>
      <c r="H84" s="20"/>
    </row>
    <row r="85" spans="1:8" x14ac:dyDescent="0.25">
      <c r="C85" s="20" t="s">
        <v>45</v>
      </c>
      <c r="D85" s="20">
        <v>13</v>
      </c>
      <c r="E85" s="20">
        <v>5</v>
      </c>
      <c r="F85" s="20">
        <v>10</v>
      </c>
      <c r="G85" s="20"/>
      <c r="H85" s="20"/>
    </row>
    <row r="86" spans="1:8" x14ac:dyDescent="0.25">
      <c r="A86" s="20">
        <v>1.3</v>
      </c>
      <c r="B86" s="28" t="s">
        <v>134</v>
      </c>
      <c r="C86" s="20" t="s">
        <v>46</v>
      </c>
      <c r="D86" s="20">
        <v>8</v>
      </c>
      <c r="E86" s="20">
        <v>105</v>
      </c>
      <c r="F86" s="20">
        <v>9</v>
      </c>
      <c r="G86" s="20"/>
      <c r="H86" s="20"/>
    </row>
    <row r="87" spans="1:8" x14ac:dyDescent="0.25">
      <c r="C87" s="20" t="s">
        <v>46</v>
      </c>
      <c r="D87" s="20">
        <v>16</v>
      </c>
      <c r="E87" s="20">
        <v>9</v>
      </c>
      <c r="F87" s="20">
        <v>1</v>
      </c>
      <c r="G87" s="20"/>
      <c r="H87" s="20"/>
    </row>
    <row r="88" spans="1:8" x14ac:dyDescent="0.25">
      <c r="A88" s="20">
        <v>1.5</v>
      </c>
      <c r="B88" s="28" t="s">
        <v>134</v>
      </c>
      <c r="C88" s="20" t="s">
        <v>46</v>
      </c>
      <c r="D88" s="20">
        <v>12</v>
      </c>
      <c r="E88" s="20">
        <v>8</v>
      </c>
      <c r="F88" s="20">
        <v>3</v>
      </c>
      <c r="G88" s="20"/>
      <c r="H88" s="20"/>
    </row>
    <row r="89" spans="1:8" x14ac:dyDescent="0.25">
      <c r="C89" s="20" t="s">
        <v>46</v>
      </c>
      <c r="D89" s="20">
        <v>15</v>
      </c>
      <c r="E89" s="20">
        <v>0</v>
      </c>
      <c r="F89" s="20">
        <v>4</v>
      </c>
      <c r="G89" s="20"/>
      <c r="H89" s="20"/>
    </row>
    <row r="90" spans="1:8" x14ac:dyDescent="0.25">
      <c r="A90" s="20">
        <v>2.2999999999999998</v>
      </c>
      <c r="B90" s="28" t="s">
        <v>134</v>
      </c>
      <c r="C90" s="20" t="s">
        <v>46</v>
      </c>
      <c r="D90" s="20">
        <v>7</v>
      </c>
      <c r="E90" s="20">
        <v>1</v>
      </c>
      <c r="F90" s="20">
        <v>1</v>
      </c>
      <c r="G90" s="20"/>
      <c r="H90" s="20"/>
    </row>
    <row r="91" spans="1:8" x14ac:dyDescent="0.25">
      <c r="C91" s="20" t="s">
        <v>46</v>
      </c>
      <c r="D91" s="20">
        <v>15</v>
      </c>
      <c r="E91" s="20">
        <v>0</v>
      </c>
      <c r="F91" s="20">
        <v>0</v>
      </c>
      <c r="G91" s="20"/>
      <c r="H91" s="20"/>
    </row>
    <row r="92" spans="1:8" x14ac:dyDescent="0.25">
      <c r="A92" s="20">
        <v>2.4</v>
      </c>
      <c r="B92" s="28" t="s">
        <v>134</v>
      </c>
      <c r="C92" s="20" t="s">
        <v>46</v>
      </c>
      <c r="D92" s="20">
        <v>2</v>
      </c>
      <c r="E92" s="20">
        <v>3</v>
      </c>
      <c r="F92" s="20">
        <v>3</v>
      </c>
      <c r="G92" s="20"/>
      <c r="H92" s="20"/>
    </row>
    <row r="93" spans="1:8" x14ac:dyDescent="0.25">
      <c r="C93" s="20" t="s">
        <v>46</v>
      </c>
      <c r="D93" s="20">
        <v>3</v>
      </c>
      <c r="E93" s="20">
        <v>5</v>
      </c>
      <c r="F93" s="20">
        <v>2</v>
      </c>
      <c r="G93" s="20"/>
      <c r="H93" s="20"/>
    </row>
    <row r="94" spans="1:8" x14ac:dyDescent="0.25">
      <c r="A94" s="20">
        <v>3.3</v>
      </c>
      <c r="B94" s="28" t="s">
        <v>134</v>
      </c>
      <c r="C94" s="20" t="s">
        <v>46</v>
      </c>
      <c r="D94" s="20">
        <v>2</v>
      </c>
      <c r="E94" s="20">
        <v>4</v>
      </c>
      <c r="F94" s="20">
        <v>9</v>
      </c>
      <c r="G94" s="20"/>
      <c r="H94" s="20"/>
    </row>
    <row r="95" spans="1:8" x14ac:dyDescent="0.25">
      <c r="C95" s="20" t="s">
        <v>46</v>
      </c>
      <c r="D95" s="20">
        <v>4</v>
      </c>
      <c r="E95" s="20">
        <v>8</v>
      </c>
      <c r="F95" s="20">
        <v>7</v>
      </c>
      <c r="G95" s="20"/>
      <c r="H95" s="20"/>
    </row>
    <row r="96" spans="1:8" x14ac:dyDescent="0.25">
      <c r="A96" s="20">
        <v>4.2</v>
      </c>
      <c r="B96" s="28" t="s">
        <v>134</v>
      </c>
      <c r="C96" s="20" t="s">
        <v>46</v>
      </c>
      <c r="D96" s="20">
        <v>6</v>
      </c>
      <c r="E96" s="20">
        <v>6</v>
      </c>
      <c r="F96" s="20">
        <v>13</v>
      </c>
      <c r="G96" s="20"/>
      <c r="H96" s="20"/>
    </row>
    <row r="97" spans="1:8" x14ac:dyDescent="0.25">
      <c r="C97" s="20" t="s">
        <v>46</v>
      </c>
      <c r="D97" s="20">
        <v>4</v>
      </c>
      <c r="E97" s="20">
        <v>8</v>
      </c>
      <c r="F97" s="20">
        <v>3</v>
      </c>
      <c r="G97" s="20"/>
      <c r="H97" s="20"/>
    </row>
    <row r="98" spans="1:8" x14ac:dyDescent="0.25">
      <c r="A98" s="20">
        <v>5.0999999999999996</v>
      </c>
      <c r="B98" s="28" t="s">
        <v>134</v>
      </c>
      <c r="C98" s="20" t="s">
        <v>46</v>
      </c>
      <c r="D98" s="20">
        <v>1</v>
      </c>
      <c r="E98" s="20">
        <v>9</v>
      </c>
      <c r="F98" s="20">
        <v>2</v>
      </c>
      <c r="G98" s="20"/>
      <c r="H98" s="20"/>
    </row>
    <row r="99" spans="1:8" x14ac:dyDescent="0.25">
      <c r="C99" s="20" t="s">
        <v>46</v>
      </c>
      <c r="D99" s="20">
        <v>6</v>
      </c>
      <c r="E99" s="20">
        <v>2</v>
      </c>
      <c r="F99" s="20">
        <v>7</v>
      </c>
      <c r="G99" s="20"/>
      <c r="H99" s="20"/>
    </row>
    <row r="100" spans="1:8" x14ac:dyDescent="0.25">
      <c r="A100" s="20">
        <v>5.4</v>
      </c>
      <c r="B100" s="28" t="s">
        <v>134</v>
      </c>
      <c r="C100" s="20" t="s">
        <v>46</v>
      </c>
      <c r="D100" s="20">
        <v>16</v>
      </c>
      <c r="E100" s="20">
        <v>5</v>
      </c>
      <c r="F100" s="20">
        <v>2</v>
      </c>
      <c r="G100" s="20"/>
      <c r="H100" s="20"/>
    </row>
    <row r="101" spans="1:8" x14ac:dyDescent="0.25">
      <c r="C101" s="20" t="s">
        <v>46</v>
      </c>
      <c r="D101" s="20">
        <v>15</v>
      </c>
      <c r="E101" s="20">
        <v>5</v>
      </c>
      <c r="F101" s="20">
        <v>7</v>
      </c>
      <c r="G101" s="20"/>
      <c r="H101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pane xSplit="1" ySplit="1" topLeftCell="B2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cols>
    <col min="20" max="20" width="15" bestFit="1" customWidth="1"/>
  </cols>
  <sheetData>
    <row r="1" spans="1:21" ht="47.25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2" t="s">
        <v>0</v>
      </c>
      <c r="O1" s="2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2" t="s">
        <v>143</v>
      </c>
    </row>
    <row r="2" spans="1:21" x14ac:dyDescent="0.25">
      <c r="A2" s="20">
        <v>1.1000000000000001</v>
      </c>
      <c r="B2" s="20" t="s">
        <v>23</v>
      </c>
      <c r="C2" s="20" t="s">
        <v>17</v>
      </c>
      <c r="D2" s="20">
        <v>6</v>
      </c>
      <c r="E2" s="20">
        <v>30</v>
      </c>
      <c r="F2" s="20">
        <v>10</v>
      </c>
      <c r="G2" s="20"/>
      <c r="H2" s="20"/>
      <c r="N2" s="20">
        <v>1.1000000000000001</v>
      </c>
      <c r="O2" s="20" t="s">
        <v>23</v>
      </c>
      <c r="P2">
        <f>SUM(D18,D34,)</f>
        <v>22</v>
      </c>
      <c r="Q2">
        <f>SUM(E18,E34,)</f>
        <v>55</v>
      </c>
      <c r="R2">
        <f>SUM(F18,F34,)</f>
        <v>8</v>
      </c>
      <c r="S2">
        <f t="shared" ref="S2:S17" si="0">((R2/(P2+R2))*100)+1</f>
        <v>27.666666666666668</v>
      </c>
      <c r="T2">
        <f t="shared" ref="T2:T17" si="1">SUM(P2,R2)</f>
        <v>30</v>
      </c>
      <c r="U2">
        <f t="shared" ref="U2:U17" si="2">S2*$S$19</f>
        <v>1.0053440889388972</v>
      </c>
    </row>
    <row r="3" spans="1:21" x14ac:dyDescent="0.25">
      <c r="C3" s="20" t="s">
        <v>17</v>
      </c>
      <c r="D3" s="20">
        <v>1</v>
      </c>
      <c r="E3" s="20">
        <v>31</v>
      </c>
      <c r="F3" s="20">
        <v>2</v>
      </c>
      <c r="G3" s="20"/>
      <c r="H3" s="20"/>
      <c r="N3" s="20">
        <v>2.1</v>
      </c>
      <c r="O3" s="20" t="s">
        <v>23</v>
      </c>
      <c r="P3">
        <f>SUM(D20,D36)</f>
        <v>27</v>
      </c>
      <c r="Q3">
        <f>SUM(E20,E36)</f>
        <v>8</v>
      </c>
      <c r="R3">
        <f>SUM(F20,F36)</f>
        <v>8</v>
      </c>
      <c r="S3">
        <f t="shared" si="0"/>
        <v>23.857142857142858</v>
      </c>
      <c r="T3">
        <f t="shared" si="1"/>
        <v>35</v>
      </c>
      <c r="U3">
        <f t="shared" si="2"/>
        <v>0.86691461025540006</v>
      </c>
    </row>
    <row r="4" spans="1:21" x14ac:dyDescent="0.25">
      <c r="A4" s="20">
        <v>2.1</v>
      </c>
      <c r="B4" s="20" t="s">
        <v>23</v>
      </c>
      <c r="C4" s="20" t="s">
        <v>17</v>
      </c>
      <c r="D4" s="20">
        <v>16</v>
      </c>
      <c r="E4" s="20">
        <v>0</v>
      </c>
      <c r="F4" s="20">
        <v>1</v>
      </c>
      <c r="G4" s="20"/>
      <c r="H4" s="20"/>
      <c r="N4" s="20">
        <v>3.1</v>
      </c>
      <c r="O4" s="20" t="s">
        <v>23</v>
      </c>
      <c r="P4">
        <f>SUM(D22,D38)</f>
        <v>18</v>
      </c>
      <c r="Q4">
        <f>SUM(E22,E38)</f>
        <v>299</v>
      </c>
      <c r="R4">
        <f>SUM(F22,F38)</f>
        <v>11</v>
      </c>
      <c r="S4">
        <f t="shared" si="0"/>
        <v>38.931034482758619</v>
      </c>
      <c r="T4">
        <f t="shared" si="1"/>
        <v>29</v>
      </c>
      <c r="U4">
        <f t="shared" si="2"/>
        <v>1.4146657371150995</v>
      </c>
    </row>
    <row r="5" spans="1:21" x14ac:dyDescent="0.25">
      <c r="C5" s="20" t="s">
        <v>17</v>
      </c>
      <c r="D5" s="20"/>
      <c r="E5" s="20"/>
      <c r="F5" s="20"/>
      <c r="G5" s="20"/>
      <c r="H5" s="20"/>
      <c r="N5" s="20">
        <v>3.4</v>
      </c>
      <c r="O5" s="20" t="s">
        <v>23</v>
      </c>
      <c r="P5">
        <f>SUM(D24,D40)</f>
        <v>24</v>
      </c>
      <c r="Q5">
        <f>SUM(E24,E40)</f>
        <v>6</v>
      </c>
      <c r="R5">
        <f>SUM(F24,F40)</f>
        <v>6</v>
      </c>
      <c r="S5">
        <f t="shared" si="0"/>
        <v>21</v>
      </c>
      <c r="T5">
        <f t="shared" si="1"/>
        <v>30</v>
      </c>
      <c r="U5">
        <f t="shared" si="2"/>
        <v>0.76309250124277728</v>
      </c>
    </row>
    <row r="6" spans="1:21" x14ac:dyDescent="0.25">
      <c r="A6" s="20">
        <v>3.1</v>
      </c>
      <c r="B6" s="20" t="s">
        <v>23</v>
      </c>
      <c r="C6" s="20" t="s">
        <v>17</v>
      </c>
      <c r="D6" s="20">
        <v>4</v>
      </c>
      <c r="E6" s="20">
        <v>123</v>
      </c>
      <c r="F6" s="20">
        <v>6</v>
      </c>
      <c r="G6" s="20"/>
      <c r="H6" s="20"/>
      <c r="N6" s="20">
        <v>4.3</v>
      </c>
      <c r="O6" s="20" t="s">
        <v>23</v>
      </c>
      <c r="P6">
        <f>SUM(D26,D42)</f>
        <v>18</v>
      </c>
      <c r="Q6">
        <f>SUM(E26,E42)</f>
        <v>3</v>
      </c>
      <c r="R6">
        <f>SUM(F26,F42)</f>
        <v>6</v>
      </c>
      <c r="S6">
        <f t="shared" si="0"/>
        <v>26</v>
      </c>
      <c r="T6">
        <f t="shared" si="1"/>
        <v>24</v>
      </c>
      <c r="U6">
        <f t="shared" si="2"/>
        <v>0.9447811920148671</v>
      </c>
    </row>
    <row r="7" spans="1:21" x14ac:dyDescent="0.25">
      <c r="C7" s="20" t="s">
        <v>17</v>
      </c>
      <c r="D7" s="20"/>
      <c r="E7" s="20"/>
      <c r="F7" s="20"/>
      <c r="G7" s="20"/>
      <c r="H7" s="20"/>
      <c r="N7" s="20">
        <v>5.2</v>
      </c>
      <c r="O7" s="20" t="s">
        <v>23</v>
      </c>
      <c r="P7">
        <f>SUM(,D28,D44)</f>
        <v>34</v>
      </c>
      <c r="Q7">
        <f>SUM(,E28,E44)</f>
        <v>12</v>
      </c>
      <c r="R7">
        <f>SUM(,F28,F44)</f>
        <v>2</v>
      </c>
      <c r="S7">
        <f t="shared" si="0"/>
        <v>6.5555555555555554</v>
      </c>
      <c r="T7">
        <f t="shared" si="1"/>
        <v>36</v>
      </c>
      <c r="U7">
        <f t="shared" si="2"/>
        <v>0.23821406123451777</v>
      </c>
    </row>
    <row r="8" spans="1:21" x14ac:dyDescent="0.25">
      <c r="A8" s="20">
        <v>3.4</v>
      </c>
      <c r="B8" s="20" t="s">
        <v>23</v>
      </c>
      <c r="C8" s="20" t="s">
        <v>17</v>
      </c>
      <c r="D8" s="20">
        <v>11</v>
      </c>
      <c r="E8" s="20">
        <v>4</v>
      </c>
      <c r="F8" s="20">
        <v>1</v>
      </c>
      <c r="G8" s="20"/>
      <c r="H8" s="20"/>
      <c r="N8" s="20">
        <v>5.3</v>
      </c>
      <c r="O8" s="20" t="s">
        <v>23</v>
      </c>
      <c r="P8">
        <f>SUM(D30,D46)</f>
        <v>18</v>
      </c>
      <c r="Q8">
        <f>SUM(E30,E46)</f>
        <v>19</v>
      </c>
      <c r="R8">
        <f>SUM(F30,F46)</f>
        <v>10</v>
      </c>
      <c r="S8">
        <f t="shared" si="0"/>
        <v>36.714285714285715</v>
      </c>
      <c r="T8">
        <f t="shared" si="1"/>
        <v>28</v>
      </c>
      <c r="U8">
        <f t="shared" si="2"/>
        <v>1.3341141008122026</v>
      </c>
    </row>
    <row r="9" spans="1:21" x14ac:dyDescent="0.25">
      <c r="C9" s="20" t="s">
        <v>17</v>
      </c>
      <c r="D9" s="20">
        <v>13</v>
      </c>
      <c r="E9" s="20">
        <v>0</v>
      </c>
      <c r="F9" s="20">
        <v>0</v>
      </c>
      <c r="G9" s="20"/>
      <c r="H9" s="20"/>
      <c r="N9" s="20">
        <v>6.1</v>
      </c>
      <c r="O9" s="20" t="s">
        <v>23</v>
      </c>
      <c r="P9">
        <f>SUM(D32,D48)</f>
        <v>23</v>
      </c>
      <c r="Q9">
        <f>SUM(E32,E48)</f>
        <v>75</v>
      </c>
      <c r="R9">
        <f>SUM(F32,F48)</f>
        <v>8</v>
      </c>
      <c r="S9">
        <f t="shared" si="0"/>
        <v>26.806451612903224</v>
      </c>
      <c r="T9">
        <f t="shared" si="1"/>
        <v>31</v>
      </c>
      <c r="U9">
        <f t="shared" si="2"/>
        <v>0.97408581955875251</v>
      </c>
    </row>
    <row r="10" spans="1:21" x14ac:dyDescent="0.25">
      <c r="A10" s="20">
        <v>4.3</v>
      </c>
      <c r="B10" s="20" t="s">
        <v>23</v>
      </c>
      <c r="C10" s="20" t="s">
        <v>17</v>
      </c>
      <c r="D10" s="20">
        <v>11</v>
      </c>
      <c r="E10" s="20">
        <v>3</v>
      </c>
      <c r="F10" s="20">
        <v>7</v>
      </c>
      <c r="G10" s="20"/>
      <c r="H10" s="20"/>
      <c r="N10" s="20">
        <v>1.1000000000000001</v>
      </c>
      <c r="O10" s="20" t="s">
        <v>23</v>
      </c>
      <c r="P10">
        <f>SUM(D19,D35)</f>
        <v>24</v>
      </c>
      <c r="Q10">
        <f>SUM(E19,E35)</f>
        <v>31</v>
      </c>
      <c r="R10">
        <f>SUM(F19,F35)</f>
        <v>9</v>
      </c>
      <c r="S10">
        <f t="shared" si="0"/>
        <v>28.27272727272727</v>
      </c>
      <c r="T10">
        <f t="shared" si="1"/>
        <v>33</v>
      </c>
      <c r="U10">
        <f t="shared" si="2"/>
        <v>1.0273669605476352</v>
      </c>
    </row>
    <row r="11" spans="1:21" x14ac:dyDescent="0.25">
      <c r="C11" s="20" t="s">
        <v>17</v>
      </c>
      <c r="D11" s="20">
        <v>9</v>
      </c>
      <c r="E11" s="20">
        <v>5</v>
      </c>
      <c r="F11" s="20">
        <v>2</v>
      </c>
      <c r="G11" s="20"/>
      <c r="H11" s="20"/>
      <c r="N11" s="20">
        <v>2.1</v>
      </c>
      <c r="O11" s="20" t="s">
        <v>23</v>
      </c>
      <c r="P11">
        <f>SUM(D21,D37)</f>
        <v>25</v>
      </c>
      <c r="Q11">
        <f>SUM(E21,E37)</f>
        <v>2</v>
      </c>
      <c r="R11">
        <f>SUM(F21,F37)</f>
        <v>0</v>
      </c>
      <c r="S11">
        <f t="shared" si="0"/>
        <v>1</v>
      </c>
      <c r="T11">
        <f t="shared" si="1"/>
        <v>25</v>
      </c>
      <c r="U11">
        <f t="shared" si="2"/>
        <v>3.6337738154417966E-2</v>
      </c>
    </row>
    <row r="12" spans="1:21" x14ac:dyDescent="0.25">
      <c r="A12" s="20">
        <v>5.2</v>
      </c>
      <c r="B12" s="20" t="s">
        <v>23</v>
      </c>
      <c r="C12" s="20" t="s">
        <v>17</v>
      </c>
      <c r="D12" s="20">
        <v>6</v>
      </c>
      <c r="E12" s="20">
        <v>23</v>
      </c>
      <c r="F12" s="20">
        <v>15</v>
      </c>
      <c r="G12" s="20"/>
      <c r="H12" s="20"/>
      <c r="N12" s="20">
        <v>3.1</v>
      </c>
      <c r="O12" s="20" t="s">
        <v>23</v>
      </c>
      <c r="P12">
        <f>SUM(D23,D39)</f>
        <v>12</v>
      </c>
      <c r="Q12">
        <f>SUM(E23,E39)</f>
        <v>323</v>
      </c>
      <c r="R12">
        <f>SUM(F23,F39)</f>
        <v>16</v>
      </c>
      <c r="S12">
        <f t="shared" si="0"/>
        <v>58.142857142857139</v>
      </c>
      <c r="T12">
        <f t="shared" si="1"/>
        <v>28</v>
      </c>
      <c r="U12">
        <f t="shared" si="2"/>
        <v>2.112779918406873</v>
      </c>
    </row>
    <row r="13" spans="1:21" x14ac:dyDescent="0.25">
      <c r="C13" s="20" t="s">
        <v>17</v>
      </c>
      <c r="D13" s="20">
        <v>7</v>
      </c>
      <c r="E13" s="20">
        <v>32</v>
      </c>
      <c r="F13" s="20">
        <v>8</v>
      </c>
      <c r="G13" s="20"/>
      <c r="H13" s="20"/>
      <c r="N13" s="20">
        <v>3.4</v>
      </c>
      <c r="O13" s="20" t="s">
        <v>23</v>
      </c>
      <c r="P13">
        <f>SUM(D25,D41)</f>
        <v>26</v>
      </c>
      <c r="Q13">
        <f>SUM(E25,E41)</f>
        <v>4</v>
      </c>
      <c r="R13">
        <f>SUM(F25,F41)</f>
        <v>11</v>
      </c>
      <c r="S13">
        <f t="shared" si="0"/>
        <v>30.72972972972973</v>
      </c>
      <c r="T13">
        <f t="shared" si="1"/>
        <v>37</v>
      </c>
      <c r="U13">
        <f t="shared" si="2"/>
        <v>1.1166488724749521</v>
      </c>
    </row>
    <row r="14" spans="1:21" x14ac:dyDescent="0.25">
      <c r="A14" s="20">
        <v>5.3</v>
      </c>
      <c r="B14" s="20" t="s">
        <v>23</v>
      </c>
      <c r="C14" s="20" t="s">
        <v>17</v>
      </c>
      <c r="D14" s="20">
        <v>8</v>
      </c>
      <c r="E14" s="20">
        <v>8</v>
      </c>
      <c r="F14" s="20">
        <v>11</v>
      </c>
      <c r="G14" s="20"/>
      <c r="H14" s="20"/>
      <c r="N14" s="20">
        <v>4.3</v>
      </c>
      <c r="O14" s="20" t="s">
        <v>23</v>
      </c>
      <c r="P14">
        <f>SUM(D27,D43)</f>
        <v>12</v>
      </c>
      <c r="Q14">
        <f>SUM(E27,E43)</f>
        <v>1</v>
      </c>
      <c r="R14">
        <f>SUM(F27,F43)</f>
        <v>3</v>
      </c>
      <c r="S14">
        <f t="shared" si="0"/>
        <v>21</v>
      </c>
      <c r="T14">
        <f t="shared" si="1"/>
        <v>15</v>
      </c>
      <c r="U14">
        <f t="shared" si="2"/>
        <v>0.76309250124277728</v>
      </c>
    </row>
    <row r="15" spans="1:21" x14ac:dyDescent="0.25">
      <c r="C15" s="20" t="s">
        <v>17</v>
      </c>
      <c r="D15" s="20">
        <v>8</v>
      </c>
      <c r="E15" s="20">
        <v>5</v>
      </c>
      <c r="F15" s="20">
        <v>5</v>
      </c>
      <c r="G15" s="20"/>
      <c r="H15" s="20"/>
      <c r="N15" s="20">
        <v>5.2</v>
      </c>
      <c r="O15" s="20" t="s">
        <v>23</v>
      </c>
      <c r="P15">
        <f>SUM(D29,D45)</f>
        <v>22</v>
      </c>
      <c r="Q15">
        <f>SUM(E29,E45)</f>
        <v>28</v>
      </c>
      <c r="R15">
        <f>SUM(F29,F45)</f>
        <v>14</v>
      </c>
      <c r="S15">
        <f t="shared" si="0"/>
        <v>39.888888888888893</v>
      </c>
      <c r="T15">
        <f t="shared" si="1"/>
        <v>36</v>
      </c>
      <c r="U15">
        <f t="shared" si="2"/>
        <v>1.4494719997151169</v>
      </c>
    </row>
    <row r="16" spans="1:21" x14ac:dyDescent="0.25">
      <c r="A16" s="20">
        <v>6.1</v>
      </c>
      <c r="B16" s="20" t="s">
        <v>23</v>
      </c>
      <c r="C16" s="20" t="s">
        <v>17</v>
      </c>
      <c r="D16" s="20">
        <v>15</v>
      </c>
      <c r="E16" s="20">
        <v>21</v>
      </c>
      <c r="F16" s="20">
        <v>2</v>
      </c>
      <c r="G16" s="20"/>
      <c r="H16" s="20"/>
      <c r="N16" s="20">
        <v>5.3</v>
      </c>
      <c r="O16" s="20" t="s">
        <v>23</v>
      </c>
      <c r="P16">
        <f>SUM(D31,D47)</f>
        <v>33</v>
      </c>
      <c r="Q16">
        <f>SUM(E31,E47)</f>
        <v>10</v>
      </c>
      <c r="R16">
        <f>SUM(F31,F47)</f>
        <v>6</v>
      </c>
      <c r="S16">
        <f t="shared" si="0"/>
        <v>16.384615384615387</v>
      </c>
      <c r="T16">
        <f t="shared" si="1"/>
        <v>39</v>
      </c>
      <c r="U16">
        <f t="shared" si="2"/>
        <v>0.59537986360700212</v>
      </c>
    </row>
    <row r="17" spans="1:21" x14ac:dyDescent="0.25">
      <c r="C17" s="20" t="s">
        <v>17</v>
      </c>
      <c r="D17" s="20"/>
      <c r="E17" s="20"/>
      <c r="F17" s="20"/>
      <c r="G17" s="20"/>
      <c r="H17" s="20"/>
      <c r="N17" s="20">
        <v>6.1</v>
      </c>
      <c r="O17" s="20" t="s">
        <v>23</v>
      </c>
      <c r="P17">
        <f>SUM(D33,D49)</f>
        <v>28</v>
      </c>
      <c r="Q17">
        <f>SUM(E33,E49)</f>
        <v>74</v>
      </c>
      <c r="R17">
        <f>SUM(F33,F49)</f>
        <v>16</v>
      </c>
      <c r="S17">
        <f t="shared" si="0"/>
        <v>37.363636363636367</v>
      </c>
      <c r="T17">
        <f t="shared" si="1"/>
        <v>44</v>
      </c>
      <c r="U17">
        <f t="shared" si="2"/>
        <v>1.3577100346787077</v>
      </c>
    </row>
    <row r="18" spans="1:21" x14ac:dyDescent="0.25">
      <c r="A18" s="20">
        <v>1.1000000000000001</v>
      </c>
      <c r="B18" s="20" t="s">
        <v>23</v>
      </c>
      <c r="C18" s="20" t="s">
        <v>45</v>
      </c>
      <c r="D18" s="20">
        <v>9</v>
      </c>
      <c r="E18" s="20">
        <v>46</v>
      </c>
      <c r="F18" s="20">
        <v>4</v>
      </c>
      <c r="G18" s="20"/>
      <c r="H18" s="20"/>
      <c r="N18" s="1" t="s">
        <v>24</v>
      </c>
      <c r="S18">
        <f>AVERAGE(S2:S17)</f>
        <v>27.519599479485471</v>
      </c>
    </row>
    <row r="19" spans="1:21" x14ac:dyDescent="0.25">
      <c r="C19" s="20" t="s">
        <v>45</v>
      </c>
      <c r="D19" s="20">
        <v>7</v>
      </c>
      <c r="E19" s="20">
        <v>16</v>
      </c>
      <c r="F19" s="20">
        <v>8</v>
      </c>
      <c r="G19" s="20"/>
      <c r="H19" s="20"/>
      <c r="N19" s="1" t="s">
        <v>141</v>
      </c>
      <c r="S19">
        <f>1/S18</f>
        <v>3.6337738154417966E-2</v>
      </c>
    </row>
    <row r="20" spans="1:21" x14ac:dyDescent="0.25">
      <c r="A20" s="20">
        <v>2.1</v>
      </c>
      <c r="B20" s="20" t="s">
        <v>23</v>
      </c>
      <c r="C20" s="20" t="s">
        <v>45</v>
      </c>
      <c r="D20" s="20">
        <v>16</v>
      </c>
      <c r="E20" s="20">
        <v>3</v>
      </c>
      <c r="F20" s="20">
        <v>2</v>
      </c>
      <c r="G20" s="20"/>
      <c r="H20" s="20"/>
    </row>
    <row r="21" spans="1:21" x14ac:dyDescent="0.25">
      <c r="C21" s="20" t="s">
        <v>45</v>
      </c>
      <c r="D21" s="20">
        <v>15</v>
      </c>
      <c r="E21" s="20">
        <v>2</v>
      </c>
      <c r="F21" s="20">
        <v>0</v>
      </c>
      <c r="G21" s="20"/>
      <c r="H21" s="20"/>
    </row>
    <row r="22" spans="1:21" x14ac:dyDescent="0.25">
      <c r="A22" s="20">
        <v>3.1</v>
      </c>
      <c r="B22" s="20" t="s">
        <v>23</v>
      </c>
      <c r="C22" s="20" t="s">
        <v>45</v>
      </c>
      <c r="D22" s="20">
        <v>4</v>
      </c>
      <c r="E22" s="20">
        <v>221</v>
      </c>
      <c r="F22" s="20">
        <v>5</v>
      </c>
      <c r="G22" s="20"/>
      <c r="H22" s="20"/>
    </row>
    <row r="23" spans="1:21" x14ac:dyDescent="0.25">
      <c r="C23" s="20" t="s">
        <v>45</v>
      </c>
      <c r="D23" s="20">
        <v>5</v>
      </c>
      <c r="E23" s="20">
        <v>165</v>
      </c>
      <c r="F23" s="20">
        <v>9</v>
      </c>
      <c r="G23" s="20"/>
      <c r="H23" s="20"/>
    </row>
    <row r="24" spans="1:21" x14ac:dyDescent="0.25">
      <c r="A24" s="20">
        <v>3.4</v>
      </c>
      <c r="B24" s="20" t="s">
        <v>23</v>
      </c>
      <c r="C24" s="20" t="s">
        <v>45</v>
      </c>
      <c r="D24" s="20">
        <v>14</v>
      </c>
      <c r="E24" s="20">
        <v>4</v>
      </c>
      <c r="F24" s="20">
        <v>2</v>
      </c>
      <c r="G24" s="20"/>
      <c r="H24" s="20"/>
    </row>
    <row r="25" spans="1:21" x14ac:dyDescent="0.25">
      <c r="C25" s="20" t="s">
        <v>45</v>
      </c>
      <c r="D25" s="20">
        <v>17</v>
      </c>
      <c r="E25" s="20">
        <v>2</v>
      </c>
      <c r="F25" s="20">
        <v>4</v>
      </c>
      <c r="G25" s="20"/>
      <c r="H25" s="20"/>
    </row>
    <row r="26" spans="1:21" x14ac:dyDescent="0.25">
      <c r="A26" s="20">
        <v>4.3</v>
      </c>
      <c r="B26" s="20" t="s">
        <v>23</v>
      </c>
      <c r="C26" s="20" t="s">
        <v>45</v>
      </c>
      <c r="D26" s="20">
        <v>17</v>
      </c>
      <c r="E26" s="20">
        <v>2</v>
      </c>
      <c r="F26" s="20">
        <v>4</v>
      </c>
      <c r="G26" s="20"/>
      <c r="H26" s="20"/>
    </row>
    <row r="27" spans="1:21" x14ac:dyDescent="0.25">
      <c r="C27" s="20" t="s">
        <v>45</v>
      </c>
      <c r="D27" s="20">
        <v>2</v>
      </c>
      <c r="E27" s="20">
        <v>0</v>
      </c>
      <c r="F27" s="20">
        <v>1</v>
      </c>
      <c r="G27" s="20"/>
      <c r="H27" s="20"/>
    </row>
    <row r="28" spans="1:21" x14ac:dyDescent="0.25">
      <c r="A28" s="20">
        <v>5.2</v>
      </c>
      <c r="B28" s="20" t="s">
        <v>23</v>
      </c>
      <c r="C28" s="20" t="s">
        <v>45</v>
      </c>
      <c r="D28" s="20">
        <v>17</v>
      </c>
      <c r="E28" s="20">
        <v>10</v>
      </c>
      <c r="F28" s="20">
        <v>0</v>
      </c>
      <c r="G28" s="20"/>
      <c r="H28" s="20"/>
    </row>
    <row r="29" spans="1:21" x14ac:dyDescent="0.25">
      <c r="C29" s="20" t="s">
        <v>45</v>
      </c>
      <c r="D29" s="20">
        <v>8</v>
      </c>
      <c r="E29" s="20">
        <v>13</v>
      </c>
      <c r="F29" s="20">
        <v>13</v>
      </c>
      <c r="G29" s="20"/>
      <c r="H29" s="20"/>
    </row>
    <row r="30" spans="1:21" x14ac:dyDescent="0.25">
      <c r="A30" s="20">
        <v>5.3</v>
      </c>
      <c r="B30" s="20" t="s">
        <v>23</v>
      </c>
      <c r="C30" s="20" t="s">
        <v>45</v>
      </c>
      <c r="D30" s="20">
        <v>10</v>
      </c>
      <c r="E30" s="20">
        <v>15</v>
      </c>
      <c r="F30" s="20">
        <v>4</v>
      </c>
      <c r="G30" s="20"/>
      <c r="H30" s="20"/>
    </row>
    <row r="31" spans="1:21" x14ac:dyDescent="0.25">
      <c r="C31" s="20" t="s">
        <v>45</v>
      </c>
      <c r="D31" s="20">
        <v>15</v>
      </c>
      <c r="E31" s="20">
        <v>5</v>
      </c>
      <c r="F31" s="20">
        <v>5</v>
      </c>
      <c r="G31" s="20"/>
      <c r="H31" s="20"/>
    </row>
    <row r="32" spans="1:21" x14ac:dyDescent="0.25">
      <c r="A32" s="20">
        <v>6.1</v>
      </c>
      <c r="B32" s="20" t="s">
        <v>23</v>
      </c>
      <c r="C32" s="20" t="s">
        <v>45</v>
      </c>
      <c r="D32" s="20">
        <v>11</v>
      </c>
      <c r="E32" s="20">
        <v>71</v>
      </c>
      <c r="F32" s="20">
        <v>7</v>
      </c>
      <c r="G32" s="20"/>
      <c r="H32" s="20"/>
    </row>
    <row r="33" spans="1:8" x14ac:dyDescent="0.25">
      <c r="C33" s="20" t="s">
        <v>45</v>
      </c>
      <c r="D33" s="20">
        <v>12</v>
      </c>
      <c r="E33" s="20">
        <v>12</v>
      </c>
      <c r="F33" s="20">
        <v>4</v>
      </c>
      <c r="G33" s="20"/>
      <c r="H33" s="20"/>
    </row>
    <row r="34" spans="1:8" x14ac:dyDescent="0.25">
      <c r="A34" s="20">
        <v>1.1000000000000001</v>
      </c>
      <c r="B34" s="20" t="s">
        <v>23</v>
      </c>
      <c r="C34" s="20" t="s">
        <v>46</v>
      </c>
      <c r="D34" s="20">
        <v>13</v>
      </c>
      <c r="E34" s="20">
        <v>9</v>
      </c>
      <c r="F34" s="20">
        <v>4</v>
      </c>
      <c r="G34" s="20"/>
      <c r="H34" s="20"/>
    </row>
    <row r="35" spans="1:8" x14ac:dyDescent="0.25">
      <c r="C35" s="20" t="s">
        <v>46</v>
      </c>
      <c r="D35" s="20">
        <v>17</v>
      </c>
      <c r="E35" s="20">
        <v>15</v>
      </c>
      <c r="F35" s="20">
        <v>1</v>
      </c>
      <c r="G35" s="20"/>
      <c r="H35" s="20"/>
    </row>
    <row r="36" spans="1:8" x14ac:dyDescent="0.25">
      <c r="A36" s="20">
        <v>2.1</v>
      </c>
      <c r="B36" s="20" t="s">
        <v>23</v>
      </c>
      <c r="C36" s="20" t="s">
        <v>46</v>
      </c>
      <c r="D36" s="20">
        <v>11</v>
      </c>
      <c r="E36" s="20">
        <v>5</v>
      </c>
      <c r="F36" s="20">
        <v>6</v>
      </c>
      <c r="G36" s="20"/>
      <c r="H36" s="20"/>
    </row>
    <row r="37" spans="1:8" x14ac:dyDescent="0.25">
      <c r="C37" s="20" t="s">
        <v>46</v>
      </c>
      <c r="D37" s="20">
        <v>10</v>
      </c>
      <c r="E37" s="20">
        <v>0</v>
      </c>
      <c r="F37" s="20">
        <v>0</v>
      </c>
      <c r="G37" s="20"/>
      <c r="H37" s="20"/>
    </row>
    <row r="38" spans="1:8" x14ac:dyDescent="0.25">
      <c r="A38" s="20">
        <v>3.1</v>
      </c>
      <c r="B38" s="20" t="s">
        <v>23</v>
      </c>
      <c r="C38" s="20" t="s">
        <v>46</v>
      </c>
      <c r="D38" s="20">
        <v>14</v>
      </c>
      <c r="E38" s="20">
        <f>98-20</f>
        <v>78</v>
      </c>
      <c r="F38" s="20">
        <v>6</v>
      </c>
      <c r="G38" s="20"/>
      <c r="H38" s="20"/>
    </row>
    <row r="39" spans="1:8" x14ac:dyDescent="0.25">
      <c r="C39" s="20" t="s">
        <v>46</v>
      </c>
      <c r="D39" s="20">
        <v>7</v>
      </c>
      <c r="E39" s="20">
        <v>158</v>
      </c>
      <c r="F39" s="20">
        <v>7</v>
      </c>
      <c r="G39" s="20"/>
      <c r="H39" s="20"/>
    </row>
    <row r="40" spans="1:8" x14ac:dyDescent="0.25">
      <c r="A40" s="20">
        <v>3.4</v>
      </c>
      <c r="B40" s="20" t="s">
        <v>23</v>
      </c>
      <c r="C40" s="20" t="s">
        <v>46</v>
      </c>
      <c r="D40" s="20">
        <v>10</v>
      </c>
      <c r="E40" s="20">
        <v>2</v>
      </c>
      <c r="F40" s="20">
        <v>4</v>
      </c>
      <c r="G40" s="20"/>
      <c r="H40" s="20"/>
    </row>
    <row r="41" spans="1:8" x14ac:dyDescent="0.25">
      <c r="C41" s="20" t="s">
        <v>46</v>
      </c>
      <c r="D41" s="20">
        <v>9</v>
      </c>
      <c r="E41" s="20">
        <v>2</v>
      </c>
      <c r="F41" s="20">
        <v>7</v>
      </c>
      <c r="G41" s="20"/>
      <c r="H41" s="20"/>
    </row>
    <row r="42" spans="1:8" x14ac:dyDescent="0.25">
      <c r="A42" s="20">
        <v>4.3</v>
      </c>
      <c r="B42" s="20" t="s">
        <v>23</v>
      </c>
      <c r="C42" s="20" t="s">
        <v>46</v>
      </c>
      <c r="D42" s="20">
        <v>1</v>
      </c>
      <c r="E42" s="20">
        <v>1</v>
      </c>
      <c r="F42" s="20">
        <v>2</v>
      </c>
      <c r="G42" s="20"/>
      <c r="H42" s="20"/>
    </row>
    <row r="43" spans="1:8" x14ac:dyDescent="0.25">
      <c r="C43" s="20" t="s">
        <v>46</v>
      </c>
      <c r="D43" s="20">
        <v>10</v>
      </c>
      <c r="E43" s="20">
        <v>1</v>
      </c>
      <c r="F43" s="20">
        <v>2</v>
      </c>
      <c r="G43" s="20"/>
      <c r="H43" s="20"/>
    </row>
    <row r="44" spans="1:8" x14ac:dyDescent="0.25">
      <c r="A44" s="20">
        <v>5.2</v>
      </c>
      <c r="B44" s="20" t="s">
        <v>23</v>
      </c>
      <c r="C44" s="20" t="s">
        <v>46</v>
      </c>
      <c r="D44" s="20">
        <v>17</v>
      </c>
      <c r="E44" s="20">
        <v>2</v>
      </c>
      <c r="F44" s="20">
        <v>2</v>
      </c>
      <c r="G44" s="20"/>
      <c r="H44" s="20"/>
    </row>
    <row r="45" spans="1:8" x14ac:dyDescent="0.25">
      <c r="C45" s="20" t="s">
        <v>46</v>
      </c>
      <c r="D45" s="20">
        <v>14</v>
      </c>
      <c r="E45" s="20">
        <v>15</v>
      </c>
      <c r="F45" s="20">
        <v>1</v>
      </c>
      <c r="G45" s="20"/>
      <c r="H45" s="20"/>
    </row>
    <row r="46" spans="1:8" x14ac:dyDescent="0.25">
      <c r="A46" s="20">
        <v>5.3</v>
      </c>
      <c r="B46" s="20" t="s">
        <v>23</v>
      </c>
      <c r="C46" s="20" t="s">
        <v>46</v>
      </c>
      <c r="D46" s="20">
        <v>8</v>
      </c>
      <c r="E46" s="20">
        <v>4</v>
      </c>
      <c r="F46" s="20">
        <v>6</v>
      </c>
      <c r="G46" s="20"/>
      <c r="H46" s="20"/>
    </row>
    <row r="47" spans="1:8" x14ac:dyDescent="0.25">
      <c r="C47" s="20" t="s">
        <v>46</v>
      </c>
      <c r="D47" s="20">
        <v>18</v>
      </c>
      <c r="E47" s="20">
        <v>5</v>
      </c>
      <c r="F47" s="20">
        <v>1</v>
      </c>
      <c r="G47" s="20"/>
      <c r="H47" s="20"/>
    </row>
    <row r="48" spans="1:8" x14ac:dyDescent="0.25">
      <c r="A48" s="20">
        <v>6.1</v>
      </c>
      <c r="B48" s="20" t="s">
        <v>23</v>
      </c>
      <c r="C48" s="20" t="s">
        <v>46</v>
      </c>
      <c r="D48" s="20">
        <v>12</v>
      </c>
      <c r="E48" s="20">
        <v>4</v>
      </c>
      <c r="F48" s="20">
        <v>1</v>
      </c>
      <c r="G48" s="20"/>
      <c r="H48" s="20"/>
    </row>
    <row r="49" spans="1:21" x14ac:dyDescent="0.25">
      <c r="C49" s="20" t="s">
        <v>46</v>
      </c>
      <c r="D49" s="20">
        <v>16</v>
      </c>
      <c r="E49" s="20">
        <v>62</v>
      </c>
      <c r="F49" s="20">
        <f>28-16</f>
        <v>12</v>
      </c>
      <c r="G49" s="20"/>
      <c r="H49" s="20"/>
    </row>
    <row r="54" spans="1:21" x14ac:dyDescent="0.25">
      <c r="A54" s="20">
        <v>1.2</v>
      </c>
      <c r="B54" s="31" t="s">
        <v>152</v>
      </c>
      <c r="C54" s="20" t="s">
        <v>151</v>
      </c>
      <c r="D54" s="20">
        <v>4</v>
      </c>
      <c r="E54" s="20">
        <v>32</v>
      </c>
      <c r="F54" s="20">
        <v>11</v>
      </c>
      <c r="G54" s="20"/>
      <c r="H54" s="20"/>
      <c r="N54" s="20">
        <v>1.2</v>
      </c>
      <c r="O54" s="31" t="s">
        <v>152</v>
      </c>
      <c r="P54">
        <f>SUM(D70,D86,)</f>
        <v>14</v>
      </c>
      <c r="Q54">
        <f>SUM(E70,E86,)</f>
        <v>90</v>
      </c>
      <c r="R54">
        <f>SUM(F70,F86,)</f>
        <v>7</v>
      </c>
      <c r="S54">
        <f t="shared" ref="S54:S65" si="3">((R54/(P54+R54))*100)+1</f>
        <v>34.333333333333329</v>
      </c>
      <c r="T54">
        <f t="shared" ref="T54:T69" si="4">SUM(P54,R54)</f>
        <v>21</v>
      </c>
      <c r="U54">
        <f t="shared" ref="U54:U65" si="5">S54*$S$19</f>
        <v>1.2475956766350167</v>
      </c>
    </row>
    <row r="55" spans="1:21" x14ac:dyDescent="0.25">
      <c r="C55" s="20" t="s">
        <v>17</v>
      </c>
      <c r="D55" s="20">
        <v>0</v>
      </c>
      <c r="E55" s="20">
        <v>48</v>
      </c>
      <c r="F55" s="20">
        <v>4</v>
      </c>
      <c r="G55" s="20"/>
      <c r="H55" s="20"/>
      <c r="N55" s="20">
        <v>1.4</v>
      </c>
      <c r="O55" s="31" t="s">
        <v>152</v>
      </c>
      <c r="P55">
        <f>SUM(D72,D88)</f>
        <v>5</v>
      </c>
      <c r="Q55">
        <f>SUM(E72,E88)</f>
        <v>8</v>
      </c>
      <c r="R55">
        <f>SUM(F72,F88)</f>
        <v>0</v>
      </c>
      <c r="S55">
        <f t="shared" si="3"/>
        <v>1</v>
      </c>
      <c r="T55">
        <f t="shared" si="4"/>
        <v>5</v>
      </c>
      <c r="U55">
        <f t="shared" si="5"/>
        <v>3.6337738154417966E-2</v>
      </c>
    </row>
    <row r="56" spans="1:21" x14ac:dyDescent="0.25">
      <c r="A56" s="20">
        <v>1.4</v>
      </c>
      <c r="B56" s="31" t="s">
        <v>44</v>
      </c>
      <c r="C56" s="20" t="s">
        <v>17</v>
      </c>
      <c r="D56" s="20">
        <v>5</v>
      </c>
      <c r="E56" s="20">
        <v>8</v>
      </c>
      <c r="F56" s="20">
        <v>1</v>
      </c>
      <c r="G56" s="20"/>
      <c r="H56" s="20"/>
      <c r="N56" s="20">
        <v>2.2000000000000002</v>
      </c>
      <c r="O56" s="31" t="s">
        <v>152</v>
      </c>
      <c r="P56">
        <f>SUM(D74,D90)</f>
        <v>39</v>
      </c>
      <c r="Q56">
        <f>SUM(E74,E90)</f>
        <v>2</v>
      </c>
      <c r="R56">
        <f>SUM(F74,F90)</f>
        <v>1</v>
      </c>
      <c r="S56">
        <f t="shared" si="3"/>
        <v>3.5</v>
      </c>
      <c r="T56">
        <f t="shared" si="4"/>
        <v>40</v>
      </c>
      <c r="U56">
        <f t="shared" si="5"/>
        <v>0.12718208354046287</v>
      </c>
    </row>
    <row r="57" spans="1:21" x14ac:dyDescent="0.25">
      <c r="C57" s="20" t="s">
        <v>17</v>
      </c>
      <c r="D57" s="20">
        <v>17</v>
      </c>
      <c r="E57" s="20">
        <v>18</v>
      </c>
      <c r="F57" s="20">
        <v>1</v>
      </c>
      <c r="G57" s="20"/>
      <c r="H57" s="20"/>
      <c r="N57" s="20">
        <v>2.5</v>
      </c>
      <c r="O57" s="31" t="s">
        <v>152</v>
      </c>
      <c r="P57">
        <f>SUM(D76,D92)</f>
        <v>17</v>
      </c>
      <c r="Q57">
        <f>SUM(E76,E92)</f>
        <v>0</v>
      </c>
      <c r="R57">
        <f>SUM(F76,F92)</f>
        <v>1</v>
      </c>
      <c r="S57">
        <f t="shared" si="3"/>
        <v>6.5555555555555554</v>
      </c>
      <c r="T57">
        <f t="shared" si="4"/>
        <v>18</v>
      </c>
      <c r="U57">
        <f t="shared" si="5"/>
        <v>0.23821406123451777</v>
      </c>
    </row>
    <row r="58" spans="1:21" x14ac:dyDescent="0.25">
      <c r="A58" s="20">
        <v>2.2000000000000002</v>
      </c>
      <c r="B58" s="31" t="s">
        <v>44</v>
      </c>
      <c r="C58" s="20" t="s">
        <v>17</v>
      </c>
      <c r="D58" s="20">
        <v>25</v>
      </c>
      <c r="E58" s="20">
        <v>0</v>
      </c>
      <c r="F58" s="20">
        <v>0</v>
      </c>
      <c r="G58" s="20"/>
      <c r="H58" s="20"/>
      <c r="N58" s="20">
        <v>3.2</v>
      </c>
      <c r="O58" s="31" t="s">
        <v>152</v>
      </c>
      <c r="P58">
        <f>SUM(D78,D94)</f>
        <v>23</v>
      </c>
      <c r="Q58">
        <f>SUM(E78,E94)</f>
        <v>2</v>
      </c>
      <c r="R58">
        <f>SUM(F78,F94)</f>
        <v>2</v>
      </c>
      <c r="S58">
        <f t="shared" si="3"/>
        <v>9</v>
      </c>
      <c r="T58">
        <f t="shared" si="4"/>
        <v>25</v>
      </c>
      <c r="U58">
        <f t="shared" si="5"/>
        <v>0.32703964338976171</v>
      </c>
    </row>
    <row r="59" spans="1:21" x14ac:dyDescent="0.25">
      <c r="C59" s="20" t="s">
        <v>17</v>
      </c>
      <c r="D59" s="20">
        <v>17</v>
      </c>
      <c r="E59" s="20">
        <v>0</v>
      </c>
      <c r="F59" s="20">
        <v>0</v>
      </c>
      <c r="G59" s="20"/>
      <c r="H59" s="20"/>
      <c r="N59" s="20">
        <v>4.0999999999999996</v>
      </c>
      <c r="O59" s="31" t="s">
        <v>152</v>
      </c>
      <c r="P59">
        <f>SUM(,D80,D96)</f>
        <v>21</v>
      </c>
      <c r="Q59">
        <f>SUM(,E80,E96)</f>
        <v>16</v>
      </c>
      <c r="R59">
        <f>SUM(,F80,F96)</f>
        <v>8</v>
      </c>
      <c r="S59">
        <f t="shared" si="3"/>
        <v>28.586206896551722</v>
      </c>
      <c r="T59">
        <f t="shared" si="4"/>
        <v>29</v>
      </c>
      <c r="U59">
        <f t="shared" si="5"/>
        <v>1.0387581010349136</v>
      </c>
    </row>
    <row r="60" spans="1:21" x14ac:dyDescent="0.25">
      <c r="A60" s="20">
        <v>2.5</v>
      </c>
      <c r="B60" s="31" t="s">
        <v>44</v>
      </c>
      <c r="C60" s="20" t="s">
        <v>17</v>
      </c>
      <c r="D60" s="20">
        <v>17</v>
      </c>
      <c r="E60" s="20">
        <v>0</v>
      </c>
      <c r="F60" s="20">
        <v>1</v>
      </c>
      <c r="G60" s="20"/>
      <c r="H60" s="20"/>
      <c r="N60" s="20">
        <v>4.4000000000000004</v>
      </c>
      <c r="O60" s="31" t="s">
        <v>152</v>
      </c>
      <c r="P60">
        <f>SUM(D82,D98)</f>
        <v>32</v>
      </c>
      <c r="Q60">
        <f>SUM(E82,E98)</f>
        <v>54</v>
      </c>
      <c r="R60">
        <f>SUM(F82,F98)</f>
        <v>9</v>
      </c>
      <c r="S60">
        <f t="shared" si="3"/>
        <v>22.951219512195124</v>
      </c>
      <c r="T60">
        <f t="shared" si="4"/>
        <v>41</v>
      </c>
      <c r="U60">
        <f t="shared" si="5"/>
        <v>0.83399540495871483</v>
      </c>
    </row>
    <row r="61" spans="1:21" x14ac:dyDescent="0.25">
      <c r="C61" s="20" t="s">
        <v>17</v>
      </c>
      <c r="D61" s="20">
        <v>12</v>
      </c>
      <c r="E61" s="20">
        <v>5</v>
      </c>
      <c r="F61" s="20">
        <v>4</v>
      </c>
      <c r="G61" s="20"/>
      <c r="H61" s="20"/>
      <c r="N61" s="20">
        <v>6.2</v>
      </c>
      <c r="O61" s="31" t="s">
        <v>152</v>
      </c>
      <c r="P61">
        <f>SUM(D84,D100)</f>
        <v>20</v>
      </c>
      <c r="Q61">
        <f>SUM(E84,E100)</f>
        <v>10</v>
      </c>
      <c r="R61">
        <f>SUM(F84,F100)</f>
        <v>5</v>
      </c>
      <c r="S61">
        <f t="shared" si="3"/>
        <v>21</v>
      </c>
      <c r="T61">
        <f t="shared" si="4"/>
        <v>25</v>
      </c>
      <c r="U61">
        <f t="shared" si="5"/>
        <v>0.76309250124277728</v>
      </c>
    </row>
    <row r="62" spans="1:21" x14ac:dyDescent="0.25">
      <c r="A62" s="20">
        <v>3.2</v>
      </c>
      <c r="B62" s="31" t="s">
        <v>44</v>
      </c>
      <c r="C62" s="20" t="s">
        <v>17</v>
      </c>
      <c r="D62" s="20">
        <v>14</v>
      </c>
      <c r="E62" s="20">
        <v>3</v>
      </c>
      <c r="F62" s="20">
        <v>5</v>
      </c>
      <c r="G62" s="20"/>
      <c r="H62" s="20"/>
      <c r="N62" s="20">
        <v>1.2</v>
      </c>
      <c r="O62" s="31" t="s">
        <v>152</v>
      </c>
      <c r="P62">
        <f>SUM(D71,D87)</f>
        <v>12</v>
      </c>
      <c r="Q62">
        <f>SUM(E71,E87)</f>
        <v>20</v>
      </c>
      <c r="R62">
        <f>SUM(F71,F87)</f>
        <v>8</v>
      </c>
      <c r="S62">
        <f t="shared" si="3"/>
        <v>41</v>
      </c>
      <c r="T62">
        <f t="shared" si="4"/>
        <v>20</v>
      </c>
      <c r="U62">
        <f t="shared" si="5"/>
        <v>1.4898472643311367</v>
      </c>
    </row>
    <row r="63" spans="1:21" x14ac:dyDescent="0.25">
      <c r="C63" s="20" t="s">
        <v>17</v>
      </c>
      <c r="D63" s="20"/>
      <c r="E63" s="20"/>
      <c r="F63" s="20"/>
      <c r="G63" s="20"/>
      <c r="H63" s="20"/>
      <c r="N63" s="20">
        <v>1.4</v>
      </c>
      <c r="O63" s="31" t="s">
        <v>152</v>
      </c>
      <c r="P63">
        <f>SUM(D73,D89)</f>
        <v>25</v>
      </c>
      <c r="Q63">
        <f>SUM(E73,E89)</f>
        <v>16</v>
      </c>
      <c r="R63">
        <f>SUM(F73,F89)</f>
        <v>3</v>
      </c>
      <c r="S63">
        <f t="shared" si="3"/>
        <v>11.714285714285714</v>
      </c>
      <c r="T63">
        <f t="shared" si="4"/>
        <v>28</v>
      </c>
      <c r="U63">
        <f t="shared" si="5"/>
        <v>0.42567064695175327</v>
      </c>
    </row>
    <row r="64" spans="1:21" x14ac:dyDescent="0.25">
      <c r="A64" s="20">
        <v>4.0999999999999996</v>
      </c>
      <c r="B64" s="31" t="s">
        <v>44</v>
      </c>
      <c r="C64" s="20" t="s">
        <v>17</v>
      </c>
      <c r="D64" s="20">
        <v>17</v>
      </c>
      <c r="E64" s="20">
        <v>7</v>
      </c>
      <c r="F64" s="20">
        <v>4</v>
      </c>
      <c r="G64" s="20"/>
      <c r="H64" s="20"/>
      <c r="N64" s="20">
        <v>2.2000000000000002</v>
      </c>
      <c r="O64" s="31" t="s">
        <v>152</v>
      </c>
      <c r="P64">
        <f>SUM(D75,D91)</f>
        <v>25</v>
      </c>
      <c r="Q64">
        <f>SUM(E75,E91)</f>
        <v>0</v>
      </c>
      <c r="R64">
        <f>SUM(F75,F91)</f>
        <v>0</v>
      </c>
      <c r="S64">
        <f t="shared" si="3"/>
        <v>1</v>
      </c>
      <c r="T64">
        <f t="shared" si="4"/>
        <v>25</v>
      </c>
      <c r="U64">
        <f t="shared" si="5"/>
        <v>3.6337738154417966E-2</v>
      </c>
    </row>
    <row r="65" spans="1:21" x14ac:dyDescent="0.25">
      <c r="C65" s="20" t="s">
        <v>17</v>
      </c>
      <c r="D65" s="20">
        <v>12</v>
      </c>
      <c r="E65" s="20">
        <v>56</v>
      </c>
      <c r="F65" s="20">
        <v>2</v>
      </c>
      <c r="G65" s="20"/>
      <c r="H65" s="20"/>
      <c r="N65" s="20">
        <v>2.5</v>
      </c>
      <c r="O65" s="31" t="s">
        <v>152</v>
      </c>
      <c r="P65">
        <f>SUM(D77,D93)</f>
        <v>23</v>
      </c>
      <c r="Q65">
        <f>SUM(E77,E93)</f>
        <v>8</v>
      </c>
      <c r="R65">
        <f>SUM(F77,F93)</f>
        <v>5</v>
      </c>
      <c r="S65">
        <f t="shared" si="3"/>
        <v>18.857142857142858</v>
      </c>
      <c r="T65">
        <f t="shared" si="4"/>
        <v>28</v>
      </c>
      <c r="U65">
        <f t="shared" si="5"/>
        <v>0.68522591948331024</v>
      </c>
    </row>
    <row r="66" spans="1:21" x14ac:dyDescent="0.25">
      <c r="A66" s="20">
        <v>4.4000000000000004</v>
      </c>
      <c r="B66" s="31" t="s">
        <v>44</v>
      </c>
      <c r="C66" s="20" t="s">
        <v>17</v>
      </c>
      <c r="D66" s="20">
        <v>14</v>
      </c>
      <c r="E66" s="20">
        <v>17</v>
      </c>
      <c r="F66" s="20">
        <v>9</v>
      </c>
      <c r="G66" s="20"/>
      <c r="H66" s="20"/>
      <c r="N66" s="20">
        <v>3.2</v>
      </c>
      <c r="O66" s="31" t="s">
        <v>152</v>
      </c>
      <c r="P66">
        <f>SUM(D79,D95)</f>
        <v>0</v>
      </c>
      <c r="Q66">
        <f>SUM(E79,E95)</f>
        <v>0</v>
      </c>
      <c r="R66">
        <f>SUM(F79,F95)</f>
        <v>0</v>
      </c>
      <c r="T66">
        <f t="shared" si="4"/>
        <v>0</v>
      </c>
    </row>
    <row r="67" spans="1:21" x14ac:dyDescent="0.25">
      <c r="C67" s="20" t="s">
        <v>17</v>
      </c>
      <c r="D67" s="20">
        <v>5</v>
      </c>
      <c r="E67" s="20">
        <v>48</v>
      </c>
      <c r="F67" s="20">
        <v>5</v>
      </c>
      <c r="G67" s="20"/>
      <c r="H67" s="20"/>
      <c r="N67" s="20">
        <v>4.0999999999999996</v>
      </c>
      <c r="O67" s="31" t="s">
        <v>152</v>
      </c>
      <c r="P67">
        <f>SUM(D81,D97)</f>
        <v>36</v>
      </c>
      <c r="Q67">
        <f>SUM(E81,E97)</f>
        <v>9</v>
      </c>
      <c r="R67">
        <f>SUM(F81,F97)</f>
        <v>8</v>
      </c>
      <c r="S67">
        <f>((R67/(P67+R67))*100)+1</f>
        <v>19.181818181818183</v>
      </c>
      <c r="T67">
        <f t="shared" si="4"/>
        <v>44</v>
      </c>
      <c r="U67">
        <f>S67*$S$19</f>
        <v>0.69702388641656288</v>
      </c>
    </row>
    <row r="68" spans="1:21" x14ac:dyDescent="0.25">
      <c r="A68" s="20">
        <v>6.2</v>
      </c>
      <c r="B68" s="31" t="s">
        <v>44</v>
      </c>
      <c r="C68" s="20" t="s">
        <v>17</v>
      </c>
      <c r="D68" s="20">
        <v>8</v>
      </c>
      <c r="E68" s="20">
        <v>2</v>
      </c>
      <c r="F68" s="20">
        <v>2</v>
      </c>
      <c r="G68" s="20"/>
      <c r="H68" s="20"/>
      <c r="N68" s="20">
        <v>4.4000000000000004</v>
      </c>
      <c r="O68" s="31" t="s">
        <v>152</v>
      </c>
      <c r="P68">
        <f>SUM(D83,D99)</f>
        <v>27</v>
      </c>
      <c r="Q68">
        <f>SUM(E83,E99)</f>
        <v>57</v>
      </c>
      <c r="R68">
        <f>SUM(F83,F99)</f>
        <v>13</v>
      </c>
      <c r="S68">
        <f>((R68/(P68+R68))*100)+1</f>
        <v>33.5</v>
      </c>
      <c r="T68">
        <f t="shared" si="4"/>
        <v>40</v>
      </c>
      <c r="U68">
        <f>S68*$S$19</f>
        <v>1.2173142281730018</v>
      </c>
    </row>
    <row r="69" spans="1:21" x14ac:dyDescent="0.25">
      <c r="C69" s="20" t="s">
        <v>17</v>
      </c>
      <c r="D69" s="20">
        <v>6</v>
      </c>
      <c r="E69" s="20">
        <v>8</v>
      </c>
      <c r="F69" s="20">
        <v>3</v>
      </c>
      <c r="G69" s="20"/>
      <c r="H69" s="20"/>
      <c r="N69" s="20">
        <v>6.2</v>
      </c>
      <c r="O69" s="31" t="s">
        <v>152</v>
      </c>
      <c r="P69">
        <f>SUM(D85,D101)</f>
        <v>29</v>
      </c>
      <c r="Q69">
        <f>SUM(E85,E101)</f>
        <v>26</v>
      </c>
      <c r="R69">
        <f>SUM(F85,F101)</f>
        <v>1</v>
      </c>
      <c r="S69">
        <f>((R69/(P69+R69))*100)+1</f>
        <v>4.3333333333333339</v>
      </c>
      <c r="T69">
        <f t="shared" si="4"/>
        <v>30</v>
      </c>
      <c r="U69">
        <f>S69*$S$19</f>
        <v>0.15746353200247787</v>
      </c>
    </row>
    <row r="70" spans="1:21" x14ac:dyDescent="0.25">
      <c r="A70" s="20">
        <v>1.2</v>
      </c>
      <c r="B70" s="31" t="s">
        <v>44</v>
      </c>
      <c r="C70" s="20" t="s">
        <v>45</v>
      </c>
      <c r="D70" s="20">
        <v>2</v>
      </c>
      <c r="E70" s="20">
        <v>38</v>
      </c>
      <c r="F70" s="20">
        <v>3</v>
      </c>
      <c r="G70" s="20"/>
      <c r="H70" s="20"/>
      <c r="N70" s="1" t="s">
        <v>24</v>
      </c>
      <c r="S70">
        <f>AVERAGE(S54:S69)</f>
        <v>17.100859692281055</v>
      </c>
    </row>
    <row r="71" spans="1:21" x14ac:dyDescent="0.25">
      <c r="C71" s="20" t="s">
        <v>45</v>
      </c>
      <c r="D71" s="20">
        <v>10</v>
      </c>
      <c r="E71" s="20">
        <v>18</v>
      </c>
      <c r="F71" s="20">
        <v>8</v>
      </c>
      <c r="G71" s="20"/>
      <c r="H71" s="20"/>
    </row>
    <row r="72" spans="1:21" x14ac:dyDescent="0.25">
      <c r="A72" s="20">
        <v>1.4</v>
      </c>
      <c r="B72" s="31" t="s">
        <v>44</v>
      </c>
      <c r="C72" s="20" t="s">
        <v>45</v>
      </c>
      <c r="D72" s="20">
        <v>5</v>
      </c>
      <c r="E72" s="20">
        <v>8</v>
      </c>
      <c r="F72" s="20">
        <v>0</v>
      </c>
      <c r="G72" s="20"/>
      <c r="H72" s="20"/>
      <c r="N72" s="1" t="s">
        <v>139</v>
      </c>
      <c r="S72">
        <f>TTEST(S54:S69,S2:S17,2,2)</f>
        <v>3.8407640357051652E-2</v>
      </c>
    </row>
    <row r="73" spans="1:21" x14ac:dyDescent="0.25">
      <c r="C73" s="20" t="s">
        <v>45</v>
      </c>
      <c r="D73" s="20">
        <v>13</v>
      </c>
      <c r="E73" s="20">
        <v>5</v>
      </c>
      <c r="F73" s="20">
        <v>3</v>
      </c>
      <c r="G73" s="20"/>
      <c r="H73" s="20"/>
    </row>
    <row r="74" spans="1:21" x14ac:dyDescent="0.25">
      <c r="A74" s="20">
        <v>2.2000000000000002</v>
      </c>
      <c r="B74" s="31" t="s">
        <v>44</v>
      </c>
      <c r="C74" s="20" t="s">
        <v>45</v>
      </c>
      <c r="D74" s="20">
        <v>21</v>
      </c>
      <c r="E74" s="20">
        <v>0</v>
      </c>
      <c r="F74" s="20">
        <v>0</v>
      </c>
      <c r="G74" s="20"/>
      <c r="H74" s="20"/>
    </row>
    <row r="75" spans="1:21" x14ac:dyDescent="0.25">
      <c r="C75" s="20" t="s">
        <v>45</v>
      </c>
      <c r="D75" s="20">
        <v>14</v>
      </c>
      <c r="E75" s="20">
        <v>0</v>
      </c>
      <c r="F75" s="20">
        <v>0</v>
      </c>
      <c r="G75" s="20"/>
      <c r="H75" s="20"/>
    </row>
    <row r="76" spans="1:21" x14ac:dyDescent="0.25">
      <c r="A76" s="20">
        <v>2.5</v>
      </c>
      <c r="B76" s="31" t="s">
        <v>44</v>
      </c>
      <c r="C76" s="20" t="s">
        <v>45</v>
      </c>
      <c r="D76" s="20">
        <v>11</v>
      </c>
      <c r="E76" s="20">
        <v>0</v>
      </c>
      <c r="F76" s="20">
        <v>1</v>
      </c>
      <c r="G76" s="20"/>
      <c r="H76" s="20"/>
    </row>
    <row r="77" spans="1:21" x14ac:dyDescent="0.25">
      <c r="C77" s="20" t="s">
        <v>45</v>
      </c>
      <c r="D77" s="20">
        <v>12</v>
      </c>
      <c r="E77" s="20">
        <v>1</v>
      </c>
      <c r="F77" s="20">
        <v>4</v>
      </c>
      <c r="G77" s="20"/>
      <c r="H77" s="20"/>
    </row>
    <row r="78" spans="1:21" x14ac:dyDescent="0.25">
      <c r="A78" s="20">
        <v>3.2</v>
      </c>
      <c r="B78" s="31" t="s">
        <v>44</v>
      </c>
      <c r="C78" s="20" t="s">
        <v>45</v>
      </c>
      <c r="D78" s="20">
        <v>12</v>
      </c>
      <c r="E78" s="20">
        <v>2</v>
      </c>
      <c r="F78" s="20">
        <v>2</v>
      </c>
      <c r="G78" s="20"/>
      <c r="H78" s="20"/>
    </row>
    <row r="79" spans="1:21" x14ac:dyDescent="0.25">
      <c r="C79" s="20" t="s">
        <v>45</v>
      </c>
      <c r="D79" s="20"/>
      <c r="E79" s="20"/>
      <c r="F79" s="20"/>
      <c r="G79" s="20"/>
      <c r="H79" s="20"/>
    </row>
    <row r="80" spans="1:21" x14ac:dyDescent="0.25">
      <c r="A80" s="20">
        <v>4.0999999999999996</v>
      </c>
      <c r="B80" s="31" t="s">
        <v>44</v>
      </c>
      <c r="C80" s="20" t="s">
        <v>45</v>
      </c>
      <c r="D80" s="20">
        <v>9</v>
      </c>
      <c r="E80" s="20">
        <v>6</v>
      </c>
      <c r="F80" s="20">
        <v>4</v>
      </c>
      <c r="G80" s="20"/>
      <c r="H80" s="20"/>
    </row>
    <row r="81" spans="1:8" x14ac:dyDescent="0.25">
      <c r="C81" s="20" t="s">
        <v>45</v>
      </c>
      <c r="D81" s="20">
        <v>19</v>
      </c>
      <c r="E81" s="20">
        <v>8</v>
      </c>
      <c r="F81" s="20">
        <v>7</v>
      </c>
      <c r="G81" s="20"/>
      <c r="H81" s="20"/>
    </row>
    <row r="82" spans="1:8" x14ac:dyDescent="0.25">
      <c r="A82" s="20">
        <v>4.4000000000000004</v>
      </c>
      <c r="B82" s="31" t="s">
        <v>44</v>
      </c>
      <c r="C82" s="20" t="s">
        <v>45</v>
      </c>
      <c r="D82" s="20">
        <v>17</v>
      </c>
      <c r="E82" s="20">
        <v>35</v>
      </c>
      <c r="F82" s="20">
        <v>8</v>
      </c>
      <c r="G82" s="20"/>
      <c r="H82" s="20"/>
    </row>
    <row r="83" spans="1:8" x14ac:dyDescent="0.25">
      <c r="C83" s="20" t="s">
        <v>45</v>
      </c>
      <c r="D83" s="20">
        <v>14</v>
      </c>
      <c r="E83" s="20">
        <v>42</v>
      </c>
      <c r="F83" s="20">
        <v>12</v>
      </c>
      <c r="G83" s="20"/>
      <c r="H83" s="20"/>
    </row>
    <row r="84" spans="1:8" x14ac:dyDescent="0.25">
      <c r="A84" s="20">
        <v>6.2</v>
      </c>
      <c r="B84" s="31" t="s">
        <v>44</v>
      </c>
      <c r="C84" s="20" t="s">
        <v>45</v>
      </c>
      <c r="D84" s="20">
        <v>8</v>
      </c>
      <c r="E84" s="20">
        <v>5</v>
      </c>
      <c r="F84" s="20">
        <v>3</v>
      </c>
      <c r="G84" s="20"/>
      <c r="H84" s="20"/>
    </row>
    <row r="85" spans="1:8" x14ac:dyDescent="0.25">
      <c r="C85" s="20" t="s">
        <v>45</v>
      </c>
      <c r="D85" s="20">
        <v>8</v>
      </c>
      <c r="E85" s="20">
        <v>4</v>
      </c>
      <c r="F85" s="20">
        <v>1</v>
      </c>
      <c r="G85" s="20"/>
      <c r="H85" s="20"/>
    </row>
    <row r="86" spans="1:8" x14ac:dyDescent="0.25">
      <c r="A86" s="20">
        <v>1.2</v>
      </c>
      <c r="B86" s="31" t="s">
        <v>44</v>
      </c>
      <c r="C86" s="20" t="s">
        <v>46</v>
      </c>
      <c r="D86" s="20">
        <v>12</v>
      </c>
      <c r="E86" s="20">
        <v>52</v>
      </c>
      <c r="F86" s="20">
        <v>4</v>
      </c>
      <c r="G86" s="20"/>
      <c r="H86" s="20"/>
    </row>
    <row r="87" spans="1:8" x14ac:dyDescent="0.25">
      <c r="C87" s="20" t="s">
        <v>46</v>
      </c>
      <c r="D87" s="20">
        <v>2</v>
      </c>
      <c r="E87" s="20">
        <v>2</v>
      </c>
      <c r="F87" s="20">
        <v>0</v>
      </c>
      <c r="G87" s="20"/>
      <c r="H87" s="20"/>
    </row>
    <row r="88" spans="1:8" x14ac:dyDescent="0.25">
      <c r="A88" s="20">
        <v>1.4</v>
      </c>
      <c r="B88" s="31" t="s">
        <v>44</v>
      </c>
      <c r="C88" s="20" t="s">
        <v>46</v>
      </c>
      <c r="D88" s="20"/>
      <c r="E88" s="20"/>
      <c r="F88" s="20"/>
      <c r="G88" s="20"/>
      <c r="H88" s="20"/>
    </row>
    <row r="89" spans="1:8" x14ac:dyDescent="0.25">
      <c r="C89" s="20" t="s">
        <v>46</v>
      </c>
      <c r="D89" s="20">
        <v>12</v>
      </c>
      <c r="E89" s="20">
        <v>11</v>
      </c>
      <c r="F89" s="20">
        <v>0</v>
      </c>
      <c r="G89" s="20"/>
      <c r="H89" s="20"/>
    </row>
    <row r="90" spans="1:8" x14ac:dyDescent="0.25">
      <c r="A90" s="20">
        <v>2.2000000000000002</v>
      </c>
      <c r="B90" s="31" t="s">
        <v>44</v>
      </c>
      <c r="C90" s="20" t="s">
        <v>46</v>
      </c>
      <c r="D90" s="20">
        <v>18</v>
      </c>
      <c r="E90" s="20">
        <v>2</v>
      </c>
      <c r="F90" s="20">
        <v>1</v>
      </c>
      <c r="G90" s="20"/>
      <c r="H90" s="20"/>
    </row>
    <row r="91" spans="1:8" x14ac:dyDescent="0.25">
      <c r="C91" s="20" t="s">
        <v>46</v>
      </c>
      <c r="D91" s="20">
        <v>11</v>
      </c>
      <c r="E91" s="20">
        <v>0</v>
      </c>
      <c r="F91" s="20">
        <v>0</v>
      </c>
      <c r="G91" s="20"/>
      <c r="H91" s="20"/>
    </row>
    <row r="92" spans="1:8" x14ac:dyDescent="0.25">
      <c r="A92" s="20">
        <v>2.5</v>
      </c>
      <c r="B92" s="31" t="s">
        <v>44</v>
      </c>
      <c r="C92" s="20" t="s">
        <v>46</v>
      </c>
      <c r="D92" s="20">
        <v>6</v>
      </c>
      <c r="E92" s="20">
        <v>0</v>
      </c>
      <c r="F92" s="20">
        <v>0</v>
      </c>
      <c r="G92" s="20"/>
      <c r="H92" s="20"/>
    </row>
    <row r="93" spans="1:8" x14ac:dyDescent="0.25">
      <c r="C93" s="20" t="s">
        <v>46</v>
      </c>
      <c r="D93" s="20">
        <v>11</v>
      </c>
      <c r="E93" s="20">
        <v>7</v>
      </c>
      <c r="F93" s="20">
        <v>1</v>
      </c>
      <c r="G93" s="20"/>
      <c r="H93" s="20"/>
    </row>
    <row r="94" spans="1:8" x14ac:dyDescent="0.25">
      <c r="A94" s="20">
        <v>3.2</v>
      </c>
      <c r="B94" s="31" t="s">
        <v>44</v>
      </c>
      <c r="C94" s="20" t="s">
        <v>46</v>
      </c>
      <c r="D94" s="20">
        <v>11</v>
      </c>
      <c r="E94" s="20">
        <v>0</v>
      </c>
      <c r="F94" s="20">
        <v>0</v>
      </c>
      <c r="G94" s="20"/>
      <c r="H94" s="20"/>
    </row>
    <row r="95" spans="1:8" x14ac:dyDescent="0.25">
      <c r="C95" s="20" t="s">
        <v>46</v>
      </c>
      <c r="D95" s="20"/>
      <c r="E95" s="20"/>
      <c r="F95" s="20"/>
      <c r="G95" s="20"/>
      <c r="H95" s="20"/>
    </row>
    <row r="96" spans="1:8" x14ac:dyDescent="0.25">
      <c r="A96" s="20">
        <v>4.0999999999999996</v>
      </c>
      <c r="B96" s="31" t="s">
        <v>44</v>
      </c>
      <c r="C96" s="20" t="s">
        <v>46</v>
      </c>
      <c r="D96" s="20">
        <v>12</v>
      </c>
      <c r="E96" s="20">
        <v>10</v>
      </c>
      <c r="F96" s="20">
        <v>4</v>
      </c>
      <c r="G96" s="20"/>
      <c r="H96" s="20"/>
    </row>
    <row r="97" spans="1:8" x14ac:dyDescent="0.25">
      <c r="C97" s="20" t="s">
        <v>46</v>
      </c>
      <c r="D97" s="20">
        <v>17</v>
      </c>
      <c r="E97" s="20">
        <v>1</v>
      </c>
      <c r="F97" s="20">
        <v>1</v>
      </c>
      <c r="G97" s="20"/>
      <c r="H97" s="20"/>
    </row>
    <row r="98" spans="1:8" x14ac:dyDescent="0.25">
      <c r="A98" s="20">
        <v>4.4000000000000004</v>
      </c>
      <c r="B98" s="31" t="s">
        <v>44</v>
      </c>
      <c r="C98" s="20" t="s">
        <v>46</v>
      </c>
      <c r="D98" s="20">
        <v>15</v>
      </c>
      <c r="E98" s="20">
        <v>19</v>
      </c>
      <c r="F98" s="20">
        <v>1</v>
      </c>
      <c r="G98" s="20"/>
      <c r="H98" s="20"/>
    </row>
    <row r="99" spans="1:8" x14ac:dyDescent="0.25">
      <c r="C99" s="20" t="s">
        <v>46</v>
      </c>
      <c r="D99" s="20">
        <v>13</v>
      </c>
      <c r="E99" s="20">
        <v>15</v>
      </c>
      <c r="F99" s="20">
        <v>1</v>
      </c>
      <c r="G99" s="20"/>
      <c r="H99" s="20"/>
    </row>
    <row r="100" spans="1:8" x14ac:dyDescent="0.25">
      <c r="A100" s="20">
        <v>6.2</v>
      </c>
      <c r="B100" s="31" t="s">
        <v>44</v>
      </c>
      <c r="C100" s="20" t="s">
        <v>46</v>
      </c>
      <c r="D100" s="20">
        <v>12</v>
      </c>
      <c r="E100" s="20">
        <v>5</v>
      </c>
      <c r="F100" s="20">
        <v>2</v>
      </c>
      <c r="G100" s="20"/>
      <c r="H100" s="20"/>
    </row>
    <row r="101" spans="1:8" x14ac:dyDescent="0.25">
      <c r="C101" s="20" t="s">
        <v>46</v>
      </c>
      <c r="D101" s="20">
        <v>21</v>
      </c>
      <c r="E101" s="20">
        <v>22</v>
      </c>
      <c r="F101" s="20">
        <v>0</v>
      </c>
      <c r="G101" s="20"/>
      <c r="H101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workbookViewId="0">
      <pane xSplit="1" ySplit="1" topLeftCell="B5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sheetData>
    <row r="1" spans="1:23" ht="47.25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2" t="s">
        <v>0</v>
      </c>
      <c r="O1" s="2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30" t="s">
        <v>143</v>
      </c>
      <c r="V1" s="2"/>
      <c r="W1" s="2"/>
    </row>
    <row r="2" spans="1:23" x14ac:dyDescent="0.25">
      <c r="A2">
        <v>1.4</v>
      </c>
      <c r="B2" t="s">
        <v>154</v>
      </c>
      <c r="C2" t="s">
        <v>45</v>
      </c>
      <c r="D2">
        <v>10</v>
      </c>
      <c r="E2">
        <v>37</v>
      </c>
      <c r="F2">
        <v>2</v>
      </c>
      <c r="G2">
        <f t="shared" ref="G2:G25" si="0">(F2/(D2+F2))*100</f>
        <v>16.666666666666664</v>
      </c>
      <c r="H2">
        <f t="shared" ref="H2:H25" si="1">(E2/(E2+F2))*100</f>
        <v>94.871794871794862</v>
      </c>
      <c r="I2">
        <f t="shared" ref="I2:I25" si="2">(F2/E2)*100</f>
        <v>5.4054054054054053</v>
      </c>
      <c r="J2">
        <f t="shared" ref="J2:J25" si="3">E2+F2</f>
        <v>39</v>
      </c>
      <c r="K2">
        <f t="shared" ref="K2:K25" si="4">D2+F2</f>
        <v>12</v>
      </c>
      <c r="N2">
        <v>1.4</v>
      </c>
      <c r="O2" t="s">
        <v>142</v>
      </c>
      <c r="P2">
        <f t="shared" ref="P2:R9" si="5">SUM(D2,D18)</f>
        <v>17</v>
      </c>
      <c r="Q2">
        <f t="shared" si="5"/>
        <v>75</v>
      </c>
      <c r="R2">
        <f t="shared" si="5"/>
        <v>4</v>
      </c>
      <c r="S2">
        <f>((R2/(P2+R2))*100)+0.1</f>
        <v>19.147619047619049</v>
      </c>
      <c r="T2">
        <f t="shared" ref="T2:T9" si="6">SUM(P2,R2)</f>
        <v>21</v>
      </c>
      <c r="U2" s="29">
        <f>$S$11*S2</f>
        <v>0.73054311625730561</v>
      </c>
    </row>
    <row r="3" spans="1:23" x14ac:dyDescent="0.25">
      <c r="A3">
        <v>2.2000000000000002</v>
      </c>
      <c r="B3" t="s">
        <v>127</v>
      </c>
      <c r="C3" t="s">
        <v>45</v>
      </c>
      <c r="D3">
        <v>12</v>
      </c>
      <c r="E3">
        <v>54</v>
      </c>
      <c r="F3">
        <v>1</v>
      </c>
      <c r="G3">
        <f t="shared" si="0"/>
        <v>7.6923076923076925</v>
      </c>
      <c r="H3">
        <f t="shared" si="1"/>
        <v>98.181818181818187</v>
      </c>
      <c r="I3">
        <f t="shared" si="2"/>
        <v>1.8518518518518516</v>
      </c>
      <c r="J3">
        <f t="shared" si="3"/>
        <v>55</v>
      </c>
      <c r="K3">
        <f t="shared" si="4"/>
        <v>13</v>
      </c>
      <c r="N3">
        <v>2.2000000000000002</v>
      </c>
      <c r="O3" t="s">
        <v>142</v>
      </c>
      <c r="P3">
        <f t="shared" si="5"/>
        <v>19</v>
      </c>
      <c r="Q3">
        <f t="shared" si="5"/>
        <v>59</v>
      </c>
      <c r="R3">
        <f t="shared" si="5"/>
        <v>1</v>
      </c>
      <c r="S3">
        <f>((R3/(P3+R3))*100)+0.1</f>
        <v>5.0999999999999996</v>
      </c>
      <c r="T3">
        <f t="shared" si="6"/>
        <v>20</v>
      </c>
      <c r="U3" s="29">
        <f>$S$11*S3</f>
        <v>0.19458136720009306</v>
      </c>
    </row>
    <row r="4" spans="1:23" x14ac:dyDescent="0.25">
      <c r="A4">
        <v>2.4</v>
      </c>
      <c r="B4" t="s">
        <v>127</v>
      </c>
      <c r="C4" t="s">
        <v>45</v>
      </c>
      <c r="D4">
        <v>7</v>
      </c>
      <c r="E4">
        <f>115-7</f>
        <v>108</v>
      </c>
      <c r="F4">
        <v>0</v>
      </c>
      <c r="G4">
        <f t="shared" si="0"/>
        <v>0</v>
      </c>
      <c r="H4">
        <f t="shared" si="1"/>
        <v>100</v>
      </c>
      <c r="I4">
        <f t="shared" si="2"/>
        <v>0</v>
      </c>
      <c r="J4">
        <f t="shared" si="3"/>
        <v>108</v>
      </c>
      <c r="K4">
        <f t="shared" si="4"/>
        <v>7</v>
      </c>
      <c r="N4">
        <v>2.4</v>
      </c>
      <c r="O4" t="s">
        <v>142</v>
      </c>
      <c r="P4">
        <f t="shared" si="5"/>
        <v>12</v>
      </c>
      <c r="Q4">
        <f t="shared" si="5"/>
        <v>146</v>
      </c>
      <c r="R4">
        <f t="shared" si="5"/>
        <v>5</v>
      </c>
      <c r="S4">
        <f>((R4/(P4+R4))*100)+0.1</f>
        <v>29.511764705882356</v>
      </c>
      <c r="T4">
        <f t="shared" si="6"/>
        <v>17</v>
      </c>
      <c r="U4" s="29">
        <f>$S$11*S4</f>
        <v>1.1259685343054984</v>
      </c>
    </row>
    <row r="5" spans="1:23" x14ac:dyDescent="0.25">
      <c r="A5">
        <v>3.1</v>
      </c>
      <c r="B5" t="s">
        <v>127</v>
      </c>
      <c r="C5" t="s">
        <v>45</v>
      </c>
      <c r="D5">
        <v>6</v>
      </c>
      <c r="E5">
        <f>278-8</f>
        <v>270</v>
      </c>
      <c r="F5">
        <v>2</v>
      </c>
      <c r="G5">
        <f t="shared" si="0"/>
        <v>25</v>
      </c>
      <c r="H5">
        <f t="shared" si="1"/>
        <v>99.264705882352942</v>
      </c>
      <c r="I5">
        <f t="shared" si="2"/>
        <v>0.74074074074074081</v>
      </c>
      <c r="J5">
        <f t="shared" si="3"/>
        <v>272</v>
      </c>
      <c r="K5">
        <f t="shared" si="4"/>
        <v>8</v>
      </c>
      <c r="N5">
        <v>3.1</v>
      </c>
      <c r="O5" t="s">
        <v>142</v>
      </c>
      <c r="P5">
        <f t="shared" si="5"/>
        <v>16</v>
      </c>
      <c r="Q5">
        <f t="shared" si="5"/>
        <v>440</v>
      </c>
      <c r="R5">
        <f t="shared" si="5"/>
        <v>6</v>
      </c>
      <c r="S5">
        <f>((R5/(P5+R5))*100)+0.1</f>
        <v>27.372727272727271</v>
      </c>
      <c r="T5">
        <f t="shared" si="6"/>
        <v>22</v>
      </c>
      <c r="U5" s="29">
        <f>$S$11*S5</f>
        <v>1.044357391514225</v>
      </c>
    </row>
    <row r="6" spans="1:23" x14ac:dyDescent="0.25">
      <c r="A6">
        <v>4.2</v>
      </c>
      <c r="B6" t="s">
        <v>127</v>
      </c>
      <c r="C6" t="s">
        <v>45</v>
      </c>
      <c r="D6">
        <v>13</v>
      </c>
      <c r="E6">
        <v>53</v>
      </c>
      <c r="F6">
        <v>2</v>
      </c>
      <c r="G6">
        <f t="shared" si="0"/>
        <v>13.333333333333334</v>
      </c>
      <c r="H6">
        <f t="shared" si="1"/>
        <v>96.36363636363636</v>
      </c>
      <c r="I6">
        <f t="shared" si="2"/>
        <v>3.7735849056603774</v>
      </c>
      <c r="J6">
        <f t="shared" si="3"/>
        <v>55</v>
      </c>
      <c r="K6">
        <f t="shared" si="4"/>
        <v>15</v>
      </c>
      <c r="N6">
        <v>4.2</v>
      </c>
      <c r="O6" t="s">
        <v>142</v>
      </c>
      <c r="P6">
        <f t="shared" si="5"/>
        <v>20</v>
      </c>
      <c r="Q6">
        <f t="shared" si="5"/>
        <v>100</v>
      </c>
      <c r="R6">
        <f t="shared" si="5"/>
        <v>3</v>
      </c>
      <c r="S6">
        <f>((R6/(P6+R6))*100)+0.1</f>
        <v>13.143478260869564</v>
      </c>
      <c r="T6">
        <f t="shared" si="6"/>
        <v>23</v>
      </c>
      <c r="U6" s="29">
        <f>$S$11*S6</f>
        <v>0.50146587642445128</v>
      </c>
    </row>
    <row r="7" spans="1:23" x14ac:dyDescent="0.25">
      <c r="A7">
        <v>4.5</v>
      </c>
      <c r="B7" t="s">
        <v>127</v>
      </c>
      <c r="C7" t="s">
        <v>45</v>
      </c>
      <c r="G7" t="e">
        <f t="shared" si="0"/>
        <v>#DIV/0!</v>
      </c>
      <c r="H7" t="e">
        <f t="shared" si="1"/>
        <v>#DIV/0!</v>
      </c>
      <c r="I7" t="e">
        <f t="shared" si="2"/>
        <v>#DIV/0!</v>
      </c>
      <c r="J7">
        <f t="shared" si="3"/>
        <v>0</v>
      </c>
      <c r="K7">
        <f t="shared" si="4"/>
        <v>0</v>
      </c>
      <c r="N7">
        <v>4.5</v>
      </c>
      <c r="O7" t="s">
        <v>142</v>
      </c>
      <c r="P7">
        <f t="shared" si="5"/>
        <v>0</v>
      </c>
      <c r="Q7">
        <f t="shared" si="5"/>
        <v>0</v>
      </c>
      <c r="R7">
        <f t="shared" si="5"/>
        <v>0</v>
      </c>
      <c r="T7">
        <f t="shared" si="6"/>
        <v>0</v>
      </c>
      <c r="U7" s="29"/>
    </row>
    <row r="8" spans="1:23" x14ac:dyDescent="0.25">
      <c r="A8">
        <v>5.2</v>
      </c>
      <c r="B8" t="s">
        <v>127</v>
      </c>
      <c r="C8" t="s">
        <v>45</v>
      </c>
      <c r="D8">
        <v>4</v>
      </c>
      <c r="E8">
        <v>184</v>
      </c>
      <c r="F8">
        <v>6</v>
      </c>
      <c r="G8">
        <f t="shared" si="0"/>
        <v>60</v>
      </c>
      <c r="H8">
        <f t="shared" si="1"/>
        <v>96.84210526315789</v>
      </c>
      <c r="I8">
        <f t="shared" si="2"/>
        <v>3.2608695652173911</v>
      </c>
      <c r="J8">
        <f t="shared" si="3"/>
        <v>190</v>
      </c>
      <c r="K8">
        <f t="shared" si="4"/>
        <v>10</v>
      </c>
      <c r="N8">
        <v>5.2</v>
      </c>
      <c r="O8" t="s">
        <v>142</v>
      </c>
      <c r="P8">
        <f t="shared" si="5"/>
        <v>9</v>
      </c>
      <c r="Q8">
        <f t="shared" si="5"/>
        <v>286</v>
      </c>
      <c r="R8">
        <f t="shared" si="5"/>
        <v>10</v>
      </c>
      <c r="S8">
        <f>((R8/(P8+R8))*100)+0.1</f>
        <v>52.731578947368419</v>
      </c>
      <c r="T8">
        <f t="shared" si="6"/>
        <v>19</v>
      </c>
      <c r="U8" s="29">
        <f>$S$11*S8</f>
        <v>2.0118789659212926</v>
      </c>
    </row>
    <row r="9" spans="1:23" x14ac:dyDescent="0.25">
      <c r="A9">
        <v>5.3</v>
      </c>
      <c r="B9" t="s">
        <v>127</v>
      </c>
      <c r="C9" t="s">
        <v>45</v>
      </c>
      <c r="D9">
        <v>7</v>
      </c>
      <c r="E9">
        <f>181-11</f>
        <v>170</v>
      </c>
      <c r="F9">
        <v>4</v>
      </c>
      <c r="G9">
        <f t="shared" si="0"/>
        <v>36.363636363636367</v>
      </c>
      <c r="H9">
        <f t="shared" si="1"/>
        <v>97.701149425287355</v>
      </c>
      <c r="I9">
        <f t="shared" si="2"/>
        <v>2.3529411764705883</v>
      </c>
      <c r="J9">
        <f t="shared" si="3"/>
        <v>174</v>
      </c>
      <c r="K9">
        <f t="shared" si="4"/>
        <v>11</v>
      </c>
      <c r="N9">
        <v>5.3</v>
      </c>
      <c r="O9" t="s">
        <v>142</v>
      </c>
      <c r="P9">
        <f t="shared" si="5"/>
        <v>7</v>
      </c>
      <c r="Q9">
        <f t="shared" si="5"/>
        <v>170</v>
      </c>
      <c r="R9">
        <f t="shared" si="5"/>
        <v>4</v>
      </c>
      <c r="S9">
        <f>((R9/(P9+R9))*100)+0.1</f>
        <v>36.463636363636368</v>
      </c>
      <c r="T9">
        <f t="shared" si="6"/>
        <v>11</v>
      </c>
      <c r="U9" s="29">
        <f>$S$11*S9</f>
        <v>1.3912047483771361</v>
      </c>
    </row>
    <row r="10" spans="1:23" x14ac:dyDescent="0.25">
      <c r="A10">
        <v>1.4</v>
      </c>
      <c r="B10" t="s">
        <v>127</v>
      </c>
      <c r="C10" t="s">
        <v>17</v>
      </c>
      <c r="D10">
        <v>8</v>
      </c>
      <c r="E10">
        <v>12</v>
      </c>
      <c r="F10">
        <v>2</v>
      </c>
      <c r="G10">
        <f t="shared" si="0"/>
        <v>20</v>
      </c>
      <c r="H10">
        <f t="shared" si="1"/>
        <v>85.714285714285708</v>
      </c>
      <c r="I10">
        <f t="shared" si="2"/>
        <v>16.666666666666664</v>
      </c>
      <c r="J10">
        <f t="shared" si="3"/>
        <v>14</v>
      </c>
      <c r="K10">
        <f t="shared" si="4"/>
        <v>10</v>
      </c>
      <c r="N10" s="1" t="s">
        <v>24</v>
      </c>
      <c r="S10">
        <f>AVERAGE(S2:S9)</f>
        <v>26.210114942586141</v>
      </c>
      <c r="U10" s="29"/>
    </row>
    <row r="11" spans="1:23" x14ac:dyDescent="0.25">
      <c r="A11">
        <v>2.2000000000000002</v>
      </c>
      <c r="B11" t="s">
        <v>127</v>
      </c>
      <c r="C11" t="s">
        <v>17</v>
      </c>
      <c r="D11">
        <v>12</v>
      </c>
      <c r="F11">
        <v>1</v>
      </c>
      <c r="G11">
        <f t="shared" si="0"/>
        <v>7.6923076923076925</v>
      </c>
      <c r="H11">
        <f t="shared" si="1"/>
        <v>0</v>
      </c>
      <c r="I11" t="e">
        <f t="shared" si="2"/>
        <v>#DIV/0!</v>
      </c>
      <c r="J11">
        <f t="shared" si="3"/>
        <v>1</v>
      </c>
      <c r="K11">
        <f t="shared" si="4"/>
        <v>13</v>
      </c>
      <c r="N11" s="1" t="s">
        <v>141</v>
      </c>
      <c r="S11">
        <f>1/S10</f>
        <v>3.815320925492021E-2</v>
      </c>
      <c r="U11" s="29"/>
    </row>
    <row r="12" spans="1:23" x14ac:dyDescent="0.25">
      <c r="A12">
        <v>2.4</v>
      </c>
      <c r="B12" t="s">
        <v>127</v>
      </c>
      <c r="C12" t="s">
        <v>17</v>
      </c>
      <c r="D12">
        <v>6</v>
      </c>
      <c r="E12">
        <v>45</v>
      </c>
      <c r="F12">
        <v>4</v>
      </c>
      <c r="G12">
        <f t="shared" si="0"/>
        <v>40</v>
      </c>
      <c r="H12">
        <f t="shared" si="1"/>
        <v>91.83673469387756</v>
      </c>
      <c r="I12">
        <f t="shared" si="2"/>
        <v>8.8888888888888893</v>
      </c>
      <c r="J12">
        <f t="shared" si="3"/>
        <v>49</v>
      </c>
      <c r="K12">
        <f t="shared" si="4"/>
        <v>10</v>
      </c>
      <c r="U12" s="29"/>
    </row>
    <row r="13" spans="1:23" x14ac:dyDescent="0.25">
      <c r="A13">
        <v>3.1</v>
      </c>
      <c r="B13" t="s">
        <v>127</v>
      </c>
      <c r="C13" t="s">
        <v>17</v>
      </c>
      <c r="D13">
        <v>14</v>
      </c>
      <c r="E13">
        <v>81</v>
      </c>
      <c r="F13">
        <v>7</v>
      </c>
      <c r="G13">
        <f t="shared" si="0"/>
        <v>33.333333333333329</v>
      </c>
      <c r="H13">
        <f t="shared" si="1"/>
        <v>92.045454545454547</v>
      </c>
      <c r="I13">
        <f t="shared" si="2"/>
        <v>8.6419753086419746</v>
      </c>
      <c r="J13">
        <f t="shared" si="3"/>
        <v>88</v>
      </c>
      <c r="K13">
        <f t="shared" si="4"/>
        <v>21</v>
      </c>
      <c r="U13" s="29"/>
    </row>
    <row r="14" spans="1:23" x14ac:dyDescent="0.25">
      <c r="A14">
        <v>4.2</v>
      </c>
      <c r="B14" t="s">
        <v>127</v>
      </c>
      <c r="C14" t="s">
        <v>17</v>
      </c>
      <c r="D14">
        <v>13</v>
      </c>
      <c r="E14">
        <v>15</v>
      </c>
      <c r="F14">
        <v>0</v>
      </c>
      <c r="G14">
        <f t="shared" si="0"/>
        <v>0</v>
      </c>
      <c r="H14">
        <f t="shared" si="1"/>
        <v>100</v>
      </c>
      <c r="I14">
        <f t="shared" si="2"/>
        <v>0</v>
      </c>
      <c r="J14">
        <f t="shared" si="3"/>
        <v>15</v>
      </c>
      <c r="K14">
        <f t="shared" si="4"/>
        <v>13</v>
      </c>
      <c r="U14" s="29"/>
    </row>
    <row r="15" spans="1:23" x14ac:dyDescent="0.25">
      <c r="A15">
        <v>4.5</v>
      </c>
      <c r="B15" t="s">
        <v>127</v>
      </c>
      <c r="C15" t="s">
        <v>17</v>
      </c>
      <c r="D15">
        <v>15</v>
      </c>
      <c r="E15">
        <v>5</v>
      </c>
      <c r="F15">
        <v>0</v>
      </c>
      <c r="G15">
        <f t="shared" si="0"/>
        <v>0</v>
      </c>
      <c r="H15">
        <f t="shared" si="1"/>
        <v>100</v>
      </c>
      <c r="I15">
        <f t="shared" si="2"/>
        <v>0</v>
      </c>
      <c r="J15">
        <f t="shared" si="3"/>
        <v>5</v>
      </c>
      <c r="K15">
        <f t="shared" si="4"/>
        <v>15</v>
      </c>
      <c r="U15" s="29"/>
    </row>
    <row r="16" spans="1:23" x14ac:dyDescent="0.25">
      <c r="A16">
        <v>5.2</v>
      </c>
      <c r="B16" t="s">
        <v>127</v>
      </c>
      <c r="C16" t="s">
        <v>17</v>
      </c>
      <c r="D16">
        <v>2</v>
      </c>
      <c r="E16">
        <v>57</v>
      </c>
      <c r="F16">
        <v>2</v>
      </c>
      <c r="G16">
        <f t="shared" si="0"/>
        <v>50</v>
      </c>
      <c r="H16">
        <f t="shared" si="1"/>
        <v>96.610169491525426</v>
      </c>
      <c r="I16">
        <f t="shared" si="2"/>
        <v>3.5087719298245612</v>
      </c>
      <c r="J16">
        <f t="shared" si="3"/>
        <v>59</v>
      </c>
      <c r="K16">
        <f t="shared" si="4"/>
        <v>4</v>
      </c>
      <c r="U16" s="29"/>
    </row>
    <row r="17" spans="1:21" x14ac:dyDescent="0.25">
      <c r="A17">
        <v>5.3</v>
      </c>
      <c r="B17" t="s">
        <v>127</v>
      </c>
      <c r="C17" t="s">
        <v>17</v>
      </c>
      <c r="D17">
        <v>7</v>
      </c>
      <c r="E17">
        <v>51</v>
      </c>
      <c r="F17">
        <v>4</v>
      </c>
      <c r="G17">
        <f t="shared" si="0"/>
        <v>36.363636363636367</v>
      </c>
      <c r="H17">
        <f t="shared" si="1"/>
        <v>92.72727272727272</v>
      </c>
      <c r="I17">
        <f t="shared" si="2"/>
        <v>7.8431372549019605</v>
      </c>
      <c r="J17">
        <f t="shared" si="3"/>
        <v>55</v>
      </c>
      <c r="K17">
        <f t="shared" si="4"/>
        <v>11</v>
      </c>
      <c r="U17" s="29"/>
    </row>
    <row r="18" spans="1:21" x14ac:dyDescent="0.25">
      <c r="A18">
        <v>1.4</v>
      </c>
      <c r="B18" t="s">
        <v>127</v>
      </c>
      <c r="C18" t="s">
        <v>46</v>
      </c>
      <c r="D18">
        <v>7</v>
      </c>
      <c r="E18">
        <v>38</v>
      </c>
      <c r="F18">
        <v>2</v>
      </c>
      <c r="G18">
        <f t="shared" si="0"/>
        <v>22.222222222222221</v>
      </c>
      <c r="H18">
        <f t="shared" si="1"/>
        <v>95</v>
      </c>
      <c r="I18">
        <f t="shared" si="2"/>
        <v>5.2631578947368416</v>
      </c>
      <c r="J18">
        <f t="shared" si="3"/>
        <v>40</v>
      </c>
      <c r="K18">
        <f t="shared" si="4"/>
        <v>9</v>
      </c>
      <c r="U18" s="29"/>
    </row>
    <row r="19" spans="1:21" x14ac:dyDescent="0.25">
      <c r="A19">
        <v>2.2000000000000002</v>
      </c>
      <c r="B19" t="s">
        <v>127</v>
      </c>
      <c r="C19" t="s">
        <v>46</v>
      </c>
      <c r="D19">
        <v>7</v>
      </c>
      <c r="E19">
        <v>5</v>
      </c>
      <c r="F19">
        <v>0</v>
      </c>
      <c r="G19">
        <f t="shared" si="0"/>
        <v>0</v>
      </c>
      <c r="H19">
        <f t="shared" si="1"/>
        <v>100</v>
      </c>
      <c r="I19">
        <f t="shared" si="2"/>
        <v>0</v>
      </c>
      <c r="J19">
        <f t="shared" si="3"/>
        <v>5</v>
      </c>
      <c r="K19">
        <f t="shared" si="4"/>
        <v>7</v>
      </c>
      <c r="U19" s="29"/>
    </row>
    <row r="20" spans="1:21" x14ac:dyDescent="0.25">
      <c r="A20">
        <v>2.4</v>
      </c>
      <c r="B20" t="s">
        <v>127</v>
      </c>
      <c r="C20" t="s">
        <v>46</v>
      </c>
      <c r="D20">
        <v>5</v>
      </c>
      <c r="E20">
        <v>38</v>
      </c>
      <c r="F20">
        <v>5</v>
      </c>
      <c r="G20">
        <f t="shared" si="0"/>
        <v>50</v>
      </c>
      <c r="H20">
        <f t="shared" si="1"/>
        <v>88.372093023255815</v>
      </c>
      <c r="I20">
        <f t="shared" si="2"/>
        <v>13.157894736842104</v>
      </c>
      <c r="J20">
        <f t="shared" si="3"/>
        <v>43</v>
      </c>
      <c r="K20">
        <f t="shared" si="4"/>
        <v>10</v>
      </c>
      <c r="U20" s="29"/>
    </row>
    <row r="21" spans="1:21" x14ac:dyDescent="0.25">
      <c r="A21">
        <v>3.1</v>
      </c>
      <c r="B21" t="s">
        <v>127</v>
      </c>
      <c r="C21" t="s">
        <v>46</v>
      </c>
      <c r="D21">
        <v>10</v>
      </c>
      <c r="E21">
        <v>170</v>
      </c>
      <c r="F21">
        <v>4</v>
      </c>
      <c r="G21">
        <f t="shared" si="0"/>
        <v>28.571428571428569</v>
      </c>
      <c r="H21">
        <f t="shared" si="1"/>
        <v>97.701149425287355</v>
      </c>
      <c r="I21">
        <f t="shared" si="2"/>
        <v>2.3529411764705883</v>
      </c>
      <c r="J21">
        <f t="shared" si="3"/>
        <v>174</v>
      </c>
      <c r="K21">
        <f t="shared" si="4"/>
        <v>14</v>
      </c>
      <c r="U21" s="29"/>
    </row>
    <row r="22" spans="1:21" x14ac:dyDescent="0.25">
      <c r="A22">
        <v>4.2</v>
      </c>
      <c r="B22" t="s">
        <v>127</v>
      </c>
      <c r="C22" t="s">
        <v>46</v>
      </c>
      <c r="D22">
        <v>7</v>
      </c>
      <c r="E22">
        <v>47</v>
      </c>
      <c r="F22">
        <v>1</v>
      </c>
      <c r="G22">
        <f t="shared" si="0"/>
        <v>12.5</v>
      </c>
      <c r="H22">
        <f t="shared" si="1"/>
        <v>97.916666666666657</v>
      </c>
      <c r="I22">
        <f t="shared" si="2"/>
        <v>2.1276595744680851</v>
      </c>
      <c r="J22">
        <f t="shared" si="3"/>
        <v>48</v>
      </c>
      <c r="K22">
        <f t="shared" si="4"/>
        <v>8</v>
      </c>
      <c r="U22" s="29"/>
    </row>
    <row r="23" spans="1:21" x14ac:dyDescent="0.25">
      <c r="A23">
        <v>4.5</v>
      </c>
      <c r="B23" t="s">
        <v>127</v>
      </c>
      <c r="C23" t="s">
        <v>46</v>
      </c>
      <c r="G23" t="e">
        <f t="shared" si="0"/>
        <v>#DIV/0!</v>
      </c>
      <c r="H23" t="e">
        <f t="shared" si="1"/>
        <v>#DIV/0!</v>
      </c>
      <c r="I23" t="e">
        <f t="shared" si="2"/>
        <v>#DIV/0!</v>
      </c>
      <c r="J23">
        <f t="shared" si="3"/>
        <v>0</v>
      </c>
      <c r="K23">
        <f t="shared" si="4"/>
        <v>0</v>
      </c>
      <c r="U23" s="29"/>
    </row>
    <row r="24" spans="1:21" x14ac:dyDescent="0.25">
      <c r="A24">
        <v>5.2</v>
      </c>
      <c r="B24" t="s">
        <v>127</v>
      </c>
      <c r="C24" t="s">
        <v>46</v>
      </c>
      <c r="D24">
        <v>5</v>
      </c>
      <c r="E24">
        <v>102</v>
      </c>
      <c r="F24">
        <v>4</v>
      </c>
      <c r="G24">
        <f t="shared" si="0"/>
        <v>44.444444444444443</v>
      </c>
      <c r="H24">
        <f t="shared" si="1"/>
        <v>96.226415094339629</v>
      </c>
      <c r="I24">
        <f t="shared" si="2"/>
        <v>3.9215686274509802</v>
      </c>
      <c r="J24">
        <f t="shared" si="3"/>
        <v>106</v>
      </c>
      <c r="K24">
        <f t="shared" si="4"/>
        <v>9</v>
      </c>
      <c r="U24" s="29"/>
    </row>
    <row r="25" spans="1:21" x14ac:dyDescent="0.25">
      <c r="A25">
        <v>5.3</v>
      </c>
      <c r="B25" t="s">
        <v>127</v>
      </c>
      <c r="C25" t="s">
        <v>46</v>
      </c>
      <c r="G25" t="e">
        <f t="shared" si="0"/>
        <v>#DIV/0!</v>
      </c>
      <c r="H25" t="e">
        <f t="shared" si="1"/>
        <v>#DIV/0!</v>
      </c>
      <c r="I25" t="e">
        <f t="shared" si="2"/>
        <v>#DIV/0!</v>
      </c>
      <c r="J25">
        <f t="shared" si="3"/>
        <v>0</v>
      </c>
      <c r="K25">
        <f t="shared" si="4"/>
        <v>0</v>
      </c>
      <c r="U25" s="29"/>
    </row>
    <row r="26" spans="1:21" x14ac:dyDescent="0.25">
      <c r="U26" s="29"/>
    </row>
    <row r="27" spans="1:21" x14ac:dyDescent="0.25">
      <c r="U27" s="29"/>
    </row>
    <row r="28" spans="1:21" x14ac:dyDescent="0.25">
      <c r="U28" s="29"/>
    </row>
    <row r="29" spans="1:21" x14ac:dyDescent="0.25">
      <c r="A29">
        <v>2.2999999999999998</v>
      </c>
      <c r="B29" t="s">
        <v>153</v>
      </c>
      <c r="C29" t="s">
        <v>45</v>
      </c>
      <c r="G29" t="e">
        <f t="shared" ref="G29:G49" si="7">(F29/(D29+F29))*100</f>
        <v>#DIV/0!</v>
      </c>
      <c r="H29" t="e">
        <f t="shared" ref="H29:H49" si="8">(E29/(E29+F29))*100</f>
        <v>#DIV/0!</v>
      </c>
      <c r="I29" t="e">
        <f t="shared" ref="I29:I49" si="9">(F29/E29)*100</f>
        <v>#DIV/0!</v>
      </c>
      <c r="J29">
        <f t="shared" ref="J29:J49" si="10">E29+F29</f>
        <v>0</v>
      </c>
      <c r="K29">
        <f t="shared" ref="K29:K49" si="11">D29+F29</f>
        <v>0</v>
      </c>
      <c r="N29">
        <v>2.2999999999999998</v>
      </c>
      <c r="O29" t="s">
        <v>140</v>
      </c>
      <c r="P29">
        <f t="shared" ref="P29:R35" si="12">SUM(D29,D43)</f>
        <v>9</v>
      </c>
      <c r="Q29">
        <f t="shared" si="12"/>
        <v>80</v>
      </c>
      <c r="R29">
        <f t="shared" si="12"/>
        <v>2</v>
      </c>
      <c r="S29">
        <f t="shared" ref="S29:S35" si="13">((R29/(P29+R29))*100)+1</f>
        <v>19.181818181818183</v>
      </c>
      <c r="T29">
        <f t="shared" ref="T29:T35" si="14">SUM(P29,R29)</f>
        <v>11</v>
      </c>
      <c r="U29" s="29">
        <f t="shared" ref="U29:U35" si="15">$S$11*S29</f>
        <v>0.7318479229807423</v>
      </c>
    </row>
    <row r="30" spans="1:21" x14ac:dyDescent="0.25">
      <c r="A30">
        <v>3.2</v>
      </c>
      <c r="B30" t="s">
        <v>130</v>
      </c>
      <c r="C30" t="s">
        <v>45</v>
      </c>
      <c r="D30">
        <v>14</v>
      </c>
      <c r="E30">
        <v>179</v>
      </c>
      <c r="F30">
        <v>1</v>
      </c>
      <c r="G30">
        <f t="shared" si="7"/>
        <v>6.666666666666667</v>
      </c>
      <c r="H30">
        <f t="shared" si="8"/>
        <v>99.444444444444443</v>
      </c>
      <c r="I30">
        <f t="shared" si="9"/>
        <v>0.55865921787709494</v>
      </c>
      <c r="J30">
        <f t="shared" si="10"/>
        <v>180</v>
      </c>
      <c r="K30">
        <f t="shared" si="11"/>
        <v>15</v>
      </c>
      <c r="N30">
        <v>3.2</v>
      </c>
      <c r="O30" t="s">
        <v>140</v>
      </c>
      <c r="P30">
        <f t="shared" si="12"/>
        <v>22</v>
      </c>
      <c r="Q30">
        <f t="shared" si="12"/>
        <v>251</v>
      </c>
      <c r="R30">
        <f t="shared" si="12"/>
        <v>3</v>
      </c>
      <c r="S30">
        <f t="shared" si="13"/>
        <v>13</v>
      </c>
      <c r="T30">
        <f t="shared" si="14"/>
        <v>25</v>
      </c>
      <c r="U30" s="29">
        <f t="shared" si="15"/>
        <v>0.49599172031396271</v>
      </c>
    </row>
    <row r="31" spans="1:21" x14ac:dyDescent="0.25">
      <c r="A31">
        <v>3.3</v>
      </c>
      <c r="B31" t="s">
        <v>130</v>
      </c>
      <c r="C31" t="s">
        <v>45</v>
      </c>
      <c r="D31">
        <v>11</v>
      </c>
      <c r="E31">
        <v>159</v>
      </c>
      <c r="F31">
        <v>2</v>
      </c>
      <c r="G31">
        <f t="shared" si="7"/>
        <v>15.384615384615385</v>
      </c>
      <c r="H31">
        <f t="shared" si="8"/>
        <v>98.757763975155271</v>
      </c>
      <c r="I31">
        <f t="shared" si="9"/>
        <v>1.257861635220126</v>
      </c>
      <c r="J31">
        <f t="shared" si="10"/>
        <v>161</v>
      </c>
      <c r="K31">
        <f t="shared" si="11"/>
        <v>13</v>
      </c>
      <c r="N31">
        <v>3.3</v>
      </c>
      <c r="O31" t="s">
        <v>140</v>
      </c>
      <c r="P31">
        <f t="shared" si="12"/>
        <v>23</v>
      </c>
      <c r="Q31">
        <f t="shared" si="12"/>
        <v>215</v>
      </c>
      <c r="R31">
        <f t="shared" si="12"/>
        <v>3</v>
      </c>
      <c r="S31">
        <f t="shared" si="13"/>
        <v>12.538461538461538</v>
      </c>
      <c r="T31">
        <f t="shared" si="14"/>
        <v>26</v>
      </c>
      <c r="U31" s="29">
        <f t="shared" si="15"/>
        <v>0.47838254681169184</v>
      </c>
    </row>
    <row r="32" spans="1:21" x14ac:dyDescent="0.25">
      <c r="A32">
        <v>4.3</v>
      </c>
      <c r="B32" t="s">
        <v>130</v>
      </c>
      <c r="C32" t="s">
        <v>45</v>
      </c>
      <c r="D32">
        <v>3</v>
      </c>
      <c r="E32">
        <f>266-9</f>
        <v>257</v>
      </c>
      <c r="F32">
        <v>6</v>
      </c>
      <c r="G32">
        <f t="shared" si="7"/>
        <v>66.666666666666657</v>
      </c>
      <c r="H32">
        <f t="shared" si="8"/>
        <v>97.718631178707227</v>
      </c>
      <c r="I32">
        <f t="shared" si="9"/>
        <v>2.3346303501945527</v>
      </c>
      <c r="J32">
        <f t="shared" si="10"/>
        <v>263</v>
      </c>
      <c r="K32">
        <f t="shared" si="11"/>
        <v>9</v>
      </c>
      <c r="N32">
        <v>4.3</v>
      </c>
      <c r="O32" t="s">
        <v>140</v>
      </c>
      <c r="P32">
        <f t="shared" si="12"/>
        <v>6</v>
      </c>
      <c r="Q32">
        <f t="shared" si="12"/>
        <v>437</v>
      </c>
      <c r="R32">
        <f t="shared" si="12"/>
        <v>8</v>
      </c>
      <c r="S32">
        <f t="shared" si="13"/>
        <v>58.142857142857139</v>
      </c>
      <c r="T32">
        <f t="shared" si="14"/>
        <v>14</v>
      </c>
      <c r="U32" s="29">
        <f t="shared" si="15"/>
        <v>2.2183365952503609</v>
      </c>
    </row>
    <row r="33" spans="1:21" x14ac:dyDescent="0.25">
      <c r="A33">
        <v>4.4000000000000004</v>
      </c>
      <c r="B33" t="s">
        <v>130</v>
      </c>
      <c r="C33" t="s">
        <v>45</v>
      </c>
      <c r="D33">
        <v>5</v>
      </c>
      <c r="E33">
        <f>203-8</f>
        <v>195</v>
      </c>
      <c r="F33">
        <v>3</v>
      </c>
      <c r="G33">
        <f t="shared" si="7"/>
        <v>37.5</v>
      </c>
      <c r="H33">
        <f t="shared" si="8"/>
        <v>98.484848484848484</v>
      </c>
      <c r="I33">
        <f t="shared" si="9"/>
        <v>1.5384615384615385</v>
      </c>
      <c r="J33">
        <f t="shared" si="10"/>
        <v>198</v>
      </c>
      <c r="K33">
        <f t="shared" si="11"/>
        <v>8</v>
      </c>
      <c r="N33">
        <v>4.4000000000000004</v>
      </c>
      <c r="O33" t="s">
        <v>140</v>
      </c>
      <c r="P33">
        <f t="shared" si="12"/>
        <v>12</v>
      </c>
      <c r="Q33">
        <f t="shared" si="12"/>
        <v>343</v>
      </c>
      <c r="R33">
        <f t="shared" si="12"/>
        <v>5</v>
      </c>
      <c r="S33">
        <f t="shared" si="13"/>
        <v>30.411764705882355</v>
      </c>
      <c r="T33">
        <f t="shared" si="14"/>
        <v>17</v>
      </c>
      <c r="U33" s="29">
        <f t="shared" si="15"/>
        <v>1.1603064226349264</v>
      </c>
    </row>
    <row r="34" spans="1:21" x14ac:dyDescent="0.25">
      <c r="A34">
        <v>5.0999999999999996</v>
      </c>
      <c r="B34" t="s">
        <v>130</v>
      </c>
      <c r="C34" t="s">
        <v>45</v>
      </c>
      <c r="G34" t="e">
        <f t="shared" si="7"/>
        <v>#DIV/0!</v>
      </c>
      <c r="H34" t="e">
        <f t="shared" si="8"/>
        <v>#DIV/0!</v>
      </c>
      <c r="I34" t="e">
        <f t="shared" si="9"/>
        <v>#DIV/0!</v>
      </c>
      <c r="J34">
        <f t="shared" si="10"/>
        <v>0</v>
      </c>
      <c r="K34">
        <f t="shared" si="11"/>
        <v>0</v>
      </c>
      <c r="N34">
        <v>5.0999999999999996</v>
      </c>
      <c r="O34" t="s">
        <v>140</v>
      </c>
      <c r="P34">
        <f t="shared" si="12"/>
        <v>9</v>
      </c>
      <c r="Q34">
        <f t="shared" si="12"/>
        <v>210</v>
      </c>
      <c r="R34">
        <f t="shared" si="12"/>
        <v>5</v>
      </c>
      <c r="S34">
        <f t="shared" si="13"/>
        <v>36.714285714285715</v>
      </c>
      <c r="T34">
        <f t="shared" si="14"/>
        <v>14</v>
      </c>
      <c r="U34" s="29">
        <f t="shared" si="15"/>
        <v>1.4007678255020706</v>
      </c>
    </row>
    <row r="35" spans="1:21" x14ac:dyDescent="0.25">
      <c r="A35">
        <v>5.4</v>
      </c>
      <c r="B35" t="s">
        <v>130</v>
      </c>
      <c r="C35" t="s">
        <v>45</v>
      </c>
      <c r="D35">
        <v>9</v>
      </c>
      <c r="E35">
        <f>193-9</f>
        <v>184</v>
      </c>
      <c r="F35">
        <v>0</v>
      </c>
      <c r="G35">
        <f t="shared" si="7"/>
        <v>0</v>
      </c>
      <c r="H35">
        <f t="shared" si="8"/>
        <v>100</v>
      </c>
      <c r="I35">
        <f t="shared" si="9"/>
        <v>0</v>
      </c>
      <c r="J35">
        <f t="shared" si="10"/>
        <v>184</v>
      </c>
      <c r="K35">
        <f t="shared" si="11"/>
        <v>9</v>
      </c>
      <c r="N35">
        <v>5.4</v>
      </c>
      <c r="O35" t="s">
        <v>140</v>
      </c>
      <c r="P35">
        <f t="shared" si="12"/>
        <v>17</v>
      </c>
      <c r="Q35">
        <f t="shared" si="12"/>
        <v>262</v>
      </c>
      <c r="R35">
        <f t="shared" si="12"/>
        <v>1</v>
      </c>
      <c r="S35">
        <f t="shared" si="13"/>
        <v>6.5555555555555554</v>
      </c>
      <c r="T35">
        <f t="shared" si="14"/>
        <v>18</v>
      </c>
      <c r="U35" s="29">
        <f t="shared" si="15"/>
        <v>0.25011548289336583</v>
      </c>
    </row>
    <row r="36" spans="1:21" x14ac:dyDescent="0.25">
      <c r="A36">
        <v>2.2999999999999998</v>
      </c>
      <c r="B36" t="s">
        <v>130</v>
      </c>
      <c r="C36" t="s">
        <v>17</v>
      </c>
      <c r="D36">
        <v>11</v>
      </c>
      <c r="E36">
        <v>23</v>
      </c>
      <c r="F36">
        <v>1</v>
      </c>
      <c r="G36">
        <f t="shared" si="7"/>
        <v>8.3333333333333321</v>
      </c>
      <c r="H36">
        <f t="shared" si="8"/>
        <v>95.833333333333343</v>
      </c>
      <c r="I36">
        <f t="shared" si="9"/>
        <v>4.3478260869565215</v>
      </c>
      <c r="J36">
        <f t="shared" si="10"/>
        <v>24</v>
      </c>
      <c r="K36">
        <f t="shared" si="11"/>
        <v>12</v>
      </c>
      <c r="U36" s="29"/>
    </row>
    <row r="37" spans="1:21" x14ac:dyDescent="0.25">
      <c r="A37">
        <v>3.2</v>
      </c>
      <c r="B37" t="s">
        <v>130</v>
      </c>
      <c r="C37" t="s">
        <v>17</v>
      </c>
      <c r="G37" t="e">
        <f t="shared" si="7"/>
        <v>#DIV/0!</v>
      </c>
      <c r="H37" t="e">
        <f t="shared" si="8"/>
        <v>#DIV/0!</v>
      </c>
      <c r="I37" t="e">
        <f t="shared" si="9"/>
        <v>#DIV/0!</v>
      </c>
      <c r="J37">
        <f t="shared" si="10"/>
        <v>0</v>
      </c>
      <c r="K37">
        <f t="shared" si="11"/>
        <v>0</v>
      </c>
      <c r="N37" s="1" t="s">
        <v>24</v>
      </c>
      <c r="S37">
        <f>AVERAGE(S29:S35)</f>
        <v>25.220677548408641</v>
      </c>
      <c r="U37" s="29"/>
    </row>
    <row r="38" spans="1:21" x14ac:dyDescent="0.25">
      <c r="A38">
        <v>3.3</v>
      </c>
      <c r="B38" t="s">
        <v>130</v>
      </c>
      <c r="C38" t="s">
        <v>17</v>
      </c>
      <c r="D38">
        <v>9</v>
      </c>
      <c r="E38">
        <v>15</v>
      </c>
      <c r="F38">
        <v>2</v>
      </c>
      <c r="G38">
        <f t="shared" si="7"/>
        <v>18.181818181818183</v>
      </c>
      <c r="H38">
        <f t="shared" si="8"/>
        <v>88.235294117647058</v>
      </c>
      <c r="I38">
        <f t="shared" si="9"/>
        <v>13.333333333333334</v>
      </c>
      <c r="J38">
        <f t="shared" si="10"/>
        <v>17</v>
      </c>
      <c r="K38">
        <f t="shared" si="11"/>
        <v>11</v>
      </c>
      <c r="U38" s="29"/>
    </row>
    <row r="39" spans="1:21" x14ac:dyDescent="0.25">
      <c r="A39">
        <v>4.3</v>
      </c>
      <c r="B39" t="s">
        <v>130</v>
      </c>
      <c r="C39" t="s">
        <v>17</v>
      </c>
      <c r="D39">
        <v>7</v>
      </c>
      <c r="E39">
        <v>179</v>
      </c>
      <c r="F39">
        <v>3</v>
      </c>
      <c r="G39">
        <f t="shared" si="7"/>
        <v>30</v>
      </c>
      <c r="H39">
        <f t="shared" si="8"/>
        <v>98.35164835164835</v>
      </c>
      <c r="I39">
        <f t="shared" si="9"/>
        <v>1.6759776536312849</v>
      </c>
      <c r="J39">
        <f t="shared" si="10"/>
        <v>182</v>
      </c>
      <c r="K39">
        <f t="shared" si="11"/>
        <v>10</v>
      </c>
      <c r="N39" s="1" t="s">
        <v>139</v>
      </c>
      <c r="S39">
        <f>_xlfn.T.TEST(S29:S35,S2:S9,2,2)</f>
        <v>0.91456301842025667</v>
      </c>
      <c r="U39" s="29"/>
    </row>
    <row r="40" spans="1:21" x14ac:dyDescent="0.25">
      <c r="A40">
        <v>4.4000000000000004</v>
      </c>
      <c r="B40" t="s">
        <v>130</v>
      </c>
      <c r="C40" t="s">
        <v>17</v>
      </c>
      <c r="D40">
        <v>10</v>
      </c>
      <c r="E40">
        <v>27</v>
      </c>
      <c r="F40">
        <v>0</v>
      </c>
      <c r="G40">
        <f t="shared" si="7"/>
        <v>0</v>
      </c>
      <c r="H40">
        <f t="shared" si="8"/>
        <v>100</v>
      </c>
      <c r="I40">
        <f t="shared" si="9"/>
        <v>0</v>
      </c>
      <c r="J40">
        <f t="shared" si="10"/>
        <v>27</v>
      </c>
      <c r="K40">
        <f t="shared" si="11"/>
        <v>10</v>
      </c>
    </row>
    <row r="41" spans="1:21" x14ac:dyDescent="0.25">
      <c r="A41">
        <v>5.0999999999999996</v>
      </c>
      <c r="B41" t="s">
        <v>130</v>
      </c>
      <c r="C41" t="s">
        <v>17</v>
      </c>
      <c r="D41">
        <v>9</v>
      </c>
      <c r="E41">
        <v>120</v>
      </c>
      <c r="F41">
        <v>1</v>
      </c>
      <c r="G41">
        <f t="shared" si="7"/>
        <v>10</v>
      </c>
      <c r="H41">
        <f t="shared" si="8"/>
        <v>99.173553719008268</v>
      </c>
      <c r="I41">
        <f t="shared" si="9"/>
        <v>0.83333333333333337</v>
      </c>
      <c r="J41">
        <f t="shared" si="10"/>
        <v>121</v>
      </c>
      <c r="K41">
        <f t="shared" si="11"/>
        <v>10</v>
      </c>
    </row>
    <row r="42" spans="1:21" x14ac:dyDescent="0.25">
      <c r="A42">
        <v>5.4</v>
      </c>
      <c r="B42" t="s">
        <v>130</v>
      </c>
      <c r="C42" t="s">
        <v>17</v>
      </c>
      <c r="D42">
        <v>7</v>
      </c>
      <c r="E42">
        <v>11</v>
      </c>
      <c r="F42">
        <v>1</v>
      </c>
      <c r="G42">
        <f t="shared" si="7"/>
        <v>12.5</v>
      </c>
      <c r="H42">
        <f t="shared" si="8"/>
        <v>91.666666666666657</v>
      </c>
      <c r="I42">
        <f t="shared" si="9"/>
        <v>9.0909090909090917</v>
      </c>
      <c r="J42">
        <f t="shared" si="10"/>
        <v>12</v>
      </c>
      <c r="K42">
        <f t="shared" si="11"/>
        <v>8</v>
      </c>
    </row>
    <row r="43" spans="1:21" x14ac:dyDescent="0.25">
      <c r="A43">
        <v>2.2999999999999998</v>
      </c>
      <c r="B43" t="s">
        <v>130</v>
      </c>
      <c r="C43" t="s">
        <v>46</v>
      </c>
      <c r="D43">
        <v>9</v>
      </c>
      <c r="E43">
        <v>80</v>
      </c>
      <c r="F43">
        <v>2</v>
      </c>
      <c r="G43">
        <f t="shared" si="7"/>
        <v>18.181818181818183</v>
      </c>
      <c r="H43">
        <f t="shared" si="8"/>
        <v>97.560975609756099</v>
      </c>
      <c r="I43">
        <f t="shared" si="9"/>
        <v>2.5</v>
      </c>
      <c r="J43">
        <f t="shared" si="10"/>
        <v>82</v>
      </c>
      <c r="K43">
        <f t="shared" si="11"/>
        <v>11</v>
      </c>
    </row>
    <row r="44" spans="1:21" x14ac:dyDescent="0.25">
      <c r="A44">
        <v>3.2</v>
      </c>
      <c r="B44" t="s">
        <v>130</v>
      </c>
      <c r="C44" t="s">
        <v>46</v>
      </c>
      <c r="D44">
        <v>8</v>
      </c>
      <c r="E44">
        <v>72</v>
      </c>
      <c r="F44">
        <v>2</v>
      </c>
      <c r="G44">
        <f t="shared" si="7"/>
        <v>20</v>
      </c>
      <c r="H44">
        <f t="shared" si="8"/>
        <v>97.297297297297305</v>
      </c>
      <c r="I44">
        <f t="shared" si="9"/>
        <v>2.7777777777777777</v>
      </c>
      <c r="J44">
        <f t="shared" si="10"/>
        <v>74</v>
      </c>
      <c r="K44">
        <f t="shared" si="11"/>
        <v>10</v>
      </c>
    </row>
    <row r="45" spans="1:21" x14ac:dyDescent="0.25">
      <c r="A45">
        <v>3.3</v>
      </c>
      <c r="B45" t="s">
        <v>130</v>
      </c>
      <c r="C45" t="s">
        <v>46</v>
      </c>
      <c r="D45">
        <v>12</v>
      </c>
      <c r="E45">
        <v>56</v>
      </c>
      <c r="F45">
        <v>1</v>
      </c>
      <c r="G45">
        <f t="shared" si="7"/>
        <v>7.6923076923076925</v>
      </c>
      <c r="H45">
        <f t="shared" si="8"/>
        <v>98.245614035087712</v>
      </c>
      <c r="I45">
        <f t="shared" si="9"/>
        <v>1.7857142857142856</v>
      </c>
      <c r="J45">
        <f t="shared" si="10"/>
        <v>57</v>
      </c>
      <c r="K45">
        <f t="shared" si="11"/>
        <v>13</v>
      </c>
    </row>
    <row r="46" spans="1:21" x14ac:dyDescent="0.25">
      <c r="A46">
        <v>4.3</v>
      </c>
      <c r="B46" t="s">
        <v>130</v>
      </c>
      <c r="C46" t="s">
        <v>46</v>
      </c>
      <c r="D46">
        <v>3</v>
      </c>
      <c r="E46">
        <v>180</v>
      </c>
      <c r="F46">
        <v>2</v>
      </c>
      <c r="G46">
        <f t="shared" si="7"/>
        <v>40</v>
      </c>
      <c r="H46">
        <f t="shared" si="8"/>
        <v>98.901098901098905</v>
      </c>
      <c r="I46">
        <f t="shared" si="9"/>
        <v>1.1111111111111112</v>
      </c>
      <c r="J46">
        <f t="shared" si="10"/>
        <v>182</v>
      </c>
      <c r="K46">
        <f t="shared" si="11"/>
        <v>5</v>
      </c>
    </row>
    <row r="47" spans="1:21" x14ac:dyDescent="0.25">
      <c r="A47">
        <v>4.4000000000000004</v>
      </c>
      <c r="B47" t="s">
        <v>130</v>
      </c>
      <c r="C47" t="s">
        <v>46</v>
      </c>
      <c r="D47">
        <v>7</v>
      </c>
      <c r="E47">
        <v>148</v>
      </c>
      <c r="F47">
        <v>2</v>
      </c>
      <c r="G47">
        <f t="shared" si="7"/>
        <v>22.222222222222221</v>
      </c>
      <c r="H47">
        <f t="shared" si="8"/>
        <v>98.666666666666671</v>
      </c>
      <c r="I47">
        <f t="shared" si="9"/>
        <v>1.3513513513513513</v>
      </c>
      <c r="J47">
        <f t="shared" si="10"/>
        <v>150</v>
      </c>
      <c r="K47">
        <f t="shared" si="11"/>
        <v>9</v>
      </c>
    </row>
    <row r="48" spans="1:21" x14ac:dyDescent="0.25">
      <c r="A48">
        <v>5.0999999999999996</v>
      </c>
      <c r="B48" t="s">
        <v>130</v>
      </c>
      <c r="C48" t="s">
        <v>46</v>
      </c>
      <c r="D48">
        <v>9</v>
      </c>
      <c r="E48">
        <v>210</v>
      </c>
      <c r="F48">
        <v>5</v>
      </c>
      <c r="G48">
        <f t="shared" si="7"/>
        <v>35.714285714285715</v>
      </c>
      <c r="H48">
        <f t="shared" si="8"/>
        <v>97.674418604651152</v>
      </c>
      <c r="I48">
        <f t="shared" si="9"/>
        <v>2.3809523809523809</v>
      </c>
      <c r="J48">
        <f t="shared" si="10"/>
        <v>215</v>
      </c>
      <c r="K48">
        <f t="shared" si="11"/>
        <v>14</v>
      </c>
    </row>
    <row r="49" spans="1:11" x14ac:dyDescent="0.25">
      <c r="A49">
        <v>5.4</v>
      </c>
      <c r="B49" t="s">
        <v>130</v>
      </c>
      <c r="C49" t="s">
        <v>46</v>
      </c>
      <c r="D49">
        <v>8</v>
      </c>
      <c r="E49">
        <v>78</v>
      </c>
      <c r="F49">
        <v>1</v>
      </c>
      <c r="G49">
        <f t="shared" si="7"/>
        <v>11.111111111111111</v>
      </c>
      <c r="H49">
        <f t="shared" si="8"/>
        <v>98.734177215189874</v>
      </c>
      <c r="I49">
        <f t="shared" si="9"/>
        <v>1.2820512820512819</v>
      </c>
      <c r="J49">
        <f t="shared" si="10"/>
        <v>79</v>
      </c>
      <c r="K49">
        <f t="shared" si="11"/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>
      <pane xSplit="1" ySplit="1" topLeftCell="B11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sheetData>
    <row r="1" spans="1:21" ht="47.25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2" t="s">
        <v>0</v>
      </c>
      <c r="O1" s="2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30" t="s">
        <v>143</v>
      </c>
    </row>
    <row r="2" spans="1:21" x14ac:dyDescent="0.25">
      <c r="A2">
        <v>1.1000000000000001</v>
      </c>
      <c r="B2" t="s">
        <v>23</v>
      </c>
      <c r="C2" t="s">
        <v>17</v>
      </c>
      <c r="G2" t="e">
        <f t="shared" ref="G2:G25" si="0">(F2/(D2+F2))*100</f>
        <v>#DIV/0!</v>
      </c>
      <c r="H2" t="e">
        <f t="shared" ref="H2:H25" si="1">(E2/(E2+F2))*100</f>
        <v>#DIV/0!</v>
      </c>
      <c r="I2" t="e">
        <f t="shared" ref="I2:I25" si="2">(F2/E2)*100</f>
        <v>#DIV/0!</v>
      </c>
      <c r="J2">
        <f t="shared" ref="J2:J25" si="3">E2+F2</f>
        <v>0</v>
      </c>
      <c r="K2">
        <f t="shared" ref="K2:K25" si="4">D2+F2</f>
        <v>0</v>
      </c>
      <c r="N2">
        <v>1.1000000000000001</v>
      </c>
      <c r="O2" t="s">
        <v>23</v>
      </c>
      <c r="P2">
        <f t="shared" ref="P2:R9" si="5">SUM(D10,D18)</f>
        <v>0</v>
      </c>
      <c r="Q2">
        <f t="shared" si="5"/>
        <v>0</v>
      </c>
      <c r="R2">
        <f t="shared" si="5"/>
        <v>0</v>
      </c>
      <c r="T2">
        <f t="shared" ref="T2:T9" si="6">SUM(P2,R2)</f>
        <v>0</v>
      </c>
    </row>
    <row r="3" spans="1:21" x14ac:dyDescent="0.25">
      <c r="A3">
        <v>1.4</v>
      </c>
      <c r="B3" t="s">
        <v>23</v>
      </c>
      <c r="C3" t="s">
        <v>17</v>
      </c>
      <c r="G3" t="e">
        <f t="shared" si="0"/>
        <v>#DIV/0!</v>
      </c>
      <c r="H3" t="e">
        <f t="shared" si="1"/>
        <v>#DIV/0!</v>
      </c>
      <c r="I3" t="e">
        <f t="shared" si="2"/>
        <v>#DIV/0!</v>
      </c>
      <c r="J3">
        <f t="shared" si="3"/>
        <v>0</v>
      </c>
      <c r="K3">
        <f t="shared" si="4"/>
        <v>0</v>
      </c>
      <c r="N3">
        <v>1.4</v>
      </c>
      <c r="O3" t="s">
        <v>23</v>
      </c>
      <c r="P3">
        <f t="shared" si="5"/>
        <v>5</v>
      </c>
      <c r="Q3">
        <f t="shared" si="5"/>
        <v>5</v>
      </c>
      <c r="R3">
        <f t="shared" si="5"/>
        <v>2</v>
      </c>
      <c r="S3">
        <f t="shared" ref="S3:S9" si="7">((R3/(P3+R3))*100)+1</f>
        <v>29.571428571428569</v>
      </c>
      <c r="T3">
        <f t="shared" si="6"/>
        <v>7</v>
      </c>
      <c r="U3">
        <f t="shared" ref="U3:U9" si="8">S3*$S$11</f>
        <v>0.95069620034608582</v>
      </c>
    </row>
    <row r="4" spans="1:21" x14ac:dyDescent="0.25">
      <c r="A4">
        <v>2.1</v>
      </c>
      <c r="B4" t="s">
        <v>23</v>
      </c>
      <c r="C4" t="s">
        <v>17</v>
      </c>
      <c r="G4" t="e">
        <f t="shared" si="0"/>
        <v>#DIV/0!</v>
      </c>
      <c r="H4" t="e">
        <f t="shared" si="1"/>
        <v>#DIV/0!</v>
      </c>
      <c r="I4" t="e">
        <f t="shared" si="2"/>
        <v>#DIV/0!</v>
      </c>
      <c r="J4">
        <f t="shared" si="3"/>
        <v>0</v>
      </c>
      <c r="K4">
        <f t="shared" si="4"/>
        <v>0</v>
      </c>
      <c r="N4">
        <v>2.1</v>
      </c>
      <c r="O4" t="s">
        <v>23</v>
      </c>
      <c r="P4">
        <f t="shared" si="5"/>
        <v>10</v>
      </c>
      <c r="Q4">
        <f t="shared" si="5"/>
        <v>20</v>
      </c>
      <c r="R4">
        <f t="shared" si="5"/>
        <v>10</v>
      </c>
      <c r="S4">
        <f t="shared" si="7"/>
        <v>51</v>
      </c>
      <c r="T4">
        <f t="shared" si="6"/>
        <v>20</v>
      </c>
      <c r="U4">
        <f t="shared" si="8"/>
        <v>1.6396064904519452</v>
      </c>
    </row>
    <row r="5" spans="1:21" x14ac:dyDescent="0.25">
      <c r="A5">
        <v>2.2000000000000002</v>
      </c>
      <c r="B5" t="s">
        <v>23</v>
      </c>
      <c r="C5" t="s">
        <v>17</v>
      </c>
      <c r="G5" t="e">
        <f t="shared" si="0"/>
        <v>#DIV/0!</v>
      </c>
      <c r="H5" t="e">
        <f t="shared" si="1"/>
        <v>#DIV/0!</v>
      </c>
      <c r="I5" t="e">
        <f t="shared" si="2"/>
        <v>#DIV/0!</v>
      </c>
      <c r="J5">
        <f t="shared" si="3"/>
        <v>0</v>
      </c>
      <c r="K5">
        <f t="shared" si="4"/>
        <v>0</v>
      </c>
      <c r="N5">
        <v>2.2000000000000002</v>
      </c>
      <c r="O5" t="s">
        <v>23</v>
      </c>
      <c r="P5">
        <f t="shared" si="5"/>
        <v>5</v>
      </c>
      <c r="Q5">
        <f t="shared" si="5"/>
        <v>43</v>
      </c>
      <c r="R5">
        <f t="shared" si="5"/>
        <v>3</v>
      </c>
      <c r="S5">
        <f t="shared" si="7"/>
        <v>38.5</v>
      </c>
      <c r="T5">
        <f t="shared" si="6"/>
        <v>8</v>
      </c>
      <c r="U5">
        <f t="shared" si="8"/>
        <v>1.2377421545568605</v>
      </c>
    </row>
    <row r="6" spans="1:21" x14ac:dyDescent="0.25">
      <c r="A6">
        <v>3.1</v>
      </c>
      <c r="B6" t="s">
        <v>23</v>
      </c>
      <c r="C6" t="s">
        <v>17</v>
      </c>
      <c r="G6" t="e">
        <f t="shared" si="0"/>
        <v>#DIV/0!</v>
      </c>
      <c r="H6" t="e">
        <f t="shared" si="1"/>
        <v>#DIV/0!</v>
      </c>
      <c r="I6" t="e">
        <f t="shared" si="2"/>
        <v>#DIV/0!</v>
      </c>
      <c r="J6">
        <f t="shared" si="3"/>
        <v>0</v>
      </c>
      <c r="K6">
        <f t="shared" si="4"/>
        <v>0</v>
      </c>
      <c r="N6">
        <v>3.1</v>
      </c>
      <c r="O6" t="s">
        <v>23</v>
      </c>
      <c r="P6">
        <f t="shared" si="5"/>
        <v>10</v>
      </c>
      <c r="Q6">
        <f t="shared" si="5"/>
        <v>26</v>
      </c>
      <c r="R6">
        <f t="shared" si="5"/>
        <v>8</v>
      </c>
      <c r="S6">
        <f t="shared" si="7"/>
        <v>45.444444444444443</v>
      </c>
      <c r="T6">
        <f t="shared" si="6"/>
        <v>18</v>
      </c>
      <c r="U6">
        <f t="shared" si="8"/>
        <v>1.4610001189430186</v>
      </c>
    </row>
    <row r="7" spans="1:21" x14ac:dyDescent="0.25">
      <c r="A7">
        <v>3.4</v>
      </c>
      <c r="B7" t="s">
        <v>23</v>
      </c>
      <c r="C7" t="s">
        <v>17</v>
      </c>
      <c r="G7" t="e">
        <f t="shared" si="0"/>
        <v>#DIV/0!</v>
      </c>
      <c r="H7" t="e">
        <f t="shared" si="1"/>
        <v>#DIV/0!</v>
      </c>
      <c r="I7" t="e">
        <f t="shared" si="2"/>
        <v>#DIV/0!</v>
      </c>
      <c r="J7">
        <f t="shared" si="3"/>
        <v>0</v>
      </c>
      <c r="K7">
        <f t="shared" si="4"/>
        <v>0</v>
      </c>
      <c r="N7">
        <v>3.4</v>
      </c>
      <c r="O7" t="s">
        <v>23</v>
      </c>
      <c r="P7">
        <f t="shared" si="5"/>
        <v>4</v>
      </c>
      <c r="Q7">
        <f t="shared" si="5"/>
        <v>10</v>
      </c>
      <c r="R7">
        <f t="shared" si="5"/>
        <v>0</v>
      </c>
      <c r="S7">
        <f t="shared" si="7"/>
        <v>1</v>
      </c>
      <c r="T7">
        <f t="shared" si="6"/>
        <v>4</v>
      </c>
      <c r="U7">
        <f t="shared" si="8"/>
        <v>3.2149146871606769E-2</v>
      </c>
    </row>
    <row r="8" spans="1:21" x14ac:dyDescent="0.25">
      <c r="A8">
        <v>4.2</v>
      </c>
      <c r="B8" t="s">
        <v>23</v>
      </c>
      <c r="C8" t="s">
        <v>17</v>
      </c>
      <c r="G8" t="e">
        <f t="shared" si="0"/>
        <v>#DIV/0!</v>
      </c>
      <c r="H8" t="e">
        <f t="shared" si="1"/>
        <v>#DIV/0!</v>
      </c>
      <c r="I8" t="e">
        <f t="shared" si="2"/>
        <v>#DIV/0!</v>
      </c>
      <c r="J8">
        <f t="shared" si="3"/>
        <v>0</v>
      </c>
      <c r="K8">
        <f t="shared" si="4"/>
        <v>0</v>
      </c>
      <c r="N8">
        <v>4.2</v>
      </c>
      <c r="O8" t="s">
        <v>23</v>
      </c>
      <c r="P8">
        <f t="shared" si="5"/>
        <v>15</v>
      </c>
      <c r="Q8">
        <f t="shared" si="5"/>
        <v>32</v>
      </c>
      <c r="R8">
        <f t="shared" si="5"/>
        <v>4</v>
      </c>
      <c r="S8">
        <f t="shared" si="7"/>
        <v>22.052631578947366</v>
      </c>
      <c r="T8">
        <f t="shared" si="6"/>
        <v>19</v>
      </c>
      <c r="U8">
        <f t="shared" si="8"/>
        <v>0.70897329153701238</v>
      </c>
    </row>
    <row r="9" spans="1:21" x14ac:dyDescent="0.25">
      <c r="A9">
        <v>4.4000000000000004</v>
      </c>
      <c r="B9" t="s">
        <v>23</v>
      </c>
      <c r="C9" t="s">
        <v>17</v>
      </c>
      <c r="G9" t="e">
        <f t="shared" si="0"/>
        <v>#DIV/0!</v>
      </c>
      <c r="H9" t="e">
        <f t="shared" si="1"/>
        <v>#DIV/0!</v>
      </c>
      <c r="I9" t="e">
        <f t="shared" si="2"/>
        <v>#DIV/0!</v>
      </c>
      <c r="J9">
        <f t="shared" si="3"/>
        <v>0</v>
      </c>
      <c r="K9">
        <f t="shared" si="4"/>
        <v>0</v>
      </c>
      <c r="N9">
        <v>4.4000000000000004</v>
      </c>
      <c r="O9" t="s">
        <v>23</v>
      </c>
      <c r="P9">
        <f t="shared" si="5"/>
        <v>17</v>
      </c>
      <c r="Q9">
        <f t="shared" si="5"/>
        <v>76</v>
      </c>
      <c r="R9">
        <f t="shared" si="5"/>
        <v>7</v>
      </c>
      <c r="S9">
        <f t="shared" si="7"/>
        <v>30.166666666666668</v>
      </c>
      <c r="T9">
        <f t="shared" si="6"/>
        <v>24</v>
      </c>
      <c r="U9">
        <f t="shared" si="8"/>
        <v>0.96983259729347093</v>
      </c>
    </row>
    <row r="10" spans="1:21" x14ac:dyDescent="0.25">
      <c r="A10">
        <v>1.1000000000000001</v>
      </c>
      <c r="B10" t="s">
        <v>23</v>
      </c>
      <c r="C10" t="s">
        <v>45</v>
      </c>
      <c r="G10" t="e">
        <f t="shared" si="0"/>
        <v>#DIV/0!</v>
      </c>
      <c r="H10" t="e">
        <f t="shared" si="1"/>
        <v>#DIV/0!</v>
      </c>
      <c r="I10" t="e">
        <f t="shared" si="2"/>
        <v>#DIV/0!</v>
      </c>
      <c r="J10">
        <f t="shared" si="3"/>
        <v>0</v>
      </c>
      <c r="K10">
        <f t="shared" si="4"/>
        <v>0</v>
      </c>
      <c r="N10" s="1" t="s">
        <v>24</v>
      </c>
      <c r="S10" s="1">
        <f>AVERAGE(S2:S9)</f>
        <v>31.105024465926721</v>
      </c>
    </row>
    <row r="11" spans="1:21" x14ac:dyDescent="0.25">
      <c r="A11">
        <v>1.4</v>
      </c>
      <c r="B11" t="s">
        <v>23</v>
      </c>
      <c r="C11" t="s">
        <v>45</v>
      </c>
      <c r="G11" t="e">
        <f t="shared" si="0"/>
        <v>#DIV/0!</v>
      </c>
      <c r="H11" t="e">
        <f t="shared" si="1"/>
        <v>#DIV/0!</v>
      </c>
      <c r="I11" t="e">
        <f t="shared" si="2"/>
        <v>#DIV/0!</v>
      </c>
      <c r="J11">
        <f t="shared" si="3"/>
        <v>0</v>
      </c>
      <c r="K11">
        <f t="shared" si="4"/>
        <v>0</v>
      </c>
      <c r="N11" s="1" t="s">
        <v>141</v>
      </c>
      <c r="S11">
        <f>1/S10</f>
        <v>3.2149146871606769E-2</v>
      </c>
    </row>
    <row r="12" spans="1:21" x14ac:dyDescent="0.25">
      <c r="A12">
        <v>2.1</v>
      </c>
      <c r="B12" t="s">
        <v>23</v>
      </c>
      <c r="C12" t="s">
        <v>45</v>
      </c>
      <c r="D12">
        <v>5</v>
      </c>
      <c r="E12">
        <v>15</v>
      </c>
      <c r="F12">
        <v>8</v>
      </c>
      <c r="G12">
        <f t="shared" si="0"/>
        <v>61.53846153846154</v>
      </c>
      <c r="H12">
        <f t="shared" si="1"/>
        <v>65.217391304347828</v>
      </c>
      <c r="I12">
        <f t="shared" si="2"/>
        <v>53.333333333333336</v>
      </c>
      <c r="J12">
        <f t="shared" si="3"/>
        <v>23</v>
      </c>
      <c r="K12">
        <f t="shared" si="4"/>
        <v>13</v>
      </c>
    </row>
    <row r="13" spans="1:21" x14ac:dyDescent="0.25">
      <c r="A13">
        <v>2.2000000000000002</v>
      </c>
      <c r="B13" t="s">
        <v>23</v>
      </c>
      <c r="C13" t="s">
        <v>45</v>
      </c>
      <c r="D13">
        <v>2</v>
      </c>
      <c r="E13">
        <v>13</v>
      </c>
      <c r="F13">
        <v>0</v>
      </c>
      <c r="G13">
        <f t="shared" si="0"/>
        <v>0</v>
      </c>
      <c r="H13">
        <f t="shared" si="1"/>
        <v>100</v>
      </c>
      <c r="I13">
        <f t="shared" si="2"/>
        <v>0</v>
      </c>
      <c r="J13">
        <f t="shared" si="3"/>
        <v>13</v>
      </c>
      <c r="K13">
        <f t="shared" si="4"/>
        <v>2</v>
      </c>
    </row>
    <row r="14" spans="1:21" x14ac:dyDescent="0.25">
      <c r="A14">
        <v>3.1</v>
      </c>
      <c r="B14" t="s">
        <v>23</v>
      </c>
      <c r="C14" t="s">
        <v>21</v>
      </c>
      <c r="D14">
        <v>5</v>
      </c>
      <c r="E14">
        <v>15</v>
      </c>
      <c r="F14">
        <v>2</v>
      </c>
      <c r="G14">
        <f t="shared" si="0"/>
        <v>28.571428571428569</v>
      </c>
      <c r="H14">
        <f t="shared" si="1"/>
        <v>88.235294117647058</v>
      </c>
      <c r="I14">
        <f t="shared" si="2"/>
        <v>13.333333333333334</v>
      </c>
      <c r="J14">
        <f t="shared" si="3"/>
        <v>17</v>
      </c>
      <c r="K14">
        <f t="shared" si="4"/>
        <v>7</v>
      </c>
    </row>
    <row r="15" spans="1:21" x14ac:dyDescent="0.25">
      <c r="A15">
        <v>3.4</v>
      </c>
      <c r="B15" t="s">
        <v>23</v>
      </c>
      <c r="C15" t="s">
        <v>21</v>
      </c>
      <c r="G15" t="e">
        <f t="shared" si="0"/>
        <v>#DIV/0!</v>
      </c>
      <c r="H15" t="e">
        <f t="shared" si="1"/>
        <v>#DIV/0!</v>
      </c>
      <c r="I15" t="e">
        <f t="shared" si="2"/>
        <v>#DIV/0!</v>
      </c>
      <c r="J15">
        <f t="shared" si="3"/>
        <v>0</v>
      </c>
      <c r="K15">
        <f t="shared" si="4"/>
        <v>0</v>
      </c>
    </row>
    <row r="16" spans="1:21" x14ac:dyDescent="0.25">
      <c r="A16">
        <v>4.2</v>
      </c>
      <c r="B16" t="s">
        <v>23</v>
      </c>
      <c r="C16" t="s">
        <v>21</v>
      </c>
      <c r="D16">
        <v>7</v>
      </c>
      <c r="E16">
        <v>10</v>
      </c>
      <c r="F16">
        <v>1</v>
      </c>
      <c r="G16">
        <f t="shared" si="0"/>
        <v>12.5</v>
      </c>
      <c r="H16">
        <f t="shared" si="1"/>
        <v>90.909090909090907</v>
      </c>
      <c r="I16">
        <f t="shared" si="2"/>
        <v>10</v>
      </c>
      <c r="J16">
        <f t="shared" si="3"/>
        <v>11</v>
      </c>
      <c r="K16">
        <f t="shared" si="4"/>
        <v>8</v>
      </c>
    </row>
    <row r="17" spans="1:21" x14ac:dyDescent="0.25">
      <c r="A17">
        <v>4.4000000000000004</v>
      </c>
      <c r="B17" t="s">
        <v>23</v>
      </c>
      <c r="C17" t="s">
        <v>21</v>
      </c>
      <c r="D17">
        <v>11</v>
      </c>
      <c r="E17">
        <v>45</v>
      </c>
      <c r="F17">
        <v>4</v>
      </c>
      <c r="G17">
        <f t="shared" si="0"/>
        <v>26.666666666666668</v>
      </c>
      <c r="H17">
        <f t="shared" si="1"/>
        <v>91.83673469387756</v>
      </c>
      <c r="I17">
        <f t="shared" si="2"/>
        <v>8.8888888888888893</v>
      </c>
      <c r="J17">
        <f t="shared" si="3"/>
        <v>49</v>
      </c>
      <c r="K17">
        <f t="shared" si="4"/>
        <v>15</v>
      </c>
    </row>
    <row r="18" spans="1:21" x14ac:dyDescent="0.25">
      <c r="A18" s="17">
        <v>1.1000000000000001</v>
      </c>
      <c r="B18" t="s">
        <v>23</v>
      </c>
      <c r="C18" t="s">
        <v>46</v>
      </c>
      <c r="G18" t="e">
        <f t="shared" si="0"/>
        <v>#DIV/0!</v>
      </c>
      <c r="H18" t="e">
        <f t="shared" si="1"/>
        <v>#DIV/0!</v>
      </c>
      <c r="I18" t="e">
        <f t="shared" si="2"/>
        <v>#DIV/0!</v>
      </c>
      <c r="J18">
        <f t="shared" si="3"/>
        <v>0</v>
      </c>
      <c r="K18">
        <f t="shared" si="4"/>
        <v>0</v>
      </c>
    </row>
    <row r="19" spans="1:21" x14ac:dyDescent="0.25">
      <c r="A19" s="17">
        <v>1.4</v>
      </c>
      <c r="B19" t="s">
        <v>23</v>
      </c>
      <c r="C19" t="s">
        <v>46</v>
      </c>
      <c r="D19">
        <v>5</v>
      </c>
      <c r="E19">
        <v>5</v>
      </c>
      <c r="F19">
        <v>2</v>
      </c>
      <c r="G19">
        <f t="shared" si="0"/>
        <v>28.571428571428569</v>
      </c>
      <c r="H19">
        <f t="shared" si="1"/>
        <v>71.428571428571431</v>
      </c>
      <c r="I19">
        <f t="shared" si="2"/>
        <v>40</v>
      </c>
      <c r="J19">
        <f t="shared" si="3"/>
        <v>7</v>
      </c>
      <c r="K19">
        <f t="shared" si="4"/>
        <v>7</v>
      </c>
    </row>
    <row r="20" spans="1:21" x14ac:dyDescent="0.25">
      <c r="A20" s="17">
        <v>2.1</v>
      </c>
      <c r="B20" t="s">
        <v>23</v>
      </c>
      <c r="C20" t="s">
        <v>46</v>
      </c>
      <c r="D20">
        <v>5</v>
      </c>
      <c r="E20">
        <v>5</v>
      </c>
      <c r="F20">
        <v>2</v>
      </c>
      <c r="G20">
        <f t="shared" si="0"/>
        <v>28.571428571428569</v>
      </c>
      <c r="H20">
        <f t="shared" si="1"/>
        <v>71.428571428571431</v>
      </c>
      <c r="I20">
        <f t="shared" si="2"/>
        <v>40</v>
      </c>
      <c r="J20">
        <f t="shared" si="3"/>
        <v>7</v>
      </c>
      <c r="K20">
        <f t="shared" si="4"/>
        <v>7</v>
      </c>
    </row>
    <row r="21" spans="1:21" x14ac:dyDescent="0.25">
      <c r="A21" s="17">
        <v>2.2000000000000002</v>
      </c>
      <c r="B21" t="s">
        <v>23</v>
      </c>
      <c r="C21" t="s">
        <v>46</v>
      </c>
      <c r="D21">
        <v>3</v>
      </c>
      <c r="E21">
        <v>30</v>
      </c>
      <c r="F21">
        <v>3</v>
      </c>
      <c r="G21">
        <f t="shared" si="0"/>
        <v>50</v>
      </c>
      <c r="H21">
        <f t="shared" si="1"/>
        <v>90.909090909090907</v>
      </c>
      <c r="I21">
        <f t="shared" si="2"/>
        <v>10</v>
      </c>
      <c r="J21">
        <f t="shared" si="3"/>
        <v>33</v>
      </c>
      <c r="K21">
        <f t="shared" si="4"/>
        <v>6</v>
      </c>
    </row>
    <row r="22" spans="1:21" x14ac:dyDescent="0.25">
      <c r="A22">
        <v>3.1</v>
      </c>
      <c r="B22" t="s">
        <v>23</v>
      </c>
      <c r="C22" t="s">
        <v>148</v>
      </c>
      <c r="D22">
        <v>5</v>
      </c>
      <c r="E22">
        <v>11</v>
      </c>
      <c r="F22">
        <v>6</v>
      </c>
      <c r="G22">
        <f t="shared" si="0"/>
        <v>54.54545454545454</v>
      </c>
      <c r="H22">
        <f t="shared" si="1"/>
        <v>64.705882352941174</v>
      </c>
      <c r="I22">
        <f t="shared" si="2"/>
        <v>54.54545454545454</v>
      </c>
      <c r="J22">
        <f t="shared" si="3"/>
        <v>17</v>
      </c>
      <c r="K22">
        <f t="shared" si="4"/>
        <v>11</v>
      </c>
    </row>
    <row r="23" spans="1:21" x14ac:dyDescent="0.25">
      <c r="A23">
        <v>3.4</v>
      </c>
      <c r="B23" t="s">
        <v>23</v>
      </c>
      <c r="C23" t="s">
        <v>148</v>
      </c>
      <c r="D23">
        <v>4</v>
      </c>
      <c r="E23">
        <v>10</v>
      </c>
      <c r="F23">
        <v>0</v>
      </c>
      <c r="G23">
        <f t="shared" si="0"/>
        <v>0</v>
      </c>
      <c r="H23">
        <f t="shared" si="1"/>
        <v>100</v>
      </c>
      <c r="I23">
        <f t="shared" si="2"/>
        <v>0</v>
      </c>
      <c r="J23">
        <f t="shared" si="3"/>
        <v>10</v>
      </c>
      <c r="K23">
        <f t="shared" si="4"/>
        <v>4</v>
      </c>
    </row>
    <row r="24" spans="1:21" x14ac:dyDescent="0.25">
      <c r="A24">
        <v>4.2</v>
      </c>
      <c r="B24" t="s">
        <v>23</v>
      </c>
      <c r="C24" t="s">
        <v>148</v>
      </c>
      <c r="D24">
        <v>8</v>
      </c>
      <c r="E24">
        <v>22</v>
      </c>
      <c r="F24">
        <v>3</v>
      </c>
      <c r="G24">
        <f t="shared" si="0"/>
        <v>27.27272727272727</v>
      </c>
      <c r="H24">
        <f t="shared" si="1"/>
        <v>88</v>
      </c>
      <c r="I24">
        <f t="shared" si="2"/>
        <v>13.636363636363635</v>
      </c>
      <c r="J24">
        <f t="shared" si="3"/>
        <v>25</v>
      </c>
      <c r="K24">
        <f t="shared" si="4"/>
        <v>11</v>
      </c>
    </row>
    <row r="25" spans="1:21" x14ac:dyDescent="0.25">
      <c r="A25">
        <v>4.4000000000000004</v>
      </c>
      <c r="B25" t="s">
        <v>23</v>
      </c>
      <c r="C25" t="s">
        <v>148</v>
      </c>
      <c r="D25">
        <v>6</v>
      </c>
      <c r="E25">
        <v>31</v>
      </c>
      <c r="F25">
        <v>3</v>
      </c>
      <c r="G25">
        <f t="shared" si="0"/>
        <v>33.333333333333329</v>
      </c>
      <c r="H25">
        <f t="shared" si="1"/>
        <v>91.17647058823529</v>
      </c>
      <c r="I25">
        <f t="shared" si="2"/>
        <v>9.67741935483871</v>
      </c>
      <c r="J25">
        <f t="shared" si="3"/>
        <v>34</v>
      </c>
      <c r="K25">
        <f t="shared" si="4"/>
        <v>9</v>
      </c>
    </row>
    <row r="31" spans="1:21" x14ac:dyDescent="0.25">
      <c r="A31">
        <v>3.2</v>
      </c>
      <c r="B31" t="s">
        <v>149</v>
      </c>
      <c r="C31" t="s">
        <v>17</v>
      </c>
      <c r="G31" t="e">
        <f t="shared" ref="G31:G58" si="9">(F31/(D31+F31))*100</f>
        <v>#DIV/0!</v>
      </c>
      <c r="H31" t="e">
        <f t="shared" ref="H31:H58" si="10">(E31/(E31+F31))*100</f>
        <v>#DIV/0!</v>
      </c>
      <c r="I31" t="e">
        <f t="shared" ref="I31:I58" si="11">(F31/E31)*100</f>
        <v>#DIV/0!</v>
      </c>
      <c r="J31">
        <f t="shared" ref="J31:J58" si="12">E31+F31</f>
        <v>0</v>
      </c>
      <c r="K31">
        <f t="shared" ref="K31:K58" si="13">D31+F31</f>
        <v>0</v>
      </c>
      <c r="N31">
        <v>3.2</v>
      </c>
      <c r="O31" t="s">
        <v>149</v>
      </c>
      <c r="P31">
        <f t="shared" ref="P31:R34" si="14">SUM(D40,D49)</f>
        <v>21</v>
      </c>
      <c r="Q31">
        <f t="shared" si="14"/>
        <v>93</v>
      </c>
      <c r="R31">
        <f t="shared" si="14"/>
        <v>4</v>
      </c>
      <c r="S31">
        <f t="shared" ref="S31:S40" si="15">((R31/(P31+R31))*100)+1</f>
        <v>17</v>
      </c>
      <c r="T31">
        <f t="shared" ref="T31:T40" si="16">SUM(P31,R31)</f>
        <v>25</v>
      </c>
      <c r="U31">
        <f t="shared" ref="U31:U40" si="17">S31*$S$11</f>
        <v>0.54653549681731506</v>
      </c>
    </row>
    <row r="32" spans="1:21" x14ac:dyDescent="0.25">
      <c r="A32">
        <v>3.3</v>
      </c>
      <c r="B32" t="s">
        <v>44</v>
      </c>
      <c r="C32" t="s">
        <v>17</v>
      </c>
      <c r="G32" t="e">
        <f t="shared" si="9"/>
        <v>#DIV/0!</v>
      </c>
      <c r="H32" t="e">
        <f t="shared" si="10"/>
        <v>#DIV/0!</v>
      </c>
      <c r="I32" t="e">
        <f t="shared" si="11"/>
        <v>#DIV/0!</v>
      </c>
      <c r="J32">
        <f t="shared" si="12"/>
        <v>0</v>
      </c>
      <c r="K32">
        <f t="shared" si="13"/>
        <v>0</v>
      </c>
      <c r="N32">
        <v>3.3</v>
      </c>
      <c r="O32" t="s">
        <v>149</v>
      </c>
      <c r="P32">
        <f t="shared" si="14"/>
        <v>7</v>
      </c>
      <c r="Q32">
        <f t="shared" si="14"/>
        <v>25</v>
      </c>
      <c r="R32">
        <f t="shared" si="14"/>
        <v>0</v>
      </c>
      <c r="S32">
        <f t="shared" si="15"/>
        <v>1</v>
      </c>
      <c r="T32">
        <f t="shared" si="16"/>
        <v>7</v>
      </c>
      <c r="U32">
        <f t="shared" si="17"/>
        <v>3.2149146871606769E-2</v>
      </c>
    </row>
    <row r="33" spans="1:21" x14ac:dyDescent="0.25">
      <c r="A33">
        <v>4.0999999999999996</v>
      </c>
      <c r="B33" t="s">
        <v>44</v>
      </c>
      <c r="C33" t="s">
        <v>17</v>
      </c>
      <c r="G33" t="e">
        <f t="shared" si="9"/>
        <v>#DIV/0!</v>
      </c>
      <c r="H33" t="e">
        <f t="shared" si="10"/>
        <v>#DIV/0!</v>
      </c>
      <c r="I33" t="e">
        <f t="shared" si="11"/>
        <v>#DIV/0!</v>
      </c>
      <c r="J33">
        <f t="shared" si="12"/>
        <v>0</v>
      </c>
      <c r="K33">
        <f t="shared" si="13"/>
        <v>0</v>
      </c>
      <c r="N33">
        <v>4.0999999999999996</v>
      </c>
      <c r="O33" t="s">
        <v>149</v>
      </c>
      <c r="P33">
        <f t="shared" si="14"/>
        <v>23</v>
      </c>
      <c r="Q33">
        <f t="shared" si="14"/>
        <v>53</v>
      </c>
      <c r="R33">
        <f t="shared" si="14"/>
        <v>4</v>
      </c>
      <c r="S33">
        <f t="shared" si="15"/>
        <v>15.814814814814813</v>
      </c>
      <c r="T33">
        <f t="shared" si="16"/>
        <v>27</v>
      </c>
      <c r="U33">
        <f t="shared" si="17"/>
        <v>0.50843280422874404</v>
      </c>
    </row>
    <row r="34" spans="1:21" x14ac:dyDescent="0.25">
      <c r="A34">
        <v>4.3</v>
      </c>
      <c r="B34" t="s">
        <v>44</v>
      </c>
      <c r="C34" t="s">
        <v>17</v>
      </c>
      <c r="G34" t="e">
        <f t="shared" si="9"/>
        <v>#DIV/0!</v>
      </c>
      <c r="H34" t="e">
        <f t="shared" si="10"/>
        <v>#DIV/0!</v>
      </c>
      <c r="I34" t="e">
        <f t="shared" si="11"/>
        <v>#DIV/0!</v>
      </c>
      <c r="J34">
        <f t="shared" si="12"/>
        <v>0</v>
      </c>
      <c r="K34">
        <f t="shared" si="13"/>
        <v>0</v>
      </c>
      <c r="N34">
        <v>4.3</v>
      </c>
      <c r="O34" t="s">
        <v>149</v>
      </c>
      <c r="P34">
        <f t="shared" si="14"/>
        <v>17</v>
      </c>
      <c r="Q34">
        <f t="shared" si="14"/>
        <v>29</v>
      </c>
      <c r="R34">
        <f t="shared" si="14"/>
        <v>0</v>
      </c>
      <c r="S34">
        <f t="shared" si="15"/>
        <v>1</v>
      </c>
      <c r="T34">
        <f t="shared" si="16"/>
        <v>17</v>
      </c>
      <c r="U34">
        <f t="shared" si="17"/>
        <v>3.2149146871606769E-2</v>
      </c>
    </row>
    <row r="35" spans="1:21" x14ac:dyDescent="0.25">
      <c r="A35">
        <v>4.5</v>
      </c>
      <c r="B35" t="s">
        <v>44</v>
      </c>
      <c r="C35" t="s">
        <v>17</v>
      </c>
      <c r="G35" t="e">
        <f t="shared" si="9"/>
        <v>#DIV/0!</v>
      </c>
      <c r="H35" t="e">
        <f t="shared" si="10"/>
        <v>#DIV/0!</v>
      </c>
      <c r="I35" t="e">
        <f t="shared" si="11"/>
        <v>#DIV/0!</v>
      </c>
      <c r="J35">
        <f t="shared" si="12"/>
        <v>0</v>
      </c>
      <c r="K35">
        <f t="shared" si="13"/>
        <v>0</v>
      </c>
      <c r="N35">
        <v>4.5</v>
      </c>
      <c r="O35" t="s">
        <v>149</v>
      </c>
      <c r="P35">
        <f>SUM(D53)</f>
        <v>9</v>
      </c>
      <c r="Q35">
        <f>SUM(E53)</f>
        <v>12</v>
      </c>
      <c r="R35">
        <f>SUM(F53)</f>
        <v>1</v>
      </c>
      <c r="S35">
        <f t="shared" si="15"/>
        <v>11</v>
      </c>
      <c r="T35">
        <f t="shared" si="16"/>
        <v>10</v>
      </c>
      <c r="U35">
        <f t="shared" si="17"/>
        <v>0.35364061558767446</v>
      </c>
    </row>
    <row r="36" spans="1:21" x14ac:dyDescent="0.25">
      <c r="A36">
        <v>1.3</v>
      </c>
      <c r="B36" t="s">
        <v>44</v>
      </c>
      <c r="C36" t="s">
        <v>17</v>
      </c>
      <c r="G36" t="e">
        <f t="shared" si="9"/>
        <v>#DIV/0!</v>
      </c>
      <c r="H36" t="e">
        <f t="shared" si="10"/>
        <v>#DIV/0!</v>
      </c>
      <c r="I36" t="e">
        <f t="shared" si="11"/>
        <v>#DIV/0!</v>
      </c>
      <c r="J36">
        <f t="shared" si="12"/>
        <v>0</v>
      </c>
      <c r="K36">
        <f t="shared" si="13"/>
        <v>0</v>
      </c>
      <c r="N36" s="17">
        <v>1.2</v>
      </c>
      <c r="O36" t="s">
        <v>149</v>
      </c>
      <c r="P36">
        <f t="shared" ref="P36:R40" si="18">SUM(D44,D54)</f>
        <v>8</v>
      </c>
      <c r="Q36">
        <f t="shared" si="18"/>
        <v>47</v>
      </c>
      <c r="R36">
        <f t="shared" si="18"/>
        <v>5</v>
      </c>
      <c r="S36">
        <f t="shared" si="15"/>
        <v>39.461538461538467</v>
      </c>
      <c r="T36">
        <f t="shared" si="16"/>
        <v>13</v>
      </c>
      <c r="U36">
        <f t="shared" si="17"/>
        <v>1.2686547957795595</v>
      </c>
    </row>
    <row r="37" spans="1:21" x14ac:dyDescent="0.25">
      <c r="A37">
        <v>1.5</v>
      </c>
      <c r="B37" t="s">
        <v>44</v>
      </c>
      <c r="C37" t="s">
        <v>17</v>
      </c>
      <c r="G37" t="e">
        <f t="shared" si="9"/>
        <v>#DIV/0!</v>
      </c>
      <c r="H37" t="e">
        <f t="shared" si="10"/>
        <v>#DIV/0!</v>
      </c>
      <c r="I37" t="e">
        <f t="shared" si="11"/>
        <v>#DIV/0!</v>
      </c>
      <c r="J37">
        <f t="shared" si="12"/>
        <v>0</v>
      </c>
      <c r="K37">
        <f t="shared" si="13"/>
        <v>0</v>
      </c>
      <c r="N37" s="17">
        <v>1.3</v>
      </c>
      <c r="O37" t="s">
        <v>149</v>
      </c>
      <c r="P37">
        <f t="shared" si="18"/>
        <v>17</v>
      </c>
      <c r="Q37">
        <f t="shared" si="18"/>
        <v>210</v>
      </c>
      <c r="R37">
        <f t="shared" si="18"/>
        <v>5</v>
      </c>
      <c r="S37">
        <f t="shared" si="15"/>
        <v>23.727272727272727</v>
      </c>
      <c r="T37">
        <f t="shared" si="16"/>
        <v>22</v>
      </c>
      <c r="U37">
        <f t="shared" si="17"/>
        <v>0.76281157577176062</v>
      </c>
    </row>
    <row r="38" spans="1:21" x14ac:dyDescent="0.25">
      <c r="A38">
        <v>2.2999999999999998</v>
      </c>
      <c r="B38" t="s">
        <v>44</v>
      </c>
      <c r="C38" t="s">
        <v>17</v>
      </c>
      <c r="G38" t="e">
        <f t="shared" si="9"/>
        <v>#DIV/0!</v>
      </c>
      <c r="H38" t="e">
        <f t="shared" si="10"/>
        <v>#DIV/0!</v>
      </c>
      <c r="I38" t="e">
        <f t="shared" si="11"/>
        <v>#DIV/0!</v>
      </c>
      <c r="J38">
        <f t="shared" si="12"/>
        <v>0</v>
      </c>
      <c r="K38">
        <f t="shared" si="13"/>
        <v>0</v>
      </c>
      <c r="N38" s="17">
        <v>1.5</v>
      </c>
      <c r="O38" t="s">
        <v>149</v>
      </c>
      <c r="P38">
        <f t="shared" si="18"/>
        <v>12</v>
      </c>
      <c r="Q38">
        <f t="shared" si="18"/>
        <v>50</v>
      </c>
      <c r="R38">
        <f t="shared" si="18"/>
        <v>11</v>
      </c>
      <c r="S38">
        <f t="shared" si="15"/>
        <v>48.826086956521742</v>
      </c>
      <c r="T38">
        <f t="shared" si="16"/>
        <v>23</v>
      </c>
      <c r="U38">
        <f t="shared" si="17"/>
        <v>1.569717040731061</v>
      </c>
    </row>
    <row r="39" spans="1:21" x14ac:dyDescent="0.25">
      <c r="A39">
        <v>2.4</v>
      </c>
      <c r="B39" t="s">
        <v>44</v>
      </c>
      <c r="C39" t="s">
        <v>17</v>
      </c>
      <c r="G39" t="e">
        <f t="shared" si="9"/>
        <v>#DIV/0!</v>
      </c>
      <c r="H39" t="e">
        <f t="shared" si="10"/>
        <v>#DIV/0!</v>
      </c>
      <c r="I39" t="e">
        <f t="shared" si="11"/>
        <v>#DIV/0!</v>
      </c>
      <c r="J39">
        <f t="shared" si="12"/>
        <v>0</v>
      </c>
      <c r="K39">
        <f t="shared" si="13"/>
        <v>0</v>
      </c>
      <c r="N39" s="17">
        <v>2.2999999999999998</v>
      </c>
      <c r="O39" t="s">
        <v>149</v>
      </c>
      <c r="P39">
        <f t="shared" si="18"/>
        <v>12</v>
      </c>
      <c r="Q39">
        <f t="shared" si="18"/>
        <v>183</v>
      </c>
      <c r="R39">
        <f t="shared" si="18"/>
        <v>5</v>
      </c>
      <c r="S39">
        <f t="shared" si="15"/>
        <v>30.411764705882355</v>
      </c>
      <c r="T39">
        <f t="shared" si="16"/>
        <v>17</v>
      </c>
      <c r="U39">
        <f t="shared" si="17"/>
        <v>0.97771229015415884</v>
      </c>
    </row>
    <row r="40" spans="1:21" x14ac:dyDescent="0.25">
      <c r="A40">
        <v>3.2</v>
      </c>
      <c r="B40" t="s">
        <v>44</v>
      </c>
      <c r="C40" t="s">
        <v>21</v>
      </c>
      <c r="D40">
        <v>9</v>
      </c>
      <c r="E40">
        <v>41</v>
      </c>
      <c r="F40">
        <v>1</v>
      </c>
      <c r="G40">
        <f t="shared" si="9"/>
        <v>10</v>
      </c>
      <c r="H40">
        <f t="shared" si="10"/>
        <v>97.61904761904762</v>
      </c>
      <c r="I40">
        <f t="shared" si="11"/>
        <v>2.4390243902439024</v>
      </c>
      <c r="J40">
        <f t="shared" si="12"/>
        <v>42</v>
      </c>
      <c r="K40">
        <f t="shared" si="13"/>
        <v>10</v>
      </c>
      <c r="N40" s="17">
        <v>2.4</v>
      </c>
      <c r="O40" t="s">
        <v>149</v>
      </c>
      <c r="P40">
        <f t="shared" si="18"/>
        <v>14</v>
      </c>
      <c r="Q40">
        <f t="shared" si="18"/>
        <v>184</v>
      </c>
      <c r="R40">
        <f t="shared" si="18"/>
        <v>5</v>
      </c>
      <c r="S40">
        <f t="shared" si="15"/>
        <v>27.315789473684209</v>
      </c>
      <c r="T40">
        <f t="shared" si="16"/>
        <v>19</v>
      </c>
      <c r="U40">
        <f t="shared" si="17"/>
        <v>0.87817932770336382</v>
      </c>
    </row>
    <row r="41" spans="1:21" x14ac:dyDescent="0.25">
      <c r="A41">
        <v>3.3</v>
      </c>
      <c r="B41" t="s">
        <v>44</v>
      </c>
      <c r="C41" t="s">
        <v>21</v>
      </c>
      <c r="G41" t="e">
        <f t="shared" si="9"/>
        <v>#DIV/0!</v>
      </c>
      <c r="H41" t="e">
        <f t="shared" si="10"/>
        <v>#DIV/0!</v>
      </c>
      <c r="I41" t="e">
        <f t="shared" si="11"/>
        <v>#DIV/0!</v>
      </c>
      <c r="J41">
        <f t="shared" si="12"/>
        <v>0</v>
      </c>
      <c r="K41">
        <f t="shared" si="13"/>
        <v>0</v>
      </c>
      <c r="N41" s="1" t="s">
        <v>24</v>
      </c>
      <c r="S41" s="1">
        <f>AVERAGE(S31:S40)</f>
        <v>21.555726713971431</v>
      </c>
    </row>
    <row r="42" spans="1:21" x14ac:dyDescent="0.25">
      <c r="A42">
        <v>4.0999999999999996</v>
      </c>
      <c r="B42" t="s">
        <v>44</v>
      </c>
      <c r="C42" t="s">
        <v>21</v>
      </c>
      <c r="D42">
        <v>13</v>
      </c>
      <c r="E42">
        <v>35</v>
      </c>
      <c r="F42">
        <v>4</v>
      </c>
      <c r="G42">
        <f t="shared" si="9"/>
        <v>23.52941176470588</v>
      </c>
      <c r="H42">
        <f t="shared" si="10"/>
        <v>89.743589743589752</v>
      </c>
      <c r="I42">
        <f t="shared" si="11"/>
        <v>11.428571428571429</v>
      </c>
      <c r="J42">
        <f t="shared" si="12"/>
        <v>39</v>
      </c>
      <c r="K42">
        <f t="shared" si="13"/>
        <v>17</v>
      </c>
    </row>
    <row r="43" spans="1:21" x14ac:dyDescent="0.25">
      <c r="A43">
        <v>4.3</v>
      </c>
      <c r="B43" t="s">
        <v>44</v>
      </c>
      <c r="C43" t="s">
        <v>21</v>
      </c>
      <c r="D43">
        <v>11</v>
      </c>
      <c r="E43">
        <v>12</v>
      </c>
      <c r="F43">
        <v>0</v>
      </c>
      <c r="G43">
        <f t="shared" si="9"/>
        <v>0</v>
      </c>
      <c r="H43">
        <f t="shared" si="10"/>
        <v>100</v>
      </c>
      <c r="I43">
        <f t="shared" si="11"/>
        <v>0</v>
      </c>
      <c r="J43">
        <f t="shared" si="12"/>
        <v>12</v>
      </c>
      <c r="K43">
        <f t="shared" si="13"/>
        <v>11</v>
      </c>
      <c r="N43" s="1" t="s">
        <v>139</v>
      </c>
      <c r="S43">
        <f>TTEST(S31:S40,S2:S9,2,2)</f>
        <v>0.24450539489807721</v>
      </c>
    </row>
    <row r="44" spans="1:21" x14ac:dyDescent="0.25">
      <c r="A44">
        <v>1.2</v>
      </c>
      <c r="B44" t="s">
        <v>44</v>
      </c>
      <c r="C44" t="s">
        <v>45</v>
      </c>
      <c r="D44">
        <v>5</v>
      </c>
      <c r="E44">
        <v>22</v>
      </c>
      <c r="F44">
        <v>2</v>
      </c>
      <c r="G44">
        <f t="shared" si="9"/>
        <v>28.571428571428569</v>
      </c>
      <c r="H44">
        <f t="shared" si="10"/>
        <v>91.666666666666657</v>
      </c>
      <c r="I44">
        <f t="shared" si="11"/>
        <v>9.0909090909090917</v>
      </c>
      <c r="J44">
        <f t="shared" si="12"/>
        <v>24</v>
      </c>
      <c r="K44">
        <f t="shared" si="13"/>
        <v>7</v>
      </c>
    </row>
    <row r="45" spans="1:21" x14ac:dyDescent="0.25">
      <c r="A45">
        <v>1.3</v>
      </c>
      <c r="B45" t="s">
        <v>44</v>
      </c>
      <c r="C45" t="s">
        <v>45</v>
      </c>
      <c r="D45">
        <v>5</v>
      </c>
      <c r="E45">
        <v>165</v>
      </c>
      <c r="F45">
        <v>3</v>
      </c>
      <c r="G45">
        <f t="shared" si="9"/>
        <v>37.5</v>
      </c>
      <c r="H45">
        <f t="shared" si="10"/>
        <v>98.214285714285708</v>
      </c>
      <c r="I45">
        <f t="shared" si="11"/>
        <v>1.8181818181818181</v>
      </c>
      <c r="J45">
        <f t="shared" si="12"/>
        <v>168</v>
      </c>
      <c r="K45">
        <f t="shared" si="13"/>
        <v>8</v>
      </c>
    </row>
    <row r="46" spans="1:21" x14ac:dyDescent="0.25">
      <c r="A46">
        <v>1.5</v>
      </c>
      <c r="B46" t="s">
        <v>44</v>
      </c>
      <c r="C46" t="s">
        <v>45</v>
      </c>
      <c r="D46">
        <v>6</v>
      </c>
      <c r="E46">
        <v>20</v>
      </c>
      <c r="F46">
        <v>5</v>
      </c>
      <c r="G46">
        <f t="shared" si="9"/>
        <v>45.454545454545453</v>
      </c>
      <c r="H46">
        <f t="shared" si="10"/>
        <v>80</v>
      </c>
      <c r="I46">
        <f t="shared" si="11"/>
        <v>25</v>
      </c>
      <c r="J46">
        <f t="shared" si="12"/>
        <v>25</v>
      </c>
      <c r="K46">
        <f t="shared" si="13"/>
        <v>11</v>
      </c>
    </row>
    <row r="47" spans="1:21" x14ac:dyDescent="0.25">
      <c r="A47">
        <v>2.2999999999999998</v>
      </c>
      <c r="B47" t="s">
        <v>44</v>
      </c>
      <c r="C47" t="s">
        <v>45</v>
      </c>
      <c r="D47">
        <v>6</v>
      </c>
      <c r="E47">
        <v>132</v>
      </c>
      <c r="F47">
        <v>2</v>
      </c>
      <c r="G47">
        <f t="shared" si="9"/>
        <v>25</v>
      </c>
      <c r="H47">
        <f t="shared" si="10"/>
        <v>98.507462686567166</v>
      </c>
      <c r="I47">
        <f t="shared" si="11"/>
        <v>1.5151515151515151</v>
      </c>
      <c r="J47">
        <f t="shared" si="12"/>
        <v>134</v>
      </c>
      <c r="K47">
        <f t="shared" si="13"/>
        <v>8</v>
      </c>
    </row>
    <row r="48" spans="1:21" x14ac:dyDescent="0.25">
      <c r="A48">
        <v>2.4</v>
      </c>
      <c r="B48" t="s">
        <v>44</v>
      </c>
      <c r="C48" t="s">
        <v>45</v>
      </c>
      <c r="D48">
        <v>10</v>
      </c>
      <c r="E48">
        <v>98</v>
      </c>
      <c r="F48">
        <v>4</v>
      </c>
      <c r="G48">
        <f t="shared" si="9"/>
        <v>28.571428571428569</v>
      </c>
      <c r="H48">
        <f t="shared" si="10"/>
        <v>96.078431372549019</v>
      </c>
      <c r="I48">
        <f t="shared" si="11"/>
        <v>4.0816326530612246</v>
      </c>
      <c r="J48">
        <f t="shared" si="12"/>
        <v>102</v>
      </c>
      <c r="K48">
        <f t="shared" si="13"/>
        <v>14</v>
      </c>
    </row>
    <row r="49" spans="1:11" x14ac:dyDescent="0.25">
      <c r="A49">
        <v>3.2</v>
      </c>
      <c r="B49" t="s">
        <v>44</v>
      </c>
      <c r="C49" t="s">
        <v>148</v>
      </c>
      <c r="D49">
        <v>12</v>
      </c>
      <c r="E49">
        <v>52</v>
      </c>
      <c r="F49">
        <v>3</v>
      </c>
      <c r="G49">
        <f t="shared" si="9"/>
        <v>20</v>
      </c>
      <c r="H49">
        <f t="shared" si="10"/>
        <v>94.545454545454547</v>
      </c>
      <c r="I49">
        <f t="shared" si="11"/>
        <v>5.7692307692307692</v>
      </c>
      <c r="J49">
        <f t="shared" si="12"/>
        <v>55</v>
      </c>
      <c r="K49">
        <f t="shared" si="13"/>
        <v>15</v>
      </c>
    </row>
    <row r="50" spans="1:11" x14ac:dyDescent="0.25">
      <c r="A50">
        <v>3.3</v>
      </c>
      <c r="B50" t="s">
        <v>44</v>
      </c>
      <c r="C50" t="s">
        <v>148</v>
      </c>
      <c r="D50">
        <v>7</v>
      </c>
      <c r="E50">
        <v>25</v>
      </c>
      <c r="F50">
        <v>0</v>
      </c>
      <c r="G50">
        <f t="shared" si="9"/>
        <v>0</v>
      </c>
      <c r="H50">
        <f t="shared" si="10"/>
        <v>100</v>
      </c>
      <c r="I50">
        <f t="shared" si="11"/>
        <v>0</v>
      </c>
      <c r="J50">
        <f t="shared" si="12"/>
        <v>25</v>
      </c>
      <c r="K50">
        <f t="shared" si="13"/>
        <v>7</v>
      </c>
    </row>
    <row r="51" spans="1:11" x14ac:dyDescent="0.25">
      <c r="A51">
        <v>4.0999999999999996</v>
      </c>
      <c r="B51" t="s">
        <v>44</v>
      </c>
      <c r="C51" t="s">
        <v>148</v>
      </c>
      <c r="D51">
        <v>10</v>
      </c>
      <c r="E51">
        <v>18</v>
      </c>
      <c r="F51">
        <v>0</v>
      </c>
      <c r="G51">
        <f t="shared" si="9"/>
        <v>0</v>
      </c>
      <c r="H51">
        <f t="shared" si="10"/>
        <v>100</v>
      </c>
      <c r="I51">
        <f t="shared" si="11"/>
        <v>0</v>
      </c>
      <c r="J51">
        <f t="shared" si="12"/>
        <v>18</v>
      </c>
      <c r="K51">
        <f t="shared" si="13"/>
        <v>10</v>
      </c>
    </row>
    <row r="52" spans="1:11" x14ac:dyDescent="0.25">
      <c r="A52">
        <v>4.3</v>
      </c>
      <c r="B52" t="s">
        <v>44</v>
      </c>
      <c r="C52" t="s">
        <v>148</v>
      </c>
      <c r="D52">
        <v>6</v>
      </c>
      <c r="E52">
        <v>17</v>
      </c>
      <c r="F52">
        <v>0</v>
      </c>
      <c r="G52">
        <f t="shared" si="9"/>
        <v>0</v>
      </c>
      <c r="H52">
        <f t="shared" si="10"/>
        <v>100</v>
      </c>
      <c r="I52">
        <f t="shared" si="11"/>
        <v>0</v>
      </c>
      <c r="J52">
        <f t="shared" si="12"/>
        <v>17</v>
      </c>
      <c r="K52">
        <f t="shared" si="13"/>
        <v>6</v>
      </c>
    </row>
    <row r="53" spans="1:11" x14ac:dyDescent="0.25">
      <c r="A53">
        <v>4.5</v>
      </c>
      <c r="B53" t="s">
        <v>44</v>
      </c>
      <c r="C53" t="s">
        <v>148</v>
      </c>
      <c r="D53">
        <v>9</v>
      </c>
      <c r="E53">
        <v>12</v>
      </c>
      <c r="F53">
        <v>1</v>
      </c>
      <c r="G53">
        <f t="shared" si="9"/>
        <v>10</v>
      </c>
      <c r="H53">
        <f t="shared" si="10"/>
        <v>92.307692307692307</v>
      </c>
      <c r="I53">
        <f t="shared" si="11"/>
        <v>8.3333333333333321</v>
      </c>
      <c r="J53">
        <f t="shared" si="12"/>
        <v>13</v>
      </c>
      <c r="K53">
        <f t="shared" si="13"/>
        <v>10</v>
      </c>
    </row>
    <row r="54" spans="1:11" x14ac:dyDescent="0.25">
      <c r="A54" s="17">
        <v>1.2</v>
      </c>
      <c r="B54" t="s">
        <v>44</v>
      </c>
      <c r="C54" t="s">
        <v>46</v>
      </c>
      <c r="D54">
        <v>3</v>
      </c>
      <c r="E54">
        <v>25</v>
      </c>
      <c r="F54">
        <v>3</v>
      </c>
      <c r="G54">
        <f t="shared" si="9"/>
        <v>50</v>
      </c>
      <c r="H54">
        <f t="shared" si="10"/>
        <v>89.285714285714292</v>
      </c>
      <c r="I54">
        <f t="shared" si="11"/>
        <v>12</v>
      </c>
      <c r="J54">
        <f t="shared" si="12"/>
        <v>28</v>
      </c>
      <c r="K54">
        <f t="shared" si="13"/>
        <v>6</v>
      </c>
    </row>
    <row r="55" spans="1:11" x14ac:dyDescent="0.25">
      <c r="A55" s="17">
        <v>1.3</v>
      </c>
      <c r="B55" t="s">
        <v>44</v>
      </c>
      <c r="C55" t="s">
        <v>46</v>
      </c>
      <c r="D55">
        <v>12</v>
      </c>
      <c r="E55">
        <v>45</v>
      </c>
      <c r="F55">
        <v>2</v>
      </c>
      <c r="G55">
        <f t="shared" si="9"/>
        <v>14.285714285714285</v>
      </c>
      <c r="H55">
        <f t="shared" si="10"/>
        <v>95.744680851063833</v>
      </c>
      <c r="I55">
        <f t="shared" si="11"/>
        <v>4.4444444444444446</v>
      </c>
      <c r="J55">
        <f t="shared" si="12"/>
        <v>47</v>
      </c>
      <c r="K55">
        <f t="shared" si="13"/>
        <v>14</v>
      </c>
    </row>
    <row r="56" spans="1:11" x14ac:dyDescent="0.25">
      <c r="A56" s="17">
        <v>1.5</v>
      </c>
      <c r="B56" t="s">
        <v>44</v>
      </c>
      <c r="C56" t="s">
        <v>46</v>
      </c>
      <c r="D56">
        <v>6</v>
      </c>
      <c r="E56">
        <v>30</v>
      </c>
      <c r="F56">
        <v>6</v>
      </c>
      <c r="G56">
        <f t="shared" si="9"/>
        <v>50</v>
      </c>
      <c r="H56">
        <f t="shared" si="10"/>
        <v>83.333333333333343</v>
      </c>
      <c r="I56">
        <f t="shared" si="11"/>
        <v>20</v>
      </c>
      <c r="J56">
        <f t="shared" si="12"/>
        <v>36</v>
      </c>
      <c r="K56">
        <f t="shared" si="13"/>
        <v>12</v>
      </c>
    </row>
    <row r="57" spans="1:11" x14ac:dyDescent="0.25">
      <c r="A57" s="17">
        <v>2.2999999999999998</v>
      </c>
      <c r="B57" t="s">
        <v>44</v>
      </c>
      <c r="C57" t="s">
        <v>46</v>
      </c>
      <c r="D57">
        <v>6</v>
      </c>
      <c r="E57">
        <v>51</v>
      </c>
      <c r="F57">
        <v>3</v>
      </c>
      <c r="G57">
        <f t="shared" si="9"/>
        <v>33.333333333333329</v>
      </c>
      <c r="H57">
        <f t="shared" si="10"/>
        <v>94.444444444444443</v>
      </c>
      <c r="I57">
        <f t="shared" si="11"/>
        <v>5.8823529411764701</v>
      </c>
      <c r="J57">
        <f t="shared" si="12"/>
        <v>54</v>
      </c>
      <c r="K57">
        <f t="shared" si="13"/>
        <v>9</v>
      </c>
    </row>
    <row r="58" spans="1:11" x14ac:dyDescent="0.25">
      <c r="A58" s="17">
        <v>2.4</v>
      </c>
      <c r="B58" t="s">
        <v>44</v>
      </c>
      <c r="C58" t="s">
        <v>46</v>
      </c>
      <c r="D58">
        <v>4</v>
      </c>
      <c r="E58">
        <v>86</v>
      </c>
      <c r="F58">
        <v>1</v>
      </c>
      <c r="G58">
        <f t="shared" si="9"/>
        <v>20</v>
      </c>
      <c r="H58">
        <f t="shared" si="10"/>
        <v>98.850574712643677</v>
      </c>
      <c r="I58">
        <f t="shared" si="11"/>
        <v>1.1627906976744187</v>
      </c>
      <c r="J58">
        <f t="shared" si="12"/>
        <v>87</v>
      </c>
      <c r="K58">
        <f t="shared" si="13"/>
        <v>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workbookViewId="0">
      <pane xSplit="1" ySplit="1" topLeftCell="B48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cols>
    <col min="20" max="20" width="15" bestFit="1" customWidth="1"/>
  </cols>
  <sheetData>
    <row r="1" spans="1:21" ht="47.25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2" t="s">
        <v>0</v>
      </c>
      <c r="O1" s="2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2" t="s">
        <v>143</v>
      </c>
    </row>
    <row r="2" spans="1:21" x14ac:dyDescent="0.25">
      <c r="A2" s="20">
        <v>1.1000000000000001</v>
      </c>
      <c r="B2" s="20" t="s">
        <v>23</v>
      </c>
      <c r="C2" s="20" t="s">
        <v>17</v>
      </c>
      <c r="D2" s="20">
        <v>4</v>
      </c>
      <c r="E2" s="20">
        <v>79</v>
      </c>
      <c r="F2" s="20">
        <v>6</v>
      </c>
      <c r="G2" s="20"/>
      <c r="H2" s="20"/>
      <c r="N2" s="20">
        <v>1.1000000000000001</v>
      </c>
      <c r="O2" s="20" t="s">
        <v>23</v>
      </c>
      <c r="P2">
        <f>SUM(D18,D34,)</f>
        <v>11</v>
      </c>
      <c r="Q2">
        <f>SUM(E18,E34,)</f>
        <v>121</v>
      </c>
      <c r="R2">
        <f>SUM(F18,F34,)</f>
        <v>15</v>
      </c>
      <c r="S2">
        <f t="shared" ref="S2:S17" si="0">((R2/(P2+R2))*100)+1</f>
        <v>58.692307692307686</v>
      </c>
      <c r="T2">
        <f t="shared" ref="T2:T17" si="1">SUM(P2,R2)</f>
        <v>26</v>
      </c>
      <c r="U2">
        <f t="shared" ref="U2:U17" si="2">S2*$S$19</f>
        <v>1.1465727881381054</v>
      </c>
    </row>
    <row r="3" spans="1:21" x14ac:dyDescent="0.25">
      <c r="C3" s="20" t="s">
        <v>17</v>
      </c>
      <c r="D3" s="20">
        <v>4</v>
      </c>
      <c r="E3" s="20">
        <v>66</v>
      </c>
      <c r="F3" s="20">
        <v>6</v>
      </c>
      <c r="G3" s="20"/>
      <c r="H3" s="20"/>
      <c r="N3" s="20">
        <v>2.1</v>
      </c>
      <c r="O3" s="20" t="s">
        <v>23</v>
      </c>
      <c r="P3">
        <f>SUM(D20,D36)</f>
        <v>9</v>
      </c>
      <c r="Q3">
        <f>SUM(E20,E36)</f>
        <v>45</v>
      </c>
      <c r="R3">
        <f>SUM(F20,F36)</f>
        <v>27</v>
      </c>
      <c r="S3">
        <f t="shared" si="0"/>
        <v>76</v>
      </c>
      <c r="T3">
        <f t="shared" si="1"/>
        <v>36</v>
      </c>
      <c r="U3">
        <f t="shared" si="2"/>
        <v>1.4846840297253581</v>
      </c>
    </row>
    <row r="4" spans="1:21" x14ac:dyDescent="0.25">
      <c r="A4" s="20">
        <v>2.1</v>
      </c>
      <c r="B4" s="20" t="s">
        <v>23</v>
      </c>
      <c r="C4" s="20" t="s">
        <v>17</v>
      </c>
      <c r="D4" s="20">
        <v>7</v>
      </c>
      <c r="E4" s="20">
        <v>26</v>
      </c>
      <c r="F4" s="20">
        <v>4</v>
      </c>
      <c r="G4" s="20"/>
      <c r="H4" s="20"/>
      <c r="N4" s="20">
        <v>3.1</v>
      </c>
      <c r="O4" s="20" t="s">
        <v>23</v>
      </c>
      <c r="P4">
        <f>SUM(D22,D38)</f>
        <v>18</v>
      </c>
      <c r="Q4">
        <f>SUM(E22,E38)</f>
        <v>239</v>
      </c>
      <c r="R4">
        <f>SUM(F22,F38)</f>
        <v>13</v>
      </c>
      <c r="S4">
        <f t="shared" si="0"/>
        <v>42.935483870967744</v>
      </c>
      <c r="T4">
        <f t="shared" si="1"/>
        <v>31</v>
      </c>
      <c r="U4">
        <f t="shared" si="2"/>
        <v>0.83875825278626981</v>
      </c>
    </row>
    <row r="5" spans="1:21" x14ac:dyDescent="0.25">
      <c r="C5" s="20" t="s">
        <v>17</v>
      </c>
      <c r="D5" s="20">
        <v>7</v>
      </c>
      <c r="E5" s="20">
        <v>36</v>
      </c>
      <c r="F5" s="20">
        <v>6</v>
      </c>
      <c r="G5" s="20"/>
      <c r="H5" s="20"/>
      <c r="N5" s="20">
        <v>3.4</v>
      </c>
      <c r="O5" s="20" t="s">
        <v>23</v>
      </c>
      <c r="P5">
        <f>SUM(D24,D40)</f>
        <v>22</v>
      </c>
      <c r="Q5">
        <f>SUM(E24,E40)</f>
        <v>8</v>
      </c>
      <c r="R5">
        <f>SUM(F24,F40)</f>
        <v>13</v>
      </c>
      <c r="S5">
        <f t="shared" si="0"/>
        <v>38.142857142857146</v>
      </c>
      <c r="T5">
        <f t="shared" si="1"/>
        <v>35</v>
      </c>
      <c r="U5">
        <f t="shared" si="2"/>
        <v>0.74513277431705005</v>
      </c>
    </row>
    <row r="6" spans="1:21" x14ac:dyDescent="0.25">
      <c r="A6" s="20">
        <v>3.1</v>
      </c>
      <c r="B6" s="20" t="s">
        <v>23</v>
      </c>
      <c r="C6" s="20" t="s">
        <v>17</v>
      </c>
      <c r="D6" s="20">
        <v>7</v>
      </c>
      <c r="E6" s="20">
        <v>107</v>
      </c>
      <c r="F6" s="20">
        <v>2</v>
      </c>
      <c r="G6" s="20"/>
      <c r="H6" s="20"/>
      <c r="N6" s="20">
        <v>4.3</v>
      </c>
      <c r="O6" s="20" t="s">
        <v>23</v>
      </c>
      <c r="P6">
        <f>SUM(D26,D42)</f>
        <v>12</v>
      </c>
      <c r="Q6">
        <f>SUM(E26,E42)</f>
        <v>3</v>
      </c>
      <c r="R6">
        <f>SUM(F26,F42)</f>
        <v>7</v>
      </c>
      <c r="S6">
        <f t="shared" si="0"/>
        <v>37.84210526315789</v>
      </c>
      <c r="T6">
        <f t="shared" si="1"/>
        <v>19</v>
      </c>
      <c r="U6">
        <f t="shared" si="2"/>
        <v>0.73925749125521623</v>
      </c>
    </row>
    <row r="7" spans="1:21" x14ac:dyDescent="0.25">
      <c r="C7" s="20" t="s">
        <v>17</v>
      </c>
      <c r="D7" s="20"/>
      <c r="E7" s="20"/>
      <c r="F7" s="20"/>
      <c r="G7" s="20"/>
      <c r="H7" s="20"/>
      <c r="N7" s="20">
        <v>5.2</v>
      </c>
      <c r="O7" s="20" t="s">
        <v>23</v>
      </c>
      <c r="P7">
        <f>SUM(,D28,D44)</f>
        <v>6</v>
      </c>
      <c r="Q7">
        <f>SUM(,E28,E44)</f>
        <v>124</v>
      </c>
      <c r="R7">
        <f>SUM(,F28,F44)</f>
        <v>16</v>
      </c>
      <c r="S7">
        <f t="shared" si="0"/>
        <v>73.727272727272734</v>
      </c>
      <c r="T7">
        <f t="shared" si="1"/>
        <v>22</v>
      </c>
      <c r="U7">
        <f t="shared" si="2"/>
        <v>1.4402855838603654</v>
      </c>
    </row>
    <row r="8" spans="1:21" x14ac:dyDescent="0.25">
      <c r="A8" s="20">
        <v>3.4</v>
      </c>
      <c r="B8" s="20" t="s">
        <v>23</v>
      </c>
      <c r="C8" s="20" t="s">
        <v>17</v>
      </c>
      <c r="D8" s="20">
        <v>8</v>
      </c>
      <c r="E8" s="20">
        <v>9</v>
      </c>
      <c r="F8" s="32">
        <v>3</v>
      </c>
      <c r="G8" s="20"/>
      <c r="H8" s="20"/>
      <c r="N8" s="20">
        <v>5.3</v>
      </c>
      <c r="O8" s="20" t="s">
        <v>23</v>
      </c>
      <c r="P8">
        <f>SUM(D30,D46)</f>
        <v>16</v>
      </c>
      <c r="Q8">
        <f>SUM(E30,E46)</f>
        <v>16</v>
      </c>
      <c r="R8">
        <f>SUM(F30,F46)</f>
        <v>10</v>
      </c>
      <c r="S8">
        <f t="shared" si="0"/>
        <v>39.461538461538467</v>
      </c>
      <c r="T8">
        <f t="shared" si="1"/>
        <v>26</v>
      </c>
      <c r="U8">
        <f t="shared" si="2"/>
        <v>0.77089363081893603</v>
      </c>
    </row>
    <row r="9" spans="1:21" x14ac:dyDescent="0.25">
      <c r="C9" s="20" t="s">
        <v>17</v>
      </c>
      <c r="D9" s="20">
        <v>13</v>
      </c>
      <c r="E9" s="20">
        <v>6</v>
      </c>
      <c r="F9" s="20">
        <v>6</v>
      </c>
      <c r="G9" s="20"/>
      <c r="H9" s="20"/>
      <c r="N9" s="20">
        <v>6.1</v>
      </c>
      <c r="O9" s="20" t="s">
        <v>23</v>
      </c>
      <c r="P9">
        <f>SUM(D32,D48)</f>
        <v>10</v>
      </c>
      <c r="Q9">
        <f>SUM(E32,E48)</f>
        <v>129</v>
      </c>
      <c r="R9">
        <f>SUM(F32,F48)</f>
        <v>21</v>
      </c>
      <c r="S9">
        <f t="shared" si="0"/>
        <v>68.741935483870961</v>
      </c>
      <c r="T9">
        <f t="shared" si="1"/>
        <v>31</v>
      </c>
      <c r="U9">
        <f t="shared" si="2"/>
        <v>1.3428954445436068</v>
      </c>
    </row>
    <row r="10" spans="1:21" x14ac:dyDescent="0.25">
      <c r="A10" s="20">
        <v>4.3</v>
      </c>
      <c r="B10" s="20" t="s">
        <v>23</v>
      </c>
      <c r="C10" s="20" t="s">
        <v>17</v>
      </c>
      <c r="D10" s="20">
        <v>12</v>
      </c>
      <c r="E10" s="20">
        <v>7</v>
      </c>
      <c r="F10" s="20">
        <v>3</v>
      </c>
      <c r="G10" s="20"/>
      <c r="H10" s="20"/>
      <c r="N10" s="20">
        <v>1.1000000000000001</v>
      </c>
      <c r="O10" s="20" t="s">
        <v>23</v>
      </c>
      <c r="P10">
        <f>SUM(D19,D35)</f>
        <v>6</v>
      </c>
      <c r="Q10">
        <f>SUM(E19,E35)</f>
        <v>135</v>
      </c>
      <c r="R10">
        <f>SUM(F19,F35)</f>
        <v>20</v>
      </c>
      <c r="S10">
        <f t="shared" si="0"/>
        <v>77.923076923076934</v>
      </c>
      <c r="T10">
        <f t="shared" si="1"/>
        <v>26</v>
      </c>
      <c r="U10">
        <f t="shared" si="2"/>
        <v>1.5222519454572752</v>
      </c>
    </row>
    <row r="11" spans="1:21" x14ac:dyDescent="0.25">
      <c r="C11" s="20" t="s">
        <v>17</v>
      </c>
      <c r="D11" s="20">
        <v>6</v>
      </c>
      <c r="E11" s="20">
        <v>6</v>
      </c>
      <c r="F11" s="20">
        <v>2</v>
      </c>
      <c r="G11" s="20"/>
      <c r="H11" s="20"/>
      <c r="N11" s="20">
        <v>2.1</v>
      </c>
      <c r="O11" s="20" t="s">
        <v>23</v>
      </c>
      <c r="P11">
        <f>SUM(D21,D37)</f>
        <v>9</v>
      </c>
      <c r="Q11">
        <f>SUM(E21,E37)</f>
        <v>96</v>
      </c>
      <c r="R11">
        <f>SUM(F21,F37)</f>
        <v>18</v>
      </c>
      <c r="S11">
        <f t="shared" si="0"/>
        <v>67.666666666666657</v>
      </c>
      <c r="T11">
        <f t="shared" si="1"/>
        <v>27</v>
      </c>
      <c r="U11">
        <f t="shared" si="2"/>
        <v>1.3218897282203843</v>
      </c>
    </row>
    <row r="12" spans="1:21" x14ac:dyDescent="0.25">
      <c r="A12" s="20">
        <v>5.2</v>
      </c>
      <c r="B12" s="20" t="s">
        <v>23</v>
      </c>
      <c r="C12" s="20" t="s">
        <v>17</v>
      </c>
      <c r="D12" s="20">
        <v>2</v>
      </c>
      <c r="E12" s="20">
        <v>62</v>
      </c>
      <c r="F12" s="20">
        <v>8</v>
      </c>
      <c r="G12" s="20"/>
      <c r="H12" s="20"/>
      <c r="N12" s="20">
        <v>3.1</v>
      </c>
      <c r="O12" s="20" t="s">
        <v>23</v>
      </c>
      <c r="P12">
        <f>SUM(D23,D39)</f>
        <v>23</v>
      </c>
      <c r="Q12">
        <f>SUM(E23,E39)</f>
        <v>230</v>
      </c>
      <c r="R12">
        <f>SUM(F23,F39)</f>
        <v>20</v>
      </c>
      <c r="S12">
        <f t="shared" si="0"/>
        <v>47.511627906976742</v>
      </c>
      <c r="T12">
        <f t="shared" si="1"/>
        <v>43</v>
      </c>
      <c r="U12">
        <f t="shared" si="2"/>
        <v>0.928154673417658</v>
      </c>
    </row>
    <row r="13" spans="1:21" x14ac:dyDescent="0.25">
      <c r="C13" s="20" t="s">
        <v>17</v>
      </c>
      <c r="D13" s="20">
        <v>3</v>
      </c>
      <c r="E13" s="20">
        <v>66</v>
      </c>
      <c r="F13" s="20">
        <v>10</v>
      </c>
      <c r="G13" s="20"/>
      <c r="H13" s="20"/>
      <c r="N13" s="20">
        <v>3.4</v>
      </c>
      <c r="O13" s="20" t="s">
        <v>23</v>
      </c>
      <c r="P13">
        <f>SUM(D25,D41)</f>
        <v>19</v>
      </c>
      <c r="Q13">
        <f>SUM(E25,E41)</f>
        <v>25</v>
      </c>
      <c r="R13">
        <f>SUM(F25,F41)</f>
        <v>9</v>
      </c>
      <c r="S13">
        <f t="shared" si="0"/>
        <v>33.142857142857146</v>
      </c>
      <c r="T13">
        <f t="shared" si="1"/>
        <v>28</v>
      </c>
      <c r="U13">
        <f t="shared" si="2"/>
        <v>0.64745619341406591</v>
      </c>
    </row>
    <row r="14" spans="1:21" x14ac:dyDescent="0.25">
      <c r="A14" s="20">
        <v>5.3</v>
      </c>
      <c r="B14" s="20" t="s">
        <v>23</v>
      </c>
      <c r="C14" s="20" t="s">
        <v>17</v>
      </c>
      <c r="D14" s="20">
        <v>2</v>
      </c>
      <c r="E14" s="20">
        <v>19</v>
      </c>
      <c r="F14" s="20">
        <v>15</v>
      </c>
      <c r="G14" s="20"/>
      <c r="H14" s="20"/>
      <c r="N14" s="20">
        <v>4.3</v>
      </c>
      <c r="O14" s="20" t="s">
        <v>23</v>
      </c>
      <c r="P14">
        <f>SUM(D27,D43)</f>
        <v>22</v>
      </c>
      <c r="Q14">
        <f>SUM(E27,E43)</f>
        <v>13</v>
      </c>
      <c r="R14">
        <f>SUM(F27,F43)</f>
        <v>4</v>
      </c>
      <c r="S14">
        <f t="shared" si="0"/>
        <v>16.384615384615387</v>
      </c>
      <c r="T14">
        <f t="shared" si="1"/>
        <v>26</v>
      </c>
      <c r="U14">
        <f t="shared" si="2"/>
        <v>0.3200786420359325</v>
      </c>
    </row>
    <row r="15" spans="1:21" x14ac:dyDescent="0.25">
      <c r="C15" s="20" t="s">
        <v>17</v>
      </c>
      <c r="D15" s="20">
        <v>7</v>
      </c>
      <c r="E15" s="20">
        <v>6</v>
      </c>
      <c r="F15" s="20">
        <v>6</v>
      </c>
      <c r="G15" s="20"/>
      <c r="H15" s="20"/>
      <c r="N15" s="20">
        <v>5.2</v>
      </c>
      <c r="O15" s="20" t="s">
        <v>23</v>
      </c>
      <c r="P15">
        <f>SUM(D29,D45)</f>
        <v>11</v>
      </c>
      <c r="Q15">
        <f>SUM(E29,E45)</f>
        <v>82</v>
      </c>
      <c r="R15">
        <f>SUM(F29,F45)</f>
        <v>9</v>
      </c>
      <c r="S15">
        <f t="shared" si="0"/>
        <v>46</v>
      </c>
      <c r="T15">
        <f t="shared" si="1"/>
        <v>20</v>
      </c>
      <c r="U15">
        <f t="shared" si="2"/>
        <v>0.89862454430745353</v>
      </c>
    </row>
    <row r="16" spans="1:21" x14ac:dyDescent="0.25">
      <c r="A16" s="20">
        <v>6.1</v>
      </c>
      <c r="B16" s="20" t="s">
        <v>23</v>
      </c>
      <c r="C16" s="20" t="s">
        <v>17</v>
      </c>
      <c r="D16" s="20">
        <v>8</v>
      </c>
      <c r="E16" s="20">
        <v>51</v>
      </c>
      <c r="F16" s="20">
        <v>10</v>
      </c>
      <c r="G16" s="20"/>
      <c r="H16" s="20"/>
      <c r="N16" s="20">
        <v>5.3</v>
      </c>
      <c r="O16" s="20" t="s">
        <v>23</v>
      </c>
      <c r="P16">
        <f>SUM(D31,D47)</f>
        <v>9</v>
      </c>
      <c r="Q16">
        <f>SUM(E31,E47)</f>
        <v>13</v>
      </c>
      <c r="R16">
        <f>SUM(F31,F47)</f>
        <v>5</v>
      </c>
      <c r="S16">
        <f t="shared" si="0"/>
        <v>36.714285714285715</v>
      </c>
      <c r="T16">
        <f t="shared" si="1"/>
        <v>14</v>
      </c>
      <c r="U16">
        <f t="shared" si="2"/>
        <v>0.71722517977334022</v>
      </c>
    </row>
    <row r="17" spans="1:21" x14ac:dyDescent="0.25">
      <c r="C17" s="20" t="s">
        <v>17</v>
      </c>
      <c r="D17" s="20"/>
      <c r="E17" s="20"/>
      <c r="F17" s="20"/>
      <c r="G17" s="20"/>
      <c r="H17" s="20"/>
      <c r="N17" s="20">
        <v>6.1</v>
      </c>
      <c r="O17" s="20" t="s">
        <v>23</v>
      </c>
      <c r="P17">
        <f>SUM(D33,D49)</f>
        <v>6</v>
      </c>
      <c r="Q17">
        <f>SUM(E33,E49)</f>
        <v>133</v>
      </c>
      <c r="R17">
        <f>SUM(F33,F49)</f>
        <v>8</v>
      </c>
      <c r="S17">
        <f t="shared" si="0"/>
        <v>58.142857142857139</v>
      </c>
      <c r="T17">
        <f t="shared" si="1"/>
        <v>14</v>
      </c>
      <c r="U17">
        <f t="shared" si="2"/>
        <v>1.1358390979289863</v>
      </c>
    </row>
    <row r="18" spans="1:21" x14ac:dyDescent="0.25">
      <c r="A18" s="20">
        <v>1.1000000000000001</v>
      </c>
      <c r="B18" s="20" t="s">
        <v>23</v>
      </c>
      <c r="C18" s="20" t="s">
        <v>45</v>
      </c>
      <c r="D18" s="20">
        <v>2</v>
      </c>
      <c r="E18" s="20">
        <v>85</v>
      </c>
      <c r="F18" s="20">
        <v>8</v>
      </c>
      <c r="G18" s="20"/>
      <c r="H18" s="20"/>
      <c r="N18" s="1" t="s">
        <v>24</v>
      </c>
      <c r="S18">
        <f>AVERAGE(S2:S17)</f>
        <v>51.189342970206759</v>
      </c>
    </row>
    <row r="19" spans="1:21" x14ac:dyDescent="0.25">
      <c r="C19" s="20" t="s">
        <v>45</v>
      </c>
      <c r="D19" s="20">
        <v>4</v>
      </c>
      <c r="E19" s="20">
        <v>71</v>
      </c>
      <c r="F19" s="20">
        <v>11</v>
      </c>
      <c r="G19" s="20"/>
      <c r="H19" s="20"/>
      <c r="N19" s="1" t="s">
        <v>141</v>
      </c>
      <c r="S19">
        <f>1/S18</f>
        <v>1.9535316180596816E-2</v>
      </c>
    </row>
    <row r="20" spans="1:21" x14ac:dyDescent="0.25">
      <c r="A20" s="20">
        <v>2.1</v>
      </c>
      <c r="B20" s="20" t="s">
        <v>23</v>
      </c>
      <c r="C20" s="20" t="s">
        <v>45</v>
      </c>
      <c r="D20" s="20">
        <v>6</v>
      </c>
      <c r="E20" s="20">
        <v>25</v>
      </c>
      <c r="F20" s="20">
        <v>13</v>
      </c>
      <c r="G20" s="20"/>
      <c r="H20" s="20"/>
    </row>
    <row r="21" spans="1:21" x14ac:dyDescent="0.25">
      <c r="C21" s="20" t="s">
        <v>45</v>
      </c>
      <c r="D21" s="20">
        <v>8</v>
      </c>
      <c r="E21" s="20">
        <v>50</v>
      </c>
      <c r="F21" s="20">
        <v>5</v>
      </c>
      <c r="G21" s="20"/>
      <c r="H21" s="20"/>
    </row>
    <row r="22" spans="1:21" x14ac:dyDescent="0.25">
      <c r="A22" s="20">
        <v>3.1</v>
      </c>
      <c r="B22" s="20" t="s">
        <v>23</v>
      </c>
      <c r="C22" s="20" t="s">
        <v>45</v>
      </c>
      <c r="D22" s="20">
        <v>7</v>
      </c>
      <c r="E22" s="20">
        <v>124</v>
      </c>
      <c r="F22" s="20">
        <v>9</v>
      </c>
      <c r="G22" s="20"/>
      <c r="H22" s="20"/>
    </row>
    <row r="23" spans="1:21" x14ac:dyDescent="0.25">
      <c r="C23" s="20" t="s">
        <v>45</v>
      </c>
      <c r="D23" s="20">
        <v>9</v>
      </c>
      <c r="E23" s="20">
        <v>132</v>
      </c>
      <c r="F23" s="20">
        <v>11</v>
      </c>
      <c r="G23" s="20"/>
      <c r="H23" s="20"/>
    </row>
    <row r="24" spans="1:21" x14ac:dyDescent="0.25">
      <c r="A24" s="20">
        <v>3.4</v>
      </c>
      <c r="B24" s="20" t="s">
        <v>23</v>
      </c>
      <c r="C24" s="20" t="s">
        <v>45</v>
      </c>
      <c r="D24" s="20">
        <v>12</v>
      </c>
      <c r="E24" s="20">
        <v>6</v>
      </c>
      <c r="F24" s="20">
        <v>5</v>
      </c>
      <c r="G24" s="20"/>
      <c r="H24" s="20"/>
    </row>
    <row r="25" spans="1:21" x14ac:dyDescent="0.25">
      <c r="C25" s="20" t="s">
        <v>45</v>
      </c>
      <c r="D25" s="20">
        <v>11</v>
      </c>
      <c r="E25" s="20">
        <v>6</v>
      </c>
      <c r="F25" s="20">
        <v>5</v>
      </c>
      <c r="G25" s="20"/>
      <c r="H25" s="20"/>
    </row>
    <row r="26" spans="1:21" x14ac:dyDescent="0.25">
      <c r="A26" s="20">
        <v>4.3</v>
      </c>
      <c r="B26" s="20" t="s">
        <v>23</v>
      </c>
      <c r="C26" s="20" t="s">
        <v>45</v>
      </c>
      <c r="D26" s="20">
        <v>9</v>
      </c>
      <c r="E26" s="20">
        <v>0</v>
      </c>
      <c r="F26" s="20">
        <v>3</v>
      </c>
      <c r="G26" s="20"/>
      <c r="H26" s="20"/>
    </row>
    <row r="27" spans="1:21" x14ac:dyDescent="0.25">
      <c r="C27" s="20" t="s">
        <v>45</v>
      </c>
      <c r="D27" s="20">
        <v>9</v>
      </c>
      <c r="E27" s="20">
        <v>8</v>
      </c>
      <c r="F27" s="20">
        <v>0</v>
      </c>
      <c r="G27" s="20"/>
      <c r="H27" s="20"/>
    </row>
    <row r="28" spans="1:21" x14ac:dyDescent="0.25">
      <c r="A28" s="20">
        <v>5.2</v>
      </c>
      <c r="B28" s="20" t="s">
        <v>23</v>
      </c>
      <c r="C28" s="20" t="s">
        <v>45</v>
      </c>
      <c r="D28" s="20">
        <v>3</v>
      </c>
      <c r="E28" s="20">
        <v>59</v>
      </c>
      <c r="F28" s="20">
        <v>7</v>
      </c>
      <c r="G28" s="20"/>
      <c r="H28" s="20"/>
    </row>
    <row r="29" spans="1:21" x14ac:dyDescent="0.25">
      <c r="C29" s="20" t="s">
        <v>45</v>
      </c>
      <c r="D29" s="20">
        <v>2</v>
      </c>
      <c r="E29" s="20">
        <v>65</v>
      </c>
      <c r="F29" s="20">
        <v>7</v>
      </c>
      <c r="G29" s="20"/>
      <c r="H29" s="20"/>
    </row>
    <row r="30" spans="1:21" x14ac:dyDescent="0.25">
      <c r="A30" s="20">
        <v>5.3</v>
      </c>
      <c r="B30" s="20" t="s">
        <v>23</v>
      </c>
      <c r="C30" s="20" t="s">
        <v>45</v>
      </c>
      <c r="D30" s="20">
        <v>8</v>
      </c>
      <c r="E30" s="20">
        <v>12</v>
      </c>
      <c r="F30" s="20">
        <v>5</v>
      </c>
      <c r="G30" s="20"/>
      <c r="H30" s="20"/>
    </row>
    <row r="31" spans="1:21" x14ac:dyDescent="0.25">
      <c r="C31" s="20" t="s">
        <v>45</v>
      </c>
      <c r="D31" s="20">
        <v>3</v>
      </c>
      <c r="E31" s="20">
        <v>6</v>
      </c>
      <c r="F31" s="20">
        <v>2</v>
      </c>
      <c r="G31" s="20"/>
      <c r="H31" s="20"/>
    </row>
    <row r="32" spans="1:21" x14ac:dyDescent="0.25">
      <c r="A32" s="20">
        <v>6.1</v>
      </c>
      <c r="B32" s="20" t="s">
        <v>23</v>
      </c>
      <c r="C32" s="20" t="s">
        <v>45</v>
      </c>
      <c r="D32" s="20">
        <v>1</v>
      </c>
      <c r="E32" s="20">
        <v>80</v>
      </c>
      <c r="F32" s="20">
        <v>14</v>
      </c>
      <c r="G32" s="20"/>
      <c r="H32" s="20"/>
    </row>
    <row r="33" spans="1:8" x14ac:dyDescent="0.25">
      <c r="C33" s="20" t="s">
        <v>45</v>
      </c>
      <c r="D33" s="20">
        <v>2</v>
      </c>
      <c r="E33" s="20">
        <v>49</v>
      </c>
      <c r="F33" s="20">
        <v>5</v>
      </c>
      <c r="G33" s="20"/>
      <c r="H33" s="20"/>
    </row>
    <row r="34" spans="1:8" x14ac:dyDescent="0.25">
      <c r="A34" s="20">
        <v>1.1000000000000001</v>
      </c>
      <c r="B34" s="20" t="s">
        <v>23</v>
      </c>
      <c r="C34" s="20" t="s">
        <v>46</v>
      </c>
      <c r="D34" s="20">
        <v>9</v>
      </c>
      <c r="E34" s="20">
        <v>36</v>
      </c>
      <c r="F34" s="20">
        <v>7</v>
      </c>
      <c r="G34" s="20"/>
      <c r="H34" s="20"/>
    </row>
    <row r="35" spans="1:8" x14ac:dyDescent="0.25">
      <c r="C35" s="20" t="s">
        <v>46</v>
      </c>
      <c r="D35" s="20">
        <v>2</v>
      </c>
      <c r="E35" s="20">
        <v>64</v>
      </c>
      <c r="F35" s="20">
        <v>9</v>
      </c>
      <c r="G35" s="20"/>
      <c r="H35" s="20"/>
    </row>
    <row r="36" spans="1:8" x14ac:dyDescent="0.25">
      <c r="A36" s="20">
        <v>2.1</v>
      </c>
      <c r="B36" s="20" t="s">
        <v>23</v>
      </c>
      <c r="C36" s="20" t="s">
        <v>46</v>
      </c>
      <c r="D36" s="20">
        <v>3</v>
      </c>
      <c r="E36" s="20">
        <v>20</v>
      </c>
      <c r="F36" s="20">
        <v>14</v>
      </c>
      <c r="G36" s="20"/>
      <c r="H36" s="20"/>
    </row>
    <row r="37" spans="1:8" x14ac:dyDescent="0.25">
      <c r="C37" s="20" t="s">
        <v>46</v>
      </c>
      <c r="D37" s="20">
        <v>1</v>
      </c>
      <c r="E37" s="20">
        <v>46</v>
      </c>
      <c r="F37" s="20">
        <v>13</v>
      </c>
      <c r="G37" s="20"/>
      <c r="H37" s="20"/>
    </row>
    <row r="38" spans="1:8" x14ac:dyDescent="0.25">
      <c r="A38" s="20">
        <v>3.1</v>
      </c>
      <c r="B38" s="20" t="s">
        <v>23</v>
      </c>
      <c r="C38" s="20" t="s">
        <v>46</v>
      </c>
      <c r="D38" s="20">
        <v>11</v>
      </c>
      <c r="E38" s="20">
        <v>115</v>
      </c>
      <c r="F38" s="20">
        <v>4</v>
      </c>
      <c r="G38" s="20"/>
      <c r="H38" s="20"/>
    </row>
    <row r="39" spans="1:8" x14ac:dyDescent="0.25">
      <c r="C39" s="20" t="s">
        <v>46</v>
      </c>
      <c r="D39" s="20">
        <v>14</v>
      </c>
      <c r="E39" s="20">
        <v>98</v>
      </c>
      <c r="F39" s="20">
        <v>9</v>
      </c>
      <c r="G39" s="20"/>
      <c r="H39" s="20"/>
    </row>
    <row r="40" spans="1:8" x14ac:dyDescent="0.25">
      <c r="A40" s="20">
        <v>3.4</v>
      </c>
      <c r="B40" s="20" t="s">
        <v>23</v>
      </c>
      <c r="C40" s="20" t="s">
        <v>46</v>
      </c>
      <c r="D40" s="20">
        <v>10</v>
      </c>
      <c r="E40" s="20">
        <v>2</v>
      </c>
      <c r="F40" s="20">
        <v>8</v>
      </c>
      <c r="G40" s="20"/>
      <c r="H40" s="20"/>
    </row>
    <row r="41" spans="1:8" x14ac:dyDescent="0.25">
      <c r="C41" s="20" t="s">
        <v>46</v>
      </c>
      <c r="D41" s="20">
        <v>8</v>
      </c>
      <c r="E41" s="20">
        <v>19</v>
      </c>
      <c r="F41" s="20">
        <v>4</v>
      </c>
      <c r="G41" s="20"/>
      <c r="H41" s="20"/>
    </row>
    <row r="42" spans="1:8" x14ac:dyDescent="0.25">
      <c r="A42" s="20">
        <v>4.3</v>
      </c>
      <c r="B42" s="20" t="s">
        <v>23</v>
      </c>
      <c r="C42" s="20" t="s">
        <v>46</v>
      </c>
      <c r="D42" s="20">
        <v>3</v>
      </c>
      <c r="E42" s="20">
        <v>3</v>
      </c>
      <c r="F42" s="20">
        <v>4</v>
      </c>
      <c r="G42" s="20"/>
      <c r="H42" s="20"/>
    </row>
    <row r="43" spans="1:8" x14ac:dyDescent="0.25">
      <c r="C43" s="20" t="s">
        <v>46</v>
      </c>
      <c r="D43" s="20">
        <v>13</v>
      </c>
      <c r="E43" s="20">
        <v>5</v>
      </c>
      <c r="F43" s="20">
        <v>4</v>
      </c>
      <c r="G43" s="20"/>
      <c r="H43" s="20"/>
    </row>
    <row r="44" spans="1:8" x14ac:dyDescent="0.25">
      <c r="A44" s="20">
        <v>5.2</v>
      </c>
      <c r="B44" s="20" t="s">
        <v>23</v>
      </c>
      <c r="C44" s="20" t="s">
        <v>46</v>
      </c>
      <c r="D44" s="20">
        <v>3</v>
      </c>
      <c r="E44" s="20">
        <v>65</v>
      </c>
      <c r="F44" s="20">
        <v>9</v>
      </c>
      <c r="G44" s="20"/>
      <c r="H44" s="20"/>
    </row>
    <row r="45" spans="1:8" x14ac:dyDescent="0.25">
      <c r="C45" s="20" t="s">
        <v>46</v>
      </c>
      <c r="D45" s="20">
        <v>9</v>
      </c>
      <c r="E45" s="20">
        <v>17</v>
      </c>
      <c r="F45" s="20">
        <v>2</v>
      </c>
      <c r="G45" s="20"/>
      <c r="H45" s="20"/>
    </row>
    <row r="46" spans="1:8" x14ac:dyDescent="0.25">
      <c r="A46" s="20">
        <v>5.3</v>
      </c>
      <c r="B46" s="20" t="s">
        <v>23</v>
      </c>
      <c r="C46" s="20" t="s">
        <v>46</v>
      </c>
      <c r="D46" s="20">
        <v>8</v>
      </c>
      <c r="E46" s="20">
        <v>4</v>
      </c>
      <c r="F46" s="20">
        <v>5</v>
      </c>
      <c r="G46" s="20"/>
      <c r="H46" s="20"/>
    </row>
    <row r="47" spans="1:8" x14ac:dyDescent="0.25">
      <c r="C47" s="20" t="s">
        <v>46</v>
      </c>
      <c r="D47" s="20">
        <v>6</v>
      </c>
      <c r="E47" s="20">
        <v>7</v>
      </c>
      <c r="F47" s="20">
        <v>3</v>
      </c>
      <c r="G47" s="20"/>
      <c r="H47" s="20"/>
    </row>
    <row r="48" spans="1:8" x14ac:dyDescent="0.25">
      <c r="A48" s="20">
        <v>6.1</v>
      </c>
      <c r="B48" s="20" t="s">
        <v>23</v>
      </c>
      <c r="C48" s="20" t="s">
        <v>46</v>
      </c>
      <c r="D48" s="20">
        <v>9</v>
      </c>
      <c r="E48" s="20">
        <v>49</v>
      </c>
      <c r="F48" s="20">
        <v>7</v>
      </c>
      <c r="G48" s="20"/>
      <c r="H48" s="20"/>
    </row>
    <row r="49" spans="1:21" x14ac:dyDescent="0.25">
      <c r="C49" s="20" t="s">
        <v>46</v>
      </c>
      <c r="D49" s="20">
        <v>4</v>
      </c>
      <c r="E49" s="20">
        <v>84</v>
      </c>
      <c r="F49" s="20">
        <v>3</v>
      </c>
      <c r="G49" s="20"/>
      <c r="H49" s="20"/>
    </row>
    <row r="54" spans="1:21" x14ac:dyDescent="0.25">
      <c r="A54" s="20">
        <v>1.3</v>
      </c>
      <c r="B54" s="28" t="s">
        <v>150</v>
      </c>
      <c r="C54" s="20" t="s">
        <v>151</v>
      </c>
      <c r="D54" s="20">
        <v>12</v>
      </c>
      <c r="E54" s="20">
        <v>40</v>
      </c>
      <c r="F54" s="20">
        <v>7</v>
      </c>
      <c r="G54" s="20"/>
      <c r="H54" s="20"/>
      <c r="N54" s="20">
        <v>1.3</v>
      </c>
      <c r="O54" s="28" t="s">
        <v>150</v>
      </c>
      <c r="P54">
        <f>SUM(D70,D86,)</f>
        <v>11</v>
      </c>
      <c r="Q54">
        <f>SUM(E70,E86,)</f>
        <v>9</v>
      </c>
      <c r="R54">
        <f>SUM(F70,F86,)</f>
        <v>10</v>
      </c>
      <c r="S54">
        <f t="shared" ref="S54:S69" si="3">((R54/(P54+R54))*100)+1</f>
        <v>48.619047619047613</v>
      </c>
      <c r="T54">
        <f t="shared" ref="T54:T69" si="4">SUM(P54,R54)</f>
        <v>21</v>
      </c>
      <c r="U54">
        <f t="shared" ref="U54:U69" si="5">S54*$S$19</f>
        <v>0.94978846763758795</v>
      </c>
    </row>
    <row r="55" spans="1:21" x14ac:dyDescent="0.25">
      <c r="C55" s="20" t="s">
        <v>17</v>
      </c>
      <c r="D55" s="20">
        <v>10</v>
      </c>
      <c r="E55" s="20">
        <v>29</v>
      </c>
      <c r="F55" s="20">
        <v>2</v>
      </c>
      <c r="G55" s="20"/>
      <c r="H55" s="20"/>
      <c r="N55" s="20">
        <v>1.5</v>
      </c>
      <c r="O55" s="28" t="s">
        <v>150</v>
      </c>
      <c r="P55">
        <f>SUM(D72,D88)</f>
        <v>22</v>
      </c>
      <c r="Q55">
        <f>SUM(E72,E88)</f>
        <v>100</v>
      </c>
      <c r="R55">
        <f>SUM(F72,F88)</f>
        <v>15</v>
      </c>
      <c r="S55">
        <f t="shared" si="3"/>
        <v>41.54054054054054</v>
      </c>
      <c r="T55">
        <f t="shared" si="4"/>
        <v>37</v>
      </c>
      <c r="U55">
        <f t="shared" si="5"/>
        <v>0.81150759377235959</v>
      </c>
    </row>
    <row r="56" spans="1:21" x14ac:dyDescent="0.25">
      <c r="A56" s="20">
        <v>1.5</v>
      </c>
      <c r="B56" s="28" t="s">
        <v>134</v>
      </c>
      <c r="C56" s="20" t="s">
        <v>17</v>
      </c>
      <c r="D56" s="20">
        <v>7</v>
      </c>
      <c r="E56" s="20">
        <v>12</v>
      </c>
      <c r="F56" s="20">
        <v>6</v>
      </c>
      <c r="G56" s="20"/>
      <c r="H56" s="20"/>
      <c r="N56" s="20">
        <v>2.2999999999999998</v>
      </c>
      <c r="O56" s="28" t="s">
        <v>150</v>
      </c>
      <c r="P56">
        <f>SUM(D74,D90)</f>
        <v>17</v>
      </c>
      <c r="Q56">
        <f>SUM(E74,E90)</f>
        <v>92</v>
      </c>
      <c r="R56">
        <f>SUM(F74,F90)</f>
        <v>12</v>
      </c>
      <c r="S56">
        <f t="shared" si="3"/>
        <v>42.379310344827587</v>
      </c>
      <c r="T56">
        <f t="shared" si="4"/>
        <v>29</v>
      </c>
      <c r="U56">
        <f t="shared" si="5"/>
        <v>0.82789322710184443</v>
      </c>
    </row>
    <row r="57" spans="1:21" x14ac:dyDescent="0.25">
      <c r="C57" s="20" t="s">
        <v>17</v>
      </c>
      <c r="D57" s="20">
        <v>5</v>
      </c>
      <c r="E57" s="20">
        <v>15</v>
      </c>
      <c r="F57" s="20">
        <v>3</v>
      </c>
      <c r="G57" s="20"/>
      <c r="H57" s="20"/>
      <c r="N57" s="20">
        <v>2.4</v>
      </c>
      <c r="O57" s="28" t="s">
        <v>150</v>
      </c>
      <c r="P57">
        <f>SUM(D76,D92)</f>
        <v>11</v>
      </c>
      <c r="Q57">
        <f>SUM(E76,E92)</f>
        <v>48</v>
      </c>
      <c r="R57">
        <f>SUM(F76,F92)</f>
        <v>9</v>
      </c>
      <c r="S57">
        <f t="shared" si="3"/>
        <v>46</v>
      </c>
      <c r="T57">
        <f t="shared" si="4"/>
        <v>20</v>
      </c>
      <c r="U57">
        <f t="shared" si="5"/>
        <v>0.89862454430745353</v>
      </c>
    </row>
    <row r="58" spans="1:21" x14ac:dyDescent="0.25">
      <c r="A58" s="20">
        <v>2.2999999999999998</v>
      </c>
      <c r="B58" s="28" t="s">
        <v>134</v>
      </c>
      <c r="C58" s="20" t="s">
        <v>17</v>
      </c>
      <c r="D58" s="20">
        <v>4</v>
      </c>
      <c r="E58" s="20">
        <v>84</v>
      </c>
      <c r="F58" s="20">
        <v>4</v>
      </c>
      <c r="G58" s="20"/>
      <c r="H58" s="20"/>
      <c r="N58" s="20">
        <v>3.3</v>
      </c>
      <c r="O58" s="28" t="s">
        <v>150</v>
      </c>
      <c r="P58">
        <f>SUM(D78,D94)</f>
        <v>16</v>
      </c>
      <c r="Q58">
        <f>SUM(E78,E94)</f>
        <v>46</v>
      </c>
      <c r="R58">
        <f>SUM(F78,F94)</f>
        <v>10</v>
      </c>
      <c r="S58">
        <f t="shared" si="3"/>
        <v>39.461538461538467</v>
      </c>
      <c r="T58">
        <f t="shared" si="4"/>
        <v>26</v>
      </c>
      <c r="U58">
        <f t="shared" si="5"/>
        <v>0.77089363081893603</v>
      </c>
    </row>
    <row r="59" spans="1:21" x14ac:dyDescent="0.25">
      <c r="C59" s="20" t="s">
        <v>17</v>
      </c>
      <c r="D59" s="20">
        <v>7</v>
      </c>
      <c r="E59" s="20">
        <v>38</v>
      </c>
      <c r="F59" s="20">
        <v>7</v>
      </c>
      <c r="G59" s="20"/>
      <c r="H59" s="20"/>
      <c r="N59" s="20">
        <v>4.2</v>
      </c>
      <c r="O59" s="28" t="s">
        <v>150</v>
      </c>
      <c r="P59">
        <f>SUM(,D80,D96)</f>
        <v>10</v>
      </c>
      <c r="Q59">
        <f>SUM(,E80,E96)</f>
        <v>18</v>
      </c>
      <c r="R59">
        <f>SUM(,F80,F96)</f>
        <v>8</v>
      </c>
      <c r="S59">
        <f t="shared" si="3"/>
        <v>45.444444444444443</v>
      </c>
      <c r="T59">
        <f t="shared" si="4"/>
        <v>18</v>
      </c>
      <c r="U59">
        <f t="shared" si="5"/>
        <v>0.88777159087378865</v>
      </c>
    </row>
    <row r="60" spans="1:21" x14ac:dyDescent="0.25">
      <c r="A60" s="20">
        <v>2.4</v>
      </c>
      <c r="B60" s="28" t="s">
        <v>134</v>
      </c>
      <c r="C60" s="20" t="s">
        <v>17</v>
      </c>
      <c r="D60" s="20">
        <v>2</v>
      </c>
      <c r="E60" s="20">
        <v>17</v>
      </c>
      <c r="F60" s="20">
        <v>7</v>
      </c>
      <c r="G60" s="20"/>
      <c r="H60" s="20"/>
      <c r="N60" s="20">
        <v>5.0999999999999996</v>
      </c>
      <c r="O60" s="28" t="s">
        <v>150</v>
      </c>
      <c r="P60">
        <f>SUM(D82,D98)</f>
        <v>17</v>
      </c>
      <c r="Q60">
        <f>SUM(E82,E98)</f>
        <v>21</v>
      </c>
      <c r="R60">
        <f>SUM(F82,F98)</f>
        <v>5</v>
      </c>
      <c r="S60">
        <f t="shared" si="3"/>
        <v>23.727272727272727</v>
      </c>
      <c r="T60">
        <f t="shared" si="4"/>
        <v>22</v>
      </c>
      <c r="U60">
        <f t="shared" si="5"/>
        <v>0.46351977483052442</v>
      </c>
    </row>
    <row r="61" spans="1:21" x14ac:dyDescent="0.25">
      <c r="C61" s="20" t="s">
        <v>17</v>
      </c>
      <c r="D61" s="20">
        <v>8</v>
      </c>
      <c r="E61" s="20">
        <v>36</v>
      </c>
      <c r="F61" s="20">
        <v>5</v>
      </c>
      <c r="G61" s="20"/>
      <c r="H61" s="20"/>
      <c r="N61" s="20">
        <v>5.4</v>
      </c>
      <c r="O61" s="28" t="s">
        <v>150</v>
      </c>
      <c r="P61">
        <f>SUM(D84,D100)</f>
        <v>14</v>
      </c>
      <c r="Q61">
        <f>SUM(E84,E100)</f>
        <v>62</v>
      </c>
      <c r="R61">
        <f>SUM(F84,F100)</f>
        <v>18</v>
      </c>
      <c r="S61">
        <f t="shared" si="3"/>
        <v>57.25</v>
      </c>
      <c r="T61">
        <f t="shared" si="4"/>
        <v>32</v>
      </c>
      <c r="U61">
        <f t="shared" si="5"/>
        <v>1.1183968513391678</v>
      </c>
    </row>
    <row r="62" spans="1:21" x14ac:dyDescent="0.25">
      <c r="A62" s="20">
        <v>3.3</v>
      </c>
      <c r="B62" s="28" t="s">
        <v>134</v>
      </c>
      <c r="C62" s="20" t="s">
        <v>17</v>
      </c>
      <c r="D62" s="20"/>
      <c r="E62" s="20"/>
      <c r="F62" s="20"/>
      <c r="G62" s="20"/>
      <c r="H62" s="20"/>
      <c r="N62" s="20">
        <v>1.3</v>
      </c>
      <c r="O62" s="28" t="s">
        <v>150</v>
      </c>
      <c r="P62">
        <f>SUM(D71,D87)</f>
        <v>17</v>
      </c>
      <c r="Q62">
        <f>SUM(E71,E87)</f>
        <v>8</v>
      </c>
      <c r="R62">
        <f>SUM(F71,F87)</f>
        <v>12</v>
      </c>
      <c r="S62">
        <f t="shared" si="3"/>
        <v>42.379310344827587</v>
      </c>
      <c r="T62">
        <f t="shared" si="4"/>
        <v>29</v>
      </c>
      <c r="U62">
        <f t="shared" si="5"/>
        <v>0.82789322710184443</v>
      </c>
    </row>
    <row r="63" spans="1:21" x14ac:dyDescent="0.25">
      <c r="C63" s="20" t="s">
        <v>17</v>
      </c>
      <c r="D63" s="20"/>
      <c r="E63" s="20"/>
      <c r="F63" s="20"/>
      <c r="G63" s="20"/>
      <c r="H63" s="20"/>
      <c r="N63" s="20">
        <v>1.5</v>
      </c>
      <c r="O63" s="28" t="s">
        <v>150</v>
      </c>
      <c r="P63">
        <f>SUM(D73,D89)</f>
        <v>18</v>
      </c>
      <c r="Q63">
        <f>SUM(E73,E89)</f>
        <v>81</v>
      </c>
      <c r="R63">
        <f>SUM(F73,F89)</f>
        <v>13</v>
      </c>
      <c r="S63">
        <f t="shared" si="3"/>
        <v>42.935483870967744</v>
      </c>
      <c r="T63">
        <f t="shared" si="4"/>
        <v>31</v>
      </c>
      <c r="U63">
        <f t="shared" si="5"/>
        <v>0.83875825278626981</v>
      </c>
    </row>
    <row r="64" spans="1:21" x14ac:dyDescent="0.25">
      <c r="A64" s="20">
        <v>4.2</v>
      </c>
      <c r="B64" s="28" t="s">
        <v>134</v>
      </c>
      <c r="C64" s="20" t="s">
        <v>17</v>
      </c>
      <c r="D64" s="20"/>
      <c r="E64" s="20"/>
      <c r="F64" s="20"/>
      <c r="G64" s="20"/>
      <c r="H64" s="20"/>
      <c r="N64" s="20">
        <v>2.2999999999999998</v>
      </c>
      <c r="O64" s="28" t="s">
        <v>150</v>
      </c>
      <c r="P64">
        <f>SUM(D75,D91)</f>
        <v>13</v>
      </c>
      <c r="Q64">
        <f>SUM(E75,E91)</f>
        <v>159</v>
      </c>
      <c r="R64">
        <f>SUM(F75,F91)</f>
        <v>18</v>
      </c>
      <c r="S64">
        <f t="shared" si="3"/>
        <v>59.064516129032263</v>
      </c>
      <c r="T64">
        <f t="shared" si="4"/>
        <v>31</v>
      </c>
      <c r="U64">
        <f t="shared" si="5"/>
        <v>1.1538439976346055</v>
      </c>
    </row>
    <row r="65" spans="1:21" x14ac:dyDescent="0.25">
      <c r="C65" s="20" t="s">
        <v>17</v>
      </c>
      <c r="D65" s="20"/>
      <c r="E65" s="20"/>
      <c r="F65" s="20"/>
      <c r="G65" s="20"/>
      <c r="H65" s="20"/>
      <c r="N65" s="20">
        <v>2.4</v>
      </c>
      <c r="O65" s="28" t="s">
        <v>150</v>
      </c>
      <c r="P65">
        <f>SUM(D77,D93)</f>
        <v>12</v>
      </c>
      <c r="Q65">
        <f>SUM(E77,E93)</f>
        <v>40</v>
      </c>
      <c r="R65">
        <f>SUM(F77,F93)</f>
        <v>9</v>
      </c>
      <c r="S65">
        <f t="shared" si="3"/>
        <v>43.857142857142854</v>
      </c>
      <c r="T65">
        <f t="shared" si="4"/>
        <v>21</v>
      </c>
      <c r="U65">
        <f t="shared" si="5"/>
        <v>0.85676315249188884</v>
      </c>
    </row>
    <row r="66" spans="1:21" x14ac:dyDescent="0.25">
      <c r="A66" s="20">
        <v>5.0999999999999996</v>
      </c>
      <c r="B66" s="28" t="s">
        <v>134</v>
      </c>
      <c r="C66" s="20" t="s">
        <v>17</v>
      </c>
      <c r="D66" s="20">
        <v>15</v>
      </c>
      <c r="E66" s="20">
        <v>15</v>
      </c>
      <c r="F66" s="20">
        <v>4</v>
      </c>
      <c r="G66" s="20"/>
      <c r="H66" s="20"/>
      <c r="N66" s="20">
        <v>3.3</v>
      </c>
      <c r="O66" s="28" t="s">
        <v>150</v>
      </c>
      <c r="P66">
        <f>SUM(D79,D95)</f>
        <v>13</v>
      </c>
      <c r="Q66">
        <f>SUM(E79,E95)</f>
        <v>20</v>
      </c>
      <c r="R66">
        <f>SUM(F79,F95)</f>
        <v>6</v>
      </c>
      <c r="S66">
        <f t="shared" si="3"/>
        <v>32.578947368421055</v>
      </c>
      <c r="T66">
        <f t="shared" si="4"/>
        <v>19</v>
      </c>
      <c r="U66">
        <f t="shared" si="5"/>
        <v>0.63644003767312785</v>
      </c>
    </row>
    <row r="67" spans="1:21" x14ac:dyDescent="0.25">
      <c r="C67" s="20" t="s">
        <v>17</v>
      </c>
      <c r="D67" s="20">
        <v>9</v>
      </c>
      <c r="E67" s="20">
        <v>3</v>
      </c>
      <c r="F67" s="20">
        <v>3</v>
      </c>
      <c r="G67" s="20"/>
      <c r="H67" s="20"/>
      <c r="N67" s="20">
        <v>4.2</v>
      </c>
      <c r="O67" s="28" t="s">
        <v>150</v>
      </c>
      <c r="P67">
        <f>SUM(D81,D97)</f>
        <v>12</v>
      </c>
      <c r="Q67">
        <f>SUM(E81,E97)</f>
        <v>21</v>
      </c>
      <c r="R67">
        <f>SUM(F81,F97)</f>
        <v>11</v>
      </c>
      <c r="S67">
        <f t="shared" si="3"/>
        <v>48.826086956521742</v>
      </c>
      <c r="T67">
        <f t="shared" si="4"/>
        <v>23</v>
      </c>
      <c r="U67">
        <f t="shared" si="5"/>
        <v>0.95383304655696632</v>
      </c>
    </row>
    <row r="68" spans="1:21" x14ac:dyDescent="0.25">
      <c r="A68" s="20">
        <v>5.4</v>
      </c>
      <c r="B68" s="28" t="s">
        <v>134</v>
      </c>
      <c r="C68" s="20" t="s">
        <v>17</v>
      </c>
      <c r="D68" s="20">
        <v>14</v>
      </c>
      <c r="E68" s="20">
        <v>42</v>
      </c>
      <c r="F68" s="20">
        <v>7</v>
      </c>
      <c r="G68" s="20"/>
      <c r="H68" s="20"/>
      <c r="N68" s="20">
        <v>5.0999999999999996</v>
      </c>
      <c r="O68" s="28" t="s">
        <v>150</v>
      </c>
      <c r="P68">
        <f>SUM(D83,D99)</f>
        <v>18</v>
      </c>
      <c r="Q68">
        <f>SUM(E83,E99)</f>
        <v>19</v>
      </c>
      <c r="R68">
        <f>SUM(F83,F99)</f>
        <v>14</v>
      </c>
      <c r="S68">
        <f t="shared" si="3"/>
        <v>44.75</v>
      </c>
      <c r="T68">
        <f t="shared" si="4"/>
        <v>32</v>
      </c>
      <c r="U68">
        <f t="shared" si="5"/>
        <v>0.87420539908170747</v>
      </c>
    </row>
    <row r="69" spans="1:21" x14ac:dyDescent="0.25">
      <c r="C69" s="20" t="s">
        <v>17</v>
      </c>
      <c r="D69" s="20">
        <v>7</v>
      </c>
      <c r="E69" s="20">
        <v>38</v>
      </c>
      <c r="F69" s="20">
        <v>8</v>
      </c>
      <c r="G69" s="20"/>
      <c r="H69" s="20"/>
      <c r="N69" s="20">
        <v>5.4</v>
      </c>
      <c r="O69" s="28" t="s">
        <v>150</v>
      </c>
      <c r="P69">
        <f>SUM(D85,D101)</f>
        <v>6</v>
      </c>
      <c r="Q69">
        <f>SUM(E85,E101)</f>
        <v>66</v>
      </c>
      <c r="R69">
        <f>SUM(F85,F101)</f>
        <v>13</v>
      </c>
      <c r="S69">
        <f t="shared" si="3"/>
        <v>69.421052631578945</v>
      </c>
      <c r="T69">
        <f t="shared" si="4"/>
        <v>19</v>
      </c>
      <c r="U69">
        <f t="shared" si="5"/>
        <v>1.3561622127477473</v>
      </c>
    </row>
    <row r="70" spans="1:21" x14ac:dyDescent="0.25">
      <c r="A70" s="20">
        <v>1.3</v>
      </c>
      <c r="B70" s="28" t="s">
        <v>134</v>
      </c>
      <c r="C70" s="20" t="s">
        <v>45</v>
      </c>
      <c r="D70" s="20">
        <v>8</v>
      </c>
      <c r="E70" s="20">
        <v>6</v>
      </c>
      <c r="F70" s="20">
        <v>6</v>
      </c>
      <c r="G70" s="20"/>
      <c r="H70" s="20"/>
      <c r="N70" s="1" t="s">
        <v>24</v>
      </c>
      <c r="S70">
        <f>AVERAGE(S54:S69)</f>
        <v>45.514668393510227</v>
      </c>
    </row>
    <row r="71" spans="1:21" x14ac:dyDescent="0.25">
      <c r="C71" s="20" t="s">
        <v>45</v>
      </c>
      <c r="D71" s="20">
        <v>8</v>
      </c>
      <c r="E71" s="20">
        <v>4</v>
      </c>
      <c r="F71" s="20">
        <v>7</v>
      </c>
      <c r="G71" s="20"/>
      <c r="H71" s="20"/>
    </row>
    <row r="72" spans="1:21" x14ac:dyDescent="0.25">
      <c r="A72" s="20">
        <v>1.5</v>
      </c>
      <c r="B72" s="28" t="s">
        <v>134</v>
      </c>
      <c r="C72" s="20" t="s">
        <v>45</v>
      </c>
      <c r="D72" s="20">
        <v>8</v>
      </c>
      <c r="E72" s="20">
        <v>40</v>
      </c>
      <c r="F72" s="20">
        <v>5</v>
      </c>
      <c r="G72" s="20"/>
      <c r="H72" s="20"/>
      <c r="N72" s="1" t="s">
        <v>139</v>
      </c>
      <c r="S72">
        <f>TTEST(S54:S69,S2:S17,2,2)</f>
        <v>0.28426052849584843</v>
      </c>
    </row>
    <row r="73" spans="1:21" x14ac:dyDescent="0.25">
      <c r="C73" s="20" t="s">
        <v>45</v>
      </c>
      <c r="D73" s="20">
        <v>8</v>
      </c>
      <c r="E73" s="20">
        <v>36</v>
      </c>
      <c r="F73" s="20">
        <v>6</v>
      </c>
      <c r="G73" s="20"/>
      <c r="H73" s="20"/>
    </row>
    <row r="74" spans="1:21" x14ac:dyDescent="0.25">
      <c r="A74" s="20">
        <v>2.2999999999999998</v>
      </c>
      <c r="B74" s="28" t="s">
        <v>134</v>
      </c>
      <c r="C74" s="20" t="s">
        <v>45</v>
      </c>
      <c r="D74" s="20">
        <v>8</v>
      </c>
      <c r="E74" s="20">
        <v>62</v>
      </c>
      <c r="F74" s="20">
        <v>8</v>
      </c>
      <c r="G74" s="20"/>
      <c r="H74" s="20"/>
    </row>
    <row r="75" spans="1:21" x14ac:dyDescent="0.25">
      <c r="C75" s="20" t="s">
        <v>45</v>
      </c>
      <c r="D75" s="20">
        <v>7</v>
      </c>
      <c r="E75" s="20">
        <v>115</v>
      </c>
      <c r="F75" s="20">
        <v>17</v>
      </c>
      <c r="G75" s="20"/>
      <c r="H75" s="20"/>
    </row>
    <row r="76" spans="1:21" x14ac:dyDescent="0.25">
      <c r="A76" s="20">
        <v>2.4</v>
      </c>
      <c r="B76" s="28" t="s">
        <v>134</v>
      </c>
      <c r="C76" s="20" t="s">
        <v>45</v>
      </c>
      <c r="D76" s="20">
        <v>4</v>
      </c>
      <c r="E76" s="20">
        <v>17</v>
      </c>
      <c r="F76" s="20">
        <v>6</v>
      </c>
      <c r="G76" s="20"/>
      <c r="H76" s="20"/>
    </row>
    <row r="77" spans="1:21" x14ac:dyDescent="0.25">
      <c r="C77" s="20" t="s">
        <v>45</v>
      </c>
      <c r="D77" s="20">
        <v>7</v>
      </c>
      <c r="E77" s="20">
        <v>22</v>
      </c>
      <c r="F77" s="20">
        <v>3</v>
      </c>
      <c r="G77" s="20"/>
      <c r="H77" s="20"/>
    </row>
    <row r="78" spans="1:21" x14ac:dyDescent="0.25">
      <c r="A78" s="20">
        <v>3.3</v>
      </c>
      <c r="B78" s="28" t="s">
        <v>134</v>
      </c>
      <c r="C78" s="20" t="s">
        <v>45</v>
      </c>
      <c r="D78" s="20">
        <v>8</v>
      </c>
      <c r="E78" s="20">
        <v>26</v>
      </c>
      <c r="F78" s="20">
        <v>6</v>
      </c>
      <c r="G78" s="20"/>
      <c r="H78" s="20"/>
    </row>
    <row r="79" spans="1:21" x14ac:dyDescent="0.25">
      <c r="C79" s="20" t="s">
        <v>45</v>
      </c>
      <c r="D79" s="20">
        <v>8</v>
      </c>
      <c r="E79" s="20">
        <v>12</v>
      </c>
      <c r="F79" s="20">
        <v>5</v>
      </c>
      <c r="G79" s="20"/>
      <c r="H79" s="20"/>
    </row>
    <row r="80" spans="1:21" x14ac:dyDescent="0.25">
      <c r="A80" s="20">
        <v>4.2</v>
      </c>
      <c r="B80" s="28" t="s">
        <v>134</v>
      </c>
      <c r="C80" s="20" t="s">
        <v>45</v>
      </c>
      <c r="D80" s="20">
        <v>4</v>
      </c>
      <c r="E80" s="20">
        <v>11</v>
      </c>
      <c r="F80" s="20">
        <v>3</v>
      </c>
      <c r="G80" s="20"/>
      <c r="H80" s="20"/>
    </row>
    <row r="81" spans="1:8" x14ac:dyDescent="0.25">
      <c r="C81" s="20" t="s">
        <v>45</v>
      </c>
      <c r="D81" s="20">
        <v>4</v>
      </c>
      <c r="E81" s="20">
        <v>11</v>
      </c>
      <c r="F81" s="20">
        <v>7</v>
      </c>
      <c r="G81" s="20"/>
      <c r="H81" s="20"/>
    </row>
    <row r="82" spans="1:8" x14ac:dyDescent="0.25">
      <c r="A82" s="20">
        <v>5.0999999999999996</v>
      </c>
      <c r="B82" s="28" t="s">
        <v>134</v>
      </c>
      <c r="C82" s="20" t="s">
        <v>45</v>
      </c>
      <c r="D82" s="20">
        <v>9</v>
      </c>
      <c r="E82" s="20">
        <v>17</v>
      </c>
      <c r="F82" s="20">
        <v>3</v>
      </c>
      <c r="G82" s="20"/>
      <c r="H82" s="20"/>
    </row>
    <row r="83" spans="1:8" x14ac:dyDescent="0.25">
      <c r="C83" s="20" t="s">
        <v>45</v>
      </c>
      <c r="D83" s="20">
        <v>7</v>
      </c>
      <c r="E83" s="20">
        <v>10</v>
      </c>
      <c r="F83" s="20">
        <v>7</v>
      </c>
      <c r="G83" s="20"/>
      <c r="H83" s="20"/>
    </row>
    <row r="84" spans="1:8" x14ac:dyDescent="0.25">
      <c r="A84" s="20">
        <v>5.4</v>
      </c>
      <c r="B84" s="28" t="s">
        <v>134</v>
      </c>
      <c r="C84" s="20" t="s">
        <v>45</v>
      </c>
      <c r="D84" s="20">
        <v>9</v>
      </c>
      <c r="E84" s="20">
        <v>35</v>
      </c>
      <c r="F84" s="20">
        <v>10</v>
      </c>
      <c r="G84" s="20"/>
      <c r="H84" s="20"/>
    </row>
    <row r="85" spans="1:8" x14ac:dyDescent="0.25">
      <c r="C85" s="20" t="s">
        <v>45</v>
      </c>
      <c r="D85" s="20">
        <v>5</v>
      </c>
      <c r="E85" s="20">
        <v>36</v>
      </c>
      <c r="F85" s="20">
        <v>6</v>
      </c>
      <c r="G85" s="20"/>
      <c r="H85" s="20"/>
    </row>
    <row r="86" spans="1:8" x14ac:dyDescent="0.25">
      <c r="A86" s="20">
        <v>1.3</v>
      </c>
      <c r="B86" s="28" t="s">
        <v>134</v>
      </c>
      <c r="C86" s="20" t="s">
        <v>46</v>
      </c>
      <c r="D86" s="20">
        <v>3</v>
      </c>
      <c r="E86" s="20">
        <v>3</v>
      </c>
      <c r="F86" s="20">
        <v>4</v>
      </c>
      <c r="G86" s="20"/>
      <c r="H86" s="20"/>
    </row>
    <row r="87" spans="1:8" x14ac:dyDescent="0.25">
      <c r="C87" s="20" t="s">
        <v>46</v>
      </c>
      <c r="D87" s="20">
        <v>9</v>
      </c>
      <c r="E87" s="20">
        <v>4</v>
      </c>
      <c r="F87" s="20">
        <v>5</v>
      </c>
      <c r="G87" s="20"/>
      <c r="H87" s="20"/>
    </row>
    <row r="88" spans="1:8" x14ac:dyDescent="0.25">
      <c r="A88" s="20">
        <v>1.5</v>
      </c>
      <c r="B88" s="28" t="s">
        <v>134</v>
      </c>
      <c r="C88" s="20" t="s">
        <v>46</v>
      </c>
      <c r="D88" s="20">
        <v>14</v>
      </c>
      <c r="E88" s="20">
        <v>60</v>
      </c>
      <c r="F88" s="20">
        <v>10</v>
      </c>
      <c r="G88" s="20"/>
      <c r="H88" s="20"/>
    </row>
    <row r="89" spans="1:8" x14ac:dyDescent="0.25">
      <c r="C89" s="20" t="s">
        <v>46</v>
      </c>
      <c r="D89" s="20">
        <v>10</v>
      </c>
      <c r="E89" s="20">
        <v>45</v>
      </c>
      <c r="F89" s="20">
        <v>7</v>
      </c>
      <c r="G89" s="20"/>
      <c r="H89" s="20"/>
    </row>
    <row r="90" spans="1:8" x14ac:dyDescent="0.25">
      <c r="A90" s="20">
        <v>2.2999999999999998</v>
      </c>
      <c r="B90" s="28" t="s">
        <v>134</v>
      </c>
      <c r="C90" s="20" t="s">
        <v>46</v>
      </c>
      <c r="D90" s="20">
        <v>9</v>
      </c>
      <c r="E90" s="20">
        <v>30</v>
      </c>
      <c r="F90" s="20">
        <v>4</v>
      </c>
      <c r="G90" s="20"/>
      <c r="H90" s="20"/>
    </row>
    <row r="91" spans="1:8" x14ac:dyDescent="0.25">
      <c r="C91" s="20" t="s">
        <v>46</v>
      </c>
      <c r="D91" s="20">
        <v>6</v>
      </c>
      <c r="E91" s="20">
        <v>44</v>
      </c>
      <c r="F91" s="20">
        <v>1</v>
      </c>
      <c r="G91" s="20"/>
      <c r="H91" s="20"/>
    </row>
    <row r="92" spans="1:8" x14ac:dyDescent="0.25">
      <c r="A92" s="20">
        <v>2.4</v>
      </c>
      <c r="B92" s="28" t="s">
        <v>134</v>
      </c>
      <c r="C92" s="20" t="s">
        <v>46</v>
      </c>
      <c r="D92" s="20">
        <v>7</v>
      </c>
      <c r="E92" s="20">
        <v>31</v>
      </c>
      <c r="F92" s="20">
        <v>3</v>
      </c>
      <c r="G92" s="20"/>
      <c r="H92" s="20"/>
    </row>
    <row r="93" spans="1:8" x14ac:dyDescent="0.25">
      <c r="C93" s="20" t="s">
        <v>46</v>
      </c>
      <c r="D93" s="20">
        <v>5</v>
      </c>
      <c r="E93" s="20">
        <v>18</v>
      </c>
      <c r="F93" s="20">
        <v>6</v>
      </c>
      <c r="G93" s="20"/>
      <c r="H93" s="20"/>
    </row>
    <row r="94" spans="1:8" x14ac:dyDescent="0.25">
      <c r="A94" s="20">
        <v>3.3</v>
      </c>
      <c r="B94" s="28" t="s">
        <v>134</v>
      </c>
      <c r="C94" s="20" t="s">
        <v>46</v>
      </c>
      <c r="D94" s="20">
        <v>8</v>
      </c>
      <c r="E94" s="20">
        <v>20</v>
      </c>
      <c r="F94" s="20">
        <v>4</v>
      </c>
      <c r="G94" s="20"/>
      <c r="H94" s="20"/>
    </row>
    <row r="95" spans="1:8" x14ac:dyDescent="0.25">
      <c r="C95" s="20" t="s">
        <v>46</v>
      </c>
      <c r="D95" s="20">
        <v>5</v>
      </c>
      <c r="E95" s="20">
        <v>8</v>
      </c>
      <c r="F95" s="20">
        <v>1</v>
      </c>
      <c r="G95" s="20"/>
      <c r="H95" s="20"/>
    </row>
    <row r="96" spans="1:8" x14ac:dyDescent="0.25">
      <c r="A96" s="20">
        <v>4.2</v>
      </c>
      <c r="B96" s="28" t="s">
        <v>134</v>
      </c>
      <c r="C96" s="20" t="s">
        <v>46</v>
      </c>
      <c r="D96" s="20">
        <v>6</v>
      </c>
      <c r="E96" s="20">
        <v>7</v>
      </c>
      <c r="F96" s="20">
        <v>5</v>
      </c>
      <c r="G96" s="20"/>
      <c r="H96" s="20"/>
    </row>
    <row r="97" spans="1:8" x14ac:dyDescent="0.25">
      <c r="C97" s="20" t="s">
        <v>46</v>
      </c>
      <c r="D97" s="20">
        <v>8</v>
      </c>
      <c r="E97" s="20">
        <v>10</v>
      </c>
      <c r="F97" s="20">
        <v>4</v>
      </c>
      <c r="G97" s="20"/>
      <c r="H97" s="20"/>
    </row>
    <row r="98" spans="1:8" x14ac:dyDescent="0.25">
      <c r="A98" s="20">
        <v>5.0999999999999996</v>
      </c>
      <c r="B98" s="28" t="s">
        <v>134</v>
      </c>
      <c r="C98" s="20" t="s">
        <v>46</v>
      </c>
      <c r="D98" s="20">
        <v>8</v>
      </c>
      <c r="E98" s="20">
        <v>4</v>
      </c>
      <c r="F98" s="20">
        <v>2</v>
      </c>
      <c r="G98" s="20"/>
      <c r="H98" s="20"/>
    </row>
    <row r="99" spans="1:8" x14ac:dyDescent="0.25">
      <c r="C99" s="20" t="s">
        <v>46</v>
      </c>
      <c r="D99" s="20">
        <v>11</v>
      </c>
      <c r="E99" s="20">
        <v>9</v>
      </c>
      <c r="F99" s="20">
        <v>7</v>
      </c>
      <c r="G99" s="20"/>
      <c r="H99" s="20"/>
    </row>
    <row r="100" spans="1:8" x14ac:dyDescent="0.25">
      <c r="A100" s="20">
        <v>5.4</v>
      </c>
      <c r="B100" s="28" t="s">
        <v>134</v>
      </c>
      <c r="C100" s="20" t="s">
        <v>46</v>
      </c>
      <c r="D100" s="20">
        <v>5</v>
      </c>
      <c r="E100" s="20">
        <v>27</v>
      </c>
      <c r="F100" s="20">
        <v>8</v>
      </c>
      <c r="G100" s="20"/>
      <c r="H100" s="20"/>
    </row>
    <row r="101" spans="1:8" x14ac:dyDescent="0.25">
      <c r="C101" s="20" t="s">
        <v>46</v>
      </c>
      <c r="D101" s="20">
        <v>1</v>
      </c>
      <c r="E101" s="20">
        <v>30</v>
      </c>
      <c r="F101" s="20">
        <v>7</v>
      </c>
      <c r="G101" s="20"/>
      <c r="H101" s="20"/>
    </row>
    <row r="102" spans="1:8" x14ac:dyDescent="0.25">
      <c r="D102" s="20">
        <v>1</v>
      </c>
      <c r="E102" s="20">
        <v>6</v>
      </c>
      <c r="F102" s="20">
        <v>2</v>
      </c>
    </row>
    <row r="103" spans="1:8" x14ac:dyDescent="0.25">
      <c r="D103" s="20">
        <v>4</v>
      </c>
      <c r="E103" s="20">
        <v>11</v>
      </c>
      <c r="F103" s="20">
        <v>7</v>
      </c>
    </row>
    <row r="104" spans="1:8" x14ac:dyDescent="0.25">
      <c r="D104" s="20">
        <v>11</v>
      </c>
      <c r="E104" s="20">
        <v>45</v>
      </c>
      <c r="F104" s="20">
        <v>9</v>
      </c>
    </row>
    <row r="105" spans="1:8" x14ac:dyDescent="0.25">
      <c r="D105" s="20">
        <v>10</v>
      </c>
      <c r="E105" s="20">
        <v>49</v>
      </c>
      <c r="F105" s="20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pane xSplit="1" ySplit="1" topLeftCell="B53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cols>
    <col min="18" max="18" width="9.7109375" bestFit="1" customWidth="1"/>
    <col min="20" max="20" width="15" bestFit="1" customWidth="1"/>
  </cols>
  <sheetData>
    <row r="1" spans="1:21" ht="47.25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2" t="s">
        <v>0</v>
      </c>
      <c r="O1" s="2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2" t="s">
        <v>143</v>
      </c>
    </row>
    <row r="2" spans="1:21" x14ac:dyDescent="0.25">
      <c r="A2" s="20">
        <v>1.1000000000000001</v>
      </c>
      <c r="B2" s="20" t="s">
        <v>23</v>
      </c>
      <c r="C2" s="20" t="s">
        <v>17</v>
      </c>
      <c r="D2" s="20">
        <v>4</v>
      </c>
      <c r="E2" s="20">
        <v>79</v>
      </c>
      <c r="F2" s="20">
        <v>6</v>
      </c>
      <c r="G2" s="20"/>
      <c r="H2" s="20"/>
      <c r="N2" s="20">
        <v>1.1000000000000001</v>
      </c>
      <c r="O2" s="20" t="s">
        <v>23</v>
      </c>
      <c r="P2">
        <f>SUM(D18,D34,)</f>
        <v>11</v>
      </c>
      <c r="Q2">
        <f>SUM(E18,E34,)</f>
        <v>121</v>
      </c>
      <c r="R2">
        <f>SUM(F18,F34,)</f>
        <v>15</v>
      </c>
      <c r="S2">
        <f t="shared" ref="S2:S17" si="0">((R2/(P2+R2))*100)+1</f>
        <v>58.692307692307686</v>
      </c>
      <c r="T2">
        <f t="shared" ref="T2:T17" si="1">SUM(P2,R2)</f>
        <v>26</v>
      </c>
      <c r="U2">
        <f t="shared" ref="U2:U17" si="2">S2*$S$19</f>
        <v>1.1465727881381054</v>
      </c>
    </row>
    <row r="3" spans="1:21" x14ac:dyDescent="0.25">
      <c r="C3" s="20" t="s">
        <v>17</v>
      </c>
      <c r="D3" s="20">
        <v>4</v>
      </c>
      <c r="E3" s="20">
        <v>66</v>
      </c>
      <c r="F3" s="20">
        <v>6</v>
      </c>
      <c r="G3" s="20"/>
      <c r="H3" s="20"/>
      <c r="N3" s="20">
        <v>2.1</v>
      </c>
      <c r="O3" s="20" t="s">
        <v>23</v>
      </c>
      <c r="P3">
        <f>SUM(D20,D36)</f>
        <v>9</v>
      </c>
      <c r="Q3">
        <f>SUM(E20,E36)</f>
        <v>45</v>
      </c>
      <c r="R3">
        <f>SUM(F20,F36)</f>
        <v>27</v>
      </c>
      <c r="S3">
        <f t="shared" si="0"/>
        <v>76</v>
      </c>
      <c r="T3">
        <f t="shared" si="1"/>
        <v>36</v>
      </c>
      <c r="U3">
        <f t="shared" si="2"/>
        <v>1.4846840297253581</v>
      </c>
    </row>
    <row r="4" spans="1:21" x14ac:dyDescent="0.25">
      <c r="A4" s="20">
        <v>2.1</v>
      </c>
      <c r="B4" s="20" t="s">
        <v>23</v>
      </c>
      <c r="C4" s="20" t="s">
        <v>17</v>
      </c>
      <c r="D4" s="20">
        <v>7</v>
      </c>
      <c r="E4" s="20">
        <v>26</v>
      </c>
      <c r="F4" s="20">
        <v>4</v>
      </c>
      <c r="G4" s="20"/>
      <c r="H4" s="20"/>
      <c r="N4" s="20">
        <v>3.1</v>
      </c>
      <c r="O4" s="20" t="s">
        <v>23</v>
      </c>
      <c r="P4">
        <f>SUM(D22,D38)</f>
        <v>18</v>
      </c>
      <c r="Q4">
        <f>SUM(E22,E38)</f>
        <v>239</v>
      </c>
      <c r="R4">
        <f>SUM(F22,F38)</f>
        <v>13</v>
      </c>
      <c r="S4">
        <f t="shared" si="0"/>
        <v>42.935483870967744</v>
      </c>
      <c r="T4">
        <f t="shared" si="1"/>
        <v>31</v>
      </c>
      <c r="U4">
        <f t="shared" si="2"/>
        <v>0.83875825278626981</v>
      </c>
    </row>
    <row r="5" spans="1:21" x14ac:dyDescent="0.25">
      <c r="C5" s="20" t="s">
        <v>17</v>
      </c>
      <c r="D5" s="20">
        <v>7</v>
      </c>
      <c r="E5" s="20">
        <v>36</v>
      </c>
      <c r="F5" s="20">
        <v>6</v>
      </c>
      <c r="G5" s="20"/>
      <c r="H5" s="20"/>
      <c r="N5" s="20">
        <v>3.4</v>
      </c>
      <c r="O5" s="20" t="s">
        <v>23</v>
      </c>
      <c r="P5">
        <f>SUM(D24,D40)</f>
        <v>22</v>
      </c>
      <c r="Q5">
        <f>SUM(E24,E40)</f>
        <v>8</v>
      </c>
      <c r="R5">
        <f>SUM(F24,F40)</f>
        <v>13</v>
      </c>
      <c r="S5">
        <f t="shared" si="0"/>
        <v>38.142857142857146</v>
      </c>
      <c r="T5">
        <f t="shared" si="1"/>
        <v>35</v>
      </c>
      <c r="U5">
        <f t="shared" si="2"/>
        <v>0.74513277431705005</v>
      </c>
    </row>
    <row r="6" spans="1:21" x14ac:dyDescent="0.25">
      <c r="A6" s="20">
        <v>3.1</v>
      </c>
      <c r="B6" s="20" t="s">
        <v>23</v>
      </c>
      <c r="C6" s="20" t="s">
        <v>17</v>
      </c>
      <c r="D6" s="20">
        <v>7</v>
      </c>
      <c r="E6" s="20">
        <v>107</v>
      </c>
      <c r="F6" s="20">
        <v>2</v>
      </c>
      <c r="G6" s="20"/>
      <c r="H6" s="20"/>
      <c r="N6" s="20">
        <v>4.3</v>
      </c>
      <c r="O6" s="20" t="s">
        <v>23</v>
      </c>
      <c r="P6">
        <f>SUM(D26,D42)</f>
        <v>12</v>
      </c>
      <c r="Q6">
        <f>SUM(E26,E42)</f>
        <v>3</v>
      </c>
      <c r="R6">
        <f>SUM(F26,F42)</f>
        <v>7</v>
      </c>
      <c r="S6">
        <f t="shared" si="0"/>
        <v>37.84210526315789</v>
      </c>
      <c r="T6">
        <f t="shared" si="1"/>
        <v>19</v>
      </c>
      <c r="U6">
        <f t="shared" si="2"/>
        <v>0.73925749125521623</v>
      </c>
    </row>
    <row r="7" spans="1:21" x14ac:dyDescent="0.25">
      <c r="C7" s="20" t="s">
        <v>17</v>
      </c>
      <c r="D7" s="20"/>
      <c r="E7" s="20"/>
      <c r="F7" s="20"/>
      <c r="G7" s="20"/>
      <c r="H7" s="20"/>
      <c r="N7" s="20">
        <v>5.2</v>
      </c>
      <c r="O7" s="20" t="s">
        <v>23</v>
      </c>
      <c r="P7">
        <f>SUM(,D28,D44)</f>
        <v>6</v>
      </c>
      <c r="Q7">
        <f>SUM(,E28,E44)</f>
        <v>124</v>
      </c>
      <c r="R7">
        <f>SUM(,F28,F44)</f>
        <v>16</v>
      </c>
      <c r="S7">
        <f t="shared" si="0"/>
        <v>73.727272727272734</v>
      </c>
      <c r="T7">
        <f t="shared" si="1"/>
        <v>22</v>
      </c>
      <c r="U7">
        <f t="shared" si="2"/>
        <v>1.4402855838603654</v>
      </c>
    </row>
    <row r="8" spans="1:21" x14ac:dyDescent="0.25">
      <c r="A8" s="20">
        <v>3.4</v>
      </c>
      <c r="B8" s="20" t="s">
        <v>23</v>
      </c>
      <c r="C8" s="20" t="s">
        <v>17</v>
      </c>
      <c r="D8" s="20">
        <v>8</v>
      </c>
      <c r="E8" s="20">
        <v>9</v>
      </c>
      <c r="F8" s="32">
        <v>3</v>
      </c>
      <c r="G8" s="20"/>
      <c r="H8" s="20"/>
      <c r="N8" s="20">
        <v>5.3</v>
      </c>
      <c r="O8" s="20" t="s">
        <v>23</v>
      </c>
      <c r="P8">
        <f>SUM(D30,D46)</f>
        <v>16</v>
      </c>
      <c r="Q8">
        <f>SUM(E30,E46)</f>
        <v>16</v>
      </c>
      <c r="R8">
        <f>SUM(F30,F46)</f>
        <v>10</v>
      </c>
      <c r="S8">
        <f t="shared" si="0"/>
        <v>39.461538461538467</v>
      </c>
      <c r="T8">
        <f t="shared" si="1"/>
        <v>26</v>
      </c>
      <c r="U8">
        <f t="shared" si="2"/>
        <v>0.77089363081893603</v>
      </c>
    </row>
    <row r="9" spans="1:21" x14ac:dyDescent="0.25">
      <c r="C9" s="20" t="s">
        <v>17</v>
      </c>
      <c r="D9" s="20">
        <v>13</v>
      </c>
      <c r="E9" s="20">
        <v>6</v>
      </c>
      <c r="F9" s="20">
        <v>6</v>
      </c>
      <c r="G9" s="20"/>
      <c r="H9" s="20"/>
      <c r="N9" s="20">
        <v>6.1</v>
      </c>
      <c r="O9" s="20" t="s">
        <v>23</v>
      </c>
      <c r="P9">
        <f>SUM(D32,D48)</f>
        <v>10</v>
      </c>
      <c r="Q9">
        <f>SUM(E32,E48)</f>
        <v>129</v>
      </c>
      <c r="R9">
        <f>SUM(F32,F48)</f>
        <v>21</v>
      </c>
      <c r="S9">
        <f t="shared" si="0"/>
        <v>68.741935483870961</v>
      </c>
      <c r="T9">
        <f t="shared" si="1"/>
        <v>31</v>
      </c>
      <c r="U9">
        <f t="shared" si="2"/>
        <v>1.3428954445436068</v>
      </c>
    </row>
    <row r="10" spans="1:21" x14ac:dyDescent="0.25">
      <c r="A10" s="20">
        <v>4.3</v>
      </c>
      <c r="B10" s="20" t="s">
        <v>23</v>
      </c>
      <c r="C10" s="20" t="s">
        <v>17</v>
      </c>
      <c r="D10" s="20">
        <v>12</v>
      </c>
      <c r="E10" s="20">
        <v>7</v>
      </c>
      <c r="F10" s="20">
        <v>3</v>
      </c>
      <c r="G10" s="20"/>
      <c r="H10" s="20"/>
      <c r="N10" s="20">
        <v>1.1000000000000001</v>
      </c>
      <c r="O10" s="20" t="s">
        <v>23</v>
      </c>
      <c r="P10">
        <f>SUM(D19,D35)</f>
        <v>6</v>
      </c>
      <c r="Q10">
        <f>SUM(E19,E35)</f>
        <v>135</v>
      </c>
      <c r="R10">
        <f>SUM(F19,F35)</f>
        <v>20</v>
      </c>
      <c r="S10">
        <f t="shared" si="0"/>
        <v>77.923076923076934</v>
      </c>
      <c r="T10">
        <f t="shared" si="1"/>
        <v>26</v>
      </c>
      <c r="U10">
        <f t="shared" si="2"/>
        <v>1.5222519454572752</v>
      </c>
    </row>
    <row r="11" spans="1:21" x14ac:dyDescent="0.25">
      <c r="C11" s="20" t="s">
        <v>17</v>
      </c>
      <c r="D11" s="20">
        <v>6</v>
      </c>
      <c r="E11" s="20">
        <v>6</v>
      </c>
      <c r="F11" s="20">
        <v>2</v>
      </c>
      <c r="G11" s="20"/>
      <c r="H11" s="20"/>
      <c r="N11" s="20">
        <v>2.1</v>
      </c>
      <c r="O11" s="20" t="s">
        <v>23</v>
      </c>
      <c r="P11">
        <f>SUM(D21,D37)</f>
        <v>9</v>
      </c>
      <c r="Q11">
        <f>SUM(E21,E37)</f>
        <v>96</v>
      </c>
      <c r="R11">
        <f>SUM(F21,F37)</f>
        <v>18</v>
      </c>
      <c r="S11">
        <f t="shared" si="0"/>
        <v>67.666666666666657</v>
      </c>
      <c r="T11">
        <f t="shared" si="1"/>
        <v>27</v>
      </c>
      <c r="U11">
        <f t="shared" si="2"/>
        <v>1.3218897282203843</v>
      </c>
    </row>
    <row r="12" spans="1:21" x14ac:dyDescent="0.25">
      <c r="A12" s="20">
        <v>5.2</v>
      </c>
      <c r="B12" s="20" t="s">
        <v>23</v>
      </c>
      <c r="C12" s="20" t="s">
        <v>17</v>
      </c>
      <c r="D12" s="20">
        <v>2</v>
      </c>
      <c r="E12" s="20">
        <v>62</v>
      </c>
      <c r="F12" s="20">
        <v>8</v>
      </c>
      <c r="G12" s="20"/>
      <c r="H12" s="20"/>
      <c r="N12" s="20">
        <v>3.1</v>
      </c>
      <c r="O12" s="20" t="s">
        <v>23</v>
      </c>
      <c r="P12">
        <f>SUM(D23,D39)</f>
        <v>23</v>
      </c>
      <c r="Q12">
        <f>SUM(E23,E39)</f>
        <v>230</v>
      </c>
      <c r="R12">
        <f>SUM(F23,F39)</f>
        <v>20</v>
      </c>
      <c r="S12">
        <f t="shared" si="0"/>
        <v>47.511627906976742</v>
      </c>
      <c r="T12">
        <f t="shared" si="1"/>
        <v>43</v>
      </c>
      <c r="U12">
        <f t="shared" si="2"/>
        <v>0.928154673417658</v>
      </c>
    </row>
    <row r="13" spans="1:21" x14ac:dyDescent="0.25">
      <c r="C13" s="20" t="s">
        <v>17</v>
      </c>
      <c r="D13" s="20">
        <v>3</v>
      </c>
      <c r="E13" s="20">
        <v>66</v>
      </c>
      <c r="F13" s="20">
        <v>10</v>
      </c>
      <c r="G13" s="20"/>
      <c r="H13" s="20"/>
      <c r="N13" s="20">
        <v>3.4</v>
      </c>
      <c r="O13" s="20" t="s">
        <v>23</v>
      </c>
      <c r="P13">
        <f>SUM(D25,D41)</f>
        <v>19</v>
      </c>
      <c r="Q13">
        <f>SUM(E25,E41)</f>
        <v>25</v>
      </c>
      <c r="R13">
        <f>SUM(F25,F41)</f>
        <v>9</v>
      </c>
      <c r="S13">
        <f t="shared" si="0"/>
        <v>33.142857142857146</v>
      </c>
      <c r="T13">
        <f t="shared" si="1"/>
        <v>28</v>
      </c>
      <c r="U13">
        <f t="shared" si="2"/>
        <v>0.64745619341406591</v>
      </c>
    </row>
    <row r="14" spans="1:21" x14ac:dyDescent="0.25">
      <c r="A14" s="20">
        <v>5.3</v>
      </c>
      <c r="B14" s="20" t="s">
        <v>23</v>
      </c>
      <c r="C14" s="20" t="s">
        <v>17</v>
      </c>
      <c r="D14" s="20">
        <v>2</v>
      </c>
      <c r="E14" s="20">
        <v>19</v>
      </c>
      <c r="F14" s="20">
        <v>15</v>
      </c>
      <c r="G14" s="20"/>
      <c r="H14" s="20"/>
      <c r="N14" s="20">
        <v>4.3</v>
      </c>
      <c r="O14" s="20" t="s">
        <v>23</v>
      </c>
      <c r="P14">
        <f>SUM(D27,D43)</f>
        <v>22</v>
      </c>
      <c r="Q14">
        <f>SUM(E27,E43)</f>
        <v>13</v>
      </c>
      <c r="R14">
        <f>SUM(F27,F43)</f>
        <v>4</v>
      </c>
      <c r="S14">
        <f t="shared" si="0"/>
        <v>16.384615384615387</v>
      </c>
      <c r="T14">
        <f t="shared" si="1"/>
        <v>26</v>
      </c>
      <c r="U14">
        <f t="shared" si="2"/>
        <v>0.3200786420359325</v>
      </c>
    </row>
    <row r="15" spans="1:21" x14ac:dyDescent="0.25">
      <c r="C15" s="20" t="s">
        <v>17</v>
      </c>
      <c r="D15" s="20">
        <v>7</v>
      </c>
      <c r="E15" s="20">
        <v>6</v>
      </c>
      <c r="F15" s="20">
        <v>6</v>
      </c>
      <c r="G15" s="20"/>
      <c r="H15" s="20"/>
      <c r="N15" s="20">
        <v>5.2</v>
      </c>
      <c r="O15" s="20" t="s">
        <v>23</v>
      </c>
      <c r="P15">
        <f>SUM(D29,D45)</f>
        <v>11</v>
      </c>
      <c r="Q15">
        <f>SUM(E29,E45)</f>
        <v>82</v>
      </c>
      <c r="R15">
        <f>SUM(F29,F45)</f>
        <v>9</v>
      </c>
      <c r="S15">
        <f t="shared" si="0"/>
        <v>46</v>
      </c>
      <c r="T15">
        <f t="shared" si="1"/>
        <v>20</v>
      </c>
      <c r="U15">
        <f t="shared" si="2"/>
        <v>0.89862454430745353</v>
      </c>
    </row>
    <row r="16" spans="1:21" x14ac:dyDescent="0.25">
      <c r="A16" s="20">
        <v>6.1</v>
      </c>
      <c r="B16" s="20" t="s">
        <v>23</v>
      </c>
      <c r="C16" s="20" t="s">
        <v>17</v>
      </c>
      <c r="D16" s="20">
        <v>8</v>
      </c>
      <c r="E16" s="20">
        <v>51</v>
      </c>
      <c r="F16" s="20">
        <v>10</v>
      </c>
      <c r="G16" s="20"/>
      <c r="H16" s="20"/>
      <c r="N16" s="20">
        <v>5.3</v>
      </c>
      <c r="O16" s="20" t="s">
        <v>23</v>
      </c>
      <c r="P16">
        <f>SUM(D31,D47)</f>
        <v>9</v>
      </c>
      <c r="Q16">
        <f>SUM(E31,E47)</f>
        <v>13</v>
      </c>
      <c r="R16">
        <f>SUM(F31,F47)</f>
        <v>5</v>
      </c>
      <c r="S16">
        <f t="shared" si="0"/>
        <v>36.714285714285715</v>
      </c>
      <c r="T16">
        <f t="shared" si="1"/>
        <v>14</v>
      </c>
      <c r="U16">
        <f t="shared" si="2"/>
        <v>0.71722517977334022</v>
      </c>
    </row>
    <row r="17" spans="1:21" x14ac:dyDescent="0.25">
      <c r="C17" s="20" t="s">
        <v>17</v>
      </c>
      <c r="D17" s="20"/>
      <c r="E17" s="20"/>
      <c r="F17" s="20"/>
      <c r="G17" s="20"/>
      <c r="H17" s="20"/>
      <c r="N17" s="20">
        <v>6.1</v>
      </c>
      <c r="O17" s="20" t="s">
        <v>23</v>
      </c>
      <c r="P17">
        <f>SUM(D33,D49)</f>
        <v>6</v>
      </c>
      <c r="Q17">
        <f>SUM(E33,E49)</f>
        <v>133</v>
      </c>
      <c r="R17">
        <f>SUM(F33,F49)</f>
        <v>8</v>
      </c>
      <c r="S17">
        <f t="shared" si="0"/>
        <v>58.142857142857139</v>
      </c>
      <c r="T17">
        <f t="shared" si="1"/>
        <v>14</v>
      </c>
      <c r="U17">
        <f t="shared" si="2"/>
        <v>1.1358390979289863</v>
      </c>
    </row>
    <row r="18" spans="1:21" x14ac:dyDescent="0.25">
      <c r="A18" s="20">
        <v>1.1000000000000001</v>
      </c>
      <c r="B18" s="20" t="s">
        <v>23</v>
      </c>
      <c r="C18" s="20" t="s">
        <v>45</v>
      </c>
      <c r="D18" s="20">
        <v>2</v>
      </c>
      <c r="E18" s="20">
        <v>85</v>
      </c>
      <c r="F18" s="20">
        <v>8</v>
      </c>
      <c r="G18" s="20"/>
      <c r="H18" s="20"/>
      <c r="N18" s="1" t="s">
        <v>24</v>
      </c>
      <c r="S18">
        <f>AVERAGE(S2:S17)</f>
        <v>51.189342970206759</v>
      </c>
    </row>
    <row r="19" spans="1:21" x14ac:dyDescent="0.25">
      <c r="C19" s="20" t="s">
        <v>45</v>
      </c>
      <c r="D19" s="20">
        <v>4</v>
      </c>
      <c r="E19" s="20">
        <v>71</v>
      </c>
      <c r="F19" s="20">
        <v>11</v>
      </c>
      <c r="G19" s="20"/>
      <c r="H19" s="20"/>
      <c r="N19" s="1" t="s">
        <v>141</v>
      </c>
      <c r="S19">
        <f>1/S18</f>
        <v>1.9535316180596816E-2</v>
      </c>
    </row>
    <row r="20" spans="1:21" x14ac:dyDescent="0.25">
      <c r="A20" s="20">
        <v>2.1</v>
      </c>
      <c r="B20" s="20" t="s">
        <v>23</v>
      </c>
      <c r="C20" s="20" t="s">
        <v>45</v>
      </c>
      <c r="D20" s="20">
        <v>6</v>
      </c>
      <c r="E20" s="20">
        <v>25</v>
      </c>
      <c r="F20" s="20">
        <v>13</v>
      </c>
      <c r="G20" s="20"/>
      <c r="H20" s="20"/>
    </row>
    <row r="21" spans="1:21" x14ac:dyDescent="0.25">
      <c r="C21" s="20" t="s">
        <v>45</v>
      </c>
      <c r="D21" s="20">
        <v>8</v>
      </c>
      <c r="E21" s="20">
        <v>50</v>
      </c>
      <c r="F21" s="20">
        <v>5</v>
      </c>
      <c r="G21" s="20"/>
      <c r="H21" s="20"/>
    </row>
    <row r="22" spans="1:21" x14ac:dyDescent="0.25">
      <c r="A22" s="20">
        <v>3.1</v>
      </c>
      <c r="B22" s="20" t="s">
        <v>23</v>
      </c>
      <c r="C22" s="20" t="s">
        <v>45</v>
      </c>
      <c r="D22" s="20">
        <v>7</v>
      </c>
      <c r="E22" s="20">
        <v>124</v>
      </c>
      <c r="F22" s="20">
        <v>9</v>
      </c>
      <c r="G22" s="20"/>
      <c r="H22" s="20"/>
    </row>
    <row r="23" spans="1:21" x14ac:dyDescent="0.25">
      <c r="C23" s="20" t="s">
        <v>45</v>
      </c>
      <c r="D23" s="20">
        <v>9</v>
      </c>
      <c r="E23" s="20">
        <v>132</v>
      </c>
      <c r="F23" s="20">
        <v>11</v>
      </c>
      <c r="G23" s="20"/>
      <c r="H23" s="20"/>
    </row>
    <row r="24" spans="1:21" x14ac:dyDescent="0.25">
      <c r="A24" s="20">
        <v>3.4</v>
      </c>
      <c r="B24" s="20" t="s">
        <v>23</v>
      </c>
      <c r="C24" s="20" t="s">
        <v>45</v>
      </c>
      <c r="D24" s="20">
        <v>12</v>
      </c>
      <c r="E24" s="20">
        <v>6</v>
      </c>
      <c r="F24" s="20">
        <v>5</v>
      </c>
      <c r="G24" s="20"/>
      <c r="H24" s="20"/>
    </row>
    <row r="25" spans="1:21" x14ac:dyDescent="0.25">
      <c r="C25" s="20" t="s">
        <v>45</v>
      </c>
      <c r="D25" s="20">
        <v>11</v>
      </c>
      <c r="E25" s="20">
        <v>6</v>
      </c>
      <c r="F25" s="20">
        <v>5</v>
      </c>
      <c r="G25" s="20"/>
      <c r="H25" s="20"/>
    </row>
    <row r="26" spans="1:21" x14ac:dyDescent="0.25">
      <c r="A26" s="20">
        <v>4.3</v>
      </c>
      <c r="B26" s="20" t="s">
        <v>23</v>
      </c>
      <c r="C26" s="20" t="s">
        <v>45</v>
      </c>
      <c r="D26" s="20">
        <v>9</v>
      </c>
      <c r="E26" s="20">
        <v>0</v>
      </c>
      <c r="F26" s="20">
        <v>3</v>
      </c>
      <c r="G26" s="20"/>
      <c r="H26" s="20"/>
    </row>
    <row r="27" spans="1:21" x14ac:dyDescent="0.25">
      <c r="C27" s="20" t="s">
        <v>45</v>
      </c>
      <c r="D27" s="20">
        <v>9</v>
      </c>
      <c r="E27" s="20">
        <v>8</v>
      </c>
      <c r="F27" s="20">
        <v>0</v>
      </c>
      <c r="G27" s="20"/>
      <c r="H27" s="20"/>
    </row>
    <row r="28" spans="1:21" x14ac:dyDescent="0.25">
      <c r="A28" s="20">
        <v>5.2</v>
      </c>
      <c r="B28" s="20" t="s">
        <v>23</v>
      </c>
      <c r="C28" s="20" t="s">
        <v>45</v>
      </c>
      <c r="D28" s="20">
        <v>3</v>
      </c>
      <c r="E28" s="20">
        <v>59</v>
      </c>
      <c r="F28" s="20">
        <v>7</v>
      </c>
      <c r="G28" s="20"/>
      <c r="H28" s="20"/>
    </row>
    <row r="29" spans="1:21" x14ac:dyDescent="0.25">
      <c r="C29" s="20" t="s">
        <v>45</v>
      </c>
      <c r="D29" s="20">
        <v>2</v>
      </c>
      <c r="E29" s="20">
        <v>65</v>
      </c>
      <c r="F29" s="20">
        <v>7</v>
      </c>
      <c r="G29" s="20"/>
      <c r="H29" s="20"/>
    </row>
    <row r="30" spans="1:21" x14ac:dyDescent="0.25">
      <c r="A30" s="20">
        <v>5.3</v>
      </c>
      <c r="B30" s="20" t="s">
        <v>23</v>
      </c>
      <c r="C30" s="20" t="s">
        <v>45</v>
      </c>
      <c r="D30" s="20">
        <v>8</v>
      </c>
      <c r="E30" s="20">
        <v>12</v>
      </c>
      <c r="F30" s="20">
        <v>5</v>
      </c>
      <c r="G30" s="20"/>
      <c r="H30" s="20"/>
    </row>
    <row r="31" spans="1:21" x14ac:dyDescent="0.25">
      <c r="C31" s="20" t="s">
        <v>45</v>
      </c>
      <c r="D31" s="20">
        <v>3</v>
      </c>
      <c r="E31" s="20">
        <v>6</v>
      </c>
      <c r="F31" s="20">
        <v>2</v>
      </c>
      <c r="G31" s="20"/>
      <c r="H31" s="20"/>
    </row>
    <row r="32" spans="1:21" x14ac:dyDescent="0.25">
      <c r="A32" s="20">
        <v>6.1</v>
      </c>
      <c r="B32" s="20" t="s">
        <v>23</v>
      </c>
      <c r="C32" s="20" t="s">
        <v>45</v>
      </c>
      <c r="D32" s="20">
        <v>1</v>
      </c>
      <c r="E32" s="20">
        <v>80</v>
      </c>
      <c r="F32" s="20">
        <v>14</v>
      </c>
      <c r="G32" s="20"/>
      <c r="H32" s="20"/>
    </row>
    <row r="33" spans="1:8" x14ac:dyDescent="0.25">
      <c r="C33" s="20" t="s">
        <v>45</v>
      </c>
      <c r="D33" s="20">
        <v>2</v>
      </c>
      <c r="E33" s="20">
        <v>49</v>
      </c>
      <c r="F33" s="20">
        <v>5</v>
      </c>
      <c r="G33" s="20"/>
      <c r="H33" s="20"/>
    </row>
    <row r="34" spans="1:8" x14ac:dyDescent="0.25">
      <c r="A34" s="20">
        <v>1.1000000000000001</v>
      </c>
      <c r="B34" s="20" t="s">
        <v>23</v>
      </c>
      <c r="C34" s="20" t="s">
        <v>46</v>
      </c>
      <c r="D34" s="20">
        <v>9</v>
      </c>
      <c r="E34" s="20">
        <v>36</v>
      </c>
      <c r="F34" s="20">
        <v>7</v>
      </c>
      <c r="G34" s="20"/>
      <c r="H34" s="20"/>
    </row>
    <row r="35" spans="1:8" x14ac:dyDescent="0.25">
      <c r="C35" s="20" t="s">
        <v>46</v>
      </c>
      <c r="D35" s="20">
        <v>2</v>
      </c>
      <c r="E35" s="20">
        <v>64</v>
      </c>
      <c r="F35" s="20">
        <v>9</v>
      </c>
      <c r="G35" s="20"/>
      <c r="H35" s="20"/>
    </row>
    <row r="36" spans="1:8" x14ac:dyDescent="0.25">
      <c r="A36" s="20">
        <v>2.1</v>
      </c>
      <c r="B36" s="20" t="s">
        <v>23</v>
      </c>
      <c r="C36" s="20" t="s">
        <v>46</v>
      </c>
      <c r="D36" s="20">
        <v>3</v>
      </c>
      <c r="E36" s="20">
        <v>20</v>
      </c>
      <c r="F36" s="20">
        <v>14</v>
      </c>
      <c r="G36" s="20"/>
      <c r="H36" s="20"/>
    </row>
    <row r="37" spans="1:8" x14ac:dyDescent="0.25">
      <c r="C37" s="20" t="s">
        <v>46</v>
      </c>
      <c r="D37" s="20">
        <v>1</v>
      </c>
      <c r="E37" s="20">
        <v>46</v>
      </c>
      <c r="F37" s="20">
        <v>13</v>
      </c>
      <c r="G37" s="20"/>
      <c r="H37" s="20"/>
    </row>
    <row r="38" spans="1:8" x14ac:dyDescent="0.25">
      <c r="A38" s="20">
        <v>3.1</v>
      </c>
      <c r="B38" s="20" t="s">
        <v>23</v>
      </c>
      <c r="C38" s="20" t="s">
        <v>46</v>
      </c>
      <c r="D38" s="20">
        <v>11</v>
      </c>
      <c r="E38" s="20">
        <v>115</v>
      </c>
      <c r="F38" s="20">
        <v>4</v>
      </c>
      <c r="G38" s="20"/>
      <c r="H38" s="20"/>
    </row>
    <row r="39" spans="1:8" x14ac:dyDescent="0.25">
      <c r="C39" s="20" t="s">
        <v>46</v>
      </c>
      <c r="D39" s="20">
        <v>14</v>
      </c>
      <c r="E39" s="20">
        <v>98</v>
      </c>
      <c r="F39" s="20">
        <v>9</v>
      </c>
      <c r="G39" s="20"/>
      <c r="H39" s="20"/>
    </row>
    <row r="40" spans="1:8" x14ac:dyDescent="0.25">
      <c r="A40" s="20">
        <v>3.4</v>
      </c>
      <c r="B40" s="20" t="s">
        <v>23</v>
      </c>
      <c r="C40" s="20" t="s">
        <v>46</v>
      </c>
      <c r="D40" s="20">
        <v>10</v>
      </c>
      <c r="E40" s="20">
        <v>2</v>
      </c>
      <c r="F40" s="20">
        <v>8</v>
      </c>
      <c r="G40" s="20"/>
      <c r="H40" s="20"/>
    </row>
    <row r="41" spans="1:8" x14ac:dyDescent="0.25">
      <c r="C41" s="20" t="s">
        <v>46</v>
      </c>
      <c r="D41" s="20">
        <v>8</v>
      </c>
      <c r="E41" s="20">
        <v>19</v>
      </c>
      <c r="F41" s="20">
        <v>4</v>
      </c>
      <c r="G41" s="20"/>
      <c r="H41" s="20"/>
    </row>
    <row r="42" spans="1:8" x14ac:dyDescent="0.25">
      <c r="A42" s="20">
        <v>4.3</v>
      </c>
      <c r="B42" s="20" t="s">
        <v>23</v>
      </c>
      <c r="C42" s="20" t="s">
        <v>46</v>
      </c>
      <c r="D42" s="20">
        <v>3</v>
      </c>
      <c r="E42" s="20">
        <v>3</v>
      </c>
      <c r="F42" s="20">
        <v>4</v>
      </c>
      <c r="G42" s="20"/>
      <c r="H42" s="20"/>
    </row>
    <row r="43" spans="1:8" x14ac:dyDescent="0.25">
      <c r="C43" s="20" t="s">
        <v>46</v>
      </c>
      <c r="D43" s="20">
        <v>13</v>
      </c>
      <c r="E43" s="20">
        <v>5</v>
      </c>
      <c r="F43" s="20">
        <v>4</v>
      </c>
      <c r="G43" s="20"/>
      <c r="H43" s="20"/>
    </row>
    <row r="44" spans="1:8" x14ac:dyDescent="0.25">
      <c r="A44" s="20">
        <v>5.2</v>
      </c>
      <c r="B44" s="20" t="s">
        <v>23</v>
      </c>
      <c r="C44" s="20" t="s">
        <v>46</v>
      </c>
      <c r="D44" s="20">
        <v>3</v>
      </c>
      <c r="E44" s="20">
        <v>65</v>
      </c>
      <c r="F44" s="20">
        <v>9</v>
      </c>
      <c r="G44" s="20"/>
      <c r="H44" s="20"/>
    </row>
    <row r="45" spans="1:8" x14ac:dyDescent="0.25">
      <c r="C45" s="20" t="s">
        <v>46</v>
      </c>
      <c r="D45" s="20">
        <v>9</v>
      </c>
      <c r="E45" s="20">
        <v>17</v>
      </c>
      <c r="F45" s="20">
        <v>2</v>
      </c>
      <c r="G45" s="20"/>
      <c r="H45" s="20"/>
    </row>
    <row r="46" spans="1:8" x14ac:dyDescent="0.25">
      <c r="A46" s="20">
        <v>5.3</v>
      </c>
      <c r="B46" s="20" t="s">
        <v>23</v>
      </c>
      <c r="C46" s="20" t="s">
        <v>46</v>
      </c>
      <c r="D46" s="20">
        <v>8</v>
      </c>
      <c r="E46" s="20">
        <v>4</v>
      </c>
      <c r="F46" s="20">
        <v>5</v>
      </c>
      <c r="G46" s="20"/>
      <c r="H46" s="20"/>
    </row>
    <row r="47" spans="1:8" x14ac:dyDescent="0.25">
      <c r="C47" s="20" t="s">
        <v>46</v>
      </c>
      <c r="D47" s="20">
        <v>6</v>
      </c>
      <c r="E47" s="20">
        <v>7</v>
      </c>
      <c r="F47" s="20">
        <v>3</v>
      </c>
      <c r="G47" s="20"/>
      <c r="H47" s="20"/>
    </row>
    <row r="48" spans="1:8" x14ac:dyDescent="0.25">
      <c r="A48" s="20">
        <v>6.1</v>
      </c>
      <c r="B48" s="20" t="s">
        <v>23</v>
      </c>
      <c r="C48" s="20" t="s">
        <v>46</v>
      </c>
      <c r="D48" s="20">
        <v>9</v>
      </c>
      <c r="E48" s="20">
        <v>49</v>
      </c>
      <c r="F48" s="20">
        <v>7</v>
      </c>
      <c r="G48" s="20"/>
      <c r="H48" s="20"/>
    </row>
    <row r="49" spans="1:21" x14ac:dyDescent="0.25">
      <c r="C49" s="20" t="s">
        <v>46</v>
      </c>
      <c r="D49" s="20">
        <v>4</v>
      </c>
      <c r="E49" s="20">
        <v>84</v>
      </c>
      <c r="F49" s="20">
        <v>3</v>
      </c>
      <c r="G49" s="20"/>
      <c r="H49" s="20"/>
    </row>
    <row r="54" spans="1:21" x14ac:dyDescent="0.25">
      <c r="A54" s="20">
        <v>1.2</v>
      </c>
      <c r="B54" s="31" t="s">
        <v>152</v>
      </c>
      <c r="C54" s="20" t="s">
        <v>151</v>
      </c>
      <c r="D54" s="20">
        <v>5</v>
      </c>
      <c r="E54" s="20">
        <v>75</v>
      </c>
      <c r="F54" s="20">
        <v>13</v>
      </c>
      <c r="G54" s="20"/>
      <c r="H54" s="20"/>
      <c r="N54" s="20">
        <v>1.2</v>
      </c>
      <c r="O54" s="31" t="s">
        <v>152</v>
      </c>
      <c r="P54">
        <f>SUM(D70,D86,)</f>
        <v>11</v>
      </c>
      <c r="Q54">
        <f>SUM(E70,E86,)</f>
        <v>170</v>
      </c>
      <c r="R54">
        <f>SUM(F70,F86,)</f>
        <v>18</v>
      </c>
      <c r="S54">
        <f t="shared" ref="S54:S62" si="3">((R54/(P54+R54))*100)+1</f>
        <v>63.068965517241381</v>
      </c>
      <c r="T54">
        <f t="shared" ref="T54:T69" si="4">SUM(P54,R54)</f>
        <v>29</v>
      </c>
      <c r="U54">
        <f t="shared" ref="U54:U62" si="5">S54*$S$19</f>
        <v>1.2320721825624681</v>
      </c>
    </row>
    <row r="55" spans="1:21" x14ac:dyDescent="0.25">
      <c r="C55" s="20" t="s">
        <v>17</v>
      </c>
      <c r="D55" s="20">
        <v>2</v>
      </c>
      <c r="E55" s="20">
        <v>69</v>
      </c>
      <c r="F55" s="20">
        <v>7</v>
      </c>
      <c r="G55" s="20"/>
      <c r="H55" s="20"/>
      <c r="N55" s="20">
        <v>1.4</v>
      </c>
      <c r="O55" s="31" t="s">
        <v>152</v>
      </c>
      <c r="P55">
        <f>SUM(D72,D88)</f>
        <v>8</v>
      </c>
      <c r="Q55">
        <f>SUM(E72,E88)</f>
        <v>51</v>
      </c>
      <c r="R55">
        <f>SUM(F72,F88)</f>
        <v>6</v>
      </c>
      <c r="S55">
        <f t="shared" si="3"/>
        <v>43.857142857142854</v>
      </c>
      <c r="T55">
        <f t="shared" si="4"/>
        <v>14</v>
      </c>
      <c r="U55">
        <f t="shared" si="5"/>
        <v>0.85676315249188884</v>
      </c>
    </row>
    <row r="56" spans="1:21" x14ac:dyDescent="0.25">
      <c r="A56" s="20">
        <v>1.4</v>
      </c>
      <c r="B56" s="31" t="s">
        <v>44</v>
      </c>
      <c r="C56" s="20" t="s">
        <v>17</v>
      </c>
      <c r="D56" s="20">
        <v>7</v>
      </c>
      <c r="E56" s="20">
        <v>21</v>
      </c>
      <c r="F56" s="20">
        <v>5</v>
      </c>
      <c r="G56" s="20"/>
      <c r="H56" s="20"/>
      <c r="N56" s="20">
        <v>2.2000000000000002</v>
      </c>
      <c r="O56" s="31" t="s">
        <v>152</v>
      </c>
      <c r="P56">
        <f>SUM(D74,D90)</f>
        <v>18</v>
      </c>
      <c r="Q56">
        <f>SUM(E74,E90)</f>
        <v>0</v>
      </c>
      <c r="R56">
        <f>SUM(F74,F90)</f>
        <v>0</v>
      </c>
      <c r="S56">
        <f t="shared" si="3"/>
        <v>1</v>
      </c>
      <c r="T56">
        <f t="shared" si="4"/>
        <v>18</v>
      </c>
      <c r="U56">
        <f t="shared" si="5"/>
        <v>1.9535316180596816E-2</v>
      </c>
    </row>
    <row r="57" spans="1:21" x14ac:dyDescent="0.25">
      <c r="C57" s="20" t="s">
        <v>17</v>
      </c>
      <c r="D57" s="20"/>
      <c r="E57" s="20"/>
      <c r="F57" s="20"/>
      <c r="G57" s="20"/>
      <c r="H57" s="20"/>
      <c r="N57" s="20">
        <v>2.5</v>
      </c>
      <c r="O57" s="31" t="s">
        <v>152</v>
      </c>
      <c r="P57">
        <f>SUM(D76,D92)</f>
        <v>16</v>
      </c>
      <c r="Q57">
        <f>SUM(E76,E92)</f>
        <v>13</v>
      </c>
      <c r="R57">
        <f>SUM(F76,F92)</f>
        <v>12</v>
      </c>
      <c r="S57">
        <f t="shared" si="3"/>
        <v>43.857142857142854</v>
      </c>
      <c r="T57">
        <f t="shared" si="4"/>
        <v>28</v>
      </c>
      <c r="U57">
        <f t="shared" si="5"/>
        <v>0.85676315249188884</v>
      </c>
    </row>
    <row r="58" spans="1:21" x14ac:dyDescent="0.25">
      <c r="A58" s="20">
        <v>2.2000000000000002</v>
      </c>
      <c r="B58" s="31" t="s">
        <v>44</v>
      </c>
      <c r="C58" s="20" t="s">
        <v>17</v>
      </c>
      <c r="D58" s="20">
        <v>13</v>
      </c>
      <c r="E58" s="20">
        <v>0</v>
      </c>
      <c r="F58" s="20">
        <v>0</v>
      </c>
      <c r="G58" s="20"/>
      <c r="H58" s="20"/>
      <c r="N58" s="20">
        <v>3.2</v>
      </c>
      <c r="O58" s="31" t="s">
        <v>152</v>
      </c>
      <c r="P58">
        <f>SUM(D78,D94)</f>
        <v>21</v>
      </c>
      <c r="Q58">
        <f>SUM(E78,E94)</f>
        <v>13</v>
      </c>
      <c r="R58">
        <f>SUM(F78,F94)</f>
        <v>4</v>
      </c>
      <c r="S58">
        <f t="shared" si="3"/>
        <v>17</v>
      </c>
      <c r="T58">
        <f t="shared" si="4"/>
        <v>25</v>
      </c>
      <c r="U58">
        <f t="shared" si="5"/>
        <v>0.33210037507014589</v>
      </c>
    </row>
    <row r="59" spans="1:21" x14ac:dyDescent="0.25">
      <c r="C59" s="20" t="s">
        <v>17</v>
      </c>
      <c r="D59" s="20"/>
      <c r="E59" s="20"/>
      <c r="F59" s="20"/>
      <c r="G59" s="20"/>
      <c r="H59" s="20"/>
      <c r="N59" s="20">
        <v>4.0999999999999996</v>
      </c>
      <c r="O59" s="31" t="s">
        <v>152</v>
      </c>
      <c r="P59">
        <f>SUM(,D80,D96)</f>
        <v>25</v>
      </c>
      <c r="Q59">
        <f>SUM(,E80,E96)</f>
        <v>69</v>
      </c>
      <c r="R59">
        <f>SUM(,F80,F96)</f>
        <v>13</v>
      </c>
      <c r="S59">
        <f t="shared" si="3"/>
        <v>35.210526315789473</v>
      </c>
      <c r="T59">
        <f t="shared" si="4"/>
        <v>38</v>
      </c>
      <c r="U59">
        <f t="shared" si="5"/>
        <v>0.68784876446417209</v>
      </c>
    </row>
    <row r="60" spans="1:21" x14ac:dyDescent="0.25">
      <c r="A60" s="20">
        <v>2.5</v>
      </c>
      <c r="B60" s="31" t="s">
        <v>44</v>
      </c>
      <c r="C60" s="20" t="s">
        <v>17</v>
      </c>
      <c r="D60" s="20">
        <v>12</v>
      </c>
      <c r="E60" s="20">
        <v>3</v>
      </c>
      <c r="F60" s="20">
        <v>4</v>
      </c>
      <c r="G60" s="20"/>
      <c r="H60" s="20"/>
      <c r="N60" s="20">
        <v>4.4000000000000004</v>
      </c>
      <c r="O60" s="31" t="s">
        <v>152</v>
      </c>
      <c r="P60">
        <f>SUM(D82,D98)</f>
        <v>17</v>
      </c>
      <c r="Q60">
        <f>SUM(E82,E98)</f>
        <v>88</v>
      </c>
      <c r="R60">
        <f>SUM(F82,F98)</f>
        <v>13</v>
      </c>
      <c r="S60">
        <f t="shared" si="3"/>
        <v>44.333333333333336</v>
      </c>
      <c r="T60">
        <f t="shared" si="4"/>
        <v>30</v>
      </c>
      <c r="U60">
        <f t="shared" si="5"/>
        <v>0.86606568400645889</v>
      </c>
    </row>
    <row r="61" spans="1:21" x14ac:dyDescent="0.25">
      <c r="C61" s="20" t="s">
        <v>17</v>
      </c>
      <c r="D61" s="20">
        <v>6</v>
      </c>
      <c r="E61" s="20">
        <v>6</v>
      </c>
      <c r="F61" s="20">
        <v>9</v>
      </c>
      <c r="G61" s="20"/>
      <c r="H61" s="20"/>
      <c r="N61" s="20">
        <v>6.2</v>
      </c>
      <c r="O61" s="31" t="s">
        <v>152</v>
      </c>
      <c r="P61">
        <f>SUM(D84,D100)</f>
        <v>18</v>
      </c>
      <c r="Q61">
        <f>SUM(E84,E100)</f>
        <v>56</v>
      </c>
      <c r="R61">
        <f>SUM(F84,F100)</f>
        <v>11</v>
      </c>
      <c r="S61">
        <f t="shared" si="3"/>
        <v>38.931034482758619</v>
      </c>
      <c r="T61">
        <f t="shared" si="4"/>
        <v>29</v>
      </c>
      <c r="U61">
        <f t="shared" si="5"/>
        <v>0.76053006785840704</v>
      </c>
    </row>
    <row r="62" spans="1:21" x14ac:dyDescent="0.25">
      <c r="A62" s="20">
        <v>3.2</v>
      </c>
      <c r="B62" s="31" t="s">
        <v>44</v>
      </c>
      <c r="C62" s="20" t="s">
        <v>17</v>
      </c>
      <c r="D62" s="20">
        <v>6</v>
      </c>
      <c r="E62" s="20">
        <v>0</v>
      </c>
      <c r="F62" s="20">
        <v>4</v>
      </c>
      <c r="G62" s="20"/>
      <c r="H62" s="20"/>
      <c r="N62" s="20">
        <v>1.2</v>
      </c>
      <c r="O62" s="31" t="s">
        <v>152</v>
      </c>
      <c r="P62">
        <f>SUM(D71,D87)</f>
        <v>3</v>
      </c>
      <c r="Q62">
        <f>SUM(E71,E87)</f>
        <v>145</v>
      </c>
      <c r="R62">
        <f>SUM(F71,F87)</f>
        <v>17</v>
      </c>
      <c r="S62">
        <f t="shared" si="3"/>
        <v>86</v>
      </c>
      <c r="T62">
        <f t="shared" si="4"/>
        <v>20</v>
      </c>
      <c r="U62">
        <f t="shared" si="5"/>
        <v>1.6800371915313261</v>
      </c>
    </row>
    <row r="63" spans="1:21" x14ac:dyDescent="0.25">
      <c r="C63" s="20" t="s">
        <v>17</v>
      </c>
      <c r="D63" s="20">
        <v>2</v>
      </c>
      <c r="E63" s="20">
        <v>5</v>
      </c>
      <c r="F63" s="20">
        <v>14</v>
      </c>
      <c r="G63" s="20"/>
      <c r="H63" s="20"/>
      <c r="N63" s="20">
        <v>1.4</v>
      </c>
      <c r="O63" s="31" t="s">
        <v>152</v>
      </c>
      <c r="P63">
        <f>SUM(D73,D89)</f>
        <v>0</v>
      </c>
      <c r="Q63">
        <f>SUM(E73,E89)</f>
        <v>0</v>
      </c>
      <c r="R63">
        <f>SUM(F73,F89)</f>
        <v>0</v>
      </c>
      <c r="T63">
        <f t="shared" si="4"/>
        <v>0</v>
      </c>
    </row>
    <row r="64" spans="1:21" x14ac:dyDescent="0.25">
      <c r="A64" s="20">
        <v>4.0999999999999996</v>
      </c>
      <c r="B64" s="31" t="s">
        <v>44</v>
      </c>
      <c r="C64" s="20" t="s">
        <v>17</v>
      </c>
      <c r="D64" s="20">
        <v>11</v>
      </c>
      <c r="E64" s="20">
        <v>30</v>
      </c>
      <c r="F64" s="20">
        <v>6</v>
      </c>
      <c r="G64" s="20"/>
      <c r="H64" s="20"/>
      <c r="N64" s="20">
        <v>2.2000000000000002</v>
      </c>
      <c r="O64" s="31" t="s">
        <v>152</v>
      </c>
      <c r="P64">
        <f>SUM(D75,D91)</f>
        <v>28</v>
      </c>
      <c r="Q64">
        <f>SUM(E75,E91)</f>
        <v>0</v>
      </c>
      <c r="R64">
        <f>SUM(F75,F91)</f>
        <v>0</v>
      </c>
      <c r="S64">
        <f t="shared" ref="S64:S69" si="6">((R64/(P64+R64))*100)+1</f>
        <v>1</v>
      </c>
      <c r="T64">
        <f t="shared" si="4"/>
        <v>28</v>
      </c>
      <c r="U64">
        <f t="shared" ref="U64:U69" si="7">S64*$S$19</f>
        <v>1.9535316180596816E-2</v>
      </c>
    </row>
    <row r="65" spans="1:21" x14ac:dyDescent="0.25">
      <c r="C65" s="20" t="s">
        <v>17</v>
      </c>
      <c r="D65" s="20">
        <v>3</v>
      </c>
      <c r="E65" s="20">
        <v>26</v>
      </c>
      <c r="F65" s="20">
        <v>15</v>
      </c>
      <c r="G65" s="20"/>
      <c r="H65" s="20"/>
      <c r="N65" s="20">
        <v>2.5</v>
      </c>
      <c r="O65" s="31" t="s">
        <v>152</v>
      </c>
      <c r="P65">
        <f>SUM(D77,D93)</f>
        <v>9</v>
      </c>
      <c r="Q65">
        <f>SUM(E77,E93)</f>
        <v>10</v>
      </c>
      <c r="R65">
        <f>SUM(F77,F93)</f>
        <v>12</v>
      </c>
      <c r="S65">
        <f t="shared" si="6"/>
        <v>58.142857142857139</v>
      </c>
      <c r="T65">
        <f t="shared" si="4"/>
        <v>21</v>
      </c>
      <c r="U65">
        <f t="shared" si="7"/>
        <v>1.1358390979289863</v>
      </c>
    </row>
    <row r="66" spans="1:21" x14ac:dyDescent="0.25">
      <c r="A66" s="20">
        <v>4.4000000000000004</v>
      </c>
      <c r="B66" s="31" t="s">
        <v>44</v>
      </c>
      <c r="C66" s="20" t="s">
        <v>17</v>
      </c>
      <c r="D66" s="20">
        <v>13</v>
      </c>
      <c r="E66" s="20">
        <v>65</v>
      </c>
      <c r="F66" s="20">
        <v>0</v>
      </c>
      <c r="G66" s="20"/>
      <c r="H66" s="20"/>
      <c r="N66" s="20">
        <v>3.2</v>
      </c>
      <c r="O66" s="31" t="s">
        <v>152</v>
      </c>
      <c r="P66">
        <f>SUM(D79,D95)</f>
        <v>14</v>
      </c>
      <c r="Q66">
        <f>SUM(E79,E95)</f>
        <v>14</v>
      </c>
      <c r="R66">
        <f>SUM(F79,F95)</f>
        <v>22</v>
      </c>
      <c r="S66">
        <f t="shared" si="6"/>
        <v>62.111111111111114</v>
      </c>
      <c r="T66">
        <f t="shared" si="4"/>
        <v>36</v>
      </c>
      <c r="U66">
        <f t="shared" si="7"/>
        <v>1.2133601938837357</v>
      </c>
    </row>
    <row r="67" spans="1:21" x14ac:dyDescent="0.25">
      <c r="C67" s="20" t="s">
        <v>17</v>
      </c>
      <c r="D67" s="20">
        <v>6</v>
      </c>
      <c r="E67" s="20">
        <v>63</v>
      </c>
      <c r="F67" s="20">
        <v>12</v>
      </c>
      <c r="G67" s="20"/>
      <c r="H67" s="20"/>
      <c r="N67" s="20">
        <v>4.0999999999999996</v>
      </c>
      <c r="O67" s="31" t="s">
        <v>152</v>
      </c>
      <c r="P67">
        <f>SUM(D81,D97)</f>
        <v>15</v>
      </c>
      <c r="Q67">
        <f>SUM(E81,E97)</f>
        <v>75</v>
      </c>
      <c r="R67">
        <f>SUM(F81,F97)</f>
        <v>13</v>
      </c>
      <c r="S67">
        <f t="shared" si="6"/>
        <v>47.428571428571431</v>
      </c>
      <c r="T67">
        <f t="shared" si="4"/>
        <v>28</v>
      </c>
      <c r="U67">
        <f t="shared" si="7"/>
        <v>0.92653213885116326</v>
      </c>
    </row>
    <row r="68" spans="1:21" x14ac:dyDescent="0.25">
      <c r="A68" s="20">
        <v>6.2</v>
      </c>
      <c r="B68" s="31" t="s">
        <v>44</v>
      </c>
      <c r="C68" s="20" t="s">
        <v>17</v>
      </c>
      <c r="D68" s="20">
        <v>5</v>
      </c>
      <c r="E68" s="20">
        <v>14</v>
      </c>
      <c r="F68" s="20">
        <v>3</v>
      </c>
      <c r="G68" s="20"/>
      <c r="H68" s="20"/>
      <c r="N68" s="20">
        <v>4.4000000000000004</v>
      </c>
      <c r="O68" s="31" t="s">
        <v>152</v>
      </c>
      <c r="P68">
        <f>SUM(D83,D99)</f>
        <v>9</v>
      </c>
      <c r="Q68">
        <f>SUM(E83,E99)</f>
        <v>107</v>
      </c>
      <c r="R68">
        <f>SUM(F83,F99)</f>
        <v>15</v>
      </c>
      <c r="S68">
        <f t="shared" si="6"/>
        <v>63.5</v>
      </c>
      <c r="T68">
        <f t="shared" si="4"/>
        <v>24</v>
      </c>
      <c r="U68">
        <f t="shared" si="7"/>
        <v>1.2404925774678979</v>
      </c>
    </row>
    <row r="69" spans="1:21" x14ac:dyDescent="0.25">
      <c r="C69" s="20" t="s">
        <v>17</v>
      </c>
      <c r="D69" s="20">
        <v>6</v>
      </c>
      <c r="E69" s="20">
        <v>26</v>
      </c>
      <c r="F69" s="20">
        <v>6</v>
      </c>
      <c r="G69" s="20"/>
      <c r="H69" s="20"/>
      <c r="N69" s="20">
        <v>6.2</v>
      </c>
      <c r="O69" s="31" t="s">
        <v>152</v>
      </c>
      <c r="P69">
        <f>SUM(D85,D101)</f>
        <v>11</v>
      </c>
      <c r="Q69">
        <f>SUM(E85,E101)</f>
        <v>52</v>
      </c>
      <c r="R69">
        <f>SUM(F85,F101)</f>
        <v>11</v>
      </c>
      <c r="S69">
        <f t="shared" si="6"/>
        <v>51</v>
      </c>
      <c r="T69">
        <f t="shared" si="4"/>
        <v>22</v>
      </c>
      <c r="U69">
        <f t="shared" si="7"/>
        <v>0.99630112521043757</v>
      </c>
    </row>
    <row r="70" spans="1:21" x14ac:dyDescent="0.25">
      <c r="A70" s="20">
        <v>1.2</v>
      </c>
      <c r="B70" s="31" t="s">
        <v>44</v>
      </c>
      <c r="C70" s="20" t="s">
        <v>45</v>
      </c>
      <c r="D70" s="20">
        <v>4</v>
      </c>
      <c r="E70" s="20">
        <v>69</v>
      </c>
      <c r="F70" s="20">
        <v>13</v>
      </c>
      <c r="G70" s="20"/>
      <c r="H70" s="20"/>
      <c r="N70" s="1" t="s">
        <v>24</v>
      </c>
      <c r="S70">
        <f>AVERAGE(S54:S69)</f>
        <v>43.762712336396547</v>
      </c>
    </row>
    <row r="71" spans="1:21" x14ac:dyDescent="0.25">
      <c r="C71" s="20" t="s">
        <v>45</v>
      </c>
      <c r="D71" s="20">
        <v>2</v>
      </c>
      <c r="E71" s="20">
        <v>82</v>
      </c>
      <c r="F71" s="20">
        <v>10</v>
      </c>
      <c r="G71" s="20"/>
      <c r="H71" s="20"/>
    </row>
    <row r="72" spans="1:21" x14ac:dyDescent="0.25">
      <c r="A72" s="20">
        <v>1.4</v>
      </c>
      <c r="B72" s="31" t="s">
        <v>44</v>
      </c>
      <c r="C72" s="20" t="s">
        <v>45</v>
      </c>
      <c r="D72" s="20">
        <v>4</v>
      </c>
      <c r="E72" s="20">
        <v>36</v>
      </c>
      <c r="F72" s="20">
        <v>1</v>
      </c>
      <c r="G72" s="20"/>
      <c r="H72" s="20"/>
      <c r="N72" s="1" t="s">
        <v>139</v>
      </c>
      <c r="S72">
        <f>TTEST(S54:S69,S2:S17,2,2)</f>
        <v>0.32761477473398015</v>
      </c>
    </row>
    <row r="73" spans="1:21" x14ac:dyDescent="0.25">
      <c r="C73" s="20" t="s">
        <v>45</v>
      </c>
      <c r="D73" s="20"/>
      <c r="E73" s="20"/>
      <c r="F73" s="20"/>
      <c r="G73" s="20"/>
      <c r="H73" s="20"/>
    </row>
    <row r="74" spans="1:21" x14ac:dyDescent="0.25">
      <c r="A74" s="20">
        <v>2.2000000000000002</v>
      </c>
      <c r="B74" s="31" t="s">
        <v>44</v>
      </c>
      <c r="C74" s="20" t="s">
        <v>45</v>
      </c>
      <c r="D74" s="20">
        <v>5</v>
      </c>
      <c r="E74" s="20">
        <v>0</v>
      </c>
      <c r="F74" s="20">
        <v>0</v>
      </c>
      <c r="G74" s="20"/>
      <c r="H74" s="20"/>
    </row>
    <row r="75" spans="1:21" x14ac:dyDescent="0.25">
      <c r="C75" s="20" t="s">
        <v>45</v>
      </c>
      <c r="D75" s="20">
        <v>10</v>
      </c>
      <c r="E75" s="20">
        <v>0</v>
      </c>
      <c r="F75" s="20">
        <v>0</v>
      </c>
      <c r="G75" s="20"/>
      <c r="H75" s="20"/>
    </row>
    <row r="76" spans="1:21" x14ac:dyDescent="0.25">
      <c r="A76" s="20">
        <v>2.5</v>
      </c>
      <c r="B76" s="31" t="s">
        <v>44</v>
      </c>
      <c r="C76" s="20" t="s">
        <v>45</v>
      </c>
      <c r="D76" s="20">
        <v>14</v>
      </c>
      <c r="E76" s="20">
        <v>5</v>
      </c>
      <c r="F76" s="20">
        <v>6</v>
      </c>
      <c r="G76" s="20"/>
      <c r="H76" s="20"/>
    </row>
    <row r="77" spans="1:21" x14ac:dyDescent="0.25">
      <c r="C77" s="20" t="s">
        <v>45</v>
      </c>
      <c r="D77" s="20">
        <v>7</v>
      </c>
      <c r="E77" s="20">
        <v>3</v>
      </c>
      <c r="F77" s="20">
        <v>6</v>
      </c>
      <c r="G77" s="20"/>
      <c r="H77" s="20"/>
    </row>
    <row r="78" spans="1:21" x14ac:dyDescent="0.25">
      <c r="A78" s="20">
        <v>3.2</v>
      </c>
      <c r="B78" s="31" t="s">
        <v>44</v>
      </c>
      <c r="C78" s="20" t="s">
        <v>45</v>
      </c>
      <c r="D78" s="20">
        <v>10</v>
      </c>
      <c r="E78" s="20">
        <v>3</v>
      </c>
      <c r="F78" s="20">
        <v>3</v>
      </c>
      <c r="G78" s="20"/>
      <c r="H78" s="20"/>
    </row>
    <row r="79" spans="1:21" x14ac:dyDescent="0.25">
      <c r="C79" s="20" t="s">
        <v>45</v>
      </c>
      <c r="D79" s="20">
        <v>6</v>
      </c>
      <c r="E79" s="20">
        <v>5</v>
      </c>
      <c r="F79" s="20">
        <v>15</v>
      </c>
      <c r="G79" s="20"/>
      <c r="H79" s="20"/>
    </row>
    <row r="80" spans="1:21" x14ac:dyDescent="0.25">
      <c r="A80" s="20">
        <v>4.0999999999999996</v>
      </c>
      <c r="B80" s="31" t="s">
        <v>44</v>
      </c>
      <c r="C80" s="20" t="s">
        <v>45</v>
      </c>
      <c r="D80" s="20">
        <v>8</v>
      </c>
      <c r="E80" s="20">
        <v>31</v>
      </c>
      <c r="F80" s="20">
        <v>8</v>
      </c>
      <c r="G80" s="20"/>
      <c r="H80" s="20"/>
    </row>
    <row r="81" spans="1:8" x14ac:dyDescent="0.25">
      <c r="C81" s="20" t="s">
        <v>45</v>
      </c>
      <c r="D81" s="20">
        <v>8</v>
      </c>
      <c r="E81" s="20">
        <v>28</v>
      </c>
      <c r="F81" s="20">
        <v>6</v>
      </c>
      <c r="G81" s="20"/>
      <c r="H81" s="20"/>
    </row>
    <row r="82" spans="1:8" x14ac:dyDescent="0.25">
      <c r="A82" s="20">
        <v>4.4000000000000004</v>
      </c>
      <c r="B82" s="31" t="s">
        <v>44</v>
      </c>
      <c r="C82" s="20" t="s">
        <v>45</v>
      </c>
      <c r="D82" s="20">
        <v>8</v>
      </c>
      <c r="E82" s="20">
        <v>52</v>
      </c>
      <c r="F82" s="20">
        <v>9</v>
      </c>
      <c r="G82" s="20"/>
      <c r="H82" s="20"/>
    </row>
    <row r="83" spans="1:8" x14ac:dyDescent="0.25">
      <c r="C83" s="20" t="s">
        <v>45</v>
      </c>
      <c r="D83" s="20">
        <v>3</v>
      </c>
      <c r="E83" s="20">
        <v>45</v>
      </c>
      <c r="F83" s="20">
        <v>9</v>
      </c>
      <c r="G83" s="20"/>
      <c r="H83" s="20"/>
    </row>
    <row r="84" spans="1:8" x14ac:dyDescent="0.25">
      <c r="A84" s="20">
        <v>6.2</v>
      </c>
      <c r="B84" s="31" t="s">
        <v>44</v>
      </c>
      <c r="C84" s="20" t="s">
        <v>45</v>
      </c>
      <c r="D84" s="20">
        <v>9</v>
      </c>
      <c r="E84" s="20">
        <v>25</v>
      </c>
      <c r="F84" s="20">
        <v>3</v>
      </c>
      <c r="G84" s="20"/>
      <c r="H84" s="20"/>
    </row>
    <row r="85" spans="1:8" x14ac:dyDescent="0.25">
      <c r="C85" s="20" t="s">
        <v>45</v>
      </c>
      <c r="D85" s="20">
        <v>5</v>
      </c>
      <c r="E85" s="20">
        <v>32</v>
      </c>
      <c r="F85" s="20">
        <v>7</v>
      </c>
      <c r="G85" s="20"/>
      <c r="H85" s="20"/>
    </row>
    <row r="86" spans="1:8" x14ac:dyDescent="0.25">
      <c r="A86" s="20">
        <v>1.2</v>
      </c>
      <c r="B86" s="31" t="s">
        <v>44</v>
      </c>
      <c r="C86" s="20" t="s">
        <v>46</v>
      </c>
      <c r="D86" s="20">
        <v>7</v>
      </c>
      <c r="E86" s="20">
        <v>101</v>
      </c>
      <c r="F86" s="20">
        <v>5</v>
      </c>
      <c r="G86" s="20"/>
      <c r="H86" s="20"/>
    </row>
    <row r="87" spans="1:8" x14ac:dyDescent="0.25">
      <c r="C87" s="20" t="s">
        <v>46</v>
      </c>
      <c r="D87" s="20">
        <v>1</v>
      </c>
      <c r="E87" s="20">
        <v>63</v>
      </c>
      <c r="F87" s="20">
        <v>7</v>
      </c>
      <c r="G87" s="20"/>
      <c r="H87" s="20"/>
    </row>
    <row r="88" spans="1:8" x14ac:dyDescent="0.25">
      <c r="A88" s="20">
        <v>1.4</v>
      </c>
      <c r="B88" s="31" t="s">
        <v>44</v>
      </c>
      <c r="C88" s="20" t="s">
        <v>46</v>
      </c>
      <c r="D88" s="20">
        <v>4</v>
      </c>
      <c r="E88" s="20">
        <v>15</v>
      </c>
      <c r="F88" s="20">
        <v>5</v>
      </c>
      <c r="G88" s="20"/>
      <c r="H88" s="20"/>
    </row>
    <row r="89" spans="1:8" x14ac:dyDescent="0.25">
      <c r="C89" s="20" t="s">
        <v>46</v>
      </c>
      <c r="D89" s="20"/>
      <c r="E89" s="20"/>
      <c r="F89" s="20"/>
      <c r="G89" s="20"/>
      <c r="H89" s="20"/>
    </row>
    <row r="90" spans="1:8" x14ac:dyDescent="0.25">
      <c r="A90" s="20">
        <v>2.2000000000000002</v>
      </c>
      <c r="B90" s="31" t="s">
        <v>44</v>
      </c>
      <c r="C90" s="20" t="s">
        <v>46</v>
      </c>
      <c r="D90" s="20">
        <v>13</v>
      </c>
      <c r="E90" s="20">
        <v>0</v>
      </c>
      <c r="F90" s="20">
        <v>0</v>
      </c>
      <c r="G90" s="20"/>
      <c r="H90" s="20"/>
    </row>
    <row r="91" spans="1:8" x14ac:dyDescent="0.25">
      <c r="C91" s="20" t="s">
        <v>46</v>
      </c>
      <c r="D91" s="20">
        <v>18</v>
      </c>
      <c r="E91" s="20">
        <v>0</v>
      </c>
      <c r="F91" s="20">
        <v>0</v>
      </c>
      <c r="G91" s="20"/>
      <c r="H91" s="20"/>
    </row>
    <row r="92" spans="1:8" x14ac:dyDescent="0.25">
      <c r="A92" s="20">
        <v>2.5</v>
      </c>
      <c r="B92" s="31" t="s">
        <v>44</v>
      </c>
      <c r="C92" s="20" t="s">
        <v>46</v>
      </c>
      <c r="D92" s="20">
        <v>2</v>
      </c>
      <c r="E92" s="20">
        <v>8</v>
      </c>
      <c r="F92" s="20">
        <v>6</v>
      </c>
      <c r="G92" s="20"/>
      <c r="H92" s="20"/>
    </row>
    <row r="93" spans="1:8" x14ac:dyDescent="0.25">
      <c r="C93" s="20" t="s">
        <v>46</v>
      </c>
      <c r="D93" s="20">
        <v>2</v>
      </c>
      <c r="E93" s="20">
        <v>7</v>
      </c>
      <c r="F93" s="20">
        <v>6</v>
      </c>
      <c r="G93" s="20"/>
      <c r="H93" s="20"/>
    </row>
    <row r="94" spans="1:8" x14ac:dyDescent="0.25">
      <c r="A94" s="20">
        <v>3.2</v>
      </c>
      <c r="B94" s="31" t="s">
        <v>44</v>
      </c>
      <c r="C94" s="20" t="s">
        <v>46</v>
      </c>
      <c r="D94" s="20">
        <v>11</v>
      </c>
      <c r="E94" s="20">
        <v>10</v>
      </c>
      <c r="F94" s="20">
        <v>1</v>
      </c>
      <c r="G94" s="20"/>
      <c r="H94" s="20"/>
    </row>
    <row r="95" spans="1:8" x14ac:dyDescent="0.25">
      <c r="C95" s="20" t="s">
        <v>46</v>
      </c>
      <c r="D95" s="20">
        <v>8</v>
      </c>
      <c r="E95" s="20">
        <v>9</v>
      </c>
      <c r="F95" s="20">
        <v>7</v>
      </c>
      <c r="G95" s="20"/>
      <c r="H95" s="20"/>
    </row>
    <row r="96" spans="1:8" x14ac:dyDescent="0.25">
      <c r="A96" s="20">
        <v>4.0999999999999996</v>
      </c>
      <c r="B96" s="31" t="s">
        <v>44</v>
      </c>
      <c r="C96" s="20" t="s">
        <v>46</v>
      </c>
      <c r="D96" s="20">
        <v>17</v>
      </c>
      <c r="E96" s="20">
        <v>38</v>
      </c>
      <c r="F96" s="20">
        <v>5</v>
      </c>
      <c r="G96" s="20"/>
      <c r="H96" s="20"/>
    </row>
    <row r="97" spans="1:8" x14ac:dyDescent="0.25">
      <c r="C97" s="20" t="s">
        <v>46</v>
      </c>
      <c r="D97" s="20">
        <v>7</v>
      </c>
      <c r="E97" s="20">
        <v>47</v>
      </c>
      <c r="F97" s="20">
        <v>7</v>
      </c>
      <c r="G97" s="20"/>
      <c r="H97" s="20"/>
    </row>
    <row r="98" spans="1:8" x14ac:dyDescent="0.25">
      <c r="A98" s="20">
        <v>4.4000000000000004</v>
      </c>
      <c r="B98" s="31" t="s">
        <v>44</v>
      </c>
      <c r="C98" s="20" t="s">
        <v>46</v>
      </c>
      <c r="D98" s="20">
        <v>9</v>
      </c>
      <c r="E98" s="20">
        <v>36</v>
      </c>
      <c r="F98" s="20">
        <v>4</v>
      </c>
      <c r="G98" s="20"/>
      <c r="H98" s="20"/>
    </row>
    <row r="99" spans="1:8" x14ac:dyDescent="0.25">
      <c r="C99" s="20" t="s">
        <v>46</v>
      </c>
      <c r="D99" s="20">
        <v>6</v>
      </c>
      <c r="E99" s="20">
        <v>62</v>
      </c>
      <c r="F99" s="20">
        <v>6</v>
      </c>
      <c r="G99" s="20"/>
      <c r="H99" s="20"/>
    </row>
    <row r="100" spans="1:8" x14ac:dyDescent="0.25">
      <c r="A100" s="20">
        <v>6.2</v>
      </c>
      <c r="B100" s="31" t="s">
        <v>44</v>
      </c>
      <c r="C100" s="20" t="s">
        <v>46</v>
      </c>
      <c r="D100" s="20">
        <v>9</v>
      </c>
      <c r="E100" s="20">
        <v>31</v>
      </c>
      <c r="F100" s="20">
        <v>8</v>
      </c>
      <c r="G100" s="20"/>
      <c r="H100" s="20"/>
    </row>
    <row r="101" spans="1:8" x14ac:dyDescent="0.25">
      <c r="C101" s="20" t="s">
        <v>46</v>
      </c>
      <c r="D101" s="20">
        <v>6</v>
      </c>
      <c r="E101" s="20">
        <v>20</v>
      </c>
      <c r="F101" s="20">
        <v>4</v>
      </c>
      <c r="G101" s="20"/>
      <c r="H101" s="2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5"/>
  <sheetViews>
    <sheetView workbookViewId="0">
      <pane xSplit="1" ySplit="1" topLeftCell="B2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cols>
    <col min="14" max="15" width="9.140625" style="11"/>
    <col min="20" max="20" width="15" bestFit="1" customWidth="1"/>
  </cols>
  <sheetData>
    <row r="1" spans="1:22" ht="47.25" x14ac:dyDescent="0.25">
      <c r="A1" s="2" t="s">
        <v>0</v>
      </c>
      <c r="B1" s="2" t="s">
        <v>1</v>
      </c>
      <c r="C1" s="2" t="s">
        <v>3</v>
      </c>
      <c r="D1" s="1" t="s">
        <v>4</v>
      </c>
      <c r="E1" s="1" t="s">
        <v>38</v>
      </c>
      <c r="F1" s="1" t="s">
        <v>159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15" t="s">
        <v>0</v>
      </c>
      <c r="O1" s="15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30" t="s">
        <v>143</v>
      </c>
    </row>
    <row r="2" spans="1:22" x14ac:dyDescent="0.25">
      <c r="A2" s="20">
        <v>1.4</v>
      </c>
      <c r="B2" s="20" t="s">
        <v>158</v>
      </c>
      <c r="C2" t="s">
        <v>17</v>
      </c>
      <c r="H2" s="20"/>
      <c r="N2" s="11">
        <v>1.4</v>
      </c>
      <c r="O2" s="11" t="s">
        <v>23</v>
      </c>
      <c r="P2">
        <f>SUMIFS(D:D,A:A,N2)</f>
        <v>11</v>
      </c>
      <c r="Q2">
        <f>SUMIFS(E:E,A:A,N2)</f>
        <v>3</v>
      </c>
      <c r="R2">
        <f>SUMIFS(F:F,A:A,N2)</f>
        <v>16</v>
      </c>
      <c r="S2">
        <f>((R2/(P2+R2))*100)+1</f>
        <v>60.259259259259252</v>
      </c>
      <c r="T2">
        <f>SUM(P2,R2)</f>
        <v>27</v>
      </c>
      <c r="U2" s="29">
        <f>S2*$S$7</f>
        <v>1.0266354457198172</v>
      </c>
      <c r="V2" s="29"/>
    </row>
    <row r="3" spans="1:22" x14ac:dyDescent="0.25">
      <c r="A3" s="20">
        <v>2.2000000000000002</v>
      </c>
      <c r="B3" s="20" t="s">
        <v>23</v>
      </c>
      <c r="C3" t="s">
        <v>17</v>
      </c>
      <c r="H3" s="20"/>
      <c r="N3" s="11">
        <v>2.2000000000000002</v>
      </c>
      <c r="O3" s="11" t="s">
        <v>23</v>
      </c>
      <c r="P3">
        <f>SUMIFS(D:D,A:A,N3)</f>
        <v>11</v>
      </c>
      <c r="Q3">
        <f>SUMIFS(E:E,A:A,N3)</f>
        <v>41</v>
      </c>
      <c r="R3">
        <f>SUMIFS(F:F,A:A,N3)</f>
        <v>20</v>
      </c>
      <c r="S3">
        <f>((R3/(P3+R3))*100)+1</f>
        <v>65.516129032258064</v>
      </c>
      <c r="T3">
        <f>SUM(P3,R3)</f>
        <v>31</v>
      </c>
      <c r="U3" s="29">
        <f>S3*$S$7</f>
        <v>1.1161966004508124</v>
      </c>
      <c r="V3" s="29"/>
    </row>
    <row r="4" spans="1:22" x14ac:dyDescent="0.25">
      <c r="A4" s="20">
        <v>3.4</v>
      </c>
      <c r="B4" s="20" t="s">
        <v>23</v>
      </c>
      <c r="C4" t="s">
        <v>17</v>
      </c>
      <c r="H4" s="20"/>
      <c r="N4" s="11">
        <v>4.3</v>
      </c>
      <c r="O4" s="11" t="s">
        <v>23</v>
      </c>
      <c r="P4">
        <f>SUMIFS(D:D,A:A,N4)</f>
        <v>19</v>
      </c>
      <c r="Q4">
        <f>SUMIFS(E:E,A:A,N4)</f>
        <v>730</v>
      </c>
      <c r="R4">
        <f>SUMIFS(F:F,A:A,N4)</f>
        <v>34</v>
      </c>
      <c r="S4">
        <f>((R4/(P4+R4))*100)+1</f>
        <v>65.15094339622641</v>
      </c>
      <c r="T4">
        <f>SUM(P4,R4)</f>
        <v>53</v>
      </c>
      <c r="U4" s="29">
        <f>S4*$S$7</f>
        <v>1.1099749421890535</v>
      </c>
      <c r="V4" s="29"/>
    </row>
    <row r="5" spans="1:22" x14ac:dyDescent="0.25">
      <c r="A5" s="20">
        <v>1.4</v>
      </c>
      <c r="B5" s="20" t="s">
        <v>23</v>
      </c>
      <c r="C5" t="s">
        <v>45</v>
      </c>
      <c r="D5">
        <v>6</v>
      </c>
      <c r="E5">
        <v>2</v>
      </c>
      <c r="F5">
        <v>8</v>
      </c>
      <c r="G5">
        <f t="shared" ref="G5:G14" si="0">(F5/(D5+F5))*100</f>
        <v>57.142857142857139</v>
      </c>
      <c r="H5" s="20"/>
      <c r="N5" s="11">
        <v>3.4</v>
      </c>
      <c r="O5" s="11" t="s">
        <v>23</v>
      </c>
      <c r="P5">
        <f>SUMIFS(D:D,A:A,N5)</f>
        <v>8</v>
      </c>
      <c r="Q5">
        <f>SUMIFS(E:E,A:A,N5)</f>
        <v>244</v>
      </c>
      <c r="R5">
        <f>SUMIFS(F:F,A:A,N5)</f>
        <v>6</v>
      </c>
      <c r="S5">
        <f>((R5/(P5+R5))*100)+1</f>
        <v>43.857142857142854</v>
      </c>
      <c r="T5">
        <f>SUM(P5,R5)</f>
        <v>14</v>
      </c>
      <c r="U5" s="29">
        <f>S5*$S$7</f>
        <v>0.74719301164031648</v>
      </c>
      <c r="V5" s="29"/>
    </row>
    <row r="6" spans="1:22" x14ac:dyDescent="0.25">
      <c r="A6" s="20">
        <v>2.2000000000000002</v>
      </c>
      <c r="B6" s="20" t="s">
        <v>23</v>
      </c>
      <c r="C6" t="s">
        <v>45</v>
      </c>
      <c r="D6">
        <v>4</v>
      </c>
      <c r="E6">
        <v>3</v>
      </c>
      <c r="F6">
        <v>7</v>
      </c>
      <c r="G6">
        <f t="shared" si="0"/>
        <v>63.636363636363633</v>
      </c>
      <c r="H6" s="20"/>
      <c r="N6" s="35" t="s">
        <v>24</v>
      </c>
      <c r="S6">
        <f>AVERAGE(S2:S5)</f>
        <v>58.695868636221647</v>
      </c>
      <c r="U6" s="29"/>
      <c r="V6" s="29"/>
    </row>
    <row r="7" spans="1:22" x14ac:dyDescent="0.25">
      <c r="A7" s="20">
        <v>4.3</v>
      </c>
      <c r="B7" s="20" t="s">
        <v>23</v>
      </c>
      <c r="C7" t="s">
        <v>45</v>
      </c>
      <c r="D7">
        <v>8</v>
      </c>
      <c r="E7">
        <v>220</v>
      </c>
      <c r="F7">
        <v>5</v>
      </c>
      <c r="G7">
        <f t="shared" si="0"/>
        <v>38.461538461538467</v>
      </c>
      <c r="H7" s="20"/>
      <c r="S7">
        <f>1/S6</f>
        <v>1.7036974206782463E-2</v>
      </c>
      <c r="U7" s="29"/>
      <c r="V7" s="29"/>
    </row>
    <row r="8" spans="1:22" x14ac:dyDescent="0.25">
      <c r="A8" s="20">
        <v>1.4</v>
      </c>
      <c r="B8" s="20" t="s">
        <v>23</v>
      </c>
      <c r="C8" t="s">
        <v>46</v>
      </c>
      <c r="D8">
        <v>5</v>
      </c>
      <c r="E8">
        <v>1</v>
      </c>
      <c r="F8">
        <v>8</v>
      </c>
      <c r="G8">
        <f t="shared" si="0"/>
        <v>61.53846153846154</v>
      </c>
      <c r="H8" s="20"/>
      <c r="U8" s="29"/>
      <c r="V8" s="29"/>
    </row>
    <row r="9" spans="1:22" x14ac:dyDescent="0.25">
      <c r="A9" s="20">
        <v>2.2000000000000002</v>
      </c>
      <c r="B9" s="20" t="s">
        <v>23</v>
      </c>
      <c r="C9" t="s">
        <v>46</v>
      </c>
      <c r="D9">
        <v>7</v>
      </c>
      <c r="E9">
        <v>38</v>
      </c>
      <c r="F9">
        <v>13</v>
      </c>
      <c r="G9">
        <f t="shared" si="0"/>
        <v>65</v>
      </c>
      <c r="H9" s="20"/>
      <c r="U9" s="29"/>
      <c r="V9" s="29"/>
    </row>
    <row r="10" spans="1:22" x14ac:dyDescent="0.25">
      <c r="A10" s="20">
        <v>4.3</v>
      </c>
      <c r="B10" s="20" t="s">
        <v>23</v>
      </c>
      <c r="C10" t="s">
        <v>46</v>
      </c>
      <c r="D10">
        <v>3</v>
      </c>
      <c r="E10">
        <v>186</v>
      </c>
      <c r="F10">
        <v>6</v>
      </c>
      <c r="G10">
        <f t="shared" si="0"/>
        <v>66.666666666666657</v>
      </c>
      <c r="H10" s="20"/>
      <c r="U10" s="29"/>
      <c r="V10" s="29"/>
    </row>
    <row r="11" spans="1:22" x14ac:dyDescent="0.25">
      <c r="A11" s="20">
        <v>3.4</v>
      </c>
      <c r="B11" s="20" t="s">
        <v>23</v>
      </c>
      <c r="C11" t="s">
        <v>45</v>
      </c>
      <c r="D11">
        <v>6</v>
      </c>
      <c r="E11">
        <v>62</v>
      </c>
      <c r="F11">
        <v>2</v>
      </c>
      <c r="G11">
        <f t="shared" si="0"/>
        <v>25</v>
      </c>
      <c r="H11" s="20"/>
      <c r="U11" s="29"/>
      <c r="V11" s="29"/>
    </row>
    <row r="12" spans="1:22" x14ac:dyDescent="0.25">
      <c r="A12" s="20">
        <v>4.3</v>
      </c>
      <c r="B12" s="20" t="s">
        <v>23</v>
      </c>
      <c r="C12" t="s">
        <v>45</v>
      </c>
      <c r="D12">
        <v>4</v>
      </c>
      <c r="E12">
        <v>105</v>
      </c>
      <c r="F12">
        <v>12</v>
      </c>
      <c r="G12">
        <f t="shared" si="0"/>
        <v>75</v>
      </c>
      <c r="H12" s="20"/>
      <c r="U12" s="29"/>
      <c r="V12" s="29"/>
    </row>
    <row r="13" spans="1:22" x14ac:dyDescent="0.25">
      <c r="A13" s="20">
        <v>3.4</v>
      </c>
      <c r="B13" s="20" t="s">
        <v>23</v>
      </c>
      <c r="C13" t="s">
        <v>46</v>
      </c>
      <c r="D13">
        <v>2</v>
      </c>
      <c r="E13">
        <v>182</v>
      </c>
      <c r="F13">
        <v>4</v>
      </c>
      <c r="G13">
        <f t="shared" si="0"/>
        <v>66.666666666666657</v>
      </c>
      <c r="H13" s="20"/>
      <c r="U13" s="29"/>
      <c r="V13" s="29"/>
    </row>
    <row r="14" spans="1:22" x14ac:dyDescent="0.25">
      <c r="A14" s="20">
        <v>4.3</v>
      </c>
      <c r="B14" s="20" t="s">
        <v>23</v>
      </c>
      <c r="C14" t="s">
        <v>46</v>
      </c>
      <c r="D14">
        <v>4</v>
      </c>
      <c r="E14">
        <v>219</v>
      </c>
      <c r="F14">
        <v>11</v>
      </c>
      <c r="G14">
        <f t="shared" si="0"/>
        <v>73.333333333333329</v>
      </c>
      <c r="H14" s="20"/>
      <c r="U14" s="29"/>
      <c r="V14" s="29"/>
    </row>
    <row r="15" spans="1:22" x14ac:dyDescent="0.25">
      <c r="A15" s="20"/>
      <c r="B15" s="20"/>
      <c r="G15" s="20"/>
      <c r="H15" s="20"/>
      <c r="U15" s="29"/>
      <c r="V15" s="29"/>
    </row>
    <row r="16" spans="1:22" x14ac:dyDescent="0.25">
      <c r="A16" s="20"/>
      <c r="B16" s="20"/>
      <c r="G16" s="20"/>
      <c r="H16" s="20"/>
      <c r="U16" s="29"/>
      <c r="V16" s="29"/>
    </row>
    <row r="17" spans="1:22" x14ac:dyDescent="0.25">
      <c r="A17" s="20"/>
      <c r="B17" s="34"/>
      <c r="G17" s="20"/>
      <c r="H17" s="20"/>
      <c r="U17" s="29"/>
      <c r="V17" s="29"/>
    </row>
    <row r="18" spans="1:22" x14ac:dyDescent="0.25">
      <c r="A18" s="20"/>
      <c r="B18" s="20"/>
      <c r="G18" s="20"/>
      <c r="H18" s="20"/>
      <c r="U18" s="29"/>
      <c r="V18" s="29"/>
    </row>
    <row r="19" spans="1:22" x14ac:dyDescent="0.25">
      <c r="A19" s="20"/>
      <c r="B19" s="20"/>
      <c r="G19" s="20"/>
      <c r="H19" s="20"/>
      <c r="U19" s="29"/>
      <c r="V19" s="29"/>
    </row>
    <row r="20" spans="1:22" x14ac:dyDescent="0.25">
      <c r="A20" s="20"/>
      <c r="B20" s="20"/>
      <c r="G20" s="20"/>
      <c r="H20" s="20"/>
      <c r="U20" s="29"/>
      <c r="V20" s="29"/>
    </row>
    <row r="21" spans="1:22" x14ac:dyDescent="0.25">
      <c r="A21" s="20"/>
      <c r="B21" s="20"/>
      <c r="G21" s="20"/>
      <c r="H21" s="20"/>
      <c r="U21" s="29"/>
      <c r="V21" s="29"/>
    </row>
    <row r="22" spans="1:22" x14ac:dyDescent="0.25">
      <c r="A22" s="20">
        <v>3.5</v>
      </c>
      <c r="B22" s="20" t="s">
        <v>157</v>
      </c>
      <c r="C22" t="s">
        <v>17</v>
      </c>
      <c r="G22" s="20"/>
      <c r="H22" s="20"/>
      <c r="N22" s="11">
        <v>2.2999999999999998</v>
      </c>
      <c r="O22" s="11" t="s">
        <v>23</v>
      </c>
      <c r="P22">
        <f>SUMIFS(D:D,A:A,N22)</f>
        <v>12</v>
      </c>
      <c r="Q22">
        <f>SUMIFS(E:E,A:A,N22)</f>
        <v>7</v>
      </c>
      <c r="R22">
        <f>SUMIFS(F:F,A:A,N22)</f>
        <v>3</v>
      </c>
      <c r="S22">
        <f>((R22/(P22+R22))*100)+1</f>
        <v>21</v>
      </c>
      <c r="T22">
        <f>SUM(P22,R22)</f>
        <v>15</v>
      </c>
      <c r="U22" s="29">
        <f>S22*$S$7</f>
        <v>0.35777645834243171</v>
      </c>
      <c r="V22" s="29"/>
    </row>
    <row r="23" spans="1:22" x14ac:dyDescent="0.25">
      <c r="A23" s="20">
        <v>2.2999999999999998</v>
      </c>
      <c r="B23" s="20" t="s">
        <v>155</v>
      </c>
      <c r="C23" t="s">
        <v>45</v>
      </c>
      <c r="D23">
        <v>6</v>
      </c>
      <c r="E23">
        <v>4</v>
      </c>
      <c r="F23">
        <v>2</v>
      </c>
      <c r="G23" s="20"/>
      <c r="H23" s="20"/>
      <c r="N23" s="11">
        <v>3.3</v>
      </c>
      <c r="O23" s="11" t="s">
        <v>23</v>
      </c>
      <c r="P23">
        <f>SUMIFS(D:D,A:A,N23)</f>
        <v>14</v>
      </c>
      <c r="Q23">
        <f>SUMIFS(E:E,A:A,N23)</f>
        <v>3</v>
      </c>
      <c r="R23">
        <f>SUMIFS(F:F,A:A,N23)</f>
        <v>1</v>
      </c>
      <c r="S23">
        <f>((R23/(P23+R23))*100)+1</f>
        <v>7.666666666666667</v>
      </c>
      <c r="T23">
        <f>SUM(P23,R23)</f>
        <v>15</v>
      </c>
      <c r="U23" s="29">
        <f>S23*$S$7</f>
        <v>0.1306168022519989</v>
      </c>
      <c r="V23" s="29"/>
    </row>
    <row r="24" spans="1:22" x14ac:dyDescent="0.25">
      <c r="A24" s="20">
        <v>3.3</v>
      </c>
      <c r="B24" s="20" t="s">
        <v>155</v>
      </c>
      <c r="C24" t="s">
        <v>45</v>
      </c>
      <c r="D24">
        <v>5</v>
      </c>
      <c r="E24">
        <v>0</v>
      </c>
      <c r="F24">
        <v>0</v>
      </c>
      <c r="G24" s="20"/>
      <c r="H24" s="20"/>
      <c r="N24" s="11">
        <v>3.5</v>
      </c>
      <c r="O24" s="11" t="s">
        <v>23</v>
      </c>
      <c r="P24">
        <f>SUMIFS(D:D,A:A,N24)</f>
        <v>24</v>
      </c>
      <c r="Q24">
        <f>SUMIFS(E:E,A:A,N24)</f>
        <v>190</v>
      </c>
      <c r="R24">
        <f>SUMIFS(F:F,A:A,N24)</f>
        <v>8</v>
      </c>
      <c r="S24">
        <f>((R24/(P24+R24))*100)+1</f>
        <v>26</v>
      </c>
      <c r="T24">
        <f>SUM(P24,R24)</f>
        <v>32</v>
      </c>
      <c r="U24" s="29">
        <f>S24*$S$7</f>
        <v>0.44296132937634403</v>
      </c>
      <c r="V24" s="29"/>
    </row>
    <row r="25" spans="1:22" x14ac:dyDescent="0.25">
      <c r="A25" s="20">
        <v>3.5</v>
      </c>
      <c r="B25" s="20" t="s">
        <v>155</v>
      </c>
      <c r="C25" t="s">
        <v>45</v>
      </c>
      <c r="D25">
        <v>11</v>
      </c>
      <c r="E25">
        <v>65</v>
      </c>
      <c r="F25">
        <v>5</v>
      </c>
      <c r="G25" s="20"/>
      <c r="H25" s="20"/>
      <c r="N25" s="11">
        <v>4.2</v>
      </c>
      <c r="O25" s="11" t="s">
        <v>23</v>
      </c>
      <c r="P25">
        <f>SUMIFS(D:D,A:A,N25)</f>
        <v>33</v>
      </c>
      <c r="Q25">
        <f>SUMIFS(E:E,A:A,N25)</f>
        <v>149</v>
      </c>
      <c r="R25">
        <f>SUMIFS(F:F,A:A,N25)</f>
        <v>11</v>
      </c>
      <c r="S25">
        <f>((R25/(P25+R25))*100)+1</f>
        <v>26</v>
      </c>
      <c r="T25">
        <f>SUM(P25,R25)</f>
        <v>44</v>
      </c>
      <c r="U25" s="29">
        <f>S25*$S$7</f>
        <v>0.44296132937634403</v>
      </c>
      <c r="V25" s="29"/>
    </row>
    <row r="26" spans="1:22" x14ac:dyDescent="0.25">
      <c r="A26" s="20">
        <v>4.2</v>
      </c>
      <c r="B26" s="20" t="s">
        <v>155</v>
      </c>
      <c r="C26" t="s">
        <v>45</v>
      </c>
      <c r="D26">
        <v>5</v>
      </c>
      <c r="E26">
        <v>5</v>
      </c>
      <c r="F26">
        <v>5</v>
      </c>
      <c r="G26" s="20"/>
      <c r="H26" s="20"/>
      <c r="N26" s="11">
        <v>5.2</v>
      </c>
      <c r="O26" s="11" t="s">
        <v>23</v>
      </c>
      <c r="P26">
        <f>SUMIFS(D:D,A:A,N26)</f>
        <v>45</v>
      </c>
      <c r="Q26">
        <f>SUMIFS(E:E,A:A,N26)</f>
        <v>330</v>
      </c>
      <c r="R26">
        <f>SUMIFS(F:F,A:A,N26)</f>
        <v>20</v>
      </c>
      <c r="S26">
        <f>((R26/(P26+R26))*100)+1</f>
        <v>31.76923076923077</v>
      </c>
      <c r="T26">
        <f>SUM(P26,R26)</f>
        <v>65</v>
      </c>
      <c r="U26" s="29">
        <f>S26*$S$7</f>
        <v>0.54125156518470441</v>
      </c>
      <c r="V26" s="29"/>
    </row>
    <row r="27" spans="1:22" x14ac:dyDescent="0.25">
      <c r="A27" s="20">
        <v>5.2</v>
      </c>
      <c r="B27" s="20" t="s">
        <v>155</v>
      </c>
      <c r="C27" t="s">
        <v>45</v>
      </c>
      <c r="D27">
        <v>9</v>
      </c>
      <c r="E27">
        <v>85</v>
      </c>
      <c r="F27">
        <v>6</v>
      </c>
      <c r="G27" s="20"/>
      <c r="H27" s="20"/>
      <c r="N27" s="35" t="s">
        <v>24</v>
      </c>
      <c r="S27">
        <f>AVERAGE(S22:S26)</f>
        <v>22.487179487179489</v>
      </c>
    </row>
    <row r="28" spans="1:22" x14ac:dyDescent="0.25">
      <c r="A28" s="20">
        <v>2.2999999999999998</v>
      </c>
      <c r="B28" s="20" t="s">
        <v>155</v>
      </c>
      <c r="C28" t="s">
        <v>46</v>
      </c>
      <c r="D28">
        <v>6</v>
      </c>
      <c r="E28">
        <v>3</v>
      </c>
      <c r="F28">
        <v>1</v>
      </c>
      <c r="G28" s="20"/>
      <c r="H28" s="20"/>
    </row>
    <row r="29" spans="1:22" x14ac:dyDescent="0.25">
      <c r="A29" s="20">
        <v>3.3</v>
      </c>
      <c r="B29" s="20" t="s">
        <v>155</v>
      </c>
      <c r="C29" t="s">
        <v>46</v>
      </c>
      <c r="D29">
        <v>9</v>
      </c>
      <c r="E29">
        <v>3</v>
      </c>
      <c r="F29">
        <v>1</v>
      </c>
      <c r="G29" s="20"/>
      <c r="H29" s="20"/>
      <c r="N29" s="35" t="s">
        <v>156</v>
      </c>
      <c r="S29">
        <f>TTEST(S2:S5,S22:S26,2,2)</f>
        <v>7.9111093278143698E-4</v>
      </c>
    </row>
    <row r="30" spans="1:22" x14ac:dyDescent="0.25">
      <c r="A30" s="20">
        <v>3.5</v>
      </c>
      <c r="B30" s="20" t="s">
        <v>155</v>
      </c>
      <c r="C30" t="s">
        <v>46</v>
      </c>
      <c r="D30">
        <v>7</v>
      </c>
      <c r="E30">
        <v>120</v>
      </c>
      <c r="F30">
        <v>1</v>
      </c>
      <c r="G30" s="20"/>
      <c r="H30" s="20"/>
    </row>
    <row r="31" spans="1:22" x14ac:dyDescent="0.25">
      <c r="A31" s="20">
        <v>4.2</v>
      </c>
      <c r="B31" s="20" t="s">
        <v>155</v>
      </c>
      <c r="C31" t="s">
        <v>46</v>
      </c>
      <c r="D31">
        <v>12</v>
      </c>
      <c r="E31">
        <v>65</v>
      </c>
      <c r="F31">
        <v>1</v>
      </c>
      <c r="G31" s="20"/>
      <c r="H31" s="20"/>
    </row>
    <row r="32" spans="1:22" x14ac:dyDescent="0.25">
      <c r="A32" s="20">
        <v>5.2</v>
      </c>
      <c r="B32" s="20" t="s">
        <v>155</v>
      </c>
      <c r="C32" t="s">
        <v>46</v>
      </c>
      <c r="D32">
        <v>18</v>
      </c>
      <c r="E32">
        <v>42</v>
      </c>
      <c r="F32">
        <v>2</v>
      </c>
      <c r="G32" s="20"/>
      <c r="H32" s="20"/>
    </row>
    <row r="33" spans="1:8" x14ac:dyDescent="0.25">
      <c r="A33" s="20">
        <v>4.2</v>
      </c>
      <c r="B33" s="20" t="s">
        <v>155</v>
      </c>
      <c r="C33" t="s">
        <v>45</v>
      </c>
      <c r="D33">
        <v>6</v>
      </c>
      <c r="E33">
        <v>10</v>
      </c>
      <c r="F33">
        <v>4</v>
      </c>
      <c r="G33" s="20"/>
      <c r="H33" s="20"/>
    </row>
    <row r="34" spans="1:8" x14ac:dyDescent="0.25">
      <c r="A34" s="20">
        <v>5.2</v>
      </c>
      <c r="B34" s="20" t="s">
        <v>155</v>
      </c>
      <c r="C34" t="s">
        <v>45</v>
      </c>
      <c r="D34">
        <v>8</v>
      </c>
      <c r="E34">
        <v>119</v>
      </c>
      <c r="F34">
        <v>6</v>
      </c>
      <c r="G34" s="20"/>
      <c r="H34" s="20"/>
    </row>
    <row r="35" spans="1:8" x14ac:dyDescent="0.25">
      <c r="A35" s="20">
        <v>3.5</v>
      </c>
      <c r="B35" s="20" t="s">
        <v>155</v>
      </c>
      <c r="C35" t="s">
        <v>46</v>
      </c>
      <c r="D35">
        <v>6</v>
      </c>
      <c r="E35">
        <v>5</v>
      </c>
      <c r="F35">
        <v>2</v>
      </c>
      <c r="G35" s="20"/>
      <c r="H35" s="20"/>
    </row>
    <row r="36" spans="1:8" x14ac:dyDescent="0.25">
      <c r="A36" s="20">
        <v>4.2</v>
      </c>
      <c r="B36" s="20" t="s">
        <v>155</v>
      </c>
      <c r="C36" t="s">
        <v>46</v>
      </c>
      <c r="D36">
        <v>10</v>
      </c>
      <c r="E36">
        <v>69</v>
      </c>
      <c r="F36">
        <v>1</v>
      </c>
      <c r="G36" s="20"/>
      <c r="H36" s="20"/>
    </row>
    <row r="37" spans="1:8" x14ac:dyDescent="0.25">
      <c r="A37" s="20">
        <v>5.2</v>
      </c>
      <c r="B37" s="20" t="s">
        <v>155</v>
      </c>
      <c r="C37" t="s">
        <v>46</v>
      </c>
      <c r="D37">
        <v>10</v>
      </c>
      <c r="E37">
        <v>84</v>
      </c>
      <c r="F37">
        <v>6</v>
      </c>
      <c r="G37" s="20"/>
      <c r="H37" s="20"/>
    </row>
    <row r="38" spans="1:8" x14ac:dyDescent="0.25">
      <c r="A38" s="20"/>
      <c r="B38" s="20"/>
      <c r="C38" s="20"/>
      <c r="D38" s="20"/>
      <c r="E38" s="20"/>
      <c r="F38" s="20"/>
      <c r="G38" s="20"/>
      <c r="H38" s="20"/>
    </row>
    <row r="39" spans="1:8" x14ac:dyDescent="0.25">
      <c r="A39" s="20"/>
      <c r="B39" s="34"/>
      <c r="G39" s="20"/>
      <c r="H39" s="20"/>
    </row>
    <row r="40" spans="1:8" x14ac:dyDescent="0.25">
      <c r="A40" s="20"/>
      <c r="B40" s="20"/>
      <c r="G40" s="20"/>
      <c r="H40" s="20"/>
    </row>
    <row r="41" spans="1:8" x14ac:dyDescent="0.25">
      <c r="A41" s="20"/>
      <c r="B41" s="20"/>
      <c r="G41" s="20"/>
      <c r="H41" s="20"/>
    </row>
    <row r="42" spans="1:8" x14ac:dyDescent="0.25">
      <c r="A42" s="20"/>
      <c r="B42" s="20"/>
      <c r="G42" s="20"/>
      <c r="H42" s="20"/>
    </row>
    <row r="43" spans="1:8" x14ac:dyDescent="0.25">
      <c r="A43" s="20"/>
      <c r="B43" s="34"/>
      <c r="G43" s="20"/>
      <c r="H43" s="20"/>
    </row>
    <row r="44" spans="1:8" x14ac:dyDescent="0.25">
      <c r="A44" s="20"/>
      <c r="B44" s="20"/>
      <c r="G44" s="20"/>
      <c r="H44" s="20"/>
    </row>
    <row r="45" spans="1:8" x14ac:dyDescent="0.25">
      <c r="A45" s="20"/>
      <c r="B45" s="20"/>
      <c r="G45" s="20"/>
      <c r="H45" s="20"/>
    </row>
    <row r="46" spans="1:8" x14ac:dyDescent="0.25">
      <c r="A46" s="20"/>
      <c r="B46" s="20"/>
      <c r="G46" s="20"/>
      <c r="H46" s="20"/>
    </row>
    <row r="47" spans="1:8" x14ac:dyDescent="0.25">
      <c r="A47" s="20"/>
      <c r="B47" s="20"/>
      <c r="G47" s="20"/>
      <c r="H47" s="20"/>
    </row>
    <row r="48" spans="1:8" x14ac:dyDescent="0.25">
      <c r="A48" s="20"/>
      <c r="B48" s="20"/>
      <c r="G48" s="20"/>
      <c r="H48" s="20"/>
    </row>
    <row r="49" spans="1:23" x14ac:dyDescent="0.25">
      <c r="A49" s="20"/>
      <c r="B49" s="20"/>
      <c r="G49" s="20"/>
      <c r="H49" s="20"/>
    </row>
    <row r="50" spans="1:23" x14ac:dyDescent="0.25">
      <c r="A50" s="20"/>
      <c r="B50" s="20"/>
      <c r="G50" s="11"/>
    </row>
    <row r="51" spans="1:23" x14ac:dyDescent="0.25">
      <c r="A51" s="20"/>
      <c r="B51" s="20"/>
      <c r="G51" s="11"/>
    </row>
    <row r="52" spans="1:23" x14ac:dyDescent="0.25">
      <c r="A52" s="20"/>
      <c r="B52" s="20"/>
      <c r="G52" s="11"/>
    </row>
    <row r="53" spans="1:23" x14ac:dyDescent="0.25">
      <c r="A53" s="20"/>
      <c r="B53" s="20"/>
    </row>
    <row r="54" spans="1:23" x14ac:dyDescent="0.25">
      <c r="A54" s="20"/>
      <c r="B54" s="20"/>
      <c r="G54" s="20"/>
      <c r="H54" s="20"/>
      <c r="L54" s="29"/>
      <c r="M54" s="29"/>
      <c r="N54" s="12"/>
      <c r="O54" s="12"/>
      <c r="P54" s="29"/>
      <c r="Q54" s="29"/>
      <c r="R54" s="29"/>
      <c r="S54" s="29"/>
      <c r="T54" s="29"/>
      <c r="U54" s="29"/>
      <c r="V54" s="29"/>
      <c r="W54" s="29"/>
    </row>
    <row r="55" spans="1:23" x14ac:dyDescent="0.25">
      <c r="A55" s="20"/>
      <c r="B55" s="20"/>
      <c r="G55" s="20"/>
      <c r="H55" s="20"/>
      <c r="L55" s="29"/>
      <c r="M55" s="29"/>
      <c r="N55" s="12"/>
      <c r="O55" s="12"/>
      <c r="P55" s="29"/>
      <c r="Q55" s="29"/>
      <c r="R55" s="29"/>
      <c r="S55" s="29"/>
      <c r="T55" s="29"/>
      <c r="U55" s="29"/>
      <c r="V55" s="29"/>
      <c r="W55" s="29"/>
    </row>
    <row r="56" spans="1:23" x14ac:dyDescent="0.25">
      <c r="A56" s="20"/>
      <c r="B56" s="20"/>
      <c r="G56" s="20"/>
      <c r="H56" s="20"/>
      <c r="L56" s="29"/>
      <c r="M56" s="29"/>
      <c r="N56" s="12"/>
      <c r="O56" s="12"/>
      <c r="P56" s="29"/>
      <c r="Q56" s="29"/>
      <c r="R56" s="29"/>
      <c r="S56" s="29"/>
      <c r="T56" s="29"/>
      <c r="U56" s="29"/>
      <c r="V56" s="29"/>
      <c r="W56" s="29"/>
    </row>
    <row r="57" spans="1:23" x14ac:dyDescent="0.25">
      <c r="A57" s="20"/>
      <c r="B57" s="34"/>
      <c r="G57" s="20"/>
      <c r="H57" s="20"/>
      <c r="L57" s="29"/>
      <c r="M57" s="29"/>
      <c r="N57" s="12"/>
      <c r="O57" s="12"/>
      <c r="P57" s="29"/>
      <c r="Q57" s="29"/>
      <c r="R57" s="29"/>
      <c r="S57" s="29"/>
      <c r="T57" s="29"/>
      <c r="U57" s="29"/>
      <c r="V57" s="29"/>
      <c r="W57" s="29"/>
    </row>
    <row r="58" spans="1:23" x14ac:dyDescent="0.25">
      <c r="A58" s="20"/>
      <c r="B58" s="20"/>
      <c r="G58" s="20"/>
      <c r="H58" s="20"/>
      <c r="L58" s="29"/>
      <c r="M58" s="29"/>
      <c r="N58" s="12"/>
      <c r="O58" s="12"/>
      <c r="P58" s="29"/>
      <c r="Q58" s="29"/>
      <c r="R58" s="29"/>
      <c r="S58" s="29"/>
      <c r="T58" s="29"/>
      <c r="U58" s="29"/>
      <c r="V58" s="29"/>
      <c r="W58" s="29"/>
    </row>
    <row r="59" spans="1:23" x14ac:dyDescent="0.25">
      <c r="A59" s="20"/>
      <c r="B59" s="20"/>
      <c r="G59" s="20"/>
      <c r="H59" s="20"/>
      <c r="L59" s="29"/>
      <c r="M59" s="29"/>
      <c r="N59" s="12"/>
      <c r="O59" s="12"/>
      <c r="P59" s="29"/>
      <c r="Q59" s="29"/>
      <c r="R59" s="29"/>
      <c r="S59" s="29"/>
      <c r="T59" s="29"/>
      <c r="U59" s="29"/>
      <c r="V59" s="29"/>
      <c r="W59" s="29"/>
    </row>
    <row r="60" spans="1:23" x14ac:dyDescent="0.25">
      <c r="A60" s="20"/>
      <c r="B60" s="20"/>
      <c r="G60" s="20"/>
      <c r="H60" s="20"/>
      <c r="L60" s="29"/>
      <c r="M60" s="29"/>
      <c r="N60" s="12"/>
      <c r="O60" s="12"/>
      <c r="P60" s="29"/>
      <c r="Q60" s="29"/>
      <c r="R60" s="29"/>
      <c r="S60" s="29"/>
      <c r="T60" s="29"/>
      <c r="U60" s="29"/>
      <c r="V60" s="29"/>
      <c r="W60" s="29"/>
    </row>
    <row r="61" spans="1:23" x14ac:dyDescent="0.25">
      <c r="A61" s="20"/>
      <c r="B61" s="20"/>
      <c r="G61" s="20"/>
      <c r="H61" s="20"/>
      <c r="L61" s="29"/>
      <c r="M61" s="29"/>
      <c r="N61" s="12"/>
      <c r="O61" s="12"/>
      <c r="P61" s="29"/>
      <c r="Q61" s="29"/>
      <c r="R61" s="29"/>
      <c r="S61" s="29"/>
      <c r="T61" s="29"/>
      <c r="U61" s="29"/>
      <c r="V61" s="29"/>
      <c r="W61" s="29"/>
    </row>
    <row r="62" spans="1:23" x14ac:dyDescent="0.25">
      <c r="A62" s="20"/>
      <c r="B62" s="20"/>
      <c r="G62" s="20"/>
      <c r="H62" s="20"/>
      <c r="L62" s="29"/>
      <c r="M62" s="29"/>
      <c r="N62" s="14"/>
      <c r="O62" s="12"/>
      <c r="P62" s="29"/>
      <c r="Q62" s="29"/>
      <c r="R62" s="29"/>
      <c r="S62" s="29"/>
      <c r="T62" s="29"/>
      <c r="U62" s="29"/>
      <c r="V62" s="29"/>
      <c r="W62" s="29"/>
    </row>
    <row r="63" spans="1:23" x14ac:dyDescent="0.25">
      <c r="A63" s="20"/>
      <c r="B63" s="20"/>
      <c r="G63" s="20"/>
      <c r="H63" s="20"/>
      <c r="L63" s="29"/>
      <c r="M63" s="29"/>
      <c r="N63" s="12"/>
      <c r="O63" s="12"/>
      <c r="P63" s="29"/>
      <c r="Q63" s="29"/>
      <c r="R63" s="29"/>
      <c r="S63" s="29"/>
      <c r="T63" s="29"/>
      <c r="U63" s="29"/>
      <c r="V63" s="29"/>
      <c r="W63" s="29"/>
    </row>
    <row r="64" spans="1:23" x14ac:dyDescent="0.25">
      <c r="A64" s="20"/>
      <c r="B64" s="20"/>
      <c r="G64" s="20"/>
      <c r="H64" s="20"/>
      <c r="L64" s="29"/>
      <c r="M64" s="29"/>
      <c r="N64" s="12"/>
      <c r="O64" s="12"/>
      <c r="P64" s="29"/>
      <c r="Q64" s="29"/>
      <c r="R64" s="29"/>
      <c r="S64" s="29"/>
      <c r="T64" s="29"/>
      <c r="U64" s="29"/>
      <c r="V64" s="29"/>
      <c r="W64" s="29"/>
    </row>
    <row r="65" spans="1:23" x14ac:dyDescent="0.25">
      <c r="A65" s="20"/>
      <c r="B65" s="20"/>
      <c r="G65" s="20"/>
      <c r="H65" s="20"/>
      <c r="L65" s="29"/>
      <c r="M65" s="29"/>
      <c r="N65" s="12"/>
      <c r="O65" s="12"/>
      <c r="P65" s="29"/>
      <c r="Q65" s="29"/>
      <c r="R65" s="29"/>
      <c r="S65" s="29"/>
      <c r="T65" s="29"/>
      <c r="U65" s="29"/>
      <c r="V65" s="29"/>
      <c r="W65" s="29"/>
    </row>
    <row r="66" spans="1:23" x14ac:dyDescent="0.25">
      <c r="A66" s="20"/>
      <c r="B66" s="20"/>
      <c r="G66" s="20"/>
      <c r="H66" s="20"/>
      <c r="L66" s="29"/>
      <c r="M66" s="29"/>
      <c r="N66" s="12"/>
      <c r="O66" s="12"/>
      <c r="P66" s="29"/>
      <c r="Q66" s="29"/>
      <c r="R66" s="29"/>
      <c r="S66" s="29"/>
      <c r="T66" s="29"/>
      <c r="U66" s="29"/>
      <c r="V66" s="29"/>
      <c r="W66" s="29"/>
    </row>
    <row r="67" spans="1:23" x14ac:dyDescent="0.25">
      <c r="A67" s="20"/>
      <c r="B67" s="20"/>
      <c r="G67" s="20"/>
      <c r="H67" s="20"/>
      <c r="L67" s="29"/>
      <c r="M67" s="29"/>
      <c r="N67" s="12"/>
      <c r="O67" s="12"/>
      <c r="P67" s="29"/>
      <c r="Q67" s="29"/>
      <c r="R67" s="29"/>
      <c r="S67" s="29"/>
      <c r="T67" s="29"/>
      <c r="U67" s="29"/>
      <c r="V67" s="29"/>
      <c r="W67" s="29"/>
    </row>
    <row r="68" spans="1:23" x14ac:dyDescent="0.25">
      <c r="A68" s="20"/>
      <c r="B68" s="20"/>
      <c r="G68" s="20"/>
      <c r="H68" s="20"/>
      <c r="L68" s="29"/>
      <c r="M68" s="29"/>
      <c r="N68" s="12"/>
      <c r="O68" s="12"/>
      <c r="P68" s="29"/>
      <c r="Q68" s="29"/>
      <c r="R68" s="29"/>
      <c r="S68" s="29"/>
      <c r="T68" s="29"/>
      <c r="U68" s="29"/>
      <c r="V68" s="29"/>
      <c r="W68" s="29"/>
    </row>
    <row r="69" spans="1:23" x14ac:dyDescent="0.25">
      <c r="A69" s="20"/>
      <c r="B69" s="20"/>
      <c r="G69" s="20"/>
      <c r="H69" s="20"/>
    </row>
    <row r="70" spans="1:23" x14ac:dyDescent="0.25">
      <c r="A70" s="20"/>
      <c r="B70" s="20"/>
      <c r="G70" s="20"/>
      <c r="H70" s="20"/>
    </row>
    <row r="71" spans="1:23" x14ac:dyDescent="0.25">
      <c r="A71" s="20"/>
      <c r="B71" s="20"/>
      <c r="G71" s="20"/>
      <c r="H71" s="20"/>
    </row>
    <row r="72" spans="1:23" x14ac:dyDescent="0.25">
      <c r="A72" s="33"/>
      <c r="B72" s="33"/>
      <c r="C72" s="33"/>
      <c r="D72" s="33"/>
      <c r="E72" s="33"/>
      <c r="F72" s="33"/>
      <c r="G72" s="33"/>
      <c r="H72" s="33"/>
      <c r="I72" s="29"/>
    </row>
    <row r="73" spans="1:23" x14ac:dyDescent="0.25">
      <c r="A73" s="29"/>
      <c r="B73" s="29"/>
      <c r="C73" s="33"/>
      <c r="D73" s="33"/>
      <c r="E73" s="33"/>
      <c r="F73" s="33"/>
      <c r="G73" s="33"/>
      <c r="H73" s="33"/>
      <c r="I73" s="29"/>
    </row>
    <row r="74" spans="1:23" x14ac:dyDescent="0.25">
      <c r="A74" s="33"/>
      <c r="B74" s="33"/>
      <c r="C74" s="33"/>
      <c r="D74" s="33"/>
      <c r="E74" s="33"/>
      <c r="F74" s="33"/>
      <c r="G74" s="33"/>
      <c r="H74" s="33"/>
      <c r="I74" s="29"/>
    </row>
    <row r="75" spans="1:23" x14ac:dyDescent="0.25">
      <c r="A75" s="29"/>
      <c r="B75" s="29"/>
      <c r="C75" s="33"/>
      <c r="D75" s="33"/>
      <c r="E75" s="33"/>
      <c r="F75" s="33"/>
      <c r="G75" s="33"/>
      <c r="H75" s="33"/>
      <c r="I75" s="29"/>
    </row>
    <row r="76" spans="1:23" x14ac:dyDescent="0.25">
      <c r="A76" s="33"/>
      <c r="B76" s="33"/>
      <c r="C76" s="33"/>
      <c r="D76" s="33"/>
      <c r="E76" s="33"/>
      <c r="F76" s="33"/>
      <c r="G76" s="33"/>
      <c r="H76" s="33"/>
      <c r="I76" s="29"/>
    </row>
    <row r="77" spans="1:23" x14ac:dyDescent="0.25">
      <c r="A77" s="29"/>
      <c r="B77" s="29"/>
      <c r="C77" s="33"/>
      <c r="D77" s="33"/>
      <c r="E77" s="33"/>
      <c r="F77" s="33"/>
      <c r="G77" s="33"/>
      <c r="H77" s="33"/>
      <c r="I77" s="29"/>
    </row>
    <row r="78" spans="1:23" x14ac:dyDescent="0.25">
      <c r="A78" s="33"/>
      <c r="B78" s="33"/>
      <c r="C78" s="33"/>
      <c r="D78" s="33"/>
      <c r="E78" s="33"/>
      <c r="F78" s="33"/>
      <c r="G78" s="33"/>
      <c r="H78" s="33"/>
      <c r="I78" s="29"/>
    </row>
    <row r="79" spans="1:23" x14ac:dyDescent="0.25">
      <c r="A79" s="29"/>
      <c r="B79" s="29"/>
      <c r="C79" s="33"/>
      <c r="D79" s="33"/>
      <c r="E79" s="33"/>
      <c r="F79" s="33"/>
      <c r="G79" s="33"/>
      <c r="H79" s="33"/>
      <c r="I79" s="29"/>
    </row>
    <row r="80" spans="1:23" x14ac:dyDescent="0.25">
      <c r="A80" s="33"/>
      <c r="B80" s="33"/>
      <c r="C80" s="33"/>
      <c r="D80" s="33"/>
      <c r="E80" s="33"/>
      <c r="F80" s="33"/>
      <c r="G80" s="33"/>
      <c r="H80" s="33"/>
      <c r="I80" s="29"/>
    </row>
    <row r="81" spans="1:9" x14ac:dyDescent="0.25">
      <c r="A81" s="29"/>
      <c r="B81" s="29"/>
      <c r="C81" s="33"/>
      <c r="D81" s="33"/>
      <c r="E81" s="33"/>
      <c r="F81" s="33"/>
      <c r="G81" s="33"/>
      <c r="H81" s="33"/>
      <c r="I81" s="29"/>
    </row>
    <row r="82" spans="1:9" x14ac:dyDescent="0.25">
      <c r="A82" s="33"/>
      <c r="B82" s="33"/>
      <c r="C82" s="33"/>
      <c r="D82" s="33"/>
      <c r="E82" s="33"/>
      <c r="F82" s="33"/>
      <c r="G82" s="33"/>
      <c r="H82" s="33"/>
      <c r="I82" s="29"/>
    </row>
    <row r="83" spans="1:9" x14ac:dyDescent="0.25">
      <c r="A83" s="29"/>
      <c r="B83" s="29"/>
      <c r="C83" s="33"/>
      <c r="D83" s="33"/>
      <c r="E83" s="33"/>
      <c r="F83" s="33"/>
      <c r="G83" s="33"/>
      <c r="H83" s="33"/>
      <c r="I83" s="29"/>
    </row>
    <row r="84" spans="1:9" x14ac:dyDescent="0.25">
      <c r="A84" s="33"/>
      <c r="B84" s="33"/>
      <c r="C84" s="33"/>
      <c r="D84" s="33"/>
      <c r="E84" s="33"/>
      <c r="F84" s="33"/>
      <c r="G84" s="33"/>
      <c r="H84" s="33"/>
      <c r="I84" s="29"/>
    </row>
    <row r="85" spans="1:9" x14ac:dyDescent="0.25">
      <c r="A85" s="29"/>
      <c r="B85" s="29"/>
      <c r="C85" s="33"/>
      <c r="D85" s="33"/>
      <c r="E85" s="33"/>
      <c r="F85" s="33"/>
      <c r="G85" s="33"/>
      <c r="H85" s="33"/>
      <c r="I85" s="29"/>
    </row>
    <row r="86" spans="1:9" x14ac:dyDescent="0.25">
      <c r="A86" s="33"/>
      <c r="B86" s="33"/>
      <c r="C86" s="33"/>
      <c r="D86" s="33"/>
      <c r="E86" s="33"/>
      <c r="F86" s="33"/>
      <c r="G86" s="33"/>
      <c r="H86" s="33"/>
      <c r="I86" s="29"/>
    </row>
    <row r="87" spans="1:9" x14ac:dyDescent="0.25">
      <c r="A87" s="29"/>
      <c r="B87" s="29"/>
      <c r="C87" s="33"/>
      <c r="D87" s="33"/>
      <c r="E87" s="33"/>
      <c r="F87" s="33"/>
      <c r="G87" s="33"/>
      <c r="H87" s="33"/>
      <c r="I87" s="29"/>
    </row>
    <row r="88" spans="1:9" x14ac:dyDescent="0.25">
      <c r="A88" s="33"/>
      <c r="B88" s="33"/>
      <c r="C88" s="33"/>
      <c r="D88" s="33"/>
      <c r="E88" s="33"/>
      <c r="F88" s="33"/>
      <c r="G88" s="33"/>
      <c r="H88" s="33"/>
      <c r="I88" s="29"/>
    </row>
    <row r="89" spans="1:9" x14ac:dyDescent="0.25">
      <c r="A89" s="29"/>
      <c r="B89" s="29"/>
      <c r="C89" s="33"/>
      <c r="D89" s="33"/>
      <c r="E89" s="33"/>
      <c r="F89" s="33"/>
      <c r="G89" s="33"/>
      <c r="H89" s="33"/>
      <c r="I89" s="29"/>
    </row>
    <row r="90" spans="1:9" x14ac:dyDescent="0.25">
      <c r="A90" s="33"/>
      <c r="B90" s="33"/>
      <c r="C90" s="33"/>
      <c r="D90" s="33"/>
      <c r="E90" s="33"/>
      <c r="F90" s="33"/>
      <c r="G90" s="33"/>
      <c r="H90" s="33"/>
      <c r="I90" s="29"/>
    </row>
    <row r="91" spans="1:9" x14ac:dyDescent="0.25">
      <c r="A91" s="29"/>
      <c r="B91" s="29"/>
      <c r="C91" s="33"/>
      <c r="D91" s="33"/>
      <c r="E91" s="33"/>
      <c r="F91" s="33"/>
      <c r="G91" s="33"/>
      <c r="H91" s="33"/>
      <c r="I91" s="29"/>
    </row>
    <row r="92" spans="1:9" x14ac:dyDescent="0.25">
      <c r="A92" s="33"/>
      <c r="B92" s="33"/>
      <c r="C92" s="33"/>
      <c r="D92" s="33"/>
      <c r="E92" s="33"/>
      <c r="F92" s="33"/>
      <c r="G92" s="33"/>
      <c r="H92" s="33"/>
      <c r="I92" s="29"/>
    </row>
    <row r="93" spans="1:9" x14ac:dyDescent="0.25">
      <c r="A93" s="29"/>
      <c r="B93" s="29"/>
      <c r="C93" s="33"/>
      <c r="D93" s="33"/>
      <c r="E93" s="33"/>
      <c r="F93" s="33"/>
      <c r="G93" s="33"/>
      <c r="H93" s="33"/>
      <c r="I93" s="29"/>
    </row>
    <row r="94" spans="1:9" x14ac:dyDescent="0.25">
      <c r="A94" s="33"/>
      <c r="B94" s="33"/>
      <c r="C94" s="33"/>
      <c r="D94" s="33"/>
      <c r="E94" s="33"/>
      <c r="F94" s="33"/>
      <c r="G94" s="33"/>
      <c r="H94" s="33"/>
      <c r="I94" s="29"/>
    </row>
    <row r="95" spans="1:9" x14ac:dyDescent="0.25">
      <c r="A95" s="29"/>
      <c r="B95" s="29"/>
      <c r="C95" s="33"/>
      <c r="D95" s="33"/>
      <c r="E95" s="33"/>
      <c r="F95" s="33"/>
      <c r="G95" s="33"/>
      <c r="H95" s="33"/>
      <c r="I95" s="29"/>
    </row>
    <row r="96" spans="1:9" x14ac:dyDescent="0.25">
      <c r="A96" s="33"/>
      <c r="B96" s="33"/>
      <c r="C96" s="33"/>
      <c r="D96" s="33"/>
      <c r="E96" s="33"/>
      <c r="F96" s="33"/>
      <c r="G96" s="33"/>
      <c r="H96" s="33"/>
      <c r="I96" s="29"/>
    </row>
    <row r="97" spans="1:9" x14ac:dyDescent="0.25">
      <c r="A97" s="29"/>
      <c r="B97" s="29"/>
      <c r="C97" s="33"/>
      <c r="D97" s="33"/>
      <c r="E97" s="33"/>
      <c r="F97" s="33"/>
      <c r="G97" s="33"/>
      <c r="H97" s="33"/>
      <c r="I97" s="29"/>
    </row>
    <row r="98" spans="1:9" x14ac:dyDescent="0.25">
      <c r="A98" s="33"/>
      <c r="B98" s="33"/>
      <c r="C98" s="33"/>
      <c r="D98" s="33"/>
      <c r="E98" s="33"/>
      <c r="F98" s="33"/>
      <c r="G98" s="33"/>
      <c r="H98" s="33"/>
      <c r="I98" s="29"/>
    </row>
    <row r="99" spans="1:9" x14ac:dyDescent="0.25">
      <c r="A99" s="29"/>
      <c r="B99" s="29"/>
      <c r="C99" s="33"/>
      <c r="D99" s="33"/>
      <c r="E99" s="33"/>
      <c r="F99" s="33"/>
      <c r="G99" s="33"/>
      <c r="H99" s="33"/>
      <c r="I99" s="29"/>
    </row>
    <row r="100" spans="1:9" x14ac:dyDescent="0.25">
      <c r="A100" s="33"/>
      <c r="B100" s="33"/>
      <c r="C100" s="33"/>
      <c r="D100" s="33"/>
      <c r="E100" s="33"/>
      <c r="F100" s="33"/>
      <c r="G100" s="33"/>
      <c r="H100" s="33"/>
      <c r="I100" s="29"/>
    </row>
    <row r="101" spans="1:9" x14ac:dyDescent="0.25">
      <c r="A101" s="29"/>
      <c r="B101" s="29"/>
      <c r="C101" s="33"/>
      <c r="D101" s="33"/>
      <c r="E101" s="33"/>
      <c r="F101" s="33"/>
      <c r="G101" s="33"/>
      <c r="H101" s="33"/>
      <c r="I101" s="29"/>
    </row>
    <row r="102" spans="1:9" x14ac:dyDescent="0.25">
      <c r="A102" s="29"/>
      <c r="B102" s="29"/>
      <c r="C102" s="29"/>
      <c r="D102" s="33"/>
      <c r="E102" s="33"/>
      <c r="F102" s="33"/>
      <c r="G102" s="29"/>
      <c r="H102" s="29"/>
      <c r="I102" s="29"/>
    </row>
    <row r="103" spans="1:9" x14ac:dyDescent="0.25">
      <c r="A103" s="29"/>
      <c r="B103" s="29"/>
      <c r="C103" s="29"/>
      <c r="D103" s="33"/>
      <c r="E103" s="33"/>
      <c r="F103" s="33"/>
      <c r="G103" s="29"/>
      <c r="H103" s="29"/>
      <c r="I103" s="29"/>
    </row>
    <row r="104" spans="1:9" x14ac:dyDescent="0.25">
      <c r="A104" s="29"/>
      <c r="B104" s="29"/>
      <c r="C104" s="29"/>
      <c r="D104" s="33"/>
      <c r="E104" s="33"/>
      <c r="F104" s="33"/>
      <c r="G104" s="29"/>
      <c r="H104" s="29"/>
      <c r="I104" s="29"/>
    </row>
    <row r="105" spans="1:9" x14ac:dyDescent="0.25">
      <c r="A105" s="29"/>
      <c r="B105" s="29"/>
      <c r="C105" s="29"/>
      <c r="D105" s="33"/>
      <c r="E105" s="33"/>
      <c r="F105" s="33"/>
      <c r="G105" s="29"/>
      <c r="H105" s="29"/>
      <c r="I105" s="29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>
      <pane xSplit="1" ySplit="1" topLeftCell="B2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cols>
    <col min="20" max="20" width="15" bestFit="1" customWidth="1"/>
  </cols>
  <sheetData>
    <row r="1" spans="1:22" ht="47.25" x14ac:dyDescent="0.25">
      <c r="A1" s="2" t="s">
        <v>0</v>
      </c>
      <c r="B1" s="2" t="s">
        <v>1</v>
      </c>
      <c r="C1" s="2" t="s">
        <v>3</v>
      </c>
      <c r="D1" t="s">
        <v>165</v>
      </c>
      <c r="E1" t="s">
        <v>164</v>
      </c>
      <c r="F1" t="s">
        <v>163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2" t="s">
        <v>0</v>
      </c>
      <c r="O1" s="2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30" t="s">
        <v>143</v>
      </c>
      <c r="V1" s="29"/>
    </row>
    <row r="2" spans="1:22" x14ac:dyDescent="0.25">
      <c r="A2" s="20">
        <v>1.5</v>
      </c>
      <c r="B2" s="20" t="s">
        <v>162</v>
      </c>
      <c r="C2" t="s">
        <v>17</v>
      </c>
      <c r="D2">
        <f>289-16</f>
        <v>273</v>
      </c>
      <c r="E2">
        <v>7</v>
      </c>
      <c r="F2">
        <v>9</v>
      </c>
      <c r="G2" s="20"/>
      <c r="H2" s="20"/>
      <c r="N2" s="20">
        <v>1.5</v>
      </c>
      <c r="O2" s="20" t="s">
        <v>23</v>
      </c>
      <c r="P2">
        <f>SUM(E3:E4)</f>
        <v>13</v>
      </c>
      <c r="Q2">
        <f>SUM(D3:D4)</f>
        <v>435</v>
      </c>
      <c r="R2">
        <f>SUM(F3:F4)</f>
        <v>18</v>
      </c>
      <c r="S2">
        <f>((R2/(P2+R2))*100)+1</f>
        <v>59.064516129032263</v>
      </c>
      <c r="T2">
        <f>SUM(P2,R2)</f>
        <v>31</v>
      </c>
      <c r="U2" s="29">
        <f>S2*$S$11</f>
        <v>0.87341271663325026</v>
      </c>
      <c r="V2" s="29"/>
    </row>
    <row r="3" spans="1:22" x14ac:dyDescent="0.25">
      <c r="C3" t="s">
        <v>45</v>
      </c>
      <c r="D3">
        <f>279-13</f>
        <v>266</v>
      </c>
      <c r="E3">
        <v>4</v>
      </c>
      <c r="F3">
        <v>9</v>
      </c>
      <c r="G3" s="20"/>
      <c r="H3" s="20"/>
      <c r="N3" s="20">
        <v>2.4</v>
      </c>
      <c r="O3" s="20" t="s">
        <v>23</v>
      </c>
      <c r="P3">
        <f>SUM(E6:E7)</f>
        <v>7</v>
      </c>
      <c r="Q3">
        <f>SUM(D6:D7)</f>
        <v>410</v>
      </c>
      <c r="R3">
        <f>SUM(F6:F7)</f>
        <v>24</v>
      </c>
      <c r="S3">
        <f>((R3/(P3+R3))*100)+1</f>
        <v>78.41935483870968</v>
      </c>
      <c r="T3">
        <f>SUM(P3,R3)</f>
        <v>31</v>
      </c>
      <c r="U3" s="29">
        <f>S3*$S$11</f>
        <v>1.1596211437113224</v>
      </c>
      <c r="V3" s="29"/>
    </row>
    <row r="4" spans="1:22" x14ac:dyDescent="0.25">
      <c r="C4" t="s">
        <v>46</v>
      </c>
      <c r="D4">
        <f>187-18</f>
        <v>169</v>
      </c>
      <c r="E4">
        <v>9</v>
      </c>
      <c r="F4">
        <v>9</v>
      </c>
      <c r="G4" s="20"/>
      <c r="H4" s="20"/>
      <c r="N4" s="20">
        <v>3.3</v>
      </c>
      <c r="O4" s="20" t="s">
        <v>23</v>
      </c>
      <c r="P4">
        <f>SUM(E9:E10)</f>
        <v>4</v>
      </c>
      <c r="Q4">
        <f>SUM(D9:D10)</f>
        <v>822</v>
      </c>
      <c r="R4">
        <f>SUM(F9:F10)</f>
        <v>13</v>
      </c>
      <c r="S4">
        <f>((R4/(P4+R4))*100)+1</f>
        <v>77.470588235294116</v>
      </c>
      <c r="T4">
        <f>SUM(P4,R4)</f>
        <v>17</v>
      </c>
      <c r="U4" s="29">
        <f>S4*$S$11</f>
        <v>1.1455913188545541</v>
      </c>
      <c r="V4" s="29"/>
    </row>
    <row r="5" spans="1:22" x14ac:dyDescent="0.25">
      <c r="A5" s="20">
        <v>2.4</v>
      </c>
      <c r="B5" s="20" t="s">
        <v>23</v>
      </c>
      <c r="C5" t="s">
        <v>17</v>
      </c>
      <c r="D5">
        <f>337-15</f>
        <v>322</v>
      </c>
      <c r="E5">
        <v>0</v>
      </c>
      <c r="F5">
        <v>15</v>
      </c>
      <c r="G5" s="20"/>
      <c r="H5" s="20"/>
      <c r="N5" s="20">
        <v>4.3</v>
      </c>
      <c r="O5" s="20" t="s">
        <v>23</v>
      </c>
      <c r="P5">
        <f>SUM(E12:E13)</f>
        <v>15</v>
      </c>
      <c r="Q5">
        <f>SUM(D12:D13)</f>
        <v>524</v>
      </c>
      <c r="R5">
        <f>SUM(F12:F13)</f>
        <v>18</v>
      </c>
      <c r="S5">
        <f>((R5/(P5+R5))*100)+1</f>
        <v>55.54545454545454</v>
      </c>
      <c r="T5">
        <f>SUM(P5,R5)</f>
        <v>33</v>
      </c>
      <c r="U5" s="29">
        <f>S5*$S$11</f>
        <v>0.82137482080087332</v>
      </c>
      <c r="V5" s="29"/>
    </row>
    <row r="6" spans="1:22" x14ac:dyDescent="0.25">
      <c r="C6" t="s">
        <v>45</v>
      </c>
      <c r="D6">
        <f>275-18</f>
        <v>257</v>
      </c>
      <c r="E6">
        <v>2</v>
      </c>
      <c r="F6">
        <v>17</v>
      </c>
      <c r="G6" s="20"/>
      <c r="H6" s="20"/>
      <c r="N6" s="20"/>
      <c r="O6" s="20"/>
    </row>
    <row r="7" spans="1:22" x14ac:dyDescent="0.25">
      <c r="C7" t="s">
        <v>46</v>
      </c>
      <c r="D7">
        <f>168-15</f>
        <v>153</v>
      </c>
      <c r="E7">
        <v>5</v>
      </c>
      <c r="F7">
        <v>7</v>
      </c>
      <c r="G7" s="20"/>
      <c r="H7" s="20"/>
      <c r="N7" s="20"/>
      <c r="O7" s="20"/>
    </row>
    <row r="8" spans="1:22" x14ac:dyDescent="0.25">
      <c r="A8" s="20">
        <v>3.3</v>
      </c>
      <c r="B8" s="20" t="s">
        <v>23</v>
      </c>
      <c r="C8" t="s">
        <v>17</v>
      </c>
      <c r="D8">
        <f>384-18</f>
        <v>366</v>
      </c>
      <c r="E8">
        <v>13</v>
      </c>
      <c r="F8">
        <v>5</v>
      </c>
      <c r="G8" s="20"/>
      <c r="H8" s="20"/>
      <c r="N8" s="20"/>
      <c r="O8" s="20"/>
    </row>
    <row r="9" spans="1:22" x14ac:dyDescent="0.25">
      <c r="C9" t="s">
        <v>45</v>
      </c>
      <c r="D9">
        <f>389-9</f>
        <v>380</v>
      </c>
      <c r="E9">
        <v>1</v>
      </c>
      <c r="F9">
        <v>8</v>
      </c>
      <c r="G9" s="20"/>
      <c r="H9" s="20"/>
      <c r="N9" s="20"/>
      <c r="O9" s="20"/>
    </row>
    <row r="10" spans="1:22" x14ac:dyDescent="0.25">
      <c r="C10" t="s">
        <v>46</v>
      </c>
      <c r="D10">
        <f>450-8</f>
        <v>442</v>
      </c>
      <c r="E10">
        <v>3</v>
      </c>
      <c r="F10">
        <v>5</v>
      </c>
      <c r="G10" s="20"/>
      <c r="H10" s="20"/>
      <c r="N10" s="1" t="s">
        <v>24</v>
      </c>
      <c r="S10">
        <f>AVERAGE(S2:S5)</f>
        <v>67.62497843712265</v>
      </c>
    </row>
    <row r="11" spans="1:22" x14ac:dyDescent="0.25">
      <c r="A11" s="20">
        <v>4.3</v>
      </c>
      <c r="B11" s="20" t="s">
        <v>23</v>
      </c>
      <c r="C11" t="s">
        <v>17</v>
      </c>
      <c r="D11">
        <f>359-11</f>
        <v>348</v>
      </c>
      <c r="E11">
        <v>4</v>
      </c>
      <c r="F11">
        <v>7</v>
      </c>
      <c r="G11" s="20"/>
      <c r="H11" s="20"/>
      <c r="N11" s="1" t="s">
        <v>141</v>
      </c>
      <c r="S11">
        <f>1/S10</f>
        <v>1.4787435399033728E-2</v>
      </c>
    </row>
    <row r="12" spans="1:22" x14ac:dyDescent="0.25">
      <c r="C12" t="s">
        <v>45</v>
      </c>
      <c r="D12">
        <f>175-22</f>
        <v>153</v>
      </c>
      <c r="E12">
        <v>8</v>
      </c>
      <c r="F12">
        <v>14</v>
      </c>
      <c r="G12" s="20"/>
      <c r="H12" s="20"/>
    </row>
    <row r="13" spans="1:22" x14ac:dyDescent="0.25">
      <c r="C13" t="s">
        <v>46</v>
      </c>
      <c r="D13">
        <f>382-11</f>
        <v>371</v>
      </c>
      <c r="E13">
        <v>7</v>
      </c>
      <c r="F13">
        <v>4</v>
      </c>
      <c r="G13" s="20"/>
      <c r="H13" s="20"/>
    </row>
    <row r="14" spans="1:22" x14ac:dyDescent="0.25">
      <c r="A14" s="20"/>
      <c r="B14" s="20"/>
      <c r="C14" s="20"/>
      <c r="D14" s="20"/>
      <c r="E14" s="20"/>
      <c r="F14" s="20"/>
      <c r="G14" s="20"/>
      <c r="H14" s="20"/>
    </row>
    <row r="15" spans="1:22" x14ac:dyDescent="0.25">
      <c r="C15" s="20"/>
      <c r="D15" s="20"/>
      <c r="E15" s="20"/>
      <c r="F15" s="20"/>
      <c r="G15" s="20"/>
      <c r="H15" s="20"/>
    </row>
    <row r="16" spans="1:22" x14ac:dyDescent="0.25">
      <c r="A16" s="20">
        <v>3.4</v>
      </c>
      <c r="B16" s="20" t="s">
        <v>161</v>
      </c>
      <c r="C16" t="s">
        <v>17</v>
      </c>
      <c r="D16">
        <v>58</v>
      </c>
      <c r="E16">
        <v>2</v>
      </c>
      <c r="F16">
        <v>5</v>
      </c>
      <c r="G16" s="20"/>
      <c r="H16" s="20"/>
      <c r="N16" s="20">
        <v>3.4</v>
      </c>
      <c r="O16" s="20" t="s">
        <v>161</v>
      </c>
      <c r="P16">
        <f>SUM(E17:E18)</f>
        <v>12</v>
      </c>
      <c r="Q16">
        <f>SUM(D17:D18)</f>
        <v>26</v>
      </c>
      <c r="R16">
        <f>SUM(F17:F18)</f>
        <v>20</v>
      </c>
      <c r="S16">
        <f>((R16/(P16+R16))*100)+1</f>
        <v>63.5</v>
      </c>
      <c r="T16">
        <f>SUM(P16,R16)</f>
        <v>32</v>
      </c>
      <c r="U16" s="29">
        <f>S16*$S$11</f>
        <v>0.93900214783864167</v>
      </c>
    </row>
    <row r="17" spans="1:21" x14ac:dyDescent="0.25">
      <c r="C17" t="s">
        <v>45</v>
      </c>
      <c r="D17">
        <v>15</v>
      </c>
      <c r="E17">
        <v>3</v>
      </c>
      <c r="F17">
        <v>16</v>
      </c>
      <c r="G17" s="20"/>
      <c r="H17" s="20"/>
      <c r="N17" s="20">
        <v>3.5</v>
      </c>
      <c r="O17" s="20" t="s">
        <v>161</v>
      </c>
      <c r="P17">
        <f>SUM(E20:E21)</f>
        <v>25</v>
      </c>
      <c r="Q17">
        <f>SUM(D20:D21)</f>
        <v>186</v>
      </c>
      <c r="R17">
        <f>SUM(F20:F21)</f>
        <v>1</v>
      </c>
      <c r="S17">
        <f>((R17/(P17+R17))*100)+1</f>
        <v>4.8461538461538467</v>
      </c>
      <c r="T17">
        <f>SUM(P17,R17)</f>
        <v>26</v>
      </c>
      <c r="U17" s="29">
        <f>S17*$S$11</f>
        <v>7.1662186933778849E-2</v>
      </c>
    </row>
    <row r="18" spans="1:21" x14ac:dyDescent="0.25">
      <c r="C18" t="s">
        <v>46</v>
      </c>
      <c r="D18">
        <v>11</v>
      </c>
      <c r="E18">
        <v>9</v>
      </c>
      <c r="F18">
        <v>4</v>
      </c>
      <c r="G18" s="20"/>
      <c r="H18" s="20"/>
      <c r="N18" s="20">
        <v>4.0999999999999996</v>
      </c>
      <c r="O18" s="20" t="s">
        <v>161</v>
      </c>
      <c r="P18">
        <f>SUM(E23:E24)</f>
        <v>26</v>
      </c>
      <c r="Q18">
        <f>SUM(D23:D24)</f>
        <v>6</v>
      </c>
      <c r="R18">
        <f>SUM(F23:F24)</f>
        <v>6</v>
      </c>
      <c r="S18">
        <f>((R18/(P18+R18))*100)+1</f>
        <v>19.75</v>
      </c>
      <c r="T18">
        <f>SUM(P18,R18)</f>
        <v>32</v>
      </c>
      <c r="U18" s="29">
        <f>S18*$S$11</f>
        <v>0.29205184913091614</v>
      </c>
    </row>
    <row r="19" spans="1:21" x14ac:dyDescent="0.25">
      <c r="A19" s="20">
        <v>3.5</v>
      </c>
      <c r="B19" s="20" t="s">
        <v>44</v>
      </c>
      <c r="C19" t="s">
        <v>17</v>
      </c>
      <c r="D19">
        <v>62</v>
      </c>
      <c r="E19">
        <v>8</v>
      </c>
      <c r="F19">
        <v>1</v>
      </c>
      <c r="G19" s="20"/>
      <c r="H19" s="20"/>
      <c r="N19" s="20">
        <v>4.2</v>
      </c>
      <c r="O19" s="20" t="s">
        <v>161</v>
      </c>
      <c r="P19">
        <f>SUM(E26:E27)</f>
        <v>15</v>
      </c>
      <c r="Q19">
        <f>SUM(D26:D27)</f>
        <v>36</v>
      </c>
      <c r="R19">
        <f>SUM(F26:F27)</f>
        <v>4</v>
      </c>
      <c r="S19">
        <f>((R19/(P19+R19))*100)+1</f>
        <v>22.052631578947366</v>
      </c>
      <c r="T19">
        <f>SUM(P19,R19)</f>
        <v>19</v>
      </c>
      <c r="U19" s="29">
        <f>S19*$S$11</f>
        <v>0.32610186485237536</v>
      </c>
    </row>
    <row r="20" spans="1:21" x14ac:dyDescent="0.25">
      <c r="C20" t="s">
        <v>45</v>
      </c>
      <c r="D20">
        <f>132-17</f>
        <v>115</v>
      </c>
      <c r="E20">
        <v>17</v>
      </c>
      <c r="F20">
        <v>0</v>
      </c>
      <c r="G20" s="20"/>
      <c r="H20" s="20"/>
    </row>
    <row r="21" spans="1:21" x14ac:dyDescent="0.25">
      <c r="C21" t="s">
        <v>46</v>
      </c>
      <c r="D21">
        <v>71</v>
      </c>
      <c r="E21">
        <v>8</v>
      </c>
      <c r="F21">
        <v>1</v>
      </c>
      <c r="G21" s="20"/>
      <c r="H21" s="20"/>
    </row>
    <row r="22" spans="1:21" x14ac:dyDescent="0.25">
      <c r="A22" s="20">
        <v>4.0999999999999996</v>
      </c>
      <c r="B22" s="20" t="s">
        <v>44</v>
      </c>
      <c r="C22" t="s">
        <v>17</v>
      </c>
      <c r="D22">
        <v>0</v>
      </c>
      <c r="E22">
        <v>10</v>
      </c>
      <c r="F22">
        <v>1</v>
      </c>
      <c r="G22" s="20"/>
      <c r="H22" s="20"/>
    </row>
    <row r="23" spans="1:21" x14ac:dyDescent="0.25">
      <c r="C23" t="s">
        <v>45</v>
      </c>
      <c r="D23">
        <v>3</v>
      </c>
      <c r="E23">
        <v>10</v>
      </c>
      <c r="F23">
        <v>5</v>
      </c>
      <c r="G23" s="20"/>
      <c r="H23" s="20"/>
    </row>
    <row r="24" spans="1:21" x14ac:dyDescent="0.25">
      <c r="C24" t="s">
        <v>46</v>
      </c>
      <c r="D24">
        <v>3</v>
      </c>
      <c r="E24">
        <v>16</v>
      </c>
      <c r="F24">
        <v>1</v>
      </c>
      <c r="G24" s="20"/>
      <c r="H24" s="20"/>
      <c r="N24" s="1" t="s">
        <v>24</v>
      </c>
      <c r="S24">
        <f>AVERAGE(S16:S19)</f>
        <v>27.537196356275302</v>
      </c>
    </row>
    <row r="25" spans="1:21" x14ac:dyDescent="0.25">
      <c r="A25" s="20">
        <v>4.2</v>
      </c>
      <c r="B25" s="20" t="s">
        <v>44</v>
      </c>
      <c r="C25" t="s">
        <v>17</v>
      </c>
      <c r="D25">
        <f>126-7</f>
        <v>119</v>
      </c>
      <c r="E25">
        <v>4</v>
      </c>
      <c r="F25">
        <v>3</v>
      </c>
      <c r="G25" s="20"/>
      <c r="H25" s="20"/>
    </row>
    <row r="26" spans="1:21" x14ac:dyDescent="0.25">
      <c r="C26" t="s">
        <v>45</v>
      </c>
      <c r="D26">
        <f>36-10</f>
        <v>26</v>
      </c>
      <c r="E26">
        <v>8</v>
      </c>
      <c r="F26">
        <v>2</v>
      </c>
      <c r="G26" s="20"/>
      <c r="H26" s="20"/>
      <c r="N26" s="1" t="s">
        <v>139</v>
      </c>
      <c r="S26">
        <f>TTEST(S2:S5,S16:S19,2,2)</f>
        <v>2.8207602632395114E-2</v>
      </c>
    </row>
    <row r="27" spans="1:21" x14ac:dyDescent="0.25">
      <c r="C27" t="s">
        <v>46</v>
      </c>
      <c r="D27">
        <v>10</v>
      </c>
      <c r="E27">
        <v>7</v>
      </c>
      <c r="F27">
        <v>2</v>
      </c>
      <c r="G27" s="20"/>
      <c r="H27" s="20"/>
    </row>
    <row r="28" spans="1:21" x14ac:dyDescent="0.25">
      <c r="A28" s="20"/>
      <c r="B28" s="20"/>
      <c r="C28" s="20"/>
      <c r="D28" s="20"/>
      <c r="E28" s="20"/>
      <c r="F28" s="20"/>
      <c r="G28" s="20"/>
      <c r="H28" s="20"/>
    </row>
    <row r="29" spans="1:21" x14ac:dyDescent="0.25">
      <c r="C29" s="20"/>
      <c r="D29" s="20"/>
      <c r="E29" s="20"/>
      <c r="F29" s="20"/>
      <c r="G29" s="20"/>
      <c r="H29" s="20"/>
    </row>
    <row r="30" spans="1:21" x14ac:dyDescent="0.25">
      <c r="A30" s="20"/>
      <c r="B30" s="20"/>
      <c r="C30" s="20"/>
      <c r="D30" s="20"/>
      <c r="E30" s="20"/>
      <c r="F30" s="20"/>
      <c r="G30" s="20"/>
      <c r="H30" s="20"/>
    </row>
    <row r="31" spans="1:21" x14ac:dyDescent="0.25">
      <c r="C31" s="20"/>
      <c r="D31" s="20"/>
      <c r="E31" s="20"/>
      <c r="F31" s="20"/>
      <c r="G31" s="20"/>
      <c r="H31" s="20"/>
    </row>
    <row r="32" spans="1:21" x14ac:dyDescent="0.25">
      <c r="A32" s="20"/>
      <c r="B32" s="20"/>
      <c r="C32" s="20"/>
      <c r="D32" s="20"/>
      <c r="E32" s="20"/>
      <c r="F32" s="20"/>
      <c r="G32" s="20"/>
      <c r="H32" s="20"/>
    </row>
    <row r="33" spans="1:8" x14ac:dyDescent="0.25">
      <c r="C33" s="20"/>
      <c r="D33" s="20"/>
      <c r="E33" s="20"/>
      <c r="F33" s="20"/>
      <c r="G33" s="20"/>
      <c r="H33" s="20"/>
    </row>
    <row r="34" spans="1:8" x14ac:dyDescent="0.25">
      <c r="A34" s="20"/>
      <c r="B34" s="20"/>
      <c r="C34" s="20"/>
      <c r="D34" s="20"/>
      <c r="E34" s="20"/>
      <c r="F34" s="20"/>
      <c r="G34" s="20"/>
      <c r="H34" s="20"/>
    </row>
    <row r="35" spans="1:8" x14ac:dyDescent="0.25">
      <c r="C35" s="20"/>
      <c r="D35" s="20"/>
      <c r="E35" s="20"/>
      <c r="F35" s="20"/>
      <c r="G35" s="20"/>
      <c r="H35" s="20"/>
    </row>
    <row r="36" spans="1:8" x14ac:dyDescent="0.25">
      <c r="A36" s="20"/>
      <c r="B36" s="20"/>
      <c r="C36" s="20"/>
      <c r="D36" s="20"/>
      <c r="E36" s="20"/>
      <c r="F36" s="20"/>
      <c r="G36" s="20"/>
      <c r="H36" s="20"/>
    </row>
    <row r="37" spans="1:8" x14ac:dyDescent="0.25">
      <c r="C37" s="20"/>
      <c r="D37" s="20"/>
      <c r="E37" s="20"/>
      <c r="F37" s="20"/>
      <c r="G37" s="20"/>
      <c r="H37" s="20"/>
    </row>
    <row r="38" spans="1:8" x14ac:dyDescent="0.25">
      <c r="A38" s="20"/>
      <c r="B38" s="20"/>
      <c r="C38" s="20"/>
      <c r="D38" s="20"/>
      <c r="E38" s="20"/>
      <c r="F38" s="20"/>
      <c r="G38" s="20"/>
      <c r="H38" s="20"/>
    </row>
    <row r="39" spans="1:8" x14ac:dyDescent="0.25">
      <c r="C39" s="20"/>
      <c r="D39" s="20"/>
      <c r="E39" s="20"/>
      <c r="F39" s="20"/>
      <c r="G39" s="20"/>
      <c r="H39" s="20"/>
    </row>
    <row r="40" spans="1:8" x14ac:dyDescent="0.25">
      <c r="A40" s="20"/>
      <c r="B40" s="20"/>
      <c r="C40" s="20"/>
      <c r="D40" s="20"/>
      <c r="E40" s="20"/>
      <c r="F40" s="20"/>
      <c r="G40" s="20"/>
      <c r="H40" s="20"/>
    </row>
    <row r="41" spans="1:8" x14ac:dyDescent="0.25">
      <c r="C41" s="20"/>
      <c r="D41" s="20"/>
      <c r="E41" s="20"/>
      <c r="F41" s="20"/>
      <c r="G41" s="20"/>
      <c r="H41" s="20"/>
    </row>
    <row r="42" spans="1:8" x14ac:dyDescent="0.25">
      <c r="A42" s="20"/>
      <c r="B42" s="20"/>
      <c r="C42" s="20"/>
      <c r="D42" s="20"/>
      <c r="E42" s="20"/>
      <c r="F42" s="20"/>
      <c r="G42" s="20"/>
      <c r="H42" s="20"/>
    </row>
    <row r="43" spans="1:8" x14ac:dyDescent="0.25">
      <c r="C43" s="20"/>
      <c r="D43" s="20"/>
      <c r="E43" s="20"/>
      <c r="F43" s="20"/>
      <c r="G43" s="20"/>
      <c r="H43" s="20"/>
    </row>
    <row r="44" spans="1:8" x14ac:dyDescent="0.25">
      <c r="A44" s="20"/>
      <c r="B44" s="20"/>
      <c r="C44" s="20"/>
      <c r="D44" s="20"/>
      <c r="E44" s="20"/>
      <c r="F44" s="20"/>
      <c r="G44" s="20"/>
      <c r="H44" s="20"/>
    </row>
    <row r="45" spans="1:8" x14ac:dyDescent="0.25">
      <c r="C45" s="20"/>
      <c r="D45" s="20"/>
      <c r="E45" s="20"/>
      <c r="F45" s="20"/>
      <c r="G45" s="20"/>
      <c r="H45" s="20"/>
    </row>
    <row r="46" spans="1:8" x14ac:dyDescent="0.25">
      <c r="A46" s="20"/>
      <c r="B46" s="20"/>
      <c r="C46" s="20"/>
      <c r="D46" s="20"/>
      <c r="E46" s="20"/>
      <c r="F46" s="20"/>
      <c r="G46" s="20"/>
      <c r="H46" s="20"/>
    </row>
    <row r="47" spans="1:8" x14ac:dyDescent="0.25">
      <c r="C47" s="20"/>
      <c r="D47" s="20"/>
      <c r="E47" s="20"/>
      <c r="F47" s="20"/>
      <c r="G47" s="20"/>
      <c r="H47" s="20"/>
    </row>
    <row r="48" spans="1:8" x14ac:dyDescent="0.25">
      <c r="A48" s="20"/>
      <c r="B48" s="20"/>
      <c r="C48" s="20"/>
      <c r="D48" s="20"/>
      <c r="E48" s="20"/>
      <c r="F48" s="20"/>
      <c r="G48" s="20"/>
      <c r="H48" s="20"/>
    </row>
    <row r="49" spans="1:22" x14ac:dyDescent="0.25">
      <c r="C49" s="20"/>
      <c r="D49" s="20"/>
      <c r="E49" s="20"/>
      <c r="F49" s="20"/>
      <c r="G49" s="20"/>
      <c r="H49" s="20"/>
    </row>
    <row r="54" spans="1:22" x14ac:dyDescent="0.25">
      <c r="A54" s="20">
        <v>1.3</v>
      </c>
      <c r="B54" s="28" t="s">
        <v>150</v>
      </c>
      <c r="C54" s="20" t="s">
        <v>151</v>
      </c>
      <c r="D54" s="20">
        <v>12</v>
      </c>
      <c r="E54" s="20">
        <v>40</v>
      </c>
      <c r="F54" s="20">
        <v>7</v>
      </c>
      <c r="G54" s="20"/>
      <c r="H54" s="20"/>
      <c r="N54" s="20">
        <v>1.3</v>
      </c>
      <c r="O54" s="28" t="s">
        <v>150</v>
      </c>
      <c r="P54">
        <f>SUM(D54,D55,D70,D71,D86,D87)</f>
        <v>50</v>
      </c>
      <c r="Q54">
        <f>SUM(E54,E55,E70,E71,E86,E87)</f>
        <v>86</v>
      </c>
      <c r="R54">
        <f>SUM(F54,F55,F70,F71,F86,F87)</f>
        <v>31</v>
      </c>
      <c r="S54">
        <f t="shared" ref="S54:S61" si="0">(R54/(P54+R54))*100</f>
        <v>38.271604938271601</v>
      </c>
      <c r="T54">
        <f t="shared" ref="T54:T61" si="1">SUM(P54,R54)</f>
        <v>81</v>
      </c>
      <c r="V54">
        <f t="shared" ref="V54:V61" si="2">S54*$S$11</f>
        <v>0.56593888564203154</v>
      </c>
    </row>
    <row r="55" spans="1:22" x14ac:dyDescent="0.25">
      <c r="C55" s="20" t="s">
        <v>17</v>
      </c>
      <c r="D55" s="20">
        <v>10</v>
      </c>
      <c r="E55" s="20">
        <v>29</v>
      </c>
      <c r="F55" s="20">
        <v>2</v>
      </c>
      <c r="G55" s="20"/>
      <c r="H55" s="20"/>
      <c r="N55" s="20">
        <v>1.5</v>
      </c>
      <c r="O55" s="28" t="s">
        <v>150</v>
      </c>
      <c r="P55">
        <f>SUM(D56,D57,D73,D72,D89,D88)</f>
        <v>52</v>
      </c>
      <c r="Q55">
        <f>SUM(E56,E57,E73,E72,E89,E88)</f>
        <v>208</v>
      </c>
      <c r="R55">
        <f>SUM(F56,F57,F73,F72,F89,F88)</f>
        <v>37</v>
      </c>
      <c r="S55">
        <f t="shared" si="0"/>
        <v>41.573033707865171</v>
      </c>
      <c r="T55">
        <f t="shared" si="1"/>
        <v>89</v>
      </c>
      <c r="V55">
        <f t="shared" si="2"/>
        <v>0.61475855029690785</v>
      </c>
    </row>
    <row r="56" spans="1:22" x14ac:dyDescent="0.25">
      <c r="A56" s="20">
        <v>1.5</v>
      </c>
      <c r="B56" s="28" t="s">
        <v>134</v>
      </c>
      <c r="C56" s="20" t="s">
        <v>17</v>
      </c>
      <c r="D56" s="20">
        <v>7</v>
      </c>
      <c r="E56" s="20">
        <v>12</v>
      </c>
      <c r="F56" s="20">
        <v>6</v>
      </c>
      <c r="G56" s="20"/>
      <c r="H56" s="20"/>
      <c r="N56" s="20">
        <v>2.2999999999999998</v>
      </c>
      <c r="O56" s="28" t="s">
        <v>150</v>
      </c>
      <c r="P56">
        <f>SUM(D59,D58,D74,D75,D90,D91)</f>
        <v>41</v>
      </c>
      <c r="Q56">
        <f>SUM(E59,E58,E74,E75,E90,E91)</f>
        <v>373</v>
      </c>
      <c r="R56">
        <f>SUM(F59,F58,F74,F75,F90,F91)</f>
        <v>41</v>
      </c>
      <c r="S56">
        <f t="shared" si="0"/>
        <v>50</v>
      </c>
      <c r="T56">
        <f t="shared" si="1"/>
        <v>82</v>
      </c>
      <c r="V56">
        <f t="shared" si="2"/>
        <v>0.73937176995168641</v>
      </c>
    </row>
    <row r="57" spans="1:22" x14ac:dyDescent="0.25">
      <c r="C57" s="20" t="s">
        <v>17</v>
      </c>
      <c r="D57" s="20">
        <v>5</v>
      </c>
      <c r="E57" s="20">
        <v>15</v>
      </c>
      <c r="F57" s="20">
        <v>3</v>
      </c>
      <c r="G57" s="20"/>
      <c r="H57" s="20"/>
      <c r="N57" s="20">
        <v>2.4</v>
      </c>
      <c r="O57" s="28" t="s">
        <v>150</v>
      </c>
      <c r="P57">
        <f>SUM(D60,D61,D77,D76,D93,D92)</f>
        <v>33</v>
      </c>
      <c r="Q57">
        <f>SUM(E60,E61,E77,E76,E93,E92)</f>
        <v>141</v>
      </c>
      <c r="R57">
        <f>SUM(F60,F61,F77,F76,F93,F92)</f>
        <v>30</v>
      </c>
      <c r="S57">
        <f t="shared" si="0"/>
        <v>47.619047619047613</v>
      </c>
      <c r="T57">
        <f t="shared" si="1"/>
        <v>63</v>
      </c>
      <c r="V57">
        <f t="shared" si="2"/>
        <v>0.7041635904301774</v>
      </c>
    </row>
    <row r="58" spans="1:22" x14ac:dyDescent="0.25">
      <c r="A58" s="20">
        <v>2.2999999999999998</v>
      </c>
      <c r="B58" s="28" t="s">
        <v>134</v>
      </c>
      <c r="C58" s="20" t="s">
        <v>17</v>
      </c>
      <c r="D58" s="20">
        <v>4</v>
      </c>
      <c r="E58" s="20">
        <v>84</v>
      </c>
      <c r="F58" s="20">
        <v>4</v>
      </c>
      <c r="G58" s="20"/>
      <c r="H58" s="20"/>
      <c r="N58" s="20">
        <v>3.3</v>
      </c>
      <c r="O58" s="28" t="s">
        <v>150</v>
      </c>
      <c r="P58">
        <f>SUM(D63,D62,D78,D79,D94,D95)</f>
        <v>29</v>
      </c>
      <c r="Q58">
        <f>SUM(E63,E62,E78,E79,E94,E95)</f>
        <v>66</v>
      </c>
      <c r="R58">
        <f>SUM(F63,F62,F78,F79,F94,F95)</f>
        <v>16</v>
      </c>
      <c r="S58">
        <f t="shared" si="0"/>
        <v>35.555555555555557</v>
      </c>
      <c r="T58">
        <f t="shared" si="1"/>
        <v>45</v>
      </c>
      <c r="V58">
        <f t="shared" si="2"/>
        <v>0.52577548085453252</v>
      </c>
    </row>
    <row r="59" spans="1:22" x14ac:dyDescent="0.25">
      <c r="C59" s="20" t="s">
        <v>17</v>
      </c>
      <c r="D59" s="20">
        <v>7</v>
      </c>
      <c r="E59" s="20">
        <v>38</v>
      </c>
      <c r="F59" s="20">
        <v>7</v>
      </c>
      <c r="G59" s="20"/>
      <c r="H59" s="20"/>
      <c r="N59" s="20">
        <v>4.2</v>
      </c>
      <c r="O59" s="28" t="s">
        <v>150</v>
      </c>
      <c r="P59">
        <f>SUM(D64,D65,D81,D80,D97,D96)</f>
        <v>22</v>
      </c>
      <c r="Q59">
        <f>SUM(E64,E65,E81,E80,E97,E96)</f>
        <v>39</v>
      </c>
      <c r="R59">
        <f>SUM(F64,F65,F81,F80,F97,F96)</f>
        <v>19</v>
      </c>
      <c r="S59">
        <f t="shared" si="0"/>
        <v>46.341463414634148</v>
      </c>
      <c r="T59">
        <f t="shared" si="1"/>
        <v>41</v>
      </c>
      <c r="V59">
        <f t="shared" si="2"/>
        <v>0.68527139654058744</v>
      </c>
    </row>
    <row r="60" spans="1:22" x14ac:dyDescent="0.25">
      <c r="A60" s="20">
        <v>2.4</v>
      </c>
      <c r="B60" s="28" t="s">
        <v>134</v>
      </c>
      <c r="C60" s="20" t="s">
        <v>17</v>
      </c>
      <c r="D60" s="20">
        <v>2</v>
      </c>
      <c r="E60" s="20">
        <v>17</v>
      </c>
      <c r="F60" s="20">
        <v>7</v>
      </c>
      <c r="G60" s="20"/>
      <c r="H60" s="20"/>
      <c r="N60" s="20">
        <v>5.0999999999999996</v>
      </c>
      <c r="O60" s="28" t="s">
        <v>150</v>
      </c>
      <c r="P60">
        <f>SUM(D67,D66,D82,D83,D98,D99)</f>
        <v>59</v>
      </c>
      <c r="Q60">
        <f>SUM(E67,E66,E82,E83,E98,E99)</f>
        <v>58</v>
      </c>
      <c r="R60">
        <f>SUM(F67,F66,F82,F83,F98,F99)</f>
        <v>26</v>
      </c>
      <c r="S60">
        <f t="shared" si="0"/>
        <v>30.588235294117649</v>
      </c>
      <c r="T60">
        <f t="shared" si="1"/>
        <v>85</v>
      </c>
      <c r="V60">
        <f t="shared" si="2"/>
        <v>0.45232155338220814</v>
      </c>
    </row>
    <row r="61" spans="1:22" x14ac:dyDescent="0.25">
      <c r="C61" s="20" t="s">
        <v>17</v>
      </c>
      <c r="D61" s="20">
        <v>8</v>
      </c>
      <c r="E61" s="20">
        <v>36</v>
      </c>
      <c r="F61" s="20">
        <v>5</v>
      </c>
      <c r="G61" s="20"/>
      <c r="H61" s="20"/>
      <c r="N61" s="20">
        <v>5.4</v>
      </c>
      <c r="O61" s="28" t="s">
        <v>150</v>
      </c>
      <c r="P61">
        <f>SUM(D68,D69,D85,D84,D101,D100)</f>
        <v>41</v>
      </c>
      <c r="Q61">
        <f>SUM(E68,E69,E85,E84,E101,E100)</f>
        <v>208</v>
      </c>
      <c r="R61">
        <f>SUM(F68,F69,F85,F84,F101,F100)</f>
        <v>46</v>
      </c>
      <c r="S61">
        <f t="shared" si="0"/>
        <v>52.873563218390807</v>
      </c>
      <c r="T61">
        <f t="shared" si="1"/>
        <v>87</v>
      </c>
      <c r="V61">
        <f t="shared" si="2"/>
        <v>0.78186440040867988</v>
      </c>
    </row>
    <row r="62" spans="1:22" x14ac:dyDescent="0.25">
      <c r="A62" s="20">
        <v>3.3</v>
      </c>
      <c r="B62" s="28" t="s">
        <v>134</v>
      </c>
      <c r="C62" s="20" t="s">
        <v>17</v>
      </c>
      <c r="D62" s="20"/>
      <c r="E62" s="20"/>
      <c r="F62" s="20"/>
      <c r="G62" s="20"/>
      <c r="H62" s="20"/>
      <c r="N62" s="1" t="s">
        <v>24</v>
      </c>
      <c r="S62">
        <f>AVERAGE(S54:S61)</f>
        <v>42.852812968485317</v>
      </c>
    </row>
    <row r="63" spans="1:22" x14ac:dyDescent="0.25">
      <c r="C63" s="20" t="s">
        <v>17</v>
      </c>
      <c r="D63" s="20"/>
      <c r="E63" s="20"/>
      <c r="F63" s="20"/>
      <c r="G63" s="20"/>
      <c r="H63" s="20"/>
    </row>
    <row r="64" spans="1:22" x14ac:dyDescent="0.25">
      <c r="A64" s="20">
        <v>4.2</v>
      </c>
      <c r="B64" s="28" t="s">
        <v>134</v>
      </c>
      <c r="C64" s="20" t="s">
        <v>17</v>
      </c>
      <c r="D64" s="20"/>
      <c r="E64" s="20"/>
      <c r="F64" s="20"/>
      <c r="G64" s="20"/>
      <c r="H64" s="20"/>
      <c r="N64" t="s">
        <v>160</v>
      </c>
      <c r="R64">
        <f>_xlfn.T.TEST(R54:R61,R2:R9,2,2)</f>
        <v>4.7421125844583301E-2</v>
      </c>
      <c r="S64">
        <f>_xlfn.T.TEST(S54:S61,S2:S9,2,2)</f>
        <v>1.3354465456376851E-3</v>
      </c>
      <c r="V64" t="e">
        <f>_xlfn.T.TEST(V54:V61,V2:V9,2,2)</f>
        <v>#DIV/0!</v>
      </c>
    </row>
    <row r="65" spans="1:8" x14ac:dyDescent="0.25">
      <c r="C65" s="20" t="s">
        <v>17</v>
      </c>
      <c r="D65" s="20"/>
      <c r="E65" s="20"/>
      <c r="F65" s="20"/>
      <c r="G65" s="20"/>
      <c r="H65" s="20"/>
    </row>
    <row r="66" spans="1:8" x14ac:dyDescent="0.25">
      <c r="A66" s="20">
        <v>5.0999999999999996</v>
      </c>
      <c r="B66" s="28" t="s">
        <v>134</v>
      </c>
      <c r="C66" s="20" t="s">
        <v>17</v>
      </c>
      <c r="D66" s="20">
        <v>15</v>
      </c>
      <c r="E66" s="20">
        <v>15</v>
      </c>
      <c r="F66" s="20">
        <v>4</v>
      </c>
      <c r="G66" s="20"/>
      <c r="H66" s="20"/>
    </row>
    <row r="67" spans="1:8" x14ac:dyDescent="0.25">
      <c r="C67" s="20" t="s">
        <v>17</v>
      </c>
      <c r="D67" s="20">
        <v>9</v>
      </c>
      <c r="E67" s="20">
        <v>3</v>
      </c>
      <c r="F67" s="20">
        <v>3</v>
      </c>
      <c r="G67" s="20"/>
      <c r="H67" s="20"/>
    </row>
    <row r="68" spans="1:8" x14ac:dyDescent="0.25">
      <c r="A68" s="20">
        <v>5.4</v>
      </c>
      <c r="B68" s="28" t="s">
        <v>134</v>
      </c>
      <c r="C68" s="20" t="s">
        <v>17</v>
      </c>
      <c r="D68" s="20">
        <v>14</v>
      </c>
      <c r="E68" s="20">
        <v>42</v>
      </c>
      <c r="F68" s="20">
        <v>7</v>
      </c>
      <c r="G68" s="20"/>
      <c r="H68" s="20"/>
    </row>
    <row r="69" spans="1:8" x14ac:dyDescent="0.25">
      <c r="C69" s="20" t="s">
        <v>17</v>
      </c>
      <c r="D69" s="20">
        <v>7</v>
      </c>
      <c r="E69" s="20">
        <v>38</v>
      </c>
      <c r="F69" s="20">
        <v>8</v>
      </c>
      <c r="G69" s="20"/>
      <c r="H69" s="20"/>
    </row>
    <row r="70" spans="1:8" x14ac:dyDescent="0.25">
      <c r="A70" s="20">
        <v>1.3</v>
      </c>
      <c r="B70" s="28" t="s">
        <v>134</v>
      </c>
      <c r="C70" s="20" t="s">
        <v>45</v>
      </c>
      <c r="D70" s="20">
        <v>8</v>
      </c>
      <c r="E70" s="20">
        <v>6</v>
      </c>
      <c r="F70" s="20">
        <v>6</v>
      </c>
      <c r="G70" s="20"/>
      <c r="H70" s="20"/>
    </row>
    <row r="71" spans="1:8" x14ac:dyDescent="0.25">
      <c r="C71" s="20" t="s">
        <v>45</v>
      </c>
      <c r="D71" s="20">
        <v>8</v>
      </c>
      <c r="E71" s="20">
        <v>4</v>
      </c>
      <c r="F71" s="20">
        <v>7</v>
      </c>
      <c r="G71" s="20"/>
      <c r="H71" s="20"/>
    </row>
    <row r="72" spans="1:8" x14ac:dyDescent="0.25">
      <c r="A72" s="20">
        <v>1.5</v>
      </c>
      <c r="B72" s="28" t="s">
        <v>134</v>
      </c>
      <c r="C72" s="20" t="s">
        <v>45</v>
      </c>
      <c r="D72" s="20">
        <v>8</v>
      </c>
      <c r="E72" s="20">
        <v>40</v>
      </c>
      <c r="F72" s="20">
        <v>5</v>
      </c>
      <c r="G72" s="20"/>
      <c r="H72" s="20"/>
    </row>
    <row r="73" spans="1:8" x14ac:dyDescent="0.25">
      <c r="C73" s="20" t="s">
        <v>45</v>
      </c>
      <c r="D73" s="20">
        <v>8</v>
      </c>
      <c r="E73" s="20">
        <v>36</v>
      </c>
      <c r="F73" s="20">
        <v>6</v>
      </c>
      <c r="G73" s="20"/>
      <c r="H73" s="20"/>
    </row>
    <row r="74" spans="1:8" x14ac:dyDescent="0.25">
      <c r="A74" s="20">
        <v>2.2999999999999998</v>
      </c>
      <c r="B74" s="28" t="s">
        <v>134</v>
      </c>
      <c r="C74" s="20" t="s">
        <v>45</v>
      </c>
      <c r="D74" s="20">
        <v>8</v>
      </c>
      <c r="E74" s="20">
        <v>62</v>
      </c>
      <c r="F74" s="20">
        <v>8</v>
      </c>
      <c r="G74" s="20"/>
      <c r="H74" s="20"/>
    </row>
    <row r="75" spans="1:8" x14ac:dyDescent="0.25">
      <c r="C75" s="20" t="s">
        <v>45</v>
      </c>
      <c r="D75" s="20">
        <v>7</v>
      </c>
      <c r="E75" s="20">
        <v>115</v>
      </c>
      <c r="F75" s="20">
        <v>17</v>
      </c>
      <c r="G75" s="20"/>
      <c r="H75" s="20"/>
    </row>
    <row r="76" spans="1:8" x14ac:dyDescent="0.25">
      <c r="A76" s="20">
        <v>2.4</v>
      </c>
      <c r="B76" s="28" t="s">
        <v>134</v>
      </c>
      <c r="C76" s="20" t="s">
        <v>45</v>
      </c>
      <c r="D76" s="20">
        <v>4</v>
      </c>
      <c r="E76" s="20">
        <v>17</v>
      </c>
      <c r="F76" s="20">
        <v>6</v>
      </c>
      <c r="G76" s="20"/>
      <c r="H76" s="20"/>
    </row>
    <row r="77" spans="1:8" x14ac:dyDescent="0.25">
      <c r="C77" s="20" t="s">
        <v>45</v>
      </c>
      <c r="D77" s="20">
        <v>7</v>
      </c>
      <c r="E77" s="20">
        <v>22</v>
      </c>
      <c r="F77" s="20">
        <v>3</v>
      </c>
      <c r="G77" s="20"/>
      <c r="H77" s="20"/>
    </row>
    <row r="78" spans="1:8" x14ac:dyDescent="0.25">
      <c r="A78" s="20">
        <v>3.3</v>
      </c>
      <c r="B78" s="28" t="s">
        <v>134</v>
      </c>
      <c r="C78" s="20" t="s">
        <v>45</v>
      </c>
      <c r="D78" s="20">
        <v>8</v>
      </c>
      <c r="E78" s="20">
        <v>26</v>
      </c>
      <c r="F78" s="20">
        <v>6</v>
      </c>
      <c r="G78" s="20"/>
      <c r="H78" s="20"/>
    </row>
    <row r="79" spans="1:8" x14ac:dyDescent="0.25">
      <c r="C79" s="20" t="s">
        <v>45</v>
      </c>
      <c r="D79" s="20">
        <v>8</v>
      </c>
      <c r="E79" s="20">
        <v>12</v>
      </c>
      <c r="F79" s="20">
        <v>5</v>
      </c>
      <c r="G79" s="20"/>
      <c r="H79" s="20"/>
    </row>
    <row r="80" spans="1:8" x14ac:dyDescent="0.25">
      <c r="A80" s="20">
        <v>4.2</v>
      </c>
      <c r="B80" s="28" t="s">
        <v>134</v>
      </c>
      <c r="C80" s="20" t="s">
        <v>45</v>
      </c>
      <c r="D80" s="20">
        <v>4</v>
      </c>
      <c r="E80" s="20">
        <v>11</v>
      </c>
      <c r="F80" s="20">
        <v>3</v>
      </c>
      <c r="G80" s="20"/>
      <c r="H80" s="20"/>
    </row>
    <row r="81" spans="1:8" x14ac:dyDescent="0.25">
      <c r="C81" s="20" t="s">
        <v>45</v>
      </c>
      <c r="D81" s="20">
        <v>4</v>
      </c>
      <c r="E81" s="20">
        <v>11</v>
      </c>
      <c r="F81" s="20">
        <v>7</v>
      </c>
      <c r="G81" s="20"/>
      <c r="H81" s="20"/>
    </row>
    <row r="82" spans="1:8" x14ac:dyDescent="0.25">
      <c r="A82" s="20">
        <v>5.0999999999999996</v>
      </c>
      <c r="B82" s="28" t="s">
        <v>134</v>
      </c>
      <c r="C82" s="20" t="s">
        <v>45</v>
      </c>
      <c r="D82" s="20">
        <v>9</v>
      </c>
      <c r="E82" s="20">
        <v>17</v>
      </c>
      <c r="F82" s="20">
        <v>3</v>
      </c>
      <c r="G82" s="20"/>
      <c r="H82" s="20"/>
    </row>
    <row r="83" spans="1:8" x14ac:dyDescent="0.25">
      <c r="C83" s="20" t="s">
        <v>45</v>
      </c>
      <c r="D83" s="20">
        <v>7</v>
      </c>
      <c r="E83" s="20">
        <v>10</v>
      </c>
      <c r="F83" s="20">
        <v>7</v>
      </c>
      <c r="G83" s="20"/>
      <c r="H83" s="20"/>
    </row>
    <row r="84" spans="1:8" x14ac:dyDescent="0.25">
      <c r="A84" s="20">
        <v>5.4</v>
      </c>
      <c r="B84" s="28" t="s">
        <v>134</v>
      </c>
      <c r="C84" s="20" t="s">
        <v>45</v>
      </c>
      <c r="D84" s="20">
        <v>9</v>
      </c>
      <c r="E84" s="20">
        <v>35</v>
      </c>
      <c r="F84" s="20">
        <v>10</v>
      </c>
      <c r="G84" s="20"/>
      <c r="H84" s="20"/>
    </row>
    <row r="85" spans="1:8" x14ac:dyDescent="0.25">
      <c r="C85" s="20" t="s">
        <v>45</v>
      </c>
      <c r="D85" s="20">
        <v>5</v>
      </c>
      <c r="E85" s="20">
        <v>36</v>
      </c>
      <c r="F85" s="20">
        <v>6</v>
      </c>
      <c r="G85" s="20"/>
      <c r="H85" s="20"/>
    </row>
    <row r="86" spans="1:8" x14ac:dyDescent="0.25">
      <c r="A86" s="20">
        <v>1.3</v>
      </c>
      <c r="B86" s="28" t="s">
        <v>134</v>
      </c>
      <c r="C86" s="20" t="s">
        <v>46</v>
      </c>
      <c r="D86" s="20">
        <v>3</v>
      </c>
      <c r="E86" s="20">
        <v>3</v>
      </c>
      <c r="F86" s="20">
        <v>4</v>
      </c>
      <c r="G86" s="20"/>
      <c r="H86" s="20"/>
    </row>
    <row r="87" spans="1:8" x14ac:dyDescent="0.25">
      <c r="C87" s="20" t="s">
        <v>46</v>
      </c>
      <c r="D87" s="20">
        <v>9</v>
      </c>
      <c r="E87" s="20">
        <v>4</v>
      </c>
      <c r="F87" s="20">
        <v>5</v>
      </c>
      <c r="G87" s="20"/>
      <c r="H87" s="20"/>
    </row>
    <row r="88" spans="1:8" x14ac:dyDescent="0.25">
      <c r="A88" s="20">
        <v>1.5</v>
      </c>
      <c r="B88" s="28" t="s">
        <v>134</v>
      </c>
      <c r="C88" s="20" t="s">
        <v>46</v>
      </c>
      <c r="D88" s="20">
        <v>14</v>
      </c>
      <c r="E88" s="20">
        <v>60</v>
      </c>
      <c r="F88" s="20">
        <v>10</v>
      </c>
      <c r="G88" s="20"/>
      <c r="H88" s="20"/>
    </row>
    <row r="89" spans="1:8" x14ac:dyDescent="0.25">
      <c r="C89" s="20" t="s">
        <v>46</v>
      </c>
      <c r="D89" s="20">
        <v>10</v>
      </c>
      <c r="E89" s="20">
        <v>45</v>
      </c>
      <c r="F89" s="20">
        <v>7</v>
      </c>
      <c r="G89" s="20"/>
      <c r="H89" s="20"/>
    </row>
    <row r="90" spans="1:8" x14ac:dyDescent="0.25">
      <c r="A90" s="20">
        <v>2.2999999999999998</v>
      </c>
      <c r="B90" s="28" t="s">
        <v>134</v>
      </c>
      <c r="C90" s="20" t="s">
        <v>46</v>
      </c>
      <c r="D90" s="20">
        <v>9</v>
      </c>
      <c r="E90" s="20">
        <v>30</v>
      </c>
      <c r="F90" s="20">
        <v>4</v>
      </c>
      <c r="G90" s="20"/>
      <c r="H90" s="20"/>
    </row>
    <row r="91" spans="1:8" x14ac:dyDescent="0.25">
      <c r="C91" s="20" t="s">
        <v>46</v>
      </c>
      <c r="D91" s="20">
        <v>6</v>
      </c>
      <c r="E91" s="20">
        <v>44</v>
      </c>
      <c r="F91" s="20">
        <v>1</v>
      </c>
      <c r="G91" s="20"/>
      <c r="H91" s="20"/>
    </row>
    <row r="92" spans="1:8" x14ac:dyDescent="0.25">
      <c r="A92" s="20">
        <v>2.4</v>
      </c>
      <c r="B92" s="28" t="s">
        <v>134</v>
      </c>
      <c r="C92" s="20" t="s">
        <v>46</v>
      </c>
      <c r="D92" s="20">
        <v>7</v>
      </c>
      <c r="E92" s="20">
        <v>31</v>
      </c>
      <c r="F92" s="20">
        <v>3</v>
      </c>
      <c r="G92" s="20"/>
      <c r="H92" s="20"/>
    </row>
    <row r="93" spans="1:8" x14ac:dyDescent="0.25">
      <c r="C93" s="20" t="s">
        <v>46</v>
      </c>
      <c r="D93" s="20">
        <v>5</v>
      </c>
      <c r="E93" s="20">
        <v>18</v>
      </c>
      <c r="F93" s="20">
        <v>6</v>
      </c>
      <c r="G93" s="20"/>
      <c r="H93" s="20"/>
    </row>
    <row r="94" spans="1:8" x14ac:dyDescent="0.25">
      <c r="A94" s="20">
        <v>3.3</v>
      </c>
      <c r="B94" s="28" t="s">
        <v>134</v>
      </c>
      <c r="C94" s="20" t="s">
        <v>46</v>
      </c>
      <c r="D94" s="20">
        <v>8</v>
      </c>
      <c r="E94" s="20">
        <v>20</v>
      </c>
      <c r="F94" s="20">
        <v>4</v>
      </c>
      <c r="G94" s="20"/>
      <c r="H94" s="20"/>
    </row>
    <row r="95" spans="1:8" x14ac:dyDescent="0.25">
      <c r="C95" s="20" t="s">
        <v>46</v>
      </c>
      <c r="D95" s="20">
        <v>5</v>
      </c>
      <c r="E95" s="20">
        <v>8</v>
      </c>
      <c r="F95" s="20">
        <v>1</v>
      </c>
      <c r="G95" s="20"/>
      <c r="H95" s="20"/>
    </row>
    <row r="96" spans="1:8" x14ac:dyDescent="0.25">
      <c r="A96" s="20">
        <v>4.2</v>
      </c>
      <c r="B96" s="28" t="s">
        <v>134</v>
      </c>
      <c r="C96" s="20" t="s">
        <v>46</v>
      </c>
      <c r="D96" s="20">
        <v>6</v>
      </c>
      <c r="E96" s="20">
        <v>7</v>
      </c>
      <c r="F96" s="20">
        <v>5</v>
      </c>
      <c r="G96" s="20"/>
      <c r="H96" s="20"/>
    </row>
    <row r="97" spans="1:8" x14ac:dyDescent="0.25">
      <c r="C97" s="20" t="s">
        <v>46</v>
      </c>
      <c r="D97" s="20">
        <v>8</v>
      </c>
      <c r="E97" s="20">
        <v>10</v>
      </c>
      <c r="F97" s="20">
        <v>4</v>
      </c>
      <c r="G97" s="20"/>
      <c r="H97" s="20"/>
    </row>
    <row r="98" spans="1:8" x14ac:dyDescent="0.25">
      <c r="A98" s="20">
        <v>5.0999999999999996</v>
      </c>
      <c r="B98" s="28" t="s">
        <v>134</v>
      </c>
      <c r="C98" s="20" t="s">
        <v>46</v>
      </c>
      <c r="D98" s="20">
        <v>8</v>
      </c>
      <c r="E98" s="20">
        <v>4</v>
      </c>
      <c r="F98" s="20">
        <v>2</v>
      </c>
      <c r="G98" s="20"/>
      <c r="H98" s="20"/>
    </row>
    <row r="99" spans="1:8" x14ac:dyDescent="0.25">
      <c r="C99" s="20" t="s">
        <v>46</v>
      </c>
      <c r="D99" s="20">
        <v>11</v>
      </c>
      <c r="E99" s="20">
        <v>9</v>
      </c>
      <c r="F99" s="20">
        <v>7</v>
      </c>
      <c r="G99" s="20"/>
      <c r="H99" s="20"/>
    </row>
    <row r="100" spans="1:8" x14ac:dyDescent="0.25">
      <c r="A100" s="20">
        <v>5.4</v>
      </c>
      <c r="B100" s="28" t="s">
        <v>134</v>
      </c>
      <c r="C100" s="20" t="s">
        <v>46</v>
      </c>
      <c r="D100" s="20">
        <v>5</v>
      </c>
      <c r="E100" s="20">
        <v>27</v>
      </c>
      <c r="F100" s="20">
        <v>8</v>
      </c>
      <c r="G100" s="20"/>
      <c r="H100" s="20"/>
    </row>
    <row r="101" spans="1:8" x14ac:dyDescent="0.25">
      <c r="C101" s="20" t="s">
        <v>46</v>
      </c>
      <c r="D101" s="20">
        <v>1</v>
      </c>
      <c r="E101" s="20">
        <v>30</v>
      </c>
      <c r="F101" s="20">
        <v>7</v>
      </c>
      <c r="G101" s="20"/>
      <c r="H101" s="20"/>
    </row>
    <row r="102" spans="1:8" x14ac:dyDescent="0.25">
      <c r="D102" s="20">
        <v>1</v>
      </c>
      <c r="E102" s="20">
        <v>6</v>
      </c>
      <c r="F102" s="20">
        <v>2</v>
      </c>
    </row>
    <row r="103" spans="1:8" x14ac:dyDescent="0.25">
      <c r="D103" s="20">
        <v>4</v>
      </c>
      <c r="E103" s="20">
        <v>11</v>
      </c>
      <c r="F103" s="20">
        <v>7</v>
      </c>
    </row>
    <row r="104" spans="1:8" x14ac:dyDescent="0.25">
      <c r="D104" s="20">
        <v>11</v>
      </c>
      <c r="E104" s="20">
        <v>45</v>
      </c>
      <c r="F104" s="20">
        <v>9</v>
      </c>
    </row>
    <row r="105" spans="1:8" x14ac:dyDescent="0.25">
      <c r="D105" s="20">
        <v>10</v>
      </c>
      <c r="E105" s="20">
        <v>49</v>
      </c>
      <c r="F105" s="20">
        <v>10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topLeftCell="A33" workbookViewId="0">
      <selection activeCell="C2" sqref="C2:C25"/>
    </sheetView>
  </sheetViews>
  <sheetFormatPr defaultRowHeight="15" x14ac:dyDescent="0.25"/>
  <sheetData>
    <row r="1" spans="1:23" ht="47.25" x14ac:dyDescent="0.25">
      <c r="A1" s="1" t="s">
        <v>0</v>
      </c>
      <c r="B1" s="1" t="s">
        <v>1</v>
      </c>
      <c r="C1" s="1" t="s">
        <v>50</v>
      </c>
      <c r="D1" s="1" t="s">
        <v>3</v>
      </c>
      <c r="E1" s="1" t="s">
        <v>4</v>
      </c>
      <c r="F1" s="1" t="s">
        <v>38</v>
      </c>
      <c r="G1" s="1" t="s">
        <v>159</v>
      </c>
      <c r="O1" s="2" t="s">
        <v>0</v>
      </c>
      <c r="P1" s="2" t="s">
        <v>1</v>
      </c>
      <c r="Q1" s="2" t="s">
        <v>4</v>
      </c>
      <c r="R1" s="2" t="s">
        <v>5</v>
      </c>
      <c r="S1" s="2" t="s">
        <v>6</v>
      </c>
      <c r="T1" s="6" t="s">
        <v>13</v>
      </c>
      <c r="U1" s="2" t="s">
        <v>144</v>
      </c>
      <c r="V1" s="2" t="s">
        <v>143</v>
      </c>
    </row>
    <row r="2" spans="1:23" x14ac:dyDescent="0.25">
      <c r="A2" s="20">
        <v>1.1000000000000001</v>
      </c>
      <c r="B2" s="20" t="s">
        <v>23</v>
      </c>
      <c r="C2">
        <v>1</v>
      </c>
      <c r="D2" t="s">
        <v>166</v>
      </c>
      <c r="O2" s="20">
        <v>1.1000000000000001</v>
      </c>
      <c r="P2" s="20" t="s">
        <v>23</v>
      </c>
      <c r="Q2">
        <f>SUM(E14,E26,)</f>
        <v>7</v>
      </c>
      <c r="R2">
        <f>SUM(F14,F26,)</f>
        <v>24</v>
      </c>
      <c r="S2">
        <f>SUM(G14,G26,)</f>
        <v>15</v>
      </c>
      <c r="T2">
        <f t="shared" ref="T2:T13" si="0">((S2/(Q2+S2))*100)+1</f>
        <v>69.181818181818173</v>
      </c>
      <c r="U2">
        <f t="shared" ref="U2:U13" si="1">SUM(Q2,S2)</f>
        <v>22</v>
      </c>
      <c r="V2">
        <f t="shared" ref="V2:V13" si="2">T2*$T$15</f>
        <v>1.7400953964368577</v>
      </c>
    </row>
    <row r="3" spans="1:23" x14ac:dyDescent="0.25">
      <c r="A3" s="20">
        <f>A2</f>
        <v>1.1000000000000001</v>
      </c>
      <c r="B3" s="20"/>
      <c r="C3">
        <v>2</v>
      </c>
      <c r="D3" t="s">
        <v>166</v>
      </c>
      <c r="O3" s="20">
        <v>2.1</v>
      </c>
      <c r="P3" s="20" t="s">
        <v>23</v>
      </c>
      <c r="Q3">
        <f>SUM(E16,E28)</f>
        <v>23</v>
      </c>
      <c r="R3">
        <f>SUM(F16,F28)</f>
        <v>5</v>
      </c>
      <c r="S3">
        <f>SUM(G16,G28)</f>
        <v>4</v>
      </c>
      <c r="T3">
        <f t="shared" si="0"/>
        <v>15.814814814814813</v>
      </c>
      <c r="U3">
        <f t="shared" si="1"/>
        <v>27</v>
      </c>
      <c r="V3">
        <f t="shared" si="2"/>
        <v>0.39778206439207286</v>
      </c>
    </row>
    <row r="4" spans="1:23" x14ac:dyDescent="0.25">
      <c r="A4" s="20">
        <v>2.1</v>
      </c>
      <c r="B4" s="20" t="s">
        <v>23</v>
      </c>
      <c r="C4" s="17">
        <v>1</v>
      </c>
      <c r="D4" s="17" t="s">
        <v>166</v>
      </c>
      <c r="O4" s="20">
        <v>2.2999999999999998</v>
      </c>
      <c r="P4" s="20" t="s">
        <v>23</v>
      </c>
      <c r="Q4">
        <f>SUM(E18,E30)</f>
        <v>21</v>
      </c>
      <c r="R4">
        <f>SUM(F18,F30)</f>
        <v>11</v>
      </c>
      <c r="S4">
        <f>SUM(G18,G30)</f>
        <v>14</v>
      </c>
      <c r="T4">
        <f t="shared" si="0"/>
        <v>41</v>
      </c>
      <c r="U4">
        <f t="shared" si="1"/>
        <v>35</v>
      </c>
      <c r="V4">
        <f t="shared" si="2"/>
        <v>1.0312523308712522</v>
      </c>
    </row>
    <row r="5" spans="1:23" x14ac:dyDescent="0.25">
      <c r="A5" s="20">
        <f>A4</f>
        <v>2.1</v>
      </c>
      <c r="B5" s="20"/>
      <c r="C5">
        <v>2</v>
      </c>
      <c r="D5" t="s">
        <v>166</v>
      </c>
      <c r="O5" s="20">
        <v>3.1</v>
      </c>
      <c r="P5" s="20" t="s">
        <v>23</v>
      </c>
      <c r="Q5">
        <f>SUM(E20,E32)</f>
        <v>17</v>
      </c>
      <c r="R5">
        <f>SUM(F20,F32)</f>
        <v>1</v>
      </c>
      <c r="S5">
        <f>SUM(G20,G32)</f>
        <v>5</v>
      </c>
      <c r="T5">
        <f t="shared" si="0"/>
        <v>23.727272727272727</v>
      </c>
      <c r="U5">
        <f t="shared" si="1"/>
        <v>22</v>
      </c>
      <c r="V5">
        <f t="shared" si="2"/>
        <v>0.59680012939555838</v>
      </c>
    </row>
    <row r="6" spans="1:23" x14ac:dyDescent="0.25">
      <c r="A6" s="20">
        <v>2.2999999999999998</v>
      </c>
      <c r="B6" s="20" t="s">
        <v>23</v>
      </c>
      <c r="C6">
        <v>1</v>
      </c>
      <c r="D6" t="s">
        <v>166</v>
      </c>
      <c r="O6" s="20">
        <v>4.0999999999999996</v>
      </c>
      <c r="P6" s="20" t="s">
        <v>23</v>
      </c>
      <c r="Q6">
        <f>SUM(E22,E34)</f>
        <v>4</v>
      </c>
      <c r="R6">
        <f>SUM(F22,F34)</f>
        <v>40</v>
      </c>
      <c r="S6">
        <f>SUM(G22,G34)</f>
        <v>11</v>
      </c>
      <c r="T6">
        <f t="shared" si="0"/>
        <v>74.333333333333329</v>
      </c>
      <c r="U6">
        <f t="shared" si="1"/>
        <v>15</v>
      </c>
      <c r="V6">
        <f t="shared" si="2"/>
        <v>1.8696688600348719</v>
      </c>
    </row>
    <row r="7" spans="1:23" x14ac:dyDescent="0.25">
      <c r="A7" s="20">
        <f>A6</f>
        <v>2.2999999999999998</v>
      </c>
      <c r="B7" s="20"/>
      <c r="C7">
        <v>2</v>
      </c>
      <c r="D7" t="s">
        <v>166</v>
      </c>
      <c r="O7" s="20">
        <v>5.3</v>
      </c>
      <c r="P7" s="20" t="s">
        <v>23</v>
      </c>
      <c r="Q7">
        <f>SUM(E24,E36)</f>
        <v>18</v>
      </c>
      <c r="R7">
        <f>SUM(F24,F36)</f>
        <v>102</v>
      </c>
      <c r="S7">
        <f>SUM(G24,G36)</f>
        <v>16</v>
      </c>
      <c r="T7">
        <f t="shared" si="0"/>
        <v>48.058823529411761</v>
      </c>
      <c r="U7">
        <f t="shared" si="1"/>
        <v>34</v>
      </c>
      <c r="V7">
        <f t="shared" si="2"/>
        <v>1.2087993605764893</v>
      </c>
    </row>
    <row r="8" spans="1:23" x14ac:dyDescent="0.25">
      <c r="A8" s="20">
        <v>3.1</v>
      </c>
      <c r="B8" s="20" t="s">
        <v>23</v>
      </c>
      <c r="C8">
        <v>1</v>
      </c>
      <c r="D8" t="s">
        <v>166</v>
      </c>
      <c r="O8" s="20">
        <v>1.1000000000000001</v>
      </c>
      <c r="P8" s="20" t="s">
        <v>23</v>
      </c>
      <c r="Q8">
        <f>SUM(E15,E27)</f>
        <v>14</v>
      </c>
      <c r="R8">
        <f>SUM(F15,F27)</f>
        <v>3</v>
      </c>
      <c r="S8">
        <f>SUM(G15,G27)</f>
        <v>6</v>
      </c>
      <c r="T8">
        <f t="shared" si="0"/>
        <v>31</v>
      </c>
      <c r="U8">
        <f t="shared" si="1"/>
        <v>20</v>
      </c>
      <c r="V8">
        <f t="shared" si="2"/>
        <v>0.77972737212216625</v>
      </c>
    </row>
    <row r="9" spans="1:23" x14ac:dyDescent="0.25">
      <c r="A9" s="20">
        <f>A8</f>
        <v>3.1</v>
      </c>
      <c r="B9" s="20"/>
      <c r="C9">
        <v>2</v>
      </c>
      <c r="D9" t="s">
        <v>166</v>
      </c>
      <c r="O9" s="20">
        <v>2.1</v>
      </c>
      <c r="P9" s="20" t="s">
        <v>23</v>
      </c>
      <c r="Q9">
        <f>SUM(E17,E29)</f>
        <v>6</v>
      </c>
      <c r="R9">
        <f>SUM(F17,F29)</f>
        <v>7</v>
      </c>
      <c r="S9">
        <f>SUM(G17,G29)</f>
        <v>0</v>
      </c>
      <c r="T9">
        <f t="shared" si="0"/>
        <v>1</v>
      </c>
      <c r="U9">
        <f t="shared" si="1"/>
        <v>6</v>
      </c>
      <c r="V9">
        <f t="shared" si="2"/>
        <v>2.515249587490859E-2</v>
      </c>
    </row>
    <row r="10" spans="1:23" x14ac:dyDescent="0.25">
      <c r="A10" s="20">
        <v>4.0999999999999996</v>
      </c>
      <c r="B10" s="20" t="s">
        <v>23</v>
      </c>
      <c r="C10">
        <v>1</v>
      </c>
      <c r="D10" t="s">
        <v>166</v>
      </c>
      <c r="O10" s="20">
        <v>2.2999999999999998</v>
      </c>
      <c r="P10" s="20" t="s">
        <v>23</v>
      </c>
      <c r="Q10">
        <f>SUM(E19,E31)</f>
        <v>8</v>
      </c>
      <c r="R10">
        <f>SUM(F19,F31)</f>
        <v>9</v>
      </c>
      <c r="S10">
        <f>SUM(G19,G31)</f>
        <v>23</v>
      </c>
      <c r="T10">
        <f t="shared" si="0"/>
        <v>75.193548387096769</v>
      </c>
      <c r="U10">
        <f t="shared" si="1"/>
        <v>31</v>
      </c>
      <c r="V10">
        <f t="shared" si="2"/>
        <v>1.891305415626191</v>
      </c>
    </row>
    <row r="11" spans="1:23" x14ac:dyDescent="0.25">
      <c r="A11" s="20">
        <f>A10</f>
        <v>4.0999999999999996</v>
      </c>
      <c r="B11" s="20"/>
      <c r="C11">
        <v>2</v>
      </c>
      <c r="D11" t="s">
        <v>166</v>
      </c>
      <c r="O11" s="20">
        <v>3.1</v>
      </c>
      <c r="P11" s="20" t="s">
        <v>23</v>
      </c>
      <c r="Q11">
        <f>SUM(E21,E33)</f>
        <v>19</v>
      </c>
      <c r="R11">
        <f>SUM(F21,F33)</f>
        <v>4</v>
      </c>
      <c r="S11">
        <f>SUM(G21,G33)</f>
        <v>7</v>
      </c>
      <c r="T11">
        <f t="shared" si="0"/>
        <v>27.923076923076923</v>
      </c>
      <c r="U11">
        <f t="shared" si="1"/>
        <v>26</v>
      </c>
      <c r="V11">
        <f t="shared" si="2"/>
        <v>0.70233507712244758</v>
      </c>
    </row>
    <row r="12" spans="1:23" x14ac:dyDescent="0.25">
      <c r="A12" s="20">
        <v>5.3</v>
      </c>
      <c r="B12" s="20" t="s">
        <v>23</v>
      </c>
      <c r="C12">
        <v>1</v>
      </c>
      <c r="D12" t="s">
        <v>166</v>
      </c>
      <c r="O12" s="20">
        <v>4.0999999999999996</v>
      </c>
      <c r="P12" s="20" t="s">
        <v>23</v>
      </c>
      <c r="Q12">
        <f>SUM(E23,E35)</f>
        <v>12</v>
      </c>
      <c r="R12">
        <f>SUM(F23,F35)</f>
        <v>46</v>
      </c>
      <c r="S12">
        <f>SUM(G23,G35)</f>
        <v>9</v>
      </c>
      <c r="T12">
        <f t="shared" si="0"/>
        <v>43.857142857142854</v>
      </c>
      <c r="U12">
        <f t="shared" si="1"/>
        <v>21</v>
      </c>
      <c r="V12">
        <f t="shared" si="2"/>
        <v>1.1031166047995624</v>
      </c>
    </row>
    <row r="13" spans="1:23" x14ac:dyDescent="0.25">
      <c r="A13">
        <f>A12</f>
        <v>5.3</v>
      </c>
      <c r="C13">
        <v>2</v>
      </c>
      <c r="D13" t="s">
        <v>166</v>
      </c>
      <c r="O13" s="20">
        <v>5.3</v>
      </c>
      <c r="P13" s="20" t="s">
        <v>23</v>
      </c>
      <c r="Q13">
        <f>SUM(E25,E37)</f>
        <v>24</v>
      </c>
      <c r="R13">
        <f>SUM(F25,F37)</f>
        <v>126</v>
      </c>
      <c r="S13">
        <f>SUM(G25,G37)</f>
        <v>8</v>
      </c>
      <c r="T13">
        <f t="shared" si="0"/>
        <v>26</v>
      </c>
      <c r="U13">
        <f t="shared" si="1"/>
        <v>32</v>
      </c>
      <c r="V13">
        <f t="shared" si="2"/>
        <v>0.65396489274762337</v>
      </c>
    </row>
    <row r="14" spans="1:23" x14ac:dyDescent="0.25">
      <c r="A14" s="20">
        <v>1.1000000000000001</v>
      </c>
      <c r="B14" s="20" t="s">
        <v>23</v>
      </c>
      <c r="D14" t="s">
        <v>21</v>
      </c>
      <c r="E14">
        <v>2</v>
      </c>
      <c r="F14">
        <v>14</v>
      </c>
      <c r="G14">
        <v>10</v>
      </c>
      <c r="O14" s="1" t="s">
        <v>24</v>
      </c>
      <c r="T14">
        <f>AVERAGE(T2:T13)</f>
        <v>39.757485896163942</v>
      </c>
    </row>
    <row r="15" spans="1:23" x14ac:dyDescent="0.25">
      <c r="A15" s="20">
        <f>A14</f>
        <v>1.1000000000000001</v>
      </c>
      <c r="B15" s="20"/>
      <c r="D15" t="s">
        <v>21</v>
      </c>
      <c r="E15">
        <v>8</v>
      </c>
      <c r="F15">
        <v>1</v>
      </c>
      <c r="G15">
        <v>2</v>
      </c>
      <c r="O15" s="1" t="s">
        <v>141</v>
      </c>
      <c r="T15">
        <f>1/T14</f>
        <v>2.515249587490859E-2</v>
      </c>
    </row>
    <row r="16" spans="1:23" x14ac:dyDescent="0.25">
      <c r="A16" s="20">
        <v>2.1</v>
      </c>
      <c r="B16" s="20" t="s">
        <v>23</v>
      </c>
      <c r="D16" t="s">
        <v>21</v>
      </c>
      <c r="E16">
        <v>16</v>
      </c>
      <c r="F16">
        <v>5</v>
      </c>
      <c r="G16">
        <v>3</v>
      </c>
      <c r="O16" s="12"/>
      <c r="P16" s="12"/>
      <c r="Q16" s="12"/>
      <c r="R16" s="12"/>
      <c r="S16" s="12"/>
      <c r="T16" s="12"/>
      <c r="U16" s="12"/>
      <c r="V16" s="12"/>
      <c r="W16" s="12"/>
    </row>
    <row r="17" spans="1:23" x14ac:dyDescent="0.25">
      <c r="A17" s="20">
        <f>A16</f>
        <v>2.1</v>
      </c>
      <c r="B17" s="20"/>
      <c r="D17" t="s">
        <v>21</v>
      </c>
      <c r="E17">
        <v>1</v>
      </c>
      <c r="F17">
        <v>4</v>
      </c>
      <c r="G17">
        <v>0</v>
      </c>
      <c r="O17" s="12"/>
      <c r="P17" s="12"/>
      <c r="Q17" s="12"/>
      <c r="R17" s="12"/>
      <c r="S17" s="12"/>
      <c r="T17" s="12"/>
      <c r="U17" s="12"/>
      <c r="V17" s="12"/>
      <c r="W17" s="12"/>
    </row>
    <row r="18" spans="1:23" x14ac:dyDescent="0.25">
      <c r="A18" s="20">
        <v>2.2999999999999998</v>
      </c>
      <c r="B18" s="20" t="s">
        <v>23</v>
      </c>
      <c r="D18" t="s">
        <v>21</v>
      </c>
      <c r="E18">
        <v>6</v>
      </c>
      <c r="F18">
        <v>4</v>
      </c>
      <c r="G18">
        <v>14</v>
      </c>
      <c r="O18" s="14"/>
      <c r="P18" s="12"/>
      <c r="Q18" s="12"/>
      <c r="R18" s="12"/>
      <c r="S18" s="12"/>
      <c r="T18" s="12"/>
      <c r="U18" s="12"/>
      <c r="V18" s="12"/>
      <c r="W18" s="12"/>
    </row>
    <row r="19" spans="1:23" x14ac:dyDescent="0.25">
      <c r="A19" s="20">
        <f>A18</f>
        <v>2.2999999999999998</v>
      </c>
      <c r="B19" s="20"/>
      <c r="D19" t="s">
        <v>21</v>
      </c>
      <c r="E19">
        <v>7</v>
      </c>
      <c r="F19">
        <v>3</v>
      </c>
      <c r="G19">
        <v>7</v>
      </c>
      <c r="O19" s="14"/>
      <c r="P19" s="12"/>
      <c r="Q19" s="12"/>
      <c r="R19" s="12"/>
      <c r="S19" s="12"/>
      <c r="T19" s="12"/>
      <c r="U19" s="12"/>
      <c r="V19" s="12"/>
      <c r="W19" s="12"/>
    </row>
    <row r="20" spans="1:23" x14ac:dyDescent="0.25">
      <c r="A20" s="20">
        <v>3.1</v>
      </c>
      <c r="B20" s="20" t="s">
        <v>23</v>
      </c>
      <c r="D20" t="s">
        <v>21</v>
      </c>
      <c r="E20">
        <v>11</v>
      </c>
      <c r="F20">
        <v>0</v>
      </c>
      <c r="G20">
        <v>3</v>
      </c>
      <c r="O20" s="12"/>
      <c r="P20" s="12"/>
      <c r="Q20" s="12"/>
      <c r="R20" s="12"/>
      <c r="S20" s="12"/>
      <c r="T20" s="12"/>
      <c r="U20" s="12"/>
      <c r="V20" s="12"/>
      <c r="W20" s="12"/>
    </row>
    <row r="21" spans="1:23" x14ac:dyDescent="0.25">
      <c r="A21" s="20">
        <f>A20</f>
        <v>3.1</v>
      </c>
      <c r="B21" s="20"/>
      <c r="D21" t="s">
        <v>21</v>
      </c>
      <c r="E21">
        <v>4</v>
      </c>
      <c r="F21">
        <v>2</v>
      </c>
      <c r="G21">
        <v>2</v>
      </c>
    </row>
    <row r="22" spans="1:23" x14ac:dyDescent="0.25">
      <c r="A22" s="20">
        <v>4.0999999999999996</v>
      </c>
      <c r="B22" s="20" t="s">
        <v>23</v>
      </c>
      <c r="D22" t="s">
        <v>21</v>
      </c>
      <c r="E22">
        <v>2</v>
      </c>
      <c r="F22">
        <v>19</v>
      </c>
      <c r="G22">
        <v>6</v>
      </c>
    </row>
    <row r="23" spans="1:23" x14ac:dyDescent="0.25">
      <c r="A23" s="20">
        <f>A22</f>
        <v>4.0999999999999996</v>
      </c>
      <c r="B23" s="20"/>
      <c r="D23" t="s">
        <v>21</v>
      </c>
      <c r="E23">
        <v>2</v>
      </c>
      <c r="F23">
        <v>37</v>
      </c>
      <c r="G23">
        <v>6</v>
      </c>
    </row>
    <row r="24" spans="1:23" x14ac:dyDescent="0.25">
      <c r="A24" s="20">
        <v>5.3</v>
      </c>
      <c r="B24" s="20" t="s">
        <v>23</v>
      </c>
      <c r="D24" t="s">
        <v>21</v>
      </c>
      <c r="E24">
        <v>6</v>
      </c>
      <c r="F24">
        <v>60</v>
      </c>
      <c r="G24">
        <v>7</v>
      </c>
    </row>
    <row r="25" spans="1:23" x14ac:dyDescent="0.25">
      <c r="A25">
        <f>A24</f>
        <v>5.3</v>
      </c>
      <c r="D25" t="s">
        <v>21</v>
      </c>
      <c r="E25">
        <v>11</v>
      </c>
      <c r="F25">
        <v>94</v>
      </c>
      <c r="G25">
        <v>8</v>
      </c>
    </row>
    <row r="26" spans="1:23" x14ac:dyDescent="0.25">
      <c r="A26" s="20">
        <v>1.1000000000000001</v>
      </c>
      <c r="B26" s="20" t="s">
        <v>23</v>
      </c>
      <c r="D26" t="s">
        <v>148</v>
      </c>
      <c r="E26">
        <v>5</v>
      </c>
      <c r="F26">
        <v>10</v>
      </c>
      <c r="G26">
        <v>5</v>
      </c>
    </row>
    <row r="27" spans="1:23" x14ac:dyDescent="0.25">
      <c r="A27" s="20">
        <f>A26</f>
        <v>1.1000000000000001</v>
      </c>
      <c r="B27" s="20"/>
      <c r="D27" t="s">
        <v>148</v>
      </c>
      <c r="E27">
        <v>6</v>
      </c>
      <c r="F27">
        <v>2</v>
      </c>
      <c r="G27">
        <v>4</v>
      </c>
    </row>
    <row r="28" spans="1:23" x14ac:dyDescent="0.25">
      <c r="A28" s="20">
        <v>2.1</v>
      </c>
      <c r="B28" s="20" t="s">
        <v>23</v>
      </c>
      <c r="D28" t="s">
        <v>148</v>
      </c>
      <c r="E28">
        <v>7</v>
      </c>
      <c r="F28">
        <v>0</v>
      </c>
      <c r="G28">
        <v>1</v>
      </c>
    </row>
    <row r="29" spans="1:23" x14ac:dyDescent="0.25">
      <c r="A29" s="20">
        <f>A28</f>
        <v>2.1</v>
      </c>
      <c r="B29" s="20"/>
      <c r="D29" t="s">
        <v>148</v>
      </c>
      <c r="E29">
        <v>5</v>
      </c>
      <c r="F29">
        <v>3</v>
      </c>
      <c r="G29">
        <v>0</v>
      </c>
    </row>
    <row r="30" spans="1:23" x14ac:dyDescent="0.25">
      <c r="A30" s="20">
        <v>2.2999999999999998</v>
      </c>
      <c r="B30" s="20" t="s">
        <v>23</v>
      </c>
      <c r="D30" t="s">
        <v>148</v>
      </c>
      <c r="E30">
        <v>15</v>
      </c>
      <c r="F30">
        <v>7</v>
      </c>
      <c r="G30">
        <v>0</v>
      </c>
    </row>
    <row r="31" spans="1:23" x14ac:dyDescent="0.25">
      <c r="A31" s="20">
        <f>A30</f>
        <v>2.2999999999999998</v>
      </c>
      <c r="B31" s="20"/>
      <c r="D31" t="s">
        <v>148</v>
      </c>
      <c r="E31">
        <v>1</v>
      </c>
      <c r="F31">
        <v>6</v>
      </c>
      <c r="G31">
        <v>16</v>
      </c>
    </row>
    <row r="32" spans="1:23" x14ac:dyDescent="0.25">
      <c r="A32" s="20">
        <v>3.1</v>
      </c>
      <c r="B32" s="20" t="s">
        <v>23</v>
      </c>
      <c r="D32" t="s">
        <v>148</v>
      </c>
      <c r="E32">
        <v>6</v>
      </c>
      <c r="F32">
        <v>1</v>
      </c>
      <c r="G32">
        <v>2</v>
      </c>
    </row>
    <row r="33" spans="1:23" x14ac:dyDescent="0.25">
      <c r="A33" s="20">
        <f>A32</f>
        <v>3.1</v>
      </c>
      <c r="B33" s="20"/>
      <c r="D33" t="s">
        <v>148</v>
      </c>
      <c r="E33">
        <v>15</v>
      </c>
      <c r="F33">
        <v>2</v>
      </c>
      <c r="G33">
        <v>5</v>
      </c>
    </row>
    <row r="34" spans="1:23" x14ac:dyDescent="0.25">
      <c r="A34" s="20">
        <v>4.0999999999999996</v>
      </c>
      <c r="B34" s="20" t="s">
        <v>23</v>
      </c>
      <c r="D34" t="s">
        <v>148</v>
      </c>
      <c r="E34">
        <v>2</v>
      </c>
      <c r="F34">
        <v>21</v>
      </c>
      <c r="G34">
        <v>5</v>
      </c>
    </row>
    <row r="35" spans="1:23" x14ac:dyDescent="0.25">
      <c r="A35" s="20">
        <f>A34</f>
        <v>4.0999999999999996</v>
      </c>
      <c r="B35" s="20"/>
      <c r="D35" t="s">
        <v>148</v>
      </c>
      <c r="E35">
        <v>10</v>
      </c>
      <c r="F35">
        <v>9</v>
      </c>
      <c r="G35">
        <v>3</v>
      </c>
    </row>
    <row r="36" spans="1:23" x14ac:dyDescent="0.25">
      <c r="A36" s="20">
        <v>5.3</v>
      </c>
      <c r="B36" s="20" t="s">
        <v>23</v>
      </c>
      <c r="D36" t="s">
        <v>148</v>
      </c>
      <c r="E36">
        <v>12</v>
      </c>
      <c r="F36">
        <v>42</v>
      </c>
      <c r="G36">
        <v>9</v>
      </c>
    </row>
    <row r="37" spans="1:23" x14ac:dyDescent="0.25">
      <c r="A37">
        <f>A36</f>
        <v>5.3</v>
      </c>
      <c r="D37" t="s">
        <v>148</v>
      </c>
      <c r="E37">
        <v>13</v>
      </c>
      <c r="F37">
        <v>32</v>
      </c>
      <c r="G37">
        <v>0</v>
      </c>
    </row>
    <row r="42" spans="1:23" x14ac:dyDescent="0.25">
      <c r="A42" s="20">
        <v>1.2</v>
      </c>
      <c r="B42" s="26" t="s">
        <v>44</v>
      </c>
      <c r="C42">
        <v>1</v>
      </c>
      <c r="D42" t="s">
        <v>166</v>
      </c>
      <c r="O42" s="20">
        <v>1.2</v>
      </c>
      <c r="P42" s="26" t="s">
        <v>44</v>
      </c>
      <c r="Q42">
        <f>SUM(E54,E66,)</f>
        <v>21</v>
      </c>
      <c r="R42">
        <f>SUM(F54,F66,)</f>
        <v>9</v>
      </c>
      <c r="S42">
        <f>SUM(G54,G66,)</f>
        <v>4</v>
      </c>
      <c r="T42">
        <f t="shared" ref="T42:T53" si="3">((S42/(Q42+S42))*100)+1</f>
        <v>17</v>
      </c>
      <c r="U42">
        <f t="shared" ref="U42:U53" si="4">SUM(Q42,S42)</f>
        <v>25</v>
      </c>
      <c r="V42">
        <f t="shared" ref="V42:V53" si="5">T42*$T$15</f>
        <v>0.42759242987344603</v>
      </c>
      <c r="W42" s="29"/>
    </row>
    <row r="43" spans="1:23" x14ac:dyDescent="0.25">
      <c r="A43" s="20">
        <v>1.2</v>
      </c>
      <c r="B43" s="26"/>
      <c r="C43">
        <v>2</v>
      </c>
      <c r="D43" t="s">
        <v>166</v>
      </c>
      <c r="O43" s="20">
        <v>1.3</v>
      </c>
      <c r="P43" s="26" t="s">
        <v>44</v>
      </c>
      <c r="Q43">
        <f>SUM(E56,E68)</f>
        <v>21</v>
      </c>
      <c r="R43">
        <f>SUM(F56,F68)</f>
        <v>0</v>
      </c>
      <c r="S43">
        <f>SUM(G56,G68)</f>
        <v>1</v>
      </c>
      <c r="T43">
        <f t="shared" si="3"/>
        <v>5.5454545454545459</v>
      </c>
      <c r="U43">
        <f t="shared" si="4"/>
        <v>22</v>
      </c>
      <c r="V43">
        <f t="shared" si="5"/>
        <v>0.13948202257903855</v>
      </c>
      <c r="W43" s="29"/>
    </row>
    <row r="44" spans="1:23" x14ac:dyDescent="0.25">
      <c r="A44" s="20">
        <v>1.3</v>
      </c>
      <c r="B44" s="26" t="s">
        <v>44</v>
      </c>
      <c r="C44">
        <v>1</v>
      </c>
      <c r="D44" t="s">
        <v>166</v>
      </c>
      <c r="O44" s="20">
        <v>2.2000000000000002</v>
      </c>
      <c r="P44" s="26" t="s">
        <v>44</v>
      </c>
      <c r="Q44">
        <f>SUM(E58,E70)</f>
        <v>33</v>
      </c>
      <c r="R44">
        <f>SUM(F58,F70)</f>
        <v>9</v>
      </c>
      <c r="S44">
        <f>SUM(G58,G70)</f>
        <v>2</v>
      </c>
      <c r="T44">
        <f t="shared" si="3"/>
        <v>6.7142857142857144</v>
      </c>
      <c r="U44">
        <f t="shared" si="4"/>
        <v>35</v>
      </c>
      <c r="V44">
        <f t="shared" si="5"/>
        <v>0.16888104373152912</v>
      </c>
      <c r="W44" s="29"/>
    </row>
    <row r="45" spans="1:23" x14ac:dyDescent="0.25">
      <c r="A45" s="20">
        <v>1.3</v>
      </c>
      <c r="B45" s="26"/>
      <c r="C45" s="17">
        <v>2</v>
      </c>
      <c r="D45" s="17" t="s">
        <v>166</v>
      </c>
      <c r="O45" s="20">
        <v>3.2</v>
      </c>
      <c r="P45" s="26" t="s">
        <v>44</v>
      </c>
      <c r="Q45">
        <f>SUM(E60,E72)</f>
        <v>19</v>
      </c>
      <c r="R45">
        <f>SUM(F60,F72)</f>
        <v>39</v>
      </c>
      <c r="S45">
        <f>SUM(G60,G72)</f>
        <v>5</v>
      </c>
      <c r="T45">
        <f t="shared" si="3"/>
        <v>21.833333333333336</v>
      </c>
      <c r="U45">
        <f t="shared" si="4"/>
        <v>24</v>
      </c>
      <c r="V45">
        <f t="shared" si="5"/>
        <v>0.54916282660217097</v>
      </c>
      <c r="W45" s="29"/>
    </row>
    <row r="46" spans="1:23" x14ac:dyDescent="0.25">
      <c r="A46" s="20">
        <v>2.2000000000000002</v>
      </c>
      <c r="B46" s="26" t="s">
        <v>44</v>
      </c>
      <c r="C46">
        <v>1</v>
      </c>
      <c r="D46" t="s">
        <v>166</v>
      </c>
      <c r="O46" s="20">
        <v>4.2</v>
      </c>
      <c r="P46" s="26" t="s">
        <v>44</v>
      </c>
      <c r="Q46">
        <f>SUM(E62,E74)</f>
        <v>20</v>
      </c>
      <c r="R46">
        <f>SUM(F62,F74)</f>
        <v>9</v>
      </c>
      <c r="S46">
        <f>SUM(G62,G74)</f>
        <v>2</v>
      </c>
      <c r="T46">
        <f t="shared" si="3"/>
        <v>10.090909090909092</v>
      </c>
      <c r="U46">
        <f t="shared" si="4"/>
        <v>22</v>
      </c>
      <c r="V46">
        <f t="shared" si="5"/>
        <v>0.25381154928316851</v>
      </c>
      <c r="W46" s="29"/>
    </row>
    <row r="47" spans="1:23" x14ac:dyDescent="0.25">
      <c r="A47" s="20">
        <v>2.2000000000000002</v>
      </c>
      <c r="B47" s="26"/>
      <c r="C47">
        <v>2</v>
      </c>
      <c r="D47" t="s">
        <v>166</v>
      </c>
      <c r="O47" s="20">
        <v>6.3</v>
      </c>
      <c r="P47" s="26" t="s">
        <v>44</v>
      </c>
      <c r="Q47">
        <f>SUM(E64,E76)</f>
        <v>27</v>
      </c>
      <c r="R47">
        <f>SUM(F64,F76)</f>
        <v>112</v>
      </c>
      <c r="S47">
        <f>SUM(G64,G76)</f>
        <v>7</v>
      </c>
      <c r="T47">
        <f t="shared" si="3"/>
        <v>21.588235294117645</v>
      </c>
      <c r="U47">
        <f t="shared" si="4"/>
        <v>34</v>
      </c>
      <c r="V47">
        <f t="shared" si="5"/>
        <v>0.5429979991818501</v>
      </c>
      <c r="W47" s="29"/>
    </row>
    <row r="48" spans="1:23" x14ac:dyDescent="0.25">
      <c r="A48" s="20">
        <v>3.2</v>
      </c>
      <c r="B48" s="26" t="s">
        <v>44</v>
      </c>
      <c r="C48">
        <v>1</v>
      </c>
      <c r="D48" t="s">
        <v>166</v>
      </c>
      <c r="O48" s="20">
        <v>1.2</v>
      </c>
      <c r="P48" s="26" t="s">
        <v>44</v>
      </c>
      <c r="Q48">
        <f>SUM(E55,E67)</f>
        <v>16</v>
      </c>
      <c r="R48">
        <f>SUM(F55,F67)</f>
        <v>8</v>
      </c>
      <c r="S48">
        <f>SUM(G55,G67)</f>
        <v>6</v>
      </c>
      <c r="T48">
        <f t="shared" si="3"/>
        <v>28.27272727272727</v>
      </c>
      <c r="U48">
        <f t="shared" si="4"/>
        <v>22</v>
      </c>
      <c r="V48">
        <f t="shared" si="5"/>
        <v>0.71112965609968826</v>
      </c>
    </row>
    <row r="49" spans="1:22" x14ac:dyDescent="0.25">
      <c r="A49" s="20">
        <v>3.2</v>
      </c>
      <c r="B49" s="26"/>
      <c r="C49">
        <v>2</v>
      </c>
      <c r="D49" t="s">
        <v>166</v>
      </c>
      <c r="O49" s="20">
        <v>1.3</v>
      </c>
      <c r="P49" s="26" t="s">
        <v>44</v>
      </c>
      <c r="Q49">
        <f>SUM(E57,E69)</f>
        <v>25</v>
      </c>
      <c r="R49">
        <f>SUM(F57,F69)</f>
        <v>0</v>
      </c>
      <c r="S49">
        <f>SUM(G57,G69)</f>
        <v>0</v>
      </c>
      <c r="T49">
        <f t="shared" si="3"/>
        <v>1</v>
      </c>
      <c r="U49">
        <f t="shared" si="4"/>
        <v>25</v>
      </c>
      <c r="V49">
        <f t="shared" si="5"/>
        <v>2.515249587490859E-2</v>
      </c>
    </row>
    <row r="50" spans="1:22" x14ac:dyDescent="0.25">
      <c r="A50" s="20">
        <v>4.2</v>
      </c>
      <c r="B50" s="26" t="s">
        <v>44</v>
      </c>
      <c r="C50">
        <v>1</v>
      </c>
      <c r="D50" t="s">
        <v>166</v>
      </c>
      <c r="O50" s="20">
        <v>2.2000000000000002</v>
      </c>
      <c r="P50" s="26" t="s">
        <v>44</v>
      </c>
      <c r="Q50">
        <f>SUM(E59,E71)</f>
        <v>38</v>
      </c>
      <c r="R50">
        <f>SUM(F59,F71)</f>
        <v>71</v>
      </c>
      <c r="S50">
        <f>SUM(G59,G71)</f>
        <v>4</v>
      </c>
      <c r="T50">
        <f t="shared" si="3"/>
        <v>10.523809523809524</v>
      </c>
      <c r="U50">
        <f t="shared" si="4"/>
        <v>42</v>
      </c>
      <c r="V50">
        <f t="shared" si="5"/>
        <v>0.26470007563594278</v>
      </c>
    </row>
    <row r="51" spans="1:22" x14ac:dyDescent="0.25">
      <c r="A51" s="20">
        <v>4.2</v>
      </c>
      <c r="B51" s="26"/>
      <c r="C51">
        <v>2</v>
      </c>
      <c r="D51" t="s">
        <v>166</v>
      </c>
      <c r="O51" s="20">
        <v>3.2</v>
      </c>
      <c r="P51" s="26" t="s">
        <v>44</v>
      </c>
      <c r="Q51">
        <f>SUM(E61,E73)</f>
        <v>25</v>
      </c>
      <c r="R51">
        <f>SUM(F61,F73)</f>
        <v>26</v>
      </c>
      <c r="S51">
        <f>SUM(G61,G73)</f>
        <v>6</v>
      </c>
      <c r="T51">
        <f t="shared" si="3"/>
        <v>20.35483870967742</v>
      </c>
      <c r="U51">
        <f t="shared" si="4"/>
        <v>31</v>
      </c>
      <c r="V51">
        <f t="shared" si="5"/>
        <v>0.51197499667959101</v>
      </c>
    </row>
    <row r="52" spans="1:22" x14ac:dyDescent="0.25">
      <c r="A52" s="20">
        <v>6.3</v>
      </c>
      <c r="B52" s="26" t="s">
        <v>44</v>
      </c>
      <c r="C52">
        <v>1</v>
      </c>
      <c r="D52" t="s">
        <v>166</v>
      </c>
      <c r="O52" s="20">
        <v>4.2</v>
      </c>
      <c r="P52" s="26" t="s">
        <v>44</v>
      </c>
      <c r="Q52">
        <f>SUM(E63,E75)</f>
        <v>32</v>
      </c>
      <c r="R52">
        <f>SUM(F63,F75)</f>
        <v>10</v>
      </c>
      <c r="S52">
        <f>SUM(G63,G75)</f>
        <v>3</v>
      </c>
      <c r="T52">
        <f t="shared" si="3"/>
        <v>9.5714285714285712</v>
      </c>
      <c r="U52">
        <f t="shared" si="4"/>
        <v>35</v>
      </c>
      <c r="V52">
        <f t="shared" si="5"/>
        <v>0.24074531765983936</v>
      </c>
    </row>
    <row r="53" spans="1:22" x14ac:dyDescent="0.25">
      <c r="A53" s="20">
        <v>6.3</v>
      </c>
      <c r="B53" s="36"/>
      <c r="C53">
        <v>2</v>
      </c>
      <c r="D53" t="s">
        <v>166</v>
      </c>
      <c r="O53" s="20">
        <v>6.3</v>
      </c>
      <c r="P53" s="26" t="s">
        <v>44</v>
      </c>
      <c r="Q53">
        <f>SUM(E65,E77)</f>
        <v>23</v>
      </c>
      <c r="R53">
        <f>SUM(F65,F77)</f>
        <v>124</v>
      </c>
      <c r="S53">
        <f>SUM(G65,G77)</f>
        <v>7</v>
      </c>
      <c r="T53">
        <f t="shared" si="3"/>
        <v>24.333333333333332</v>
      </c>
      <c r="U53">
        <f t="shared" si="4"/>
        <v>30</v>
      </c>
      <c r="V53">
        <f t="shared" si="5"/>
        <v>0.6120440662894423</v>
      </c>
    </row>
    <row r="54" spans="1:22" x14ac:dyDescent="0.25">
      <c r="A54" s="20">
        <v>1.2</v>
      </c>
      <c r="B54" s="26" t="s">
        <v>44</v>
      </c>
      <c r="C54">
        <v>1</v>
      </c>
      <c r="D54" t="s">
        <v>21</v>
      </c>
      <c r="E54">
        <v>11</v>
      </c>
      <c r="F54">
        <v>9</v>
      </c>
      <c r="G54">
        <v>4</v>
      </c>
      <c r="O54" s="1" t="s">
        <v>24</v>
      </c>
      <c r="T54">
        <f>AVERAGE(T42:T53)</f>
        <v>14.73569628242304</v>
      </c>
    </row>
    <row r="55" spans="1:22" x14ac:dyDescent="0.25">
      <c r="A55" s="20">
        <f>A54</f>
        <v>1.2</v>
      </c>
      <c r="B55" s="26"/>
      <c r="C55">
        <v>2</v>
      </c>
      <c r="D55" t="s">
        <v>21</v>
      </c>
      <c r="E55">
        <v>9</v>
      </c>
      <c r="F55">
        <v>8</v>
      </c>
      <c r="G55">
        <v>6</v>
      </c>
    </row>
    <row r="56" spans="1:22" x14ac:dyDescent="0.25">
      <c r="A56" s="20">
        <v>1.3</v>
      </c>
      <c r="B56" s="26" t="s">
        <v>44</v>
      </c>
      <c r="C56">
        <v>1</v>
      </c>
      <c r="D56" t="s">
        <v>21</v>
      </c>
      <c r="E56">
        <v>9</v>
      </c>
      <c r="F56">
        <v>0</v>
      </c>
      <c r="G56">
        <v>1</v>
      </c>
      <c r="O56" s="1" t="s">
        <v>139</v>
      </c>
      <c r="T56">
        <f>TTEST(T42:T53,T2:T13,2,2)</f>
        <v>2.2981502124634129E-3</v>
      </c>
    </row>
    <row r="57" spans="1:22" x14ac:dyDescent="0.25">
      <c r="A57" s="20">
        <f>A56</f>
        <v>1.3</v>
      </c>
      <c r="B57" s="26"/>
      <c r="C57">
        <v>2</v>
      </c>
      <c r="D57" t="s">
        <v>21</v>
      </c>
      <c r="E57">
        <v>15</v>
      </c>
      <c r="F57">
        <v>0</v>
      </c>
      <c r="G57">
        <v>0</v>
      </c>
    </row>
    <row r="58" spans="1:22" x14ac:dyDescent="0.25">
      <c r="A58" s="20">
        <v>2.2000000000000002</v>
      </c>
      <c r="B58" s="26" t="s">
        <v>44</v>
      </c>
      <c r="C58">
        <v>1</v>
      </c>
      <c r="D58" t="s">
        <v>21</v>
      </c>
      <c r="E58">
        <v>18</v>
      </c>
      <c r="F58">
        <v>2</v>
      </c>
      <c r="G58">
        <v>2</v>
      </c>
    </row>
    <row r="59" spans="1:22" x14ac:dyDescent="0.25">
      <c r="A59" s="20">
        <f>A58</f>
        <v>2.2000000000000002</v>
      </c>
      <c r="B59" s="26"/>
      <c r="C59">
        <v>2</v>
      </c>
      <c r="D59" t="s">
        <v>21</v>
      </c>
      <c r="E59">
        <v>17</v>
      </c>
      <c r="F59">
        <v>32</v>
      </c>
      <c r="G59">
        <v>2</v>
      </c>
    </row>
    <row r="60" spans="1:22" x14ac:dyDescent="0.25">
      <c r="A60" s="20">
        <v>3.2</v>
      </c>
      <c r="B60" s="26" t="s">
        <v>44</v>
      </c>
      <c r="C60">
        <v>1</v>
      </c>
      <c r="D60" t="s">
        <v>21</v>
      </c>
      <c r="E60">
        <v>4</v>
      </c>
      <c r="F60">
        <v>35</v>
      </c>
      <c r="G60">
        <v>5</v>
      </c>
    </row>
    <row r="61" spans="1:22" x14ac:dyDescent="0.25">
      <c r="A61" s="20">
        <f>A60</f>
        <v>3.2</v>
      </c>
      <c r="B61" s="26"/>
      <c r="C61">
        <v>2</v>
      </c>
      <c r="D61" t="s">
        <v>21</v>
      </c>
      <c r="E61">
        <v>14</v>
      </c>
      <c r="F61">
        <v>5</v>
      </c>
      <c r="G61">
        <v>2</v>
      </c>
    </row>
    <row r="62" spans="1:22" x14ac:dyDescent="0.25">
      <c r="A62" s="20">
        <v>4.2</v>
      </c>
      <c r="B62" s="26" t="s">
        <v>44</v>
      </c>
      <c r="C62">
        <v>1</v>
      </c>
      <c r="D62" t="s">
        <v>21</v>
      </c>
      <c r="E62">
        <v>13</v>
      </c>
      <c r="F62">
        <v>3</v>
      </c>
      <c r="G62">
        <v>1</v>
      </c>
    </row>
    <row r="63" spans="1:22" x14ac:dyDescent="0.25">
      <c r="A63" s="20">
        <f>A62</f>
        <v>4.2</v>
      </c>
      <c r="B63" s="26"/>
      <c r="C63">
        <v>2</v>
      </c>
      <c r="D63" t="s">
        <v>21</v>
      </c>
      <c r="E63">
        <v>17</v>
      </c>
      <c r="F63">
        <v>8</v>
      </c>
      <c r="G63">
        <v>2</v>
      </c>
    </row>
    <row r="64" spans="1:22" x14ac:dyDescent="0.25">
      <c r="A64" s="20">
        <v>6.3</v>
      </c>
      <c r="B64" s="26" t="s">
        <v>44</v>
      </c>
      <c r="C64">
        <v>1</v>
      </c>
      <c r="D64" t="s">
        <v>21</v>
      </c>
      <c r="E64">
        <v>17</v>
      </c>
      <c r="F64">
        <v>48</v>
      </c>
      <c r="G64">
        <v>7</v>
      </c>
    </row>
    <row r="65" spans="1:7" x14ac:dyDescent="0.25">
      <c r="A65">
        <f>A64</f>
        <v>6.3</v>
      </c>
      <c r="B65" s="36"/>
      <c r="C65">
        <v>2</v>
      </c>
      <c r="D65" t="s">
        <v>21</v>
      </c>
      <c r="E65">
        <v>11</v>
      </c>
      <c r="F65">
        <v>76</v>
      </c>
      <c r="G65">
        <v>6</v>
      </c>
    </row>
    <row r="66" spans="1:7" x14ac:dyDescent="0.25">
      <c r="A66" s="20">
        <v>1.2</v>
      </c>
      <c r="B66" s="26" t="s">
        <v>44</v>
      </c>
      <c r="C66">
        <v>1</v>
      </c>
      <c r="D66" t="s">
        <v>148</v>
      </c>
      <c r="E66">
        <v>10</v>
      </c>
      <c r="F66">
        <v>0</v>
      </c>
      <c r="G66">
        <v>0</v>
      </c>
    </row>
    <row r="67" spans="1:7" x14ac:dyDescent="0.25">
      <c r="A67" s="20">
        <f>A66</f>
        <v>1.2</v>
      </c>
      <c r="B67" s="26"/>
      <c r="C67">
        <v>2</v>
      </c>
      <c r="D67" t="s">
        <v>148</v>
      </c>
      <c r="E67">
        <v>7</v>
      </c>
      <c r="F67">
        <v>0</v>
      </c>
      <c r="G67">
        <v>0</v>
      </c>
    </row>
    <row r="68" spans="1:7" x14ac:dyDescent="0.25">
      <c r="A68" s="20">
        <v>1.3</v>
      </c>
      <c r="B68" s="26" t="s">
        <v>44</v>
      </c>
      <c r="C68">
        <v>1</v>
      </c>
      <c r="D68" t="s">
        <v>148</v>
      </c>
      <c r="E68">
        <v>12</v>
      </c>
      <c r="F68">
        <v>0</v>
      </c>
      <c r="G68">
        <v>0</v>
      </c>
    </row>
    <row r="69" spans="1:7" x14ac:dyDescent="0.25">
      <c r="A69" s="20">
        <f>A68</f>
        <v>1.3</v>
      </c>
      <c r="B69" s="26"/>
      <c r="C69">
        <v>2</v>
      </c>
      <c r="D69" t="s">
        <v>148</v>
      </c>
      <c r="E69">
        <v>10</v>
      </c>
      <c r="F69">
        <v>0</v>
      </c>
      <c r="G69">
        <v>0</v>
      </c>
    </row>
    <row r="70" spans="1:7" x14ac:dyDescent="0.25">
      <c r="A70" s="20">
        <v>2.2000000000000002</v>
      </c>
      <c r="B70" s="26" t="s">
        <v>44</v>
      </c>
      <c r="C70">
        <v>1</v>
      </c>
      <c r="D70" t="s">
        <v>148</v>
      </c>
      <c r="E70">
        <v>15</v>
      </c>
      <c r="F70">
        <v>7</v>
      </c>
      <c r="G70">
        <v>0</v>
      </c>
    </row>
    <row r="71" spans="1:7" x14ac:dyDescent="0.25">
      <c r="A71" s="20">
        <f>A70</f>
        <v>2.2000000000000002</v>
      </c>
      <c r="B71" s="26"/>
      <c r="C71">
        <v>2</v>
      </c>
      <c r="D71" t="s">
        <v>148</v>
      </c>
      <c r="E71">
        <v>21</v>
      </c>
      <c r="F71">
        <v>39</v>
      </c>
      <c r="G71">
        <v>2</v>
      </c>
    </row>
    <row r="72" spans="1:7" x14ac:dyDescent="0.25">
      <c r="A72" s="20">
        <v>3.2</v>
      </c>
      <c r="B72" s="26" t="s">
        <v>44</v>
      </c>
      <c r="C72">
        <v>1</v>
      </c>
      <c r="D72" t="s">
        <v>148</v>
      </c>
      <c r="E72">
        <v>15</v>
      </c>
      <c r="F72">
        <v>4</v>
      </c>
      <c r="G72">
        <v>0</v>
      </c>
    </row>
    <row r="73" spans="1:7" x14ac:dyDescent="0.25">
      <c r="A73" s="20">
        <f>A72</f>
        <v>3.2</v>
      </c>
      <c r="B73" s="26"/>
      <c r="C73">
        <v>2</v>
      </c>
      <c r="D73" t="s">
        <v>148</v>
      </c>
      <c r="E73">
        <v>11</v>
      </c>
      <c r="F73">
        <v>21</v>
      </c>
      <c r="G73">
        <v>4</v>
      </c>
    </row>
    <row r="74" spans="1:7" x14ac:dyDescent="0.25">
      <c r="A74" s="20">
        <v>4.2</v>
      </c>
      <c r="B74" s="26" t="s">
        <v>44</v>
      </c>
      <c r="C74">
        <v>1</v>
      </c>
      <c r="D74" t="s">
        <v>148</v>
      </c>
      <c r="E74">
        <v>7</v>
      </c>
      <c r="F74">
        <v>6</v>
      </c>
      <c r="G74">
        <v>1</v>
      </c>
    </row>
    <row r="75" spans="1:7" x14ac:dyDescent="0.25">
      <c r="A75" s="20">
        <f>A74</f>
        <v>4.2</v>
      </c>
      <c r="B75" s="26"/>
      <c r="C75">
        <v>2</v>
      </c>
      <c r="D75" t="s">
        <v>148</v>
      </c>
      <c r="E75">
        <v>15</v>
      </c>
      <c r="F75">
        <v>2</v>
      </c>
      <c r="G75">
        <v>1</v>
      </c>
    </row>
    <row r="76" spans="1:7" x14ac:dyDescent="0.25">
      <c r="A76" s="20">
        <v>6.3</v>
      </c>
      <c r="B76" s="26" t="s">
        <v>44</v>
      </c>
      <c r="C76">
        <v>1</v>
      </c>
      <c r="D76" t="s">
        <v>148</v>
      </c>
      <c r="E76">
        <v>10</v>
      </c>
      <c r="F76">
        <v>64</v>
      </c>
      <c r="G76">
        <v>0</v>
      </c>
    </row>
    <row r="77" spans="1:7" x14ac:dyDescent="0.25">
      <c r="A77">
        <f>A76</f>
        <v>6.3</v>
      </c>
      <c r="B77" s="36"/>
      <c r="C77">
        <v>2</v>
      </c>
      <c r="D77" t="s">
        <v>148</v>
      </c>
      <c r="E77">
        <v>12</v>
      </c>
      <c r="F77">
        <v>48</v>
      </c>
      <c r="G77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5"/>
  <sheetViews>
    <sheetView workbookViewId="0">
      <pane xSplit="1" ySplit="1" topLeftCell="B2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cols>
    <col min="20" max="20" width="15" bestFit="1" customWidth="1"/>
  </cols>
  <sheetData>
    <row r="1" spans="1:21" ht="47.25" x14ac:dyDescent="0.25">
      <c r="A1" s="2" t="s">
        <v>0</v>
      </c>
      <c r="B1" s="2" t="s">
        <v>1</v>
      </c>
      <c r="C1" s="2" t="s">
        <v>3</v>
      </c>
      <c r="D1" s="1" t="s">
        <v>4</v>
      </c>
      <c r="E1" s="1" t="s">
        <v>38</v>
      </c>
      <c r="F1" s="1" t="s">
        <v>159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15" t="s">
        <v>0</v>
      </c>
      <c r="O1" s="15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30" t="s">
        <v>143</v>
      </c>
    </row>
    <row r="2" spans="1:21" x14ac:dyDescent="0.25">
      <c r="A2" s="20">
        <v>1.4</v>
      </c>
      <c r="B2" s="20" t="s">
        <v>158</v>
      </c>
      <c r="C2" t="s">
        <v>17</v>
      </c>
      <c r="G2" t="e">
        <f t="shared" ref="G2:G13" si="0">(F2/(D2+F2))*100</f>
        <v>#DIV/0!</v>
      </c>
      <c r="H2" s="20"/>
      <c r="N2" s="11">
        <v>1.4</v>
      </c>
      <c r="O2" s="11" t="s">
        <v>23</v>
      </c>
      <c r="P2">
        <f>SUMIFS(D:D,A:A,N2)</f>
        <v>18</v>
      </c>
      <c r="Q2">
        <f>SUMIFS(E:E,A:A,N2)</f>
        <v>0</v>
      </c>
      <c r="R2">
        <f>SUMIFS(F:F,A:A,N2)</f>
        <v>0</v>
      </c>
      <c r="S2">
        <f>((R2/(P2+R2))*100)+1</f>
        <v>1</v>
      </c>
      <c r="T2">
        <f>SUM(P2,R2)</f>
        <v>18</v>
      </c>
      <c r="U2" s="29">
        <f>S2*$S$7</f>
        <v>8.7123638693145419E-2</v>
      </c>
    </row>
    <row r="3" spans="1:21" x14ac:dyDescent="0.25">
      <c r="A3" s="20">
        <v>2.2000000000000002</v>
      </c>
      <c r="B3" s="20" t="s">
        <v>23</v>
      </c>
      <c r="C3" t="s">
        <v>17</v>
      </c>
      <c r="G3" t="e">
        <f t="shared" si="0"/>
        <v>#DIV/0!</v>
      </c>
      <c r="H3" s="20"/>
      <c r="N3" s="11">
        <v>2.2000000000000002</v>
      </c>
      <c r="O3" s="11" t="s">
        <v>23</v>
      </c>
      <c r="P3">
        <f>SUMIFS(D:D,A:A,N3)</f>
        <v>7</v>
      </c>
      <c r="Q3">
        <f>SUMIFS(E:E,A:A,N3)</f>
        <v>5</v>
      </c>
      <c r="R3">
        <f>SUMIFS(F:F,A:A,N3)</f>
        <v>1</v>
      </c>
      <c r="S3">
        <f>((R3/(P3+R3))*100)+1</f>
        <v>13.5</v>
      </c>
      <c r="T3">
        <f>SUM(P3,R3)</f>
        <v>8</v>
      </c>
      <c r="U3" s="29">
        <f>S3*$S$7</f>
        <v>1.1761691223574631</v>
      </c>
    </row>
    <row r="4" spans="1:21" x14ac:dyDescent="0.25">
      <c r="A4" s="20">
        <v>3.4</v>
      </c>
      <c r="B4" s="20" t="s">
        <v>23</v>
      </c>
      <c r="C4" t="s">
        <v>17</v>
      </c>
      <c r="G4" t="e">
        <f t="shared" si="0"/>
        <v>#DIV/0!</v>
      </c>
      <c r="H4" s="20"/>
      <c r="N4" s="11">
        <v>4.3</v>
      </c>
      <c r="O4" s="11" t="s">
        <v>23</v>
      </c>
      <c r="P4">
        <f>SUMIFS(D:D,A:A,N4)</f>
        <v>15</v>
      </c>
      <c r="Q4">
        <f>SUMIFS(E:E,A:A,N4)</f>
        <v>167</v>
      </c>
      <c r="R4">
        <f>SUMIFS(F:F,A:A,N4)</f>
        <v>2</v>
      </c>
      <c r="S4">
        <f>((R4/(P4+R4))*100)+1</f>
        <v>12.76470588235294</v>
      </c>
      <c r="T4">
        <f>SUM(P4,R4)</f>
        <v>17</v>
      </c>
      <c r="U4" s="29">
        <f>S4*$S$7</f>
        <v>1.1121076233183855</v>
      </c>
    </row>
    <row r="5" spans="1:21" x14ac:dyDescent="0.25">
      <c r="A5" s="20">
        <v>4.3</v>
      </c>
      <c r="B5" s="20" t="s">
        <v>23</v>
      </c>
      <c r="C5" t="s">
        <v>17</v>
      </c>
      <c r="G5" t="e">
        <f t="shared" si="0"/>
        <v>#DIV/0!</v>
      </c>
      <c r="H5" s="20"/>
      <c r="N5" s="11">
        <v>3.4</v>
      </c>
      <c r="O5" s="11" t="s">
        <v>23</v>
      </c>
      <c r="P5">
        <f>SUMIFS(D:D,A:A,N5)</f>
        <v>14</v>
      </c>
      <c r="Q5">
        <f>SUMIFS(E:E,A:A,N5)</f>
        <v>3</v>
      </c>
      <c r="R5">
        <f>SUMIFS(F:F,A:A,N5)</f>
        <v>3</v>
      </c>
      <c r="S5">
        <f>((R5/(P5+R5))*100)+1</f>
        <v>18.647058823529413</v>
      </c>
      <c r="T5">
        <f>SUM(P5,R5)</f>
        <v>17</v>
      </c>
      <c r="U5" s="29">
        <f>S5*$S$7</f>
        <v>1.6245996156310059</v>
      </c>
    </row>
    <row r="6" spans="1:21" x14ac:dyDescent="0.25">
      <c r="A6" s="20">
        <v>1.4</v>
      </c>
      <c r="B6" s="20" t="s">
        <v>23</v>
      </c>
      <c r="C6" t="s">
        <v>45</v>
      </c>
      <c r="D6">
        <v>10</v>
      </c>
      <c r="E6">
        <v>0</v>
      </c>
      <c r="F6">
        <v>0</v>
      </c>
      <c r="G6">
        <f t="shared" si="0"/>
        <v>0</v>
      </c>
      <c r="H6" s="20"/>
      <c r="N6" s="35" t="s">
        <v>24</v>
      </c>
      <c r="O6" s="11"/>
      <c r="S6">
        <f>AVERAGE(S2:S5)</f>
        <v>11.477941176470589</v>
      </c>
      <c r="U6" s="29"/>
    </row>
    <row r="7" spans="1:21" x14ac:dyDescent="0.25">
      <c r="A7" s="20">
        <v>2.2000000000000002</v>
      </c>
      <c r="B7" s="20" t="s">
        <v>23</v>
      </c>
      <c r="C7" t="s">
        <v>45</v>
      </c>
      <c r="G7" t="e">
        <f t="shared" si="0"/>
        <v>#DIV/0!</v>
      </c>
      <c r="H7" s="20"/>
      <c r="N7" s="11"/>
      <c r="O7" s="11"/>
      <c r="S7">
        <f>1/S6</f>
        <v>8.7123638693145419E-2</v>
      </c>
      <c r="U7" s="29"/>
    </row>
    <row r="8" spans="1:21" x14ac:dyDescent="0.25">
      <c r="A8" s="20">
        <v>3.4</v>
      </c>
      <c r="B8" s="20" t="s">
        <v>23</v>
      </c>
      <c r="C8" t="s">
        <v>45</v>
      </c>
      <c r="D8">
        <v>9</v>
      </c>
      <c r="E8">
        <v>2</v>
      </c>
      <c r="F8">
        <v>1</v>
      </c>
      <c r="G8">
        <f t="shared" si="0"/>
        <v>10</v>
      </c>
      <c r="H8" s="20"/>
      <c r="N8" s="11"/>
      <c r="O8" s="11"/>
      <c r="U8" s="29"/>
    </row>
    <row r="9" spans="1:21" x14ac:dyDescent="0.25">
      <c r="A9" s="20">
        <v>4.3</v>
      </c>
      <c r="B9" s="20" t="s">
        <v>23</v>
      </c>
      <c r="C9" t="s">
        <v>45</v>
      </c>
      <c r="D9">
        <v>8</v>
      </c>
      <c r="E9">
        <v>78</v>
      </c>
      <c r="F9">
        <v>2</v>
      </c>
      <c r="G9">
        <f t="shared" si="0"/>
        <v>20</v>
      </c>
      <c r="H9" s="20"/>
      <c r="N9" s="11"/>
      <c r="O9" s="11"/>
      <c r="U9" s="29"/>
    </row>
    <row r="10" spans="1:21" x14ac:dyDescent="0.25">
      <c r="A10" s="20">
        <v>1.4</v>
      </c>
      <c r="B10" s="20" t="s">
        <v>23</v>
      </c>
      <c r="C10" t="s">
        <v>46</v>
      </c>
      <c r="D10">
        <v>8</v>
      </c>
      <c r="E10">
        <v>0</v>
      </c>
      <c r="F10">
        <v>0</v>
      </c>
      <c r="G10">
        <f t="shared" si="0"/>
        <v>0</v>
      </c>
      <c r="H10" s="20"/>
      <c r="N10" s="11"/>
      <c r="O10" s="11"/>
      <c r="U10" s="29"/>
    </row>
    <row r="11" spans="1:21" x14ac:dyDescent="0.25">
      <c r="A11" s="20">
        <v>2.2000000000000002</v>
      </c>
      <c r="B11" s="20" t="s">
        <v>23</v>
      </c>
      <c r="C11" t="s">
        <v>46</v>
      </c>
      <c r="D11">
        <v>7</v>
      </c>
      <c r="E11">
        <v>5</v>
      </c>
      <c r="F11">
        <v>1</v>
      </c>
      <c r="G11">
        <f t="shared" si="0"/>
        <v>12.5</v>
      </c>
      <c r="H11" s="20"/>
      <c r="N11" s="11"/>
      <c r="O11" s="11"/>
      <c r="U11" s="29"/>
    </row>
    <row r="12" spans="1:21" x14ac:dyDescent="0.25">
      <c r="A12" s="20">
        <v>3.4</v>
      </c>
      <c r="B12" s="20" t="s">
        <v>23</v>
      </c>
      <c r="C12" t="s">
        <v>46</v>
      </c>
      <c r="D12">
        <v>5</v>
      </c>
      <c r="E12">
        <v>1</v>
      </c>
      <c r="F12">
        <v>2</v>
      </c>
      <c r="G12">
        <f t="shared" si="0"/>
        <v>28.571428571428569</v>
      </c>
      <c r="H12" s="20"/>
      <c r="N12" s="11"/>
      <c r="O12" s="11"/>
      <c r="U12" s="29"/>
    </row>
    <row r="13" spans="1:21" x14ac:dyDescent="0.25">
      <c r="A13" s="20">
        <v>4.3</v>
      </c>
      <c r="B13" s="20" t="s">
        <v>23</v>
      </c>
      <c r="C13" t="s">
        <v>46</v>
      </c>
      <c r="D13">
        <v>7</v>
      </c>
      <c r="E13">
        <v>89</v>
      </c>
      <c r="F13">
        <v>0</v>
      </c>
      <c r="G13">
        <f t="shared" si="0"/>
        <v>0</v>
      </c>
      <c r="H13" s="20"/>
      <c r="N13" s="11"/>
      <c r="O13" s="11"/>
      <c r="U13" s="29"/>
    </row>
    <row r="14" spans="1:21" x14ac:dyDescent="0.25">
      <c r="A14" s="20"/>
      <c r="B14" s="20"/>
      <c r="H14" s="20"/>
      <c r="N14" s="11"/>
      <c r="O14" s="11"/>
      <c r="U14" s="29"/>
    </row>
    <row r="15" spans="1:21" x14ac:dyDescent="0.25">
      <c r="A15" s="20"/>
      <c r="B15" s="20"/>
      <c r="G15" s="20"/>
      <c r="H15" s="20"/>
      <c r="N15" s="11"/>
      <c r="O15" s="11"/>
      <c r="U15" s="29"/>
    </row>
    <row r="16" spans="1:21" x14ac:dyDescent="0.25">
      <c r="A16" s="20"/>
      <c r="B16" s="20"/>
      <c r="G16" s="20"/>
      <c r="H16" s="20"/>
      <c r="N16" s="11"/>
      <c r="O16" s="11"/>
      <c r="U16" s="29"/>
    </row>
    <row r="17" spans="1:21" x14ac:dyDescent="0.25">
      <c r="A17" s="20"/>
      <c r="B17" s="34"/>
      <c r="G17" s="20"/>
      <c r="H17" s="20"/>
      <c r="N17" s="11"/>
      <c r="O17" s="11"/>
      <c r="U17" s="29"/>
    </row>
    <row r="18" spans="1:21" x14ac:dyDescent="0.25">
      <c r="A18" s="20"/>
      <c r="B18" s="20"/>
      <c r="G18" s="20"/>
      <c r="H18" s="20"/>
      <c r="N18" s="11"/>
      <c r="O18" s="11"/>
      <c r="U18" s="29"/>
    </row>
    <row r="19" spans="1:21" x14ac:dyDescent="0.25">
      <c r="A19" s="20"/>
      <c r="B19" s="20"/>
      <c r="G19" s="20"/>
      <c r="H19" s="20"/>
      <c r="N19" s="11"/>
      <c r="O19" s="11"/>
      <c r="U19" s="29"/>
    </row>
    <row r="20" spans="1:21" x14ac:dyDescent="0.25">
      <c r="A20" s="20"/>
      <c r="B20" s="20"/>
      <c r="G20" s="20"/>
      <c r="H20" s="20"/>
      <c r="N20" s="11"/>
      <c r="O20" s="11"/>
      <c r="U20" s="29"/>
    </row>
    <row r="21" spans="1:21" x14ac:dyDescent="0.25">
      <c r="A21" s="20"/>
      <c r="B21" s="20"/>
      <c r="G21" s="20"/>
      <c r="H21" s="20"/>
      <c r="N21" s="11"/>
      <c r="O21" s="11"/>
      <c r="U21" s="29"/>
    </row>
    <row r="22" spans="1:21" x14ac:dyDescent="0.25">
      <c r="A22" s="20">
        <v>2.2999999999999998</v>
      </c>
      <c r="B22" s="20" t="s">
        <v>157</v>
      </c>
      <c r="C22" t="s">
        <v>17</v>
      </c>
      <c r="G22" s="20"/>
      <c r="H22" s="20"/>
      <c r="N22" s="11">
        <v>2.2999999999999998</v>
      </c>
      <c r="O22" s="11" t="s">
        <v>23</v>
      </c>
      <c r="P22">
        <f>SUMIFS(D:D,A:A,N22)</f>
        <v>19</v>
      </c>
      <c r="Q22">
        <f>SUMIFS(E:E,A:A,N22)</f>
        <v>25</v>
      </c>
      <c r="R22">
        <f>SUMIFS(F:F,A:A,N22)</f>
        <v>2</v>
      </c>
      <c r="S22">
        <f>((R22/(P22+R22))*100)+1</f>
        <v>10.523809523809524</v>
      </c>
      <c r="T22">
        <f>SUM(P22,R22)</f>
        <v>21</v>
      </c>
      <c r="U22" s="29">
        <f>S22*$S$7</f>
        <v>0.91687257862786364</v>
      </c>
    </row>
    <row r="23" spans="1:21" x14ac:dyDescent="0.25">
      <c r="A23" s="20">
        <v>3.3</v>
      </c>
      <c r="B23" s="20" t="s">
        <v>155</v>
      </c>
      <c r="C23" t="s">
        <v>17</v>
      </c>
      <c r="G23" s="20"/>
      <c r="H23" s="20"/>
      <c r="N23" s="11">
        <v>3.3</v>
      </c>
      <c r="O23" s="11" t="s">
        <v>23</v>
      </c>
      <c r="P23">
        <f>SUMIFS(D:D,A:A,N23)</f>
        <v>14</v>
      </c>
      <c r="Q23">
        <f>SUMIFS(E:E,A:A,N23)</f>
        <v>7</v>
      </c>
      <c r="R23">
        <f>SUMIFS(F:F,A:A,N23)</f>
        <v>1</v>
      </c>
      <c r="S23">
        <f>((R23/(P23+R23))*100)+1</f>
        <v>7.666666666666667</v>
      </c>
      <c r="T23">
        <f>SUM(P23,R23)</f>
        <v>15</v>
      </c>
      <c r="U23" s="29">
        <f>S23*$S$7</f>
        <v>0.66794789664744825</v>
      </c>
    </row>
    <row r="24" spans="1:21" x14ac:dyDescent="0.25">
      <c r="A24" s="20">
        <v>3.5</v>
      </c>
      <c r="B24" s="20" t="s">
        <v>155</v>
      </c>
      <c r="C24" t="s">
        <v>17</v>
      </c>
      <c r="G24" s="20"/>
      <c r="H24" s="20"/>
      <c r="N24" s="11">
        <v>3.5</v>
      </c>
      <c r="O24" s="11" t="s">
        <v>23</v>
      </c>
      <c r="P24">
        <f>SUMIFS(D:D,A:A,N24)</f>
        <v>14</v>
      </c>
      <c r="Q24">
        <f>SUMIFS(E:E,A:A,N24)</f>
        <v>84</v>
      </c>
      <c r="R24">
        <f>SUMIFS(F:F,A:A,N24)</f>
        <v>4</v>
      </c>
      <c r="S24">
        <f>((R24/(P24+R24))*100)+1</f>
        <v>23.222222222222221</v>
      </c>
      <c r="T24">
        <f>SUM(P24,R24)</f>
        <v>18</v>
      </c>
      <c r="U24" s="29">
        <f>S24*$S$7</f>
        <v>2.0232044985408213</v>
      </c>
    </row>
    <row r="25" spans="1:21" x14ac:dyDescent="0.25">
      <c r="A25" s="20">
        <v>4.2</v>
      </c>
      <c r="B25" s="20" t="s">
        <v>155</v>
      </c>
      <c r="C25" t="s">
        <v>17</v>
      </c>
      <c r="G25" s="20"/>
      <c r="H25" s="20"/>
      <c r="N25" s="11">
        <v>4.2</v>
      </c>
      <c r="O25" s="11" t="s">
        <v>23</v>
      </c>
      <c r="P25">
        <f>SUMIFS(D:D,A:A,N25)</f>
        <v>17</v>
      </c>
      <c r="Q25">
        <f>SUMIFS(E:E,A:A,N25)</f>
        <v>50</v>
      </c>
      <c r="R25">
        <f>SUMIFS(F:F,A:A,N25)</f>
        <v>1</v>
      </c>
      <c r="S25">
        <f>((R25/(P25+R25))*100)+1</f>
        <v>6.5555555555555554</v>
      </c>
      <c r="T25">
        <f>SUM(P25,R25)</f>
        <v>18</v>
      </c>
      <c r="U25" s="29">
        <f>S25*$S$7</f>
        <v>0.57114385365506437</v>
      </c>
    </row>
    <row r="26" spans="1:21" x14ac:dyDescent="0.25">
      <c r="A26" s="20">
        <v>5.2</v>
      </c>
      <c r="B26" s="20" t="s">
        <v>155</v>
      </c>
      <c r="C26" t="s">
        <v>17</v>
      </c>
      <c r="G26" s="20"/>
      <c r="H26" s="20"/>
      <c r="N26" s="11">
        <v>5.2</v>
      </c>
      <c r="O26" s="11" t="s">
        <v>23</v>
      </c>
      <c r="P26">
        <f>SUMIFS(D:D,A:A,N26)</f>
        <v>8</v>
      </c>
      <c r="Q26">
        <f>SUMIFS(E:E,A:A,N26)</f>
        <v>88</v>
      </c>
      <c r="R26">
        <f>SUMIFS(F:F,A:A,N26)</f>
        <v>1</v>
      </c>
      <c r="S26">
        <f>((R26/(P26+R26))*100)+1</f>
        <v>12.111111111111111</v>
      </c>
      <c r="T26">
        <f>SUM(P26,R26)</f>
        <v>9</v>
      </c>
      <c r="U26" s="29">
        <f>S26*$S$7</f>
        <v>1.0551640686169834</v>
      </c>
    </row>
    <row r="27" spans="1:21" x14ac:dyDescent="0.25">
      <c r="A27" s="20">
        <v>2.2999999999999998</v>
      </c>
      <c r="B27" s="20" t="s">
        <v>155</v>
      </c>
      <c r="C27" t="s">
        <v>45</v>
      </c>
      <c r="D27">
        <v>10</v>
      </c>
      <c r="E27">
        <v>20</v>
      </c>
      <c r="F27">
        <v>1</v>
      </c>
      <c r="G27" s="20"/>
      <c r="H27" s="20"/>
      <c r="N27" s="35" t="s">
        <v>24</v>
      </c>
      <c r="O27" s="11"/>
      <c r="S27">
        <f>AVERAGE(S22:S26)</f>
        <v>12.015873015873016</v>
      </c>
    </row>
    <row r="28" spans="1:21" x14ac:dyDescent="0.25">
      <c r="A28" s="20">
        <v>3.3</v>
      </c>
      <c r="B28" s="20" t="s">
        <v>155</v>
      </c>
      <c r="C28" t="s">
        <v>45</v>
      </c>
      <c r="D28">
        <v>5</v>
      </c>
      <c r="E28">
        <v>5</v>
      </c>
      <c r="F28">
        <v>1</v>
      </c>
      <c r="G28" s="20"/>
      <c r="H28" s="20"/>
      <c r="N28" s="11"/>
      <c r="O28" s="11"/>
    </row>
    <row r="29" spans="1:21" x14ac:dyDescent="0.25">
      <c r="A29" s="20">
        <v>3.5</v>
      </c>
      <c r="B29" s="20" t="s">
        <v>155</v>
      </c>
      <c r="C29" t="s">
        <v>45</v>
      </c>
      <c r="D29">
        <v>9</v>
      </c>
      <c r="E29">
        <v>76</v>
      </c>
      <c r="F29">
        <v>2</v>
      </c>
      <c r="G29" s="20"/>
      <c r="H29" s="20"/>
      <c r="N29" s="35" t="s">
        <v>156</v>
      </c>
      <c r="O29" s="11"/>
      <c r="S29">
        <f>TTEST(S2:S5,S22:S26,2,2)</f>
        <v>0.91207338785169778</v>
      </c>
    </row>
    <row r="30" spans="1:21" x14ac:dyDescent="0.25">
      <c r="A30" s="20">
        <v>4.2</v>
      </c>
      <c r="B30" s="20" t="s">
        <v>155</v>
      </c>
      <c r="C30" t="s">
        <v>45</v>
      </c>
      <c r="D30">
        <v>6</v>
      </c>
      <c r="E30">
        <v>5</v>
      </c>
      <c r="F30">
        <v>1</v>
      </c>
      <c r="G30" s="20"/>
      <c r="H30" s="20"/>
    </row>
    <row r="31" spans="1:21" x14ac:dyDescent="0.25">
      <c r="A31" s="20">
        <v>5.2</v>
      </c>
      <c r="B31" s="20" t="s">
        <v>155</v>
      </c>
      <c r="C31" t="s">
        <v>45</v>
      </c>
      <c r="G31" s="20"/>
      <c r="H31" s="20"/>
    </row>
    <row r="32" spans="1:21" x14ac:dyDescent="0.25">
      <c r="A32" s="20">
        <v>2.2999999999999998</v>
      </c>
      <c r="B32" s="20" t="s">
        <v>155</v>
      </c>
      <c r="C32" t="s">
        <v>46</v>
      </c>
      <c r="D32">
        <v>9</v>
      </c>
      <c r="E32">
        <v>5</v>
      </c>
      <c r="F32">
        <v>1</v>
      </c>
      <c r="G32" s="20"/>
      <c r="H32" s="20"/>
    </row>
    <row r="33" spans="1:8" x14ac:dyDescent="0.25">
      <c r="A33" s="20">
        <v>3.3</v>
      </c>
      <c r="B33" s="20" t="s">
        <v>155</v>
      </c>
      <c r="C33" t="s">
        <v>46</v>
      </c>
      <c r="D33">
        <v>9</v>
      </c>
      <c r="E33">
        <v>2</v>
      </c>
      <c r="F33">
        <v>0</v>
      </c>
      <c r="G33" s="20"/>
      <c r="H33" s="20"/>
    </row>
    <row r="34" spans="1:8" x14ac:dyDescent="0.25">
      <c r="A34" s="20">
        <v>3.5</v>
      </c>
      <c r="B34" s="20" t="s">
        <v>155</v>
      </c>
      <c r="C34" t="s">
        <v>46</v>
      </c>
      <c r="D34">
        <v>5</v>
      </c>
      <c r="E34">
        <v>8</v>
      </c>
      <c r="F34">
        <v>2</v>
      </c>
      <c r="G34" s="20"/>
      <c r="H34" s="20"/>
    </row>
    <row r="35" spans="1:8" x14ac:dyDescent="0.25">
      <c r="A35" s="20">
        <v>4.2</v>
      </c>
      <c r="B35" s="20" t="s">
        <v>155</v>
      </c>
      <c r="C35" t="s">
        <v>46</v>
      </c>
      <c r="D35">
        <v>11</v>
      </c>
      <c r="E35">
        <v>45</v>
      </c>
      <c r="F35">
        <v>0</v>
      </c>
      <c r="G35" s="20"/>
      <c r="H35" s="20"/>
    </row>
    <row r="36" spans="1:8" x14ac:dyDescent="0.25">
      <c r="A36" s="20">
        <v>5.2</v>
      </c>
      <c r="B36" s="20" t="s">
        <v>155</v>
      </c>
      <c r="C36" t="s">
        <v>46</v>
      </c>
      <c r="D36">
        <v>8</v>
      </c>
      <c r="E36">
        <v>88</v>
      </c>
      <c r="F36">
        <v>1</v>
      </c>
      <c r="G36" s="20"/>
      <c r="H36" s="20"/>
    </row>
    <row r="37" spans="1:8" x14ac:dyDescent="0.25">
      <c r="A37" s="20"/>
      <c r="B37" s="20"/>
      <c r="G37" s="20"/>
      <c r="H37" s="20"/>
    </row>
    <row r="38" spans="1:8" x14ac:dyDescent="0.25">
      <c r="A38" s="20"/>
      <c r="B38" s="20"/>
      <c r="C38" s="20"/>
      <c r="D38" s="20"/>
      <c r="E38" s="20"/>
      <c r="F38" s="20"/>
      <c r="G38" s="20"/>
      <c r="H38" s="20"/>
    </row>
    <row r="39" spans="1:8" x14ac:dyDescent="0.25">
      <c r="A39" s="20"/>
      <c r="B39" s="34"/>
      <c r="G39" s="20"/>
      <c r="H39" s="20"/>
    </row>
    <row r="40" spans="1:8" x14ac:dyDescent="0.25">
      <c r="A40" s="20"/>
      <c r="B40" s="20"/>
      <c r="G40" s="20"/>
      <c r="H40" s="20"/>
    </row>
    <row r="41" spans="1:8" x14ac:dyDescent="0.25">
      <c r="A41" s="20"/>
      <c r="B41" s="20"/>
      <c r="G41" s="20"/>
      <c r="H41" s="20"/>
    </row>
    <row r="42" spans="1:8" x14ac:dyDescent="0.25">
      <c r="A42" s="20"/>
      <c r="B42" s="20"/>
      <c r="G42" s="20"/>
      <c r="H42" s="20"/>
    </row>
    <row r="43" spans="1:8" x14ac:dyDescent="0.25">
      <c r="A43" s="20"/>
      <c r="B43" s="34"/>
      <c r="G43" s="20"/>
      <c r="H43" s="20"/>
    </row>
    <row r="44" spans="1:8" x14ac:dyDescent="0.25">
      <c r="A44" s="20"/>
      <c r="B44" s="20"/>
      <c r="G44" s="20"/>
      <c r="H44" s="20"/>
    </row>
    <row r="45" spans="1:8" x14ac:dyDescent="0.25">
      <c r="A45" s="20"/>
      <c r="B45" s="20"/>
      <c r="G45" s="20"/>
      <c r="H45" s="20"/>
    </row>
    <row r="46" spans="1:8" x14ac:dyDescent="0.25">
      <c r="A46" s="20"/>
      <c r="B46" s="20"/>
      <c r="G46" s="20"/>
      <c r="H46" s="20"/>
    </row>
    <row r="47" spans="1:8" x14ac:dyDescent="0.25">
      <c r="A47" s="20"/>
      <c r="B47" s="20"/>
      <c r="G47" s="20"/>
      <c r="H47" s="20"/>
    </row>
    <row r="48" spans="1:8" x14ac:dyDescent="0.25">
      <c r="A48" s="20"/>
      <c r="B48" s="20"/>
      <c r="G48" s="20"/>
      <c r="H48" s="20"/>
    </row>
    <row r="49" spans="1:23" x14ac:dyDescent="0.25">
      <c r="A49" s="20"/>
      <c r="B49" s="20"/>
      <c r="G49" s="20"/>
      <c r="H49" s="20"/>
    </row>
    <row r="50" spans="1:23" x14ac:dyDescent="0.25">
      <c r="A50" s="20"/>
      <c r="B50" s="20"/>
      <c r="G50" s="11"/>
    </row>
    <row r="51" spans="1:23" x14ac:dyDescent="0.25">
      <c r="A51" s="20"/>
      <c r="B51" s="20"/>
      <c r="G51" s="11"/>
    </row>
    <row r="52" spans="1:23" x14ac:dyDescent="0.25">
      <c r="A52" s="20"/>
      <c r="B52" s="20"/>
      <c r="G52" s="11"/>
    </row>
    <row r="53" spans="1:23" x14ac:dyDescent="0.25">
      <c r="A53" s="20"/>
      <c r="B53" s="20"/>
    </row>
    <row r="54" spans="1:23" x14ac:dyDescent="0.25">
      <c r="A54" s="20"/>
      <c r="B54" s="20"/>
      <c r="G54" s="20"/>
      <c r="H54" s="20"/>
      <c r="L54" s="29"/>
      <c r="M54" s="29"/>
      <c r="N54" s="33"/>
      <c r="O54" s="33"/>
      <c r="P54" s="29"/>
      <c r="Q54" s="29"/>
      <c r="R54" s="29"/>
      <c r="S54" s="29"/>
      <c r="T54" s="29"/>
      <c r="U54" s="29"/>
      <c r="V54" s="29"/>
      <c r="W54" s="29"/>
    </row>
    <row r="55" spans="1:23" x14ac:dyDescent="0.25">
      <c r="A55" s="20"/>
      <c r="B55" s="20"/>
      <c r="G55" s="20"/>
      <c r="H55" s="20"/>
      <c r="L55" s="29"/>
      <c r="M55" s="29"/>
      <c r="N55" s="33"/>
      <c r="O55" s="33"/>
      <c r="P55" s="29"/>
      <c r="Q55" s="29"/>
      <c r="R55" s="29"/>
      <c r="S55" s="29"/>
      <c r="T55" s="29"/>
      <c r="U55" s="29"/>
      <c r="V55" s="29"/>
      <c r="W55" s="29"/>
    </row>
    <row r="56" spans="1:23" x14ac:dyDescent="0.25">
      <c r="A56" s="20"/>
      <c r="B56" s="20"/>
      <c r="G56" s="20"/>
      <c r="H56" s="20"/>
      <c r="L56" s="29"/>
      <c r="M56" s="29"/>
      <c r="N56" s="33"/>
      <c r="O56" s="33"/>
      <c r="P56" s="29"/>
      <c r="Q56" s="29"/>
      <c r="R56" s="29"/>
      <c r="S56" s="29"/>
      <c r="T56" s="29"/>
      <c r="U56" s="29"/>
      <c r="V56" s="29"/>
      <c r="W56" s="29"/>
    </row>
    <row r="57" spans="1:23" x14ac:dyDescent="0.25">
      <c r="A57" s="20"/>
      <c r="B57" s="34"/>
      <c r="G57" s="20"/>
      <c r="H57" s="20"/>
      <c r="L57" s="29"/>
      <c r="M57" s="29"/>
      <c r="N57" s="33"/>
      <c r="O57" s="33"/>
      <c r="P57" s="29"/>
      <c r="Q57" s="29"/>
      <c r="R57" s="29"/>
      <c r="S57" s="29"/>
      <c r="T57" s="29"/>
      <c r="U57" s="29"/>
      <c r="V57" s="29"/>
      <c r="W57" s="29"/>
    </row>
    <row r="58" spans="1:23" x14ac:dyDescent="0.25">
      <c r="A58" s="20"/>
      <c r="B58" s="20"/>
      <c r="G58" s="20"/>
      <c r="H58" s="20"/>
      <c r="L58" s="29"/>
      <c r="M58" s="29"/>
      <c r="N58" s="33"/>
      <c r="O58" s="33"/>
      <c r="P58" s="29"/>
      <c r="Q58" s="29"/>
      <c r="R58" s="29"/>
      <c r="S58" s="29"/>
      <c r="T58" s="29"/>
      <c r="U58" s="29"/>
      <c r="V58" s="29"/>
      <c r="W58" s="29"/>
    </row>
    <row r="59" spans="1:23" x14ac:dyDescent="0.25">
      <c r="A59" s="20"/>
      <c r="B59" s="20"/>
      <c r="G59" s="20"/>
      <c r="H59" s="20"/>
      <c r="L59" s="29"/>
      <c r="M59" s="29"/>
      <c r="N59" s="33"/>
      <c r="O59" s="33"/>
      <c r="P59" s="29"/>
      <c r="Q59" s="29"/>
      <c r="R59" s="29"/>
      <c r="S59" s="29"/>
      <c r="T59" s="29"/>
      <c r="U59" s="29"/>
      <c r="V59" s="29"/>
      <c r="W59" s="29"/>
    </row>
    <row r="60" spans="1:23" x14ac:dyDescent="0.25">
      <c r="A60" s="20"/>
      <c r="B60" s="20"/>
      <c r="G60" s="20"/>
      <c r="H60" s="20"/>
      <c r="L60" s="29"/>
      <c r="M60" s="29"/>
      <c r="N60" s="33"/>
      <c r="O60" s="33"/>
      <c r="P60" s="29"/>
      <c r="Q60" s="29"/>
      <c r="R60" s="29"/>
      <c r="S60" s="29"/>
      <c r="T60" s="29"/>
      <c r="U60" s="29"/>
      <c r="V60" s="29"/>
      <c r="W60" s="29"/>
    </row>
    <row r="61" spans="1:23" x14ac:dyDescent="0.25">
      <c r="A61" s="20"/>
      <c r="B61" s="20"/>
      <c r="G61" s="20"/>
      <c r="H61" s="20"/>
      <c r="L61" s="29"/>
      <c r="M61" s="29"/>
      <c r="N61" s="33"/>
      <c r="O61" s="33"/>
      <c r="P61" s="29"/>
      <c r="Q61" s="29"/>
      <c r="R61" s="29"/>
      <c r="S61" s="29"/>
      <c r="T61" s="29"/>
      <c r="U61" s="29"/>
      <c r="V61" s="29"/>
      <c r="W61" s="29"/>
    </row>
    <row r="62" spans="1:23" x14ac:dyDescent="0.25">
      <c r="A62" s="20"/>
      <c r="B62" s="20"/>
      <c r="G62" s="20"/>
      <c r="H62" s="20"/>
      <c r="L62" s="29"/>
      <c r="M62" s="29"/>
      <c r="N62" s="16"/>
      <c r="O62" s="29"/>
      <c r="P62" s="29"/>
      <c r="Q62" s="29"/>
      <c r="R62" s="29"/>
      <c r="S62" s="29"/>
      <c r="T62" s="29"/>
      <c r="U62" s="29"/>
      <c r="V62" s="29"/>
      <c r="W62" s="29"/>
    </row>
    <row r="63" spans="1:23" x14ac:dyDescent="0.25">
      <c r="A63" s="20"/>
      <c r="B63" s="20"/>
      <c r="G63" s="20"/>
      <c r="H63" s="20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1:23" x14ac:dyDescent="0.25">
      <c r="A64" s="20"/>
      <c r="B64" s="20"/>
      <c r="G64" s="20"/>
      <c r="H64" s="20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1:23" x14ac:dyDescent="0.25">
      <c r="A65" s="20"/>
      <c r="B65" s="20"/>
      <c r="G65" s="20"/>
      <c r="H65" s="20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1:23" x14ac:dyDescent="0.25">
      <c r="A66" s="20"/>
      <c r="B66" s="20"/>
      <c r="G66" s="20"/>
      <c r="H66" s="20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1:23" x14ac:dyDescent="0.25">
      <c r="A67" s="20"/>
      <c r="B67" s="20"/>
      <c r="G67" s="20"/>
      <c r="H67" s="20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</row>
    <row r="68" spans="1:23" x14ac:dyDescent="0.25">
      <c r="A68" s="20"/>
      <c r="B68" s="20"/>
      <c r="G68" s="20"/>
      <c r="H68" s="20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</row>
    <row r="69" spans="1:23" x14ac:dyDescent="0.25">
      <c r="A69" s="20"/>
      <c r="B69" s="20"/>
      <c r="G69" s="20"/>
      <c r="H69" s="20"/>
    </row>
    <row r="70" spans="1:23" x14ac:dyDescent="0.25">
      <c r="A70" s="20"/>
      <c r="B70" s="20"/>
      <c r="G70" s="20"/>
      <c r="H70" s="20"/>
    </row>
    <row r="71" spans="1:23" x14ac:dyDescent="0.25">
      <c r="A71" s="20"/>
      <c r="B71" s="20"/>
      <c r="G71" s="20"/>
      <c r="H71" s="20"/>
    </row>
    <row r="72" spans="1:23" x14ac:dyDescent="0.25">
      <c r="A72" s="33"/>
      <c r="B72" s="33"/>
      <c r="C72" s="33"/>
      <c r="D72" s="33"/>
      <c r="E72" s="33"/>
      <c r="F72" s="33"/>
      <c r="G72" s="33"/>
      <c r="H72" s="33"/>
      <c r="I72" s="29"/>
    </row>
    <row r="73" spans="1:23" x14ac:dyDescent="0.25">
      <c r="A73" s="29"/>
      <c r="B73" s="29"/>
      <c r="C73" s="33"/>
      <c r="D73" s="33"/>
      <c r="E73" s="33"/>
      <c r="F73" s="33"/>
      <c r="G73" s="33"/>
      <c r="H73" s="33"/>
      <c r="I73" s="29"/>
    </row>
    <row r="74" spans="1:23" x14ac:dyDescent="0.25">
      <c r="A74" s="33"/>
      <c r="B74" s="33"/>
      <c r="C74" s="33"/>
      <c r="D74" s="33"/>
      <c r="E74" s="33"/>
      <c r="F74" s="33"/>
      <c r="G74" s="33"/>
      <c r="H74" s="33"/>
      <c r="I74" s="29"/>
    </row>
    <row r="75" spans="1:23" x14ac:dyDescent="0.25">
      <c r="A75" s="29"/>
      <c r="B75" s="29"/>
      <c r="C75" s="33"/>
      <c r="D75" s="33"/>
      <c r="E75" s="33"/>
      <c r="F75" s="33"/>
      <c r="G75" s="33"/>
      <c r="H75" s="33"/>
      <c r="I75" s="29"/>
    </row>
    <row r="76" spans="1:23" x14ac:dyDescent="0.25">
      <c r="A76" s="33"/>
      <c r="B76" s="33"/>
      <c r="C76" s="33"/>
      <c r="D76" s="33"/>
      <c r="E76" s="33"/>
      <c r="F76" s="33"/>
      <c r="G76" s="33"/>
      <c r="H76" s="33"/>
      <c r="I76" s="29"/>
    </row>
    <row r="77" spans="1:23" x14ac:dyDescent="0.25">
      <c r="A77" s="29"/>
      <c r="B77" s="29"/>
      <c r="C77" s="33"/>
      <c r="D77" s="33"/>
      <c r="E77" s="33"/>
      <c r="F77" s="33"/>
      <c r="G77" s="33"/>
      <c r="H77" s="33"/>
      <c r="I77" s="29"/>
    </row>
    <row r="78" spans="1:23" x14ac:dyDescent="0.25">
      <c r="A78" s="33"/>
      <c r="B78" s="33"/>
      <c r="C78" s="33"/>
      <c r="D78" s="33"/>
      <c r="E78" s="33"/>
      <c r="F78" s="33"/>
      <c r="G78" s="33"/>
      <c r="H78" s="33"/>
      <c r="I78" s="29"/>
    </row>
    <row r="79" spans="1:23" x14ac:dyDescent="0.25">
      <c r="A79" s="29"/>
      <c r="B79" s="29"/>
      <c r="C79" s="33"/>
      <c r="D79" s="33"/>
      <c r="E79" s="33"/>
      <c r="F79" s="33"/>
      <c r="G79" s="33"/>
      <c r="H79" s="33"/>
      <c r="I79" s="29"/>
    </row>
    <row r="80" spans="1:23" x14ac:dyDescent="0.25">
      <c r="A80" s="33"/>
      <c r="B80" s="33"/>
      <c r="C80" s="33"/>
      <c r="D80" s="33"/>
      <c r="E80" s="33"/>
      <c r="F80" s="33"/>
      <c r="G80" s="33"/>
      <c r="H80" s="33"/>
      <c r="I80" s="29"/>
    </row>
    <row r="81" spans="1:9" x14ac:dyDescent="0.25">
      <c r="A81" s="29"/>
      <c r="B81" s="29"/>
      <c r="C81" s="33"/>
      <c r="D81" s="33"/>
      <c r="E81" s="33"/>
      <c r="F81" s="33"/>
      <c r="G81" s="33"/>
      <c r="H81" s="33"/>
      <c r="I81" s="29"/>
    </row>
    <row r="82" spans="1:9" x14ac:dyDescent="0.25">
      <c r="A82" s="33"/>
      <c r="B82" s="33"/>
      <c r="C82" s="33"/>
      <c r="D82" s="33"/>
      <c r="E82" s="33"/>
      <c r="F82" s="33"/>
      <c r="G82" s="33"/>
      <c r="H82" s="33"/>
      <c r="I82" s="29"/>
    </row>
    <row r="83" spans="1:9" x14ac:dyDescent="0.25">
      <c r="A83" s="29"/>
      <c r="B83" s="29"/>
      <c r="C83" s="33"/>
      <c r="D83" s="33"/>
      <c r="E83" s="33"/>
      <c r="F83" s="33"/>
      <c r="G83" s="33"/>
      <c r="H83" s="33"/>
      <c r="I83" s="29"/>
    </row>
    <row r="84" spans="1:9" x14ac:dyDescent="0.25">
      <c r="A84" s="33"/>
      <c r="B84" s="33"/>
      <c r="C84" s="33"/>
      <c r="D84" s="33"/>
      <c r="E84" s="33"/>
      <c r="F84" s="33"/>
      <c r="G84" s="33"/>
      <c r="H84" s="33"/>
      <c r="I84" s="29"/>
    </row>
    <row r="85" spans="1:9" x14ac:dyDescent="0.25">
      <c r="A85" s="29"/>
      <c r="B85" s="29"/>
      <c r="C85" s="33"/>
      <c r="D85" s="33"/>
      <c r="E85" s="33"/>
      <c r="F85" s="33"/>
      <c r="G85" s="33"/>
      <c r="H85" s="33"/>
      <c r="I85" s="29"/>
    </row>
    <row r="86" spans="1:9" x14ac:dyDescent="0.25">
      <c r="A86" s="33"/>
      <c r="B86" s="33"/>
      <c r="C86" s="33"/>
      <c r="D86" s="33"/>
      <c r="E86" s="33"/>
      <c r="F86" s="33"/>
      <c r="G86" s="33"/>
      <c r="H86" s="33"/>
      <c r="I86" s="29"/>
    </row>
    <row r="87" spans="1:9" x14ac:dyDescent="0.25">
      <c r="A87" s="29"/>
      <c r="B87" s="29"/>
      <c r="C87" s="33"/>
      <c r="D87" s="33"/>
      <c r="E87" s="33"/>
      <c r="F87" s="33"/>
      <c r="G87" s="33"/>
      <c r="H87" s="33"/>
      <c r="I87" s="29"/>
    </row>
    <row r="88" spans="1:9" x14ac:dyDescent="0.25">
      <c r="A88" s="33"/>
      <c r="B88" s="33"/>
      <c r="C88" s="33"/>
      <c r="D88" s="33"/>
      <c r="E88" s="33"/>
      <c r="F88" s="33"/>
      <c r="G88" s="33"/>
      <c r="H88" s="33"/>
      <c r="I88" s="29"/>
    </row>
    <row r="89" spans="1:9" x14ac:dyDescent="0.25">
      <c r="A89" s="29"/>
      <c r="B89" s="29"/>
      <c r="C89" s="33"/>
      <c r="D89" s="33"/>
      <c r="E89" s="33"/>
      <c r="F89" s="33"/>
      <c r="G89" s="33"/>
      <c r="H89" s="33"/>
      <c r="I89" s="29"/>
    </row>
    <row r="90" spans="1:9" x14ac:dyDescent="0.25">
      <c r="A90" s="33"/>
      <c r="B90" s="33"/>
      <c r="C90" s="33"/>
      <c r="D90" s="33"/>
      <c r="E90" s="33"/>
      <c r="F90" s="33"/>
      <c r="G90" s="33"/>
      <c r="H90" s="33"/>
      <c r="I90" s="29"/>
    </row>
    <row r="91" spans="1:9" x14ac:dyDescent="0.25">
      <c r="A91" s="29"/>
      <c r="B91" s="29"/>
      <c r="C91" s="33"/>
      <c r="D91" s="33"/>
      <c r="E91" s="33"/>
      <c r="F91" s="33"/>
      <c r="G91" s="33"/>
      <c r="H91" s="33"/>
      <c r="I91" s="29"/>
    </row>
    <row r="92" spans="1:9" x14ac:dyDescent="0.25">
      <c r="A92" s="33"/>
      <c r="B92" s="33"/>
      <c r="C92" s="33"/>
      <c r="D92" s="33"/>
      <c r="E92" s="33"/>
      <c r="F92" s="33"/>
      <c r="G92" s="33"/>
      <c r="H92" s="33"/>
      <c r="I92" s="29"/>
    </row>
    <row r="93" spans="1:9" x14ac:dyDescent="0.25">
      <c r="A93" s="29"/>
      <c r="B93" s="29"/>
      <c r="C93" s="33"/>
      <c r="D93" s="33"/>
      <c r="E93" s="33"/>
      <c r="F93" s="33"/>
      <c r="G93" s="33"/>
      <c r="H93" s="33"/>
      <c r="I93" s="29"/>
    </row>
    <row r="94" spans="1:9" x14ac:dyDescent="0.25">
      <c r="A94" s="33"/>
      <c r="B94" s="33"/>
      <c r="C94" s="33"/>
      <c r="D94" s="33"/>
      <c r="E94" s="33"/>
      <c r="F94" s="33"/>
      <c r="G94" s="33"/>
      <c r="H94" s="33"/>
      <c r="I94" s="29"/>
    </row>
    <row r="95" spans="1:9" x14ac:dyDescent="0.25">
      <c r="A95" s="29"/>
      <c r="B95" s="29"/>
      <c r="C95" s="33"/>
      <c r="D95" s="33"/>
      <c r="E95" s="33"/>
      <c r="F95" s="33"/>
      <c r="G95" s="33"/>
      <c r="H95" s="33"/>
      <c r="I95" s="29"/>
    </row>
    <row r="96" spans="1:9" x14ac:dyDescent="0.25">
      <c r="A96" s="33"/>
      <c r="B96" s="33"/>
      <c r="C96" s="33"/>
      <c r="D96" s="33"/>
      <c r="E96" s="33"/>
      <c r="F96" s="33"/>
      <c r="G96" s="33"/>
      <c r="H96" s="33"/>
      <c r="I96" s="29"/>
    </row>
    <row r="97" spans="1:9" x14ac:dyDescent="0.25">
      <c r="A97" s="29"/>
      <c r="B97" s="29"/>
      <c r="C97" s="33"/>
      <c r="D97" s="33"/>
      <c r="E97" s="33"/>
      <c r="F97" s="33"/>
      <c r="G97" s="33"/>
      <c r="H97" s="33"/>
      <c r="I97" s="29"/>
    </row>
    <row r="98" spans="1:9" x14ac:dyDescent="0.25">
      <c r="A98" s="33"/>
      <c r="B98" s="33"/>
      <c r="C98" s="33"/>
      <c r="D98" s="33"/>
      <c r="E98" s="33"/>
      <c r="F98" s="33"/>
      <c r="G98" s="33"/>
      <c r="H98" s="33"/>
      <c r="I98" s="29"/>
    </row>
    <row r="99" spans="1:9" x14ac:dyDescent="0.25">
      <c r="A99" s="29"/>
      <c r="B99" s="29"/>
      <c r="C99" s="33"/>
      <c r="D99" s="33"/>
      <c r="E99" s="33"/>
      <c r="F99" s="33"/>
      <c r="G99" s="33"/>
      <c r="H99" s="33"/>
      <c r="I99" s="29"/>
    </row>
    <row r="100" spans="1:9" x14ac:dyDescent="0.25">
      <c r="A100" s="33"/>
      <c r="B100" s="33"/>
      <c r="C100" s="33"/>
      <c r="D100" s="33"/>
      <c r="E100" s="33"/>
      <c r="F100" s="33"/>
      <c r="G100" s="33"/>
      <c r="H100" s="33"/>
      <c r="I100" s="29"/>
    </row>
    <row r="101" spans="1:9" x14ac:dyDescent="0.25">
      <c r="A101" s="29"/>
      <c r="B101" s="29"/>
      <c r="C101" s="33"/>
      <c r="D101" s="33"/>
      <c r="E101" s="33"/>
      <c r="F101" s="33"/>
      <c r="G101" s="33"/>
      <c r="H101" s="33"/>
      <c r="I101" s="29"/>
    </row>
    <row r="102" spans="1:9" x14ac:dyDescent="0.25">
      <c r="A102" s="29"/>
      <c r="B102" s="29"/>
      <c r="C102" s="29"/>
      <c r="D102" s="33"/>
      <c r="E102" s="33"/>
      <c r="F102" s="33"/>
      <c r="G102" s="29"/>
      <c r="H102" s="29"/>
      <c r="I102" s="29"/>
    </row>
    <row r="103" spans="1:9" x14ac:dyDescent="0.25">
      <c r="A103" s="29"/>
      <c r="B103" s="29"/>
      <c r="C103" s="29"/>
      <c r="D103" s="33"/>
      <c r="E103" s="33"/>
      <c r="F103" s="33"/>
      <c r="G103" s="29"/>
      <c r="H103" s="29"/>
      <c r="I103" s="29"/>
    </row>
    <row r="104" spans="1:9" x14ac:dyDescent="0.25">
      <c r="A104" s="29"/>
      <c r="B104" s="29"/>
      <c r="C104" s="29"/>
      <c r="D104" s="33"/>
      <c r="E104" s="33"/>
      <c r="F104" s="33"/>
      <c r="G104" s="29"/>
      <c r="H104" s="29"/>
      <c r="I104" s="29"/>
    </row>
    <row r="105" spans="1:9" x14ac:dyDescent="0.25">
      <c r="A105" s="29"/>
      <c r="B105" s="29"/>
      <c r="C105" s="29"/>
      <c r="D105" s="33"/>
      <c r="E105" s="33"/>
      <c r="F105" s="33"/>
      <c r="G105" s="29"/>
      <c r="H105" s="29"/>
      <c r="I105" s="29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zoomScale="25" zoomScaleNormal="25" workbookViewId="0">
      <pane xSplit="1" ySplit="1" topLeftCell="B2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cols>
    <col min="20" max="20" width="15" bestFit="1" customWidth="1"/>
  </cols>
  <sheetData>
    <row r="1" spans="1:22" ht="47.25" x14ac:dyDescent="0.25">
      <c r="A1" s="2" t="s">
        <v>0</v>
      </c>
      <c r="B1" s="2" t="s">
        <v>1</v>
      </c>
      <c r="C1" s="2" t="s">
        <v>3</v>
      </c>
      <c r="D1" t="s">
        <v>165</v>
      </c>
      <c r="E1" t="s">
        <v>164</v>
      </c>
      <c r="F1" t="s">
        <v>163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2" t="s">
        <v>0</v>
      </c>
      <c r="O1" s="2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30" t="s">
        <v>143</v>
      </c>
      <c r="V1" s="29"/>
    </row>
    <row r="2" spans="1:22" x14ac:dyDescent="0.25">
      <c r="A2" s="20">
        <v>1.5</v>
      </c>
      <c r="B2" s="20" t="s">
        <v>162</v>
      </c>
      <c r="C2" t="s">
        <v>17</v>
      </c>
      <c r="D2">
        <v>84</v>
      </c>
      <c r="E2">
        <v>11</v>
      </c>
      <c r="F2">
        <v>7</v>
      </c>
      <c r="G2" s="20"/>
      <c r="H2" s="20"/>
      <c r="N2" s="20">
        <v>1.5</v>
      </c>
      <c r="O2" s="20" t="s">
        <v>23</v>
      </c>
      <c r="P2">
        <f>SUM(E3:E4)</f>
        <v>18</v>
      </c>
      <c r="Q2">
        <f>SUM(D3:D4)</f>
        <v>266</v>
      </c>
      <c r="R2">
        <f>SUM(F3:F4)</f>
        <v>3</v>
      </c>
      <c r="S2">
        <f>((R2/(P2+R2))*100)+1</f>
        <v>15.285714285714285</v>
      </c>
      <c r="T2">
        <f>SUM(P2,R2)</f>
        <v>21</v>
      </c>
      <c r="U2" s="29">
        <f>S2*$S$11</f>
        <v>0.7481015622386511</v>
      </c>
      <c r="V2" s="29"/>
    </row>
    <row r="3" spans="1:22" x14ac:dyDescent="0.25">
      <c r="C3" t="s">
        <v>45</v>
      </c>
      <c r="D3">
        <v>150</v>
      </c>
      <c r="E3">
        <v>11</v>
      </c>
      <c r="F3">
        <v>3</v>
      </c>
      <c r="G3" s="20"/>
      <c r="H3" s="20"/>
      <c r="N3" s="20">
        <v>2.4</v>
      </c>
      <c r="O3" s="20" t="s">
        <v>23</v>
      </c>
      <c r="P3">
        <f>SUM(E6:E7)</f>
        <v>18</v>
      </c>
      <c r="Q3">
        <f>SUM(D6:D7)</f>
        <v>367</v>
      </c>
      <c r="R3">
        <f>SUM(F6:F7)</f>
        <v>4</v>
      </c>
      <c r="S3">
        <f>((R3/(P3+R3))*100)+1</f>
        <v>19.181818181818183</v>
      </c>
      <c r="T3">
        <f>SUM(P3,R3)</f>
        <v>22</v>
      </c>
      <c r="U3" s="29">
        <f>S3*$S$11</f>
        <v>0.93878165456795903</v>
      </c>
      <c r="V3" s="29"/>
    </row>
    <row r="4" spans="1:22" x14ac:dyDescent="0.25">
      <c r="C4" t="s">
        <v>46</v>
      </c>
      <c r="D4">
        <v>116</v>
      </c>
      <c r="E4">
        <v>7</v>
      </c>
      <c r="F4">
        <v>0</v>
      </c>
      <c r="G4" s="20"/>
      <c r="H4" s="20"/>
      <c r="N4" s="20">
        <v>3.3</v>
      </c>
      <c r="O4" s="20" t="s">
        <v>23</v>
      </c>
      <c r="P4">
        <f>SUM(E9:E10)</f>
        <v>18</v>
      </c>
      <c r="Q4">
        <f>SUM(D9:D10)</f>
        <v>750</v>
      </c>
      <c r="R4">
        <f>SUM(F9:F10)</f>
        <v>1</v>
      </c>
      <c r="S4">
        <f>((R4/(P4+R4))*100)+1</f>
        <v>6.2631578947368416</v>
      </c>
      <c r="T4">
        <f>SUM(P4,R4)</f>
        <v>19</v>
      </c>
      <c r="U4" s="29">
        <f>S4*$S$11</f>
        <v>0.30652661158130662</v>
      </c>
      <c r="V4" s="29"/>
    </row>
    <row r="5" spans="1:22" x14ac:dyDescent="0.25">
      <c r="A5" s="20">
        <v>2.4</v>
      </c>
      <c r="B5" s="20" t="s">
        <v>23</v>
      </c>
      <c r="C5" t="s">
        <v>17</v>
      </c>
      <c r="D5">
        <v>276</v>
      </c>
      <c r="E5">
        <v>8</v>
      </c>
      <c r="F5">
        <v>7</v>
      </c>
      <c r="G5" s="20"/>
      <c r="H5" s="20"/>
      <c r="N5" s="20">
        <v>4.3</v>
      </c>
      <c r="O5" s="20" t="s">
        <v>23</v>
      </c>
      <c r="P5">
        <f>SUM(E12:E13)</f>
        <v>12</v>
      </c>
      <c r="Q5">
        <f>SUM(D12:D13)</f>
        <v>340</v>
      </c>
      <c r="R5">
        <f>SUM(F12:F13)</f>
        <v>8</v>
      </c>
      <c r="S5">
        <f>((R5/(P5+R5))*100)+1</f>
        <v>41</v>
      </c>
      <c r="T5">
        <f>SUM(P5,R5)</f>
        <v>20</v>
      </c>
      <c r="U5" s="29">
        <f>S5*$S$11</f>
        <v>2.0065901716120829</v>
      </c>
      <c r="V5" s="29"/>
    </row>
    <row r="6" spans="1:22" x14ac:dyDescent="0.25">
      <c r="C6" t="s">
        <v>45</v>
      </c>
      <c r="D6">
        <f>370-14</f>
        <v>356</v>
      </c>
      <c r="E6">
        <v>12</v>
      </c>
      <c r="F6">
        <v>2</v>
      </c>
      <c r="G6" s="20"/>
      <c r="H6" s="20"/>
      <c r="N6" s="20"/>
      <c r="O6" s="20"/>
    </row>
    <row r="7" spans="1:22" x14ac:dyDescent="0.25">
      <c r="C7" t="s">
        <v>46</v>
      </c>
      <c r="D7">
        <v>11</v>
      </c>
      <c r="E7">
        <v>6</v>
      </c>
      <c r="F7">
        <v>2</v>
      </c>
      <c r="G7" s="20"/>
      <c r="H7" s="20"/>
      <c r="N7" s="20"/>
      <c r="O7" s="20"/>
    </row>
    <row r="8" spans="1:22" x14ac:dyDescent="0.25">
      <c r="A8" s="20">
        <v>3.3</v>
      </c>
      <c r="B8" s="20" t="s">
        <v>23</v>
      </c>
      <c r="C8" t="s">
        <v>17</v>
      </c>
      <c r="D8">
        <f>287-15</f>
        <v>272</v>
      </c>
      <c r="E8">
        <v>9</v>
      </c>
      <c r="F8">
        <v>6</v>
      </c>
      <c r="G8" s="20"/>
      <c r="H8" s="20"/>
      <c r="N8" s="20"/>
      <c r="O8" s="20"/>
    </row>
    <row r="9" spans="1:22" x14ac:dyDescent="0.25">
      <c r="C9" t="s">
        <v>45</v>
      </c>
      <c r="D9">
        <f>394-11</f>
        <v>383</v>
      </c>
      <c r="E9">
        <v>11</v>
      </c>
      <c r="F9">
        <v>0</v>
      </c>
      <c r="G9" s="20"/>
      <c r="H9" s="20"/>
      <c r="N9" s="20"/>
      <c r="O9" s="20"/>
    </row>
    <row r="10" spans="1:22" x14ac:dyDescent="0.25">
      <c r="C10" t="s">
        <v>46</v>
      </c>
      <c r="D10">
        <f>375-8</f>
        <v>367</v>
      </c>
      <c r="E10">
        <v>7</v>
      </c>
      <c r="F10">
        <v>1</v>
      </c>
      <c r="G10" s="20"/>
      <c r="H10" s="20"/>
      <c r="N10" s="1" t="s">
        <v>24</v>
      </c>
      <c r="S10">
        <f>AVERAGE(S2:S5)</f>
        <v>20.432672590567329</v>
      </c>
    </row>
    <row r="11" spans="1:22" x14ac:dyDescent="0.25">
      <c r="A11" s="20">
        <v>4.3</v>
      </c>
      <c r="B11" s="20" t="s">
        <v>23</v>
      </c>
      <c r="C11" t="s">
        <v>17</v>
      </c>
      <c r="D11">
        <f>349-14</f>
        <v>335</v>
      </c>
      <c r="E11">
        <v>5</v>
      </c>
      <c r="F11">
        <v>8</v>
      </c>
      <c r="G11" s="20"/>
      <c r="H11" s="20"/>
      <c r="N11" s="1" t="s">
        <v>141</v>
      </c>
      <c r="S11">
        <f>1/S10</f>
        <v>4.8941223697855682E-2</v>
      </c>
    </row>
    <row r="12" spans="1:22" x14ac:dyDescent="0.25">
      <c r="C12" t="s">
        <v>45</v>
      </c>
      <c r="D12">
        <f>190-6</f>
        <v>184</v>
      </c>
      <c r="E12">
        <v>5</v>
      </c>
      <c r="F12">
        <v>1</v>
      </c>
      <c r="G12" s="20"/>
      <c r="H12" s="20"/>
    </row>
    <row r="13" spans="1:22" x14ac:dyDescent="0.25">
      <c r="C13" t="s">
        <v>46</v>
      </c>
      <c r="D13">
        <f>170-14</f>
        <v>156</v>
      </c>
      <c r="E13">
        <v>7</v>
      </c>
      <c r="F13">
        <v>7</v>
      </c>
      <c r="G13" s="20"/>
      <c r="H13" s="20"/>
    </row>
    <row r="14" spans="1:22" x14ac:dyDescent="0.25">
      <c r="A14" s="20"/>
      <c r="B14" s="20"/>
      <c r="C14" s="20"/>
      <c r="D14" s="20"/>
      <c r="E14" s="20"/>
      <c r="F14" s="20"/>
      <c r="G14" s="20"/>
      <c r="H14" s="20"/>
    </row>
    <row r="15" spans="1:22" x14ac:dyDescent="0.25">
      <c r="C15" s="20"/>
      <c r="D15" s="20"/>
      <c r="E15" s="20"/>
      <c r="F15" s="20"/>
      <c r="G15" s="20"/>
      <c r="H15" s="20"/>
    </row>
    <row r="16" spans="1:22" x14ac:dyDescent="0.25">
      <c r="A16" s="20">
        <v>3.4</v>
      </c>
      <c r="B16" s="20" t="s">
        <v>161</v>
      </c>
      <c r="C16" t="s">
        <v>17</v>
      </c>
      <c r="D16">
        <f>135-17</f>
        <v>118</v>
      </c>
      <c r="E16">
        <v>11</v>
      </c>
      <c r="F16">
        <v>6</v>
      </c>
      <c r="G16" s="20"/>
      <c r="H16" s="20"/>
      <c r="N16" s="20">
        <v>3.4</v>
      </c>
      <c r="O16" s="20" t="s">
        <v>161</v>
      </c>
      <c r="P16">
        <f>SUM(E17:E18)</f>
        <v>12</v>
      </c>
      <c r="Q16">
        <f>SUM(D17:D18)</f>
        <v>54</v>
      </c>
      <c r="R16">
        <f>SUM(F17:F18)</f>
        <v>4</v>
      </c>
      <c r="S16">
        <f>((R16/(P16+R16))*100)+1</f>
        <v>26</v>
      </c>
      <c r="T16">
        <f>SUM(P16,R16)</f>
        <v>16</v>
      </c>
      <c r="U16" s="29">
        <f>S16*$S$11</f>
        <v>1.2724718161442476</v>
      </c>
    </row>
    <row r="17" spans="1:21" x14ac:dyDescent="0.25">
      <c r="C17" t="s">
        <v>45</v>
      </c>
      <c r="D17">
        <f>55-8</f>
        <v>47</v>
      </c>
      <c r="E17">
        <v>5</v>
      </c>
      <c r="F17">
        <v>3</v>
      </c>
      <c r="G17" s="20"/>
      <c r="H17" s="20"/>
      <c r="N17" s="20">
        <v>3.5</v>
      </c>
      <c r="O17" s="20" t="s">
        <v>161</v>
      </c>
      <c r="P17">
        <f>SUM(E20:E21)</f>
        <v>17</v>
      </c>
      <c r="Q17">
        <f>SUM(D20:D21)</f>
        <v>109</v>
      </c>
      <c r="R17">
        <f>SUM(F20:F21)</f>
        <v>4</v>
      </c>
      <c r="S17">
        <f>((R17/(P17+R17))*100)+1</f>
        <v>20.047619047619047</v>
      </c>
      <c r="T17">
        <f>SUM(P17,R17)</f>
        <v>21</v>
      </c>
      <c r="U17" s="29">
        <f>S17*$S$11</f>
        <v>0.98115500841891623</v>
      </c>
    </row>
    <row r="18" spans="1:21" x14ac:dyDescent="0.25">
      <c r="C18" t="s">
        <v>46</v>
      </c>
      <c r="D18">
        <v>7</v>
      </c>
      <c r="E18">
        <v>7</v>
      </c>
      <c r="F18">
        <v>1</v>
      </c>
      <c r="G18" s="20"/>
      <c r="H18" s="20"/>
      <c r="N18" s="20">
        <v>4.0999999999999996</v>
      </c>
      <c r="O18" s="20" t="s">
        <v>161</v>
      </c>
      <c r="P18">
        <f>SUM(E23:E24)</f>
        <v>10</v>
      </c>
      <c r="Q18">
        <f>SUM(D23:D24)</f>
        <v>1</v>
      </c>
      <c r="R18">
        <f>SUM(F23:F24)</f>
        <v>5</v>
      </c>
      <c r="S18">
        <f>((R18/(P18+R18))*100)+1</f>
        <v>34.333333333333329</v>
      </c>
      <c r="T18">
        <f>SUM(P18,R18)</f>
        <v>15</v>
      </c>
      <c r="U18" s="29">
        <f>S18*$S$11</f>
        <v>1.6803153469597114</v>
      </c>
    </row>
    <row r="19" spans="1:21" x14ac:dyDescent="0.25">
      <c r="A19" s="20">
        <v>3.5</v>
      </c>
      <c r="B19" s="20" t="s">
        <v>44</v>
      </c>
      <c r="C19" t="s">
        <v>17</v>
      </c>
      <c r="D19">
        <f>116-14</f>
        <v>102</v>
      </c>
      <c r="E19">
        <v>12</v>
      </c>
      <c r="F19">
        <v>2</v>
      </c>
      <c r="G19" s="20"/>
      <c r="H19" s="20"/>
      <c r="N19" s="20">
        <v>4.2</v>
      </c>
      <c r="O19" s="20" t="s">
        <v>161</v>
      </c>
      <c r="P19">
        <f>SUM(E26:E27)</f>
        <v>11</v>
      </c>
      <c r="Q19">
        <f>SUM(D26:D27)</f>
        <v>98</v>
      </c>
      <c r="R19">
        <f>SUM(F26:F27)</f>
        <v>2</v>
      </c>
      <c r="S19">
        <f>((R19/(P19+R19))*100)+1</f>
        <v>16.384615384615387</v>
      </c>
      <c r="T19">
        <f>SUM(P19,R19)</f>
        <v>13</v>
      </c>
      <c r="U19" s="29">
        <f>S19*$S$11</f>
        <v>0.80188312674178941</v>
      </c>
    </row>
    <row r="20" spans="1:21" x14ac:dyDescent="0.25">
      <c r="C20" t="s">
        <v>45</v>
      </c>
      <c r="D20">
        <f>104-11</f>
        <v>93</v>
      </c>
      <c r="E20">
        <v>9</v>
      </c>
      <c r="F20">
        <v>2</v>
      </c>
      <c r="G20" s="20"/>
      <c r="H20" s="20"/>
    </row>
    <row r="21" spans="1:21" x14ac:dyDescent="0.25">
      <c r="C21" t="s">
        <v>46</v>
      </c>
      <c r="D21">
        <v>16</v>
      </c>
      <c r="E21">
        <v>8</v>
      </c>
      <c r="F21">
        <v>2</v>
      </c>
      <c r="G21" s="20"/>
      <c r="H21" s="20"/>
    </row>
    <row r="22" spans="1:21" x14ac:dyDescent="0.25">
      <c r="A22" s="20">
        <v>4.0999999999999996</v>
      </c>
      <c r="B22" s="20" t="s">
        <v>44</v>
      </c>
      <c r="C22" t="s">
        <v>17</v>
      </c>
      <c r="G22" s="20"/>
      <c r="H22" s="20"/>
    </row>
    <row r="23" spans="1:21" x14ac:dyDescent="0.25">
      <c r="C23" t="s">
        <v>45</v>
      </c>
      <c r="D23">
        <v>1</v>
      </c>
      <c r="E23">
        <v>10</v>
      </c>
      <c r="F23">
        <v>5</v>
      </c>
      <c r="G23" s="20"/>
      <c r="H23" s="20"/>
    </row>
    <row r="24" spans="1:21" x14ac:dyDescent="0.25">
      <c r="C24" t="s">
        <v>46</v>
      </c>
      <c r="G24" s="20"/>
      <c r="H24" s="20"/>
      <c r="N24" s="1" t="s">
        <v>24</v>
      </c>
      <c r="S24">
        <f>AVERAGE(S16:S19)</f>
        <v>24.191391941391942</v>
      </c>
    </row>
    <row r="25" spans="1:21" x14ac:dyDescent="0.25">
      <c r="A25" s="20">
        <v>4.2</v>
      </c>
      <c r="B25" s="20" t="s">
        <v>44</v>
      </c>
      <c r="C25" t="s">
        <v>17</v>
      </c>
      <c r="D25">
        <v>184</v>
      </c>
      <c r="E25">
        <v>14</v>
      </c>
      <c r="F25">
        <v>1</v>
      </c>
      <c r="G25" s="20"/>
      <c r="H25" s="20"/>
    </row>
    <row r="26" spans="1:21" x14ac:dyDescent="0.25">
      <c r="C26" t="s">
        <v>45</v>
      </c>
      <c r="D26">
        <v>73</v>
      </c>
      <c r="E26">
        <v>6</v>
      </c>
      <c r="F26">
        <v>1</v>
      </c>
      <c r="G26" s="20"/>
      <c r="H26" s="20"/>
      <c r="N26" s="1" t="s">
        <v>139</v>
      </c>
      <c r="S26">
        <f>TTEST(S2:S5,S16:S19,2,2)</f>
        <v>0.66830640113613038</v>
      </c>
    </row>
    <row r="27" spans="1:21" x14ac:dyDescent="0.25">
      <c r="C27" t="s">
        <v>46</v>
      </c>
      <c r="D27">
        <v>25</v>
      </c>
      <c r="E27">
        <v>5</v>
      </c>
      <c r="F27">
        <v>1</v>
      </c>
      <c r="G27" s="20"/>
      <c r="H27" s="20"/>
    </row>
    <row r="28" spans="1:21" x14ac:dyDescent="0.25">
      <c r="A28" s="20"/>
      <c r="B28" s="20"/>
      <c r="C28" s="20"/>
      <c r="D28" s="20"/>
      <c r="E28" s="20"/>
      <c r="F28" s="20"/>
      <c r="G28" s="20"/>
      <c r="H28" s="20"/>
    </row>
    <row r="29" spans="1:21" x14ac:dyDescent="0.25">
      <c r="C29" s="20"/>
      <c r="D29" s="20"/>
      <c r="E29" s="20"/>
      <c r="F29" s="20"/>
      <c r="G29" s="20"/>
      <c r="H29" s="20"/>
    </row>
    <row r="30" spans="1:21" x14ac:dyDescent="0.25">
      <c r="A30" s="20"/>
      <c r="B30" s="20"/>
      <c r="C30" s="20"/>
      <c r="D30" s="20"/>
      <c r="E30" s="20"/>
      <c r="F30" s="20"/>
      <c r="G30" s="20"/>
      <c r="H30" s="20"/>
    </row>
    <row r="31" spans="1:21" x14ac:dyDescent="0.25">
      <c r="C31" s="20"/>
      <c r="D31" s="20"/>
      <c r="E31" s="20"/>
      <c r="F31" s="20"/>
      <c r="G31" s="20"/>
      <c r="H31" s="20"/>
    </row>
    <row r="32" spans="1:21" x14ac:dyDescent="0.25">
      <c r="A32" s="20"/>
      <c r="B32" s="20"/>
      <c r="C32" s="20"/>
      <c r="D32" s="20"/>
      <c r="E32" s="20"/>
      <c r="F32" s="20"/>
      <c r="G32" s="20"/>
      <c r="H32" s="20"/>
    </row>
    <row r="33" spans="1:8" x14ac:dyDescent="0.25">
      <c r="C33" s="20"/>
      <c r="D33" s="20"/>
      <c r="E33" s="20"/>
      <c r="F33" s="20"/>
      <c r="G33" s="20"/>
      <c r="H33" s="20"/>
    </row>
    <row r="34" spans="1:8" x14ac:dyDescent="0.25">
      <c r="A34" s="20"/>
      <c r="B34" s="20"/>
      <c r="C34" s="20"/>
      <c r="D34" s="20"/>
      <c r="E34" s="20"/>
      <c r="F34" s="20"/>
      <c r="G34" s="20"/>
      <c r="H34" s="20"/>
    </row>
    <row r="35" spans="1:8" x14ac:dyDescent="0.25">
      <c r="C35" s="20"/>
      <c r="D35" s="20"/>
      <c r="E35" s="20"/>
      <c r="F35" s="20"/>
      <c r="G35" s="20"/>
      <c r="H35" s="20"/>
    </row>
    <row r="36" spans="1:8" x14ac:dyDescent="0.25">
      <c r="A36" s="20"/>
      <c r="B36" s="20"/>
      <c r="C36" s="20"/>
      <c r="D36" s="20"/>
      <c r="E36" s="20"/>
      <c r="F36" s="20"/>
      <c r="G36" s="20"/>
      <c r="H36" s="20"/>
    </row>
    <row r="37" spans="1:8" x14ac:dyDescent="0.25">
      <c r="C37" s="20"/>
      <c r="D37" s="20"/>
      <c r="E37" s="20"/>
      <c r="F37" s="20"/>
      <c r="G37" s="20"/>
      <c r="H37" s="20"/>
    </row>
    <row r="38" spans="1:8" x14ac:dyDescent="0.25">
      <c r="A38" s="20"/>
      <c r="B38" s="20"/>
      <c r="C38" s="20"/>
      <c r="D38" s="20"/>
      <c r="E38" s="20"/>
      <c r="F38" s="20"/>
      <c r="G38" s="20"/>
      <c r="H38" s="20"/>
    </row>
    <row r="39" spans="1:8" x14ac:dyDescent="0.25">
      <c r="C39" s="20"/>
      <c r="D39" s="20"/>
      <c r="E39" s="20"/>
      <c r="F39" s="20"/>
      <c r="G39" s="20"/>
      <c r="H39" s="20"/>
    </row>
    <row r="40" spans="1:8" x14ac:dyDescent="0.25">
      <c r="A40" s="20"/>
      <c r="B40" s="20"/>
      <c r="C40" s="20"/>
      <c r="D40" s="20"/>
      <c r="E40" s="20"/>
      <c r="F40" s="20"/>
      <c r="G40" s="20"/>
      <c r="H40" s="20"/>
    </row>
    <row r="41" spans="1:8" x14ac:dyDescent="0.25">
      <c r="C41" s="20"/>
      <c r="D41" s="20"/>
      <c r="E41" s="20"/>
      <c r="F41" s="20"/>
      <c r="G41" s="20"/>
      <c r="H41" s="20"/>
    </row>
    <row r="42" spans="1:8" x14ac:dyDescent="0.25">
      <c r="A42" s="20"/>
      <c r="B42" s="20"/>
      <c r="C42" s="20"/>
      <c r="D42" s="20"/>
      <c r="E42" s="20"/>
      <c r="F42" s="20"/>
      <c r="G42" s="20"/>
      <c r="H42" s="20"/>
    </row>
    <row r="43" spans="1:8" x14ac:dyDescent="0.25">
      <c r="C43" s="20"/>
      <c r="D43" s="20"/>
      <c r="E43" s="20"/>
      <c r="F43" s="20"/>
      <c r="G43" s="20"/>
      <c r="H43" s="20"/>
    </row>
    <row r="44" spans="1:8" x14ac:dyDescent="0.25">
      <c r="A44" s="20"/>
      <c r="B44" s="20"/>
      <c r="C44" s="20"/>
      <c r="D44" s="20"/>
      <c r="E44" s="20"/>
      <c r="F44" s="20"/>
      <c r="G44" s="20"/>
      <c r="H44" s="20"/>
    </row>
    <row r="45" spans="1:8" x14ac:dyDescent="0.25">
      <c r="C45" s="20"/>
      <c r="D45" s="20"/>
      <c r="E45" s="20"/>
      <c r="F45" s="20"/>
      <c r="G45" s="20"/>
      <c r="H45" s="20"/>
    </row>
    <row r="46" spans="1:8" x14ac:dyDescent="0.25">
      <c r="A46" s="20"/>
      <c r="B46" s="20"/>
      <c r="C46" s="20"/>
      <c r="D46" s="20"/>
      <c r="E46" s="20"/>
      <c r="F46" s="20"/>
      <c r="G46" s="20"/>
      <c r="H46" s="20"/>
    </row>
    <row r="47" spans="1:8" x14ac:dyDescent="0.25">
      <c r="C47" s="20"/>
      <c r="D47" s="20"/>
      <c r="E47" s="20"/>
      <c r="F47" s="20"/>
      <c r="G47" s="20"/>
      <c r="H47" s="20"/>
    </row>
    <row r="48" spans="1:8" x14ac:dyDescent="0.25">
      <c r="A48" s="20"/>
      <c r="B48" s="20"/>
      <c r="C48" s="20"/>
      <c r="D48" s="20"/>
      <c r="E48" s="20"/>
      <c r="F48" s="20"/>
      <c r="G48" s="20"/>
      <c r="H48" s="20"/>
    </row>
    <row r="49" spans="1:22" x14ac:dyDescent="0.25">
      <c r="C49" s="20"/>
      <c r="D49" s="20"/>
      <c r="E49" s="20"/>
      <c r="F49" s="20"/>
      <c r="G49" s="20"/>
      <c r="H49" s="20"/>
    </row>
    <row r="54" spans="1:22" x14ac:dyDescent="0.25">
      <c r="A54" s="20">
        <v>1.3</v>
      </c>
      <c r="B54" s="28" t="s">
        <v>150</v>
      </c>
      <c r="C54" s="20" t="s">
        <v>151</v>
      </c>
      <c r="D54" s="20">
        <v>12</v>
      </c>
      <c r="E54" s="20">
        <v>40</v>
      </c>
      <c r="F54" s="20">
        <v>7</v>
      </c>
      <c r="G54" s="20"/>
      <c r="H54" s="20"/>
      <c r="N54" s="20">
        <v>1.3</v>
      </c>
      <c r="O54" s="28" t="s">
        <v>150</v>
      </c>
      <c r="P54">
        <f>SUM(D54,D55,D70,D71,D86,D87)</f>
        <v>50</v>
      </c>
      <c r="Q54">
        <f>SUM(E54,E55,E70,E71,E86,E87)</f>
        <v>86</v>
      </c>
      <c r="R54">
        <f>SUM(F54,F55,F70,F71,F86,F87)</f>
        <v>31</v>
      </c>
      <c r="S54">
        <f t="shared" ref="S54:S61" si="0">(R54/(P54+R54))*100</f>
        <v>38.271604938271601</v>
      </c>
      <c r="T54">
        <f t="shared" ref="T54:T61" si="1">SUM(P54,R54)</f>
        <v>81</v>
      </c>
      <c r="V54">
        <f t="shared" ref="V54:V61" si="2">S54*$S$11</f>
        <v>1.8730591785599087</v>
      </c>
    </row>
    <row r="55" spans="1:22" x14ac:dyDescent="0.25">
      <c r="C55" s="20" t="s">
        <v>17</v>
      </c>
      <c r="D55" s="20">
        <v>10</v>
      </c>
      <c r="E55" s="20">
        <v>29</v>
      </c>
      <c r="F55" s="20">
        <v>2</v>
      </c>
      <c r="G55" s="20"/>
      <c r="H55" s="20"/>
      <c r="N55" s="20">
        <v>1.5</v>
      </c>
      <c r="O55" s="28" t="s">
        <v>150</v>
      </c>
      <c r="P55">
        <f>SUM(D56,D57,D73,D72,D89,D88)</f>
        <v>52</v>
      </c>
      <c r="Q55">
        <f>SUM(E56,E57,E73,E72,E89,E88)</f>
        <v>208</v>
      </c>
      <c r="R55">
        <f>SUM(F56,F57,F73,F72,F89,F88)</f>
        <v>37</v>
      </c>
      <c r="S55">
        <f t="shared" si="0"/>
        <v>41.573033707865171</v>
      </c>
      <c r="T55">
        <f t="shared" si="1"/>
        <v>89</v>
      </c>
      <c r="V55">
        <f t="shared" si="2"/>
        <v>2.0346351424951239</v>
      </c>
    </row>
    <row r="56" spans="1:22" x14ac:dyDescent="0.25">
      <c r="A56" s="20">
        <v>1.5</v>
      </c>
      <c r="B56" s="28" t="s">
        <v>134</v>
      </c>
      <c r="C56" s="20" t="s">
        <v>17</v>
      </c>
      <c r="D56" s="20">
        <v>7</v>
      </c>
      <c r="E56" s="20">
        <v>12</v>
      </c>
      <c r="F56" s="20">
        <v>6</v>
      </c>
      <c r="G56" s="20"/>
      <c r="H56" s="20"/>
      <c r="N56" s="20">
        <v>2.2999999999999998</v>
      </c>
      <c r="O56" s="28" t="s">
        <v>150</v>
      </c>
      <c r="P56">
        <f>SUM(D59,D58,D74,D75,D90,D91)</f>
        <v>41</v>
      </c>
      <c r="Q56">
        <f>SUM(E59,E58,E74,E75,E90,E91)</f>
        <v>373</v>
      </c>
      <c r="R56">
        <f>SUM(F59,F58,F74,F75,F90,F91)</f>
        <v>41</v>
      </c>
      <c r="S56">
        <f t="shared" si="0"/>
        <v>50</v>
      </c>
      <c r="T56">
        <f t="shared" si="1"/>
        <v>82</v>
      </c>
      <c r="V56">
        <f t="shared" si="2"/>
        <v>2.4470611848927839</v>
      </c>
    </row>
    <row r="57" spans="1:22" x14ac:dyDescent="0.25">
      <c r="C57" s="20" t="s">
        <v>17</v>
      </c>
      <c r="D57" s="20">
        <v>5</v>
      </c>
      <c r="E57" s="20">
        <v>15</v>
      </c>
      <c r="F57" s="20">
        <v>3</v>
      </c>
      <c r="G57" s="20"/>
      <c r="H57" s="20"/>
      <c r="N57" s="20">
        <v>2.4</v>
      </c>
      <c r="O57" s="28" t="s">
        <v>150</v>
      </c>
      <c r="P57">
        <f>SUM(D60,D61,D77,D76,D93,D92)</f>
        <v>33</v>
      </c>
      <c r="Q57">
        <f>SUM(E60,E61,E77,E76,E93,E92)</f>
        <v>141</v>
      </c>
      <c r="R57">
        <f>SUM(F60,F61,F77,F76,F93,F92)</f>
        <v>30</v>
      </c>
      <c r="S57">
        <f t="shared" si="0"/>
        <v>47.619047619047613</v>
      </c>
      <c r="T57">
        <f t="shared" si="1"/>
        <v>63</v>
      </c>
      <c r="V57">
        <f t="shared" si="2"/>
        <v>2.3305344618026513</v>
      </c>
    </row>
    <row r="58" spans="1:22" x14ac:dyDescent="0.25">
      <c r="A58" s="20">
        <v>2.2999999999999998</v>
      </c>
      <c r="B58" s="28" t="s">
        <v>134</v>
      </c>
      <c r="C58" s="20" t="s">
        <v>17</v>
      </c>
      <c r="D58" s="20">
        <v>4</v>
      </c>
      <c r="E58" s="20">
        <v>84</v>
      </c>
      <c r="F58" s="20">
        <v>4</v>
      </c>
      <c r="G58" s="20"/>
      <c r="H58" s="20"/>
      <c r="N58" s="20">
        <v>3.3</v>
      </c>
      <c r="O58" s="28" t="s">
        <v>150</v>
      </c>
      <c r="P58">
        <f>SUM(D63,D62,D78,D79,D94,D95)</f>
        <v>29</v>
      </c>
      <c r="Q58">
        <f>SUM(E63,E62,E78,E79,E94,E95)</f>
        <v>66</v>
      </c>
      <c r="R58">
        <f>SUM(F63,F62,F78,F79,F94,F95)</f>
        <v>16</v>
      </c>
      <c r="S58">
        <f t="shared" si="0"/>
        <v>35.555555555555557</v>
      </c>
      <c r="T58">
        <f t="shared" si="1"/>
        <v>45</v>
      </c>
      <c r="V58">
        <f t="shared" si="2"/>
        <v>1.74013239814598</v>
      </c>
    </row>
    <row r="59" spans="1:22" x14ac:dyDescent="0.25">
      <c r="C59" s="20" t="s">
        <v>17</v>
      </c>
      <c r="D59" s="20">
        <v>7</v>
      </c>
      <c r="E59" s="20">
        <v>38</v>
      </c>
      <c r="F59" s="20">
        <v>7</v>
      </c>
      <c r="G59" s="20"/>
      <c r="H59" s="20"/>
      <c r="N59" s="20">
        <v>4.2</v>
      </c>
      <c r="O59" s="28" t="s">
        <v>150</v>
      </c>
      <c r="P59">
        <f>SUM(D64,D65,D81,D80,D97,D96)</f>
        <v>22</v>
      </c>
      <c r="Q59">
        <f>SUM(E64,E65,E81,E80,E97,E96)</f>
        <v>39</v>
      </c>
      <c r="R59">
        <f>SUM(F64,F65,F81,F80,F97,F96)</f>
        <v>19</v>
      </c>
      <c r="S59">
        <f t="shared" si="0"/>
        <v>46.341463414634148</v>
      </c>
      <c r="T59">
        <f t="shared" si="1"/>
        <v>41</v>
      </c>
      <c r="V59">
        <f t="shared" si="2"/>
        <v>2.2680079274616047</v>
      </c>
    </row>
    <row r="60" spans="1:22" x14ac:dyDescent="0.25">
      <c r="A60" s="20">
        <v>2.4</v>
      </c>
      <c r="B60" s="28" t="s">
        <v>134</v>
      </c>
      <c r="C60" s="20" t="s">
        <v>17</v>
      </c>
      <c r="D60" s="20">
        <v>2</v>
      </c>
      <c r="E60" s="20">
        <v>17</v>
      </c>
      <c r="F60" s="20">
        <v>7</v>
      </c>
      <c r="G60" s="20"/>
      <c r="H60" s="20"/>
      <c r="N60" s="20">
        <v>5.0999999999999996</v>
      </c>
      <c r="O60" s="28" t="s">
        <v>150</v>
      </c>
      <c r="P60">
        <f>SUM(D67,D66,D82,D83,D98,D99)</f>
        <v>59</v>
      </c>
      <c r="Q60">
        <f>SUM(E67,E66,E82,E83,E98,E99)</f>
        <v>58</v>
      </c>
      <c r="R60">
        <f>SUM(F67,F66,F82,F83,F98,F99)</f>
        <v>26</v>
      </c>
      <c r="S60">
        <f t="shared" si="0"/>
        <v>30.588235294117649</v>
      </c>
      <c r="T60">
        <f t="shared" si="1"/>
        <v>85</v>
      </c>
      <c r="V60">
        <f t="shared" si="2"/>
        <v>1.4970256660520562</v>
      </c>
    </row>
    <row r="61" spans="1:22" x14ac:dyDescent="0.25">
      <c r="C61" s="20" t="s">
        <v>17</v>
      </c>
      <c r="D61" s="20">
        <v>8</v>
      </c>
      <c r="E61" s="20">
        <v>36</v>
      </c>
      <c r="F61" s="20">
        <v>5</v>
      </c>
      <c r="G61" s="20"/>
      <c r="H61" s="20"/>
      <c r="N61" s="20">
        <v>5.4</v>
      </c>
      <c r="O61" s="28" t="s">
        <v>150</v>
      </c>
      <c r="P61">
        <f>SUM(D68,D69,D85,D84,D101,D100)</f>
        <v>41</v>
      </c>
      <c r="Q61">
        <f>SUM(E68,E69,E85,E84,E101,E100)</f>
        <v>208</v>
      </c>
      <c r="R61">
        <f>SUM(F68,F69,F85,F84,F101,F100)</f>
        <v>46</v>
      </c>
      <c r="S61">
        <f t="shared" si="0"/>
        <v>52.873563218390807</v>
      </c>
      <c r="T61">
        <f t="shared" si="1"/>
        <v>87</v>
      </c>
      <c r="V61">
        <f t="shared" si="2"/>
        <v>2.5876968851739788</v>
      </c>
    </row>
    <row r="62" spans="1:22" x14ac:dyDescent="0.25">
      <c r="A62" s="20">
        <v>3.3</v>
      </c>
      <c r="B62" s="28" t="s">
        <v>134</v>
      </c>
      <c r="C62" s="20" t="s">
        <v>17</v>
      </c>
      <c r="D62" s="20"/>
      <c r="E62" s="20"/>
      <c r="F62" s="20"/>
      <c r="G62" s="20"/>
      <c r="H62" s="20"/>
      <c r="N62" s="1" t="s">
        <v>24</v>
      </c>
      <c r="S62">
        <f>AVERAGE(S54:S61)</f>
        <v>42.852812968485317</v>
      </c>
    </row>
    <row r="63" spans="1:22" x14ac:dyDescent="0.25">
      <c r="C63" s="20" t="s">
        <v>17</v>
      </c>
      <c r="D63" s="20"/>
      <c r="E63" s="20"/>
      <c r="F63" s="20"/>
      <c r="G63" s="20"/>
      <c r="H63" s="20"/>
    </row>
    <row r="64" spans="1:22" x14ac:dyDescent="0.25">
      <c r="A64" s="20">
        <v>4.2</v>
      </c>
      <c r="B64" s="28" t="s">
        <v>134</v>
      </c>
      <c r="C64" s="20" t="s">
        <v>17</v>
      </c>
      <c r="D64" s="20"/>
      <c r="E64" s="20"/>
      <c r="F64" s="20"/>
      <c r="G64" s="20"/>
      <c r="H64" s="20"/>
      <c r="N64" t="s">
        <v>160</v>
      </c>
      <c r="R64">
        <f>_xlfn.T.TEST(R54:R61,R2:R9,2,2)</f>
        <v>5.8601555213188129E-4</v>
      </c>
      <c r="S64">
        <f>_xlfn.T.TEST(S54:S61,S2:S9,2,2)</f>
        <v>5.281448185794381E-3</v>
      </c>
      <c r="V64" t="e">
        <f>_xlfn.T.TEST(V54:V61,V2:V9,2,2)</f>
        <v>#DIV/0!</v>
      </c>
    </row>
    <row r="65" spans="1:8" x14ac:dyDescent="0.25">
      <c r="C65" s="20" t="s">
        <v>17</v>
      </c>
      <c r="D65" s="20"/>
      <c r="E65" s="20"/>
      <c r="F65" s="20"/>
      <c r="G65" s="20"/>
      <c r="H65" s="20"/>
    </row>
    <row r="66" spans="1:8" x14ac:dyDescent="0.25">
      <c r="A66" s="20">
        <v>5.0999999999999996</v>
      </c>
      <c r="B66" s="28" t="s">
        <v>134</v>
      </c>
      <c r="C66" s="20" t="s">
        <v>17</v>
      </c>
      <c r="D66" s="20">
        <v>15</v>
      </c>
      <c r="E66" s="20">
        <v>15</v>
      </c>
      <c r="F66" s="20">
        <v>4</v>
      </c>
      <c r="G66" s="20"/>
      <c r="H66" s="20"/>
    </row>
    <row r="67" spans="1:8" x14ac:dyDescent="0.25">
      <c r="C67" s="20" t="s">
        <v>17</v>
      </c>
      <c r="D67" s="20">
        <v>9</v>
      </c>
      <c r="E67" s="20">
        <v>3</v>
      </c>
      <c r="F67" s="20">
        <v>3</v>
      </c>
      <c r="G67" s="20"/>
      <c r="H67" s="20"/>
    </row>
    <row r="68" spans="1:8" x14ac:dyDescent="0.25">
      <c r="A68" s="20">
        <v>5.4</v>
      </c>
      <c r="B68" s="28" t="s">
        <v>134</v>
      </c>
      <c r="C68" s="20" t="s">
        <v>17</v>
      </c>
      <c r="D68" s="20">
        <v>14</v>
      </c>
      <c r="E68" s="20">
        <v>42</v>
      </c>
      <c r="F68" s="20">
        <v>7</v>
      </c>
      <c r="G68" s="20"/>
      <c r="H68" s="20"/>
    </row>
    <row r="69" spans="1:8" x14ac:dyDescent="0.25">
      <c r="C69" s="20" t="s">
        <v>17</v>
      </c>
      <c r="D69" s="20">
        <v>7</v>
      </c>
      <c r="E69" s="20">
        <v>38</v>
      </c>
      <c r="F69" s="20">
        <v>8</v>
      </c>
      <c r="G69" s="20"/>
      <c r="H69" s="20"/>
    </row>
    <row r="70" spans="1:8" x14ac:dyDescent="0.25">
      <c r="A70" s="20">
        <v>1.3</v>
      </c>
      <c r="B70" s="28" t="s">
        <v>134</v>
      </c>
      <c r="C70" s="20" t="s">
        <v>45</v>
      </c>
      <c r="D70" s="20">
        <v>8</v>
      </c>
      <c r="E70" s="20">
        <v>6</v>
      </c>
      <c r="F70" s="20">
        <v>6</v>
      </c>
      <c r="G70" s="20"/>
      <c r="H70" s="20"/>
    </row>
    <row r="71" spans="1:8" x14ac:dyDescent="0.25">
      <c r="C71" s="20" t="s">
        <v>45</v>
      </c>
      <c r="D71" s="20">
        <v>8</v>
      </c>
      <c r="E71" s="20">
        <v>4</v>
      </c>
      <c r="F71" s="20">
        <v>7</v>
      </c>
      <c r="G71" s="20"/>
      <c r="H71" s="20"/>
    </row>
    <row r="72" spans="1:8" x14ac:dyDescent="0.25">
      <c r="A72" s="20">
        <v>1.5</v>
      </c>
      <c r="B72" s="28" t="s">
        <v>134</v>
      </c>
      <c r="C72" s="20" t="s">
        <v>45</v>
      </c>
      <c r="D72" s="20">
        <v>8</v>
      </c>
      <c r="E72" s="20">
        <v>40</v>
      </c>
      <c r="F72" s="20">
        <v>5</v>
      </c>
      <c r="G72" s="20"/>
      <c r="H72" s="20"/>
    </row>
    <row r="73" spans="1:8" x14ac:dyDescent="0.25">
      <c r="C73" s="20" t="s">
        <v>45</v>
      </c>
      <c r="D73" s="20">
        <v>8</v>
      </c>
      <c r="E73" s="20">
        <v>36</v>
      </c>
      <c r="F73" s="20">
        <v>6</v>
      </c>
      <c r="G73" s="20"/>
      <c r="H73" s="20"/>
    </row>
    <row r="74" spans="1:8" x14ac:dyDescent="0.25">
      <c r="A74" s="20">
        <v>2.2999999999999998</v>
      </c>
      <c r="B74" s="28" t="s">
        <v>134</v>
      </c>
      <c r="C74" s="20" t="s">
        <v>45</v>
      </c>
      <c r="D74" s="20">
        <v>8</v>
      </c>
      <c r="E74" s="20">
        <v>62</v>
      </c>
      <c r="F74" s="20">
        <v>8</v>
      </c>
      <c r="G74" s="20"/>
      <c r="H74" s="20"/>
    </row>
    <row r="75" spans="1:8" x14ac:dyDescent="0.25">
      <c r="C75" s="20" t="s">
        <v>45</v>
      </c>
      <c r="D75" s="20">
        <v>7</v>
      </c>
      <c r="E75" s="20">
        <v>115</v>
      </c>
      <c r="F75" s="20">
        <v>17</v>
      </c>
      <c r="G75" s="20"/>
      <c r="H75" s="20"/>
    </row>
    <row r="76" spans="1:8" x14ac:dyDescent="0.25">
      <c r="A76" s="20">
        <v>2.4</v>
      </c>
      <c r="B76" s="28" t="s">
        <v>134</v>
      </c>
      <c r="C76" s="20" t="s">
        <v>45</v>
      </c>
      <c r="D76" s="20">
        <v>4</v>
      </c>
      <c r="E76" s="20">
        <v>17</v>
      </c>
      <c r="F76" s="20">
        <v>6</v>
      </c>
      <c r="G76" s="20"/>
      <c r="H76" s="20"/>
    </row>
    <row r="77" spans="1:8" x14ac:dyDescent="0.25">
      <c r="C77" s="20" t="s">
        <v>45</v>
      </c>
      <c r="D77" s="20">
        <v>7</v>
      </c>
      <c r="E77" s="20">
        <v>22</v>
      </c>
      <c r="F77" s="20">
        <v>3</v>
      </c>
      <c r="G77" s="20"/>
      <c r="H77" s="20"/>
    </row>
    <row r="78" spans="1:8" x14ac:dyDescent="0.25">
      <c r="A78" s="20">
        <v>3.3</v>
      </c>
      <c r="B78" s="28" t="s">
        <v>134</v>
      </c>
      <c r="C78" s="20" t="s">
        <v>45</v>
      </c>
      <c r="D78" s="20">
        <v>8</v>
      </c>
      <c r="E78" s="20">
        <v>26</v>
      </c>
      <c r="F78" s="20">
        <v>6</v>
      </c>
      <c r="G78" s="20"/>
      <c r="H78" s="20"/>
    </row>
    <row r="79" spans="1:8" x14ac:dyDescent="0.25">
      <c r="C79" s="20" t="s">
        <v>45</v>
      </c>
      <c r="D79" s="20">
        <v>8</v>
      </c>
      <c r="E79" s="20">
        <v>12</v>
      </c>
      <c r="F79" s="20">
        <v>5</v>
      </c>
      <c r="G79" s="20"/>
      <c r="H79" s="20"/>
    </row>
    <row r="80" spans="1:8" x14ac:dyDescent="0.25">
      <c r="A80" s="20">
        <v>4.2</v>
      </c>
      <c r="B80" s="28" t="s">
        <v>134</v>
      </c>
      <c r="C80" s="20" t="s">
        <v>45</v>
      </c>
      <c r="D80" s="20">
        <v>4</v>
      </c>
      <c r="E80" s="20">
        <v>11</v>
      </c>
      <c r="F80" s="20">
        <v>3</v>
      </c>
      <c r="G80" s="20"/>
      <c r="H80" s="20"/>
    </row>
    <row r="81" spans="1:8" x14ac:dyDescent="0.25">
      <c r="C81" s="20" t="s">
        <v>45</v>
      </c>
      <c r="D81" s="20">
        <v>4</v>
      </c>
      <c r="E81" s="20">
        <v>11</v>
      </c>
      <c r="F81" s="20">
        <v>7</v>
      </c>
      <c r="G81" s="20"/>
      <c r="H81" s="20"/>
    </row>
    <row r="82" spans="1:8" x14ac:dyDescent="0.25">
      <c r="A82" s="20">
        <v>5.0999999999999996</v>
      </c>
      <c r="B82" s="28" t="s">
        <v>134</v>
      </c>
      <c r="C82" s="20" t="s">
        <v>45</v>
      </c>
      <c r="D82" s="20">
        <v>9</v>
      </c>
      <c r="E82" s="20">
        <v>17</v>
      </c>
      <c r="F82" s="20">
        <v>3</v>
      </c>
      <c r="G82" s="20"/>
      <c r="H82" s="20"/>
    </row>
    <row r="83" spans="1:8" x14ac:dyDescent="0.25">
      <c r="C83" s="20" t="s">
        <v>45</v>
      </c>
      <c r="D83" s="20">
        <v>7</v>
      </c>
      <c r="E83" s="20">
        <v>10</v>
      </c>
      <c r="F83" s="20">
        <v>7</v>
      </c>
      <c r="G83" s="20"/>
      <c r="H83" s="20"/>
    </row>
    <row r="84" spans="1:8" x14ac:dyDescent="0.25">
      <c r="A84" s="20">
        <v>5.4</v>
      </c>
      <c r="B84" s="28" t="s">
        <v>134</v>
      </c>
      <c r="C84" s="20" t="s">
        <v>45</v>
      </c>
      <c r="D84" s="20">
        <v>9</v>
      </c>
      <c r="E84" s="20">
        <v>35</v>
      </c>
      <c r="F84" s="20">
        <v>10</v>
      </c>
      <c r="G84" s="20"/>
      <c r="H84" s="20"/>
    </row>
    <row r="85" spans="1:8" x14ac:dyDescent="0.25">
      <c r="C85" s="20" t="s">
        <v>45</v>
      </c>
      <c r="D85" s="20">
        <v>5</v>
      </c>
      <c r="E85" s="20">
        <v>36</v>
      </c>
      <c r="F85" s="20">
        <v>6</v>
      </c>
      <c r="G85" s="20"/>
      <c r="H85" s="20"/>
    </row>
    <row r="86" spans="1:8" x14ac:dyDescent="0.25">
      <c r="A86" s="20">
        <v>1.3</v>
      </c>
      <c r="B86" s="28" t="s">
        <v>134</v>
      </c>
      <c r="C86" s="20" t="s">
        <v>46</v>
      </c>
      <c r="D86" s="20">
        <v>3</v>
      </c>
      <c r="E86" s="20">
        <v>3</v>
      </c>
      <c r="F86" s="20">
        <v>4</v>
      </c>
      <c r="G86" s="20"/>
      <c r="H86" s="20"/>
    </row>
    <row r="87" spans="1:8" x14ac:dyDescent="0.25">
      <c r="C87" s="20" t="s">
        <v>46</v>
      </c>
      <c r="D87" s="20">
        <v>9</v>
      </c>
      <c r="E87" s="20">
        <v>4</v>
      </c>
      <c r="F87" s="20">
        <v>5</v>
      </c>
      <c r="G87" s="20"/>
      <c r="H87" s="20"/>
    </row>
    <row r="88" spans="1:8" x14ac:dyDescent="0.25">
      <c r="A88" s="20">
        <v>1.5</v>
      </c>
      <c r="B88" s="28" t="s">
        <v>134</v>
      </c>
      <c r="C88" s="20" t="s">
        <v>46</v>
      </c>
      <c r="D88" s="20">
        <v>14</v>
      </c>
      <c r="E88" s="20">
        <v>60</v>
      </c>
      <c r="F88" s="20">
        <v>10</v>
      </c>
      <c r="G88" s="20"/>
      <c r="H88" s="20"/>
    </row>
    <row r="89" spans="1:8" x14ac:dyDescent="0.25">
      <c r="C89" s="20" t="s">
        <v>46</v>
      </c>
      <c r="D89" s="20">
        <v>10</v>
      </c>
      <c r="E89" s="20">
        <v>45</v>
      </c>
      <c r="F89" s="20">
        <v>7</v>
      </c>
      <c r="G89" s="20"/>
      <c r="H89" s="20"/>
    </row>
    <row r="90" spans="1:8" x14ac:dyDescent="0.25">
      <c r="A90" s="20">
        <v>2.2999999999999998</v>
      </c>
      <c r="B90" s="28" t="s">
        <v>134</v>
      </c>
      <c r="C90" s="20" t="s">
        <v>46</v>
      </c>
      <c r="D90" s="20">
        <v>9</v>
      </c>
      <c r="E90" s="20">
        <v>30</v>
      </c>
      <c r="F90" s="20">
        <v>4</v>
      </c>
      <c r="G90" s="20"/>
      <c r="H90" s="20"/>
    </row>
    <row r="91" spans="1:8" x14ac:dyDescent="0.25">
      <c r="C91" s="20" t="s">
        <v>46</v>
      </c>
      <c r="D91" s="20">
        <v>6</v>
      </c>
      <c r="E91" s="20">
        <v>44</v>
      </c>
      <c r="F91" s="20">
        <v>1</v>
      </c>
      <c r="G91" s="20"/>
      <c r="H91" s="20"/>
    </row>
    <row r="92" spans="1:8" x14ac:dyDescent="0.25">
      <c r="A92" s="20">
        <v>2.4</v>
      </c>
      <c r="B92" s="28" t="s">
        <v>134</v>
      </c>
      <c r="C92" s="20" t="s">
        <v>46</v>
      </c>
      <c r="D92" s="20">
        <v>7</v>
      </c>
      <c r="E92" s="20">
        <v>31</v>
      </c>
      <c r="F92" s="20">
        <v>3</v>
      </c>
      <c r="G92" s="20"/>
      <c r="H92" s="20"/>
    </row>
    <row r="93" spans="1:8" x14ac:dyDescent="0.25">
      <c r="C93" s="20" t="s">
        <v>46</v>
      </c>
      <c r="D93" s="20">
        <v>5</v>
      </c>
      <c r="E93" s="20">
        <v>18</v>
      </c>
      <c r="F93" s="20">
        <v>6</v>
      </c>
      <c r="G93" s="20"/>
      <c r="H93" s="20"/>
    </row>
    <row r="94" spans="1:8" x14ac:dyDescent="0.25">
      <c r="A94" s="20">
        <v>3.3</v>
      </c>
      <c r="B94" s="28" t="s">
        <v>134</v>
      </c>
      <c r="C94" s="20" t="s">
        <v>46</v>
      </c>
      <c r="D94" s="20">
        <v>8</v>
      </c>
      <c r="E94" s="20">
        <v>20</v>
      </c>
      <c r="F94" s="20">
        <v>4</v>
      </c>
      <c r="G94" s="20"/>
      <c r="H94" s="20"/>
    </row>
    <row r="95" spans="1:8" x14ac:dyDescent="0.25">
      <c r="C95" s="20" t="s">
        <v>46</v>
      </c>
      <c r="D95" s="20">
        <v>5</v>
      </c>
      <c r="E95" s="20">
        <v>8</v>
      </c>
      <c r="F95" s="20">
        <v>1</v>
      </c>
      <c r="G95" s="20"/>
      <c r="H95" s="20"/>
    </row>
    <row r="96" spans="1:8" x14ac:dyDescent="0.25">
      <c r="A96" s="20">
        <v>4.2</v>
      </c>
      <c r="B96" s="28" t="s">
        <v>134</v>
      </c>
      <c r="C96" s="20" t="s">
        <v>46</v>
      </c>
      <c r="D96" s="20">
        <v>6</v>
      </c>
      <c r="E96" s="20">
        <v>7</v>
      </c>
      <c r="F96" s="20">
        <v>5</v>
      </c>
      <c r="G96" s="20"/>
      <c r="H96" s="20"/>
    </row>
    <row r="97" spans="1:8" x14ac:dyDescent="0.25">
      <c r="C97" s="20" t="s">
        <v>46</v>
      </c>
      <c r="D97" s="20">
        <v>8</v>
      </c>
      <c r="E97" s="20">
        <v>10</v>
      </c>
      <c r="F97" s="20">
        <v>4</v>
      </c>
      <c r="G97" s="20"/>
      <c r="H97" s="20"/>
    </row>
    <row r="98" spans="1:8" x14ac:dyDescent="0.25">
      <c r="A98" s="20">
        <v>5.0999999999999996</v>
      </c>
      <c r="B98" s="28" t="s">
        <v>134</v>
      </c>
      <c r="C98" s="20" t="s">
        <v>46</v>
      </c>
      <c r="D98" s="20">
        <v>8</v>
      </c>
      <c r="E98" s="20">
        <v>4</v>
      </c>
      <c r="F98" s="20">
        <v>2</v>
      </c>
      <c r="G98" s="20"/>
      <c r="H98" s="20"/>
    </row>
    <row r="99" spans="1:8" x14ac:dyDescent="0.25">
      <c r="C99" s="20" t="s">
        <v>46</v>
      </c>
      <c r="D99" s="20">
        <v>11</v>
      </c>
      <c r="E99" s="20">
        <v>9</v>
      </c>
      <c r="F99" s="20">
        <v>7</v>
      </c>
      <c r="G99" s="20"/>
      <c r="H99" s="20"/>
    </row>
    <row r="100" spans="1:8" x14ac:dyDescent="0.25">
      <c r="A100" s="20">
        <v>5.4</v>
      </c>
      <c r="B100" s="28" t="s">
        <v>134</v>
      </c>
      <c r="C100" s="20" t="s">
        <v>46</v>
      </c>
      <c r="D100" s="20">
        <v>5</v>
      </c>
      <c r="E100" s="20">
        <v>27</v>
      </c>
      <c r="F100" s="20">
        <v>8</v>
      </c>
      <c r="G100" s="20"/>
      <c r="H100" s="20"/>
    </row>
    <row r="101" spans="1:8" x14ac:dyDescent="0.25">
      <c r="C101" s="20" t="s">
        <v>46</v>
      </c>
      <c r="D101" s="20">
        <v>1</v>
      </c>
      <c r="E101" s="20">
        <v>30</v>
      </c>
      <c r="F101" s="20">
        <v>7</v>
      </c>
      <c r="G101" s="20"/>
      <c r="H101" s="20"/>
    </row>
    <row r="102" spans="1:8" x14ac:dyDescent="0.25">
      <c r="D102" s="20">
        <v>1</v>
      </c>
      <c r="E102" s="20">
        <v>6</v>
      </c>
      <c r="F102" s="20">
        <v>2</v>
      </c>
    </row>
    <row r="103" spans="1:8" x14ac:dyDescent="0.25">
      <c r="D103" s="20">
        <v>4</v>
      </c>
      <c r="E103" s="20">
        <v>11</v>
      </c>
      <c r="F103" s="20">
        <v>7</v>
      </c>
    </row>
    <row r="104" spans="1:8" x14ac:dyDescent="0.25">
      <c r="D104" s="20">
        <v>11</v>
      </c>
      <c r="E104" s="20">
        <v>45</v>
      </c>
      <c r="F104" s="20">
        <v>9</v>
      </c>
    </row>
    <row r="105" spans="1:8" x14ac:dyDescent="0.25">
      <c r="D105" s="20">
        <v>10</v>
      </c>
      <c r="E105" s="20">
        <v>49</v>
      </c>
      <c r="F105" s="20">
        <v>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opLeftCell="A22" workbookViewId="0">
      <selection activeCell="C2" sqref="C2:C25"/>
    </sheetView>
  </sheetViews>
  <sheetFormatPr defaultRowHeight="15" x14ac:dyDescent="0.25"/>
  <sheetData>
    <row r="1" spans="1:22" ht="47.25" x14ac:dyDescent="0.25">
      <c r="A1" s="1" t="s">
        <v>0</v>
      </c>
      <c r="B1" s="1" t="s">
        <v>1</v>
      </c>
      <c r="C1" s="1" t="s">
        <v>50</v>
      </c>
      <c r="D1" s="1" t="s">
        <v>3</v>
      </c>
      <c r="E1" s="1" t="s">
        <v>4</v>
      </c>
      <c r="F1" s="1" t="s">
        <v>38</v>
      </c>
      <c r="G1" s="1" t="s">
        <v>159</v>
      </c>
      <c r="O1" s="2" t="s">
        <v>0</v>
      </c>
      <c r="P1" s="2" t="s">
        <v>1</v>
      </c>
      <c r="Q1" s="2" t="s">
        <v>4</v>
      </c>
      <c r="R1" s="2" t="s">
        <v>5</v>
      </c>
      <c r="S1" s="2" t="s">
        <v>6</v>
      </c>
      <c r="T1" s="6" t="s">
        <v>13</v>
      </c>
      <c r="U1" s="2" t="s">
        <v>144</v>
      </c>
      <c r="V1" s="2" t="s">
        <v>143</v>
      </c>
    </row>
    <row r="2" spans="1:22" x14ac:dyDescent="0.25">
      <c r="A2" s="20">
        <v>1.1000000000000001</v>
      </c>
      <c r="B2" s="20" t="s">
        <v>23</v>
      </c>
      <c r="C2">
        <v>1</v>
      </c>
      <c r="D2" t="s">
        <v>166</v>
      </c>
      <c r="E2">
        <v>0</v>
      </c>
      <c r="F2">
        <v>42</v>
      </c>
      <c r="G2">
        <v>10</v>
      </c>
      <c r="O2" s="20">
        <v>1.1000000000000001</v>
      </c>
      <c r="P2" s="20" t="s">
        <v>23</v>
      </c>
      <c r="Q2">
        <f>SUM(E14,E26,)</f>
        <v>0</v>
      </c>
      <c r="R2">
        <f>SUM(F14,F26,)</f>
        <v>43</v>
      </c>
      <c r="S2">
        <f>SUM(G14,G26,)</f>
        <v>18</v>
      </c>
      <c r="T2">
        <f t="shared" ref="T2:T13" si="0">((S2/(Q2+S2))*100)+1</f>
        <v>101</v>
      </c>
      <c r="U2">
        <f t="shared" ref="U2:U13" si="1">SUM(Q2,S2)</f>
        <v>18</v>
      </c>
      <c r="V2">
        <f t="shared" ref="V2:V13" si="2">T2*$T$15</f>
        <v>1.2928443139974817</v>
      </c>
    </row>
    <row r="3" spans="1:22" x14ac:dyDescent="0.25">
      <c r="A3" s="20">
        <f>A2</f>
        <v>1.1000000000000001</v>
      </c>
      <c r="B3" s="20"/>
      <c r="C3">
        <v>2</v>
      </c>
      <c r="D3" t="s">
        <v>166</v>
      </c>
      <c r="E3">
        <v>0</v>
      </c>
      <c r="F3">
        <v>31</v>
      </c>
      <c r="G3">
        <v>11</v>
      </c>
      <c r="O3" s="20">
        <v>2.1</v>
      </c>
      <c r="P3" s="20" t="s">
        <v>23</v>
      </c>
      <c r="Q3">
        <f>SUM(E16,E28)</f>
        <v>6</v>
      </c>
      <c r="R3">
        <f>SUM(F16,F28)</f>
        <v>5</v>
      </c>
      <c r="S3">
        <f>SUM(G16,G28)</f>
        <v>9</v>
      </c>
      <c r="T3">
        <f t="shared" si="0"/>
        <v>61</v>
      </c>
      <c r="U3">
        <f t="shared" si="1"/>
        <v>15</v>
      </c>
      <c r="V3">
        <f t="shared" si="2"/>
        <v>0.78082676389946915</v>
      </c>
    </row>
    <row r="4" spans="1:22" x14ac:dyDescent="0.25">
      <c r="A4" s="20">
        <v>2.1</v>
      </c>
      <c r="B4" s="20" t="s">
        <v>23</v>
      </c>
      <c r="C4">
        <v>1</v>
      </c>
      <c r="D4" t="s">
        <v>166</v>
      </c>
      <c r="E4">
        <v>0</v>
      </c>
      <c r="F4">
        <v>3</v>
      </c>
      <c r="G4">
        <v>18</v>
      </c>
      <c r="O4" s="20">
        <v>2.2999999999999998</v>
      </c>
      <c r="P4" s="20" t="s">
        <v>23</v>
      </c>
      <c r="Q4">
        <f>SUM(E18,E30)</f>
        <v>3</v>
      </c>
      <c r="R4">
        <f>SUM(F18,F30)</f>
        <v>14</v>
      </c>
      <c r="S4">
        <f>SUM(G18,G30)</f>
        <v>26</v>
      </c>
      <c r="T4">
        <f t="shared" si="0"/>
        <v>90.65517241379311</v>
      </c>
      <c r="U4">
        <f t="shared" si="1"/>
        <v>29</v>
      </c>
      <c r="V4">
        <f t="shared" si="2"/>
        <v>1.160425982075582</v>
      </c>
    </row>
    <row r="5" spans="1:22" x14ac:dyDescent="0.25">
      <c r="A5" s="20">
        <f>A4</f>
        <v>2.1</v>
      </c>
      <c r="B5" s="20"/>
      <c r="C5">
        <v>2</v>
      </c>
      <c r="D5" t="s">
        <v>166</v>
      </c>
      <c r="E5">
        <v>6</v>
      </c>
      <c r="F5">
        <v>12</v>
      </c>
      <c r="G5">
        <v>9</v>
      </c>
      <c r="O5" s="20">
        <v>3.1</v>
      </c>
      <c r="P5" s="20" t="s">
        <v>23</v>
      </c>
      <c r="Q5">
        <f>SUM(E20,E32)</f>
        <v>6</v>
      </c>
      <c r="R5">
        <f>SUM(F20,F32)</f>
        <v>8</v>
      </c>
      <c r="S5">
        <f>SUM(G20,G32)</f>
        <v>10</v>
      </c>
      <c r="T5">
        <f t="shared" si="0"/>
        <v>63.5</v>
      </c>
      <c r="U5">
        <f t="shared" si="1"/>
        <v>16</v>
      </c>
      <c r="V5">
        <f t="shared" si="2"/>
        <v>0.81282786078059499</v>
      </c>
    </row>
    <row r="6" spans="1:22" x14ac:dyDescent="0.25">
      <c r="A6" s="20">
        <v>2.2999999999999998</v>
      </c>
      <c r="B6" s="20" t="s">
        <v>23</v>
      </c>
      <c r="C6">
        <v>1</v>
      </c>
      <c r="D6" t="s">
        <v>166</v>
      </c>
      <c r="E6">
        <v>1</v>
      </c>
      <c r="F6">
        <v>8</v>
      </c>
      <c r="G6">
        <v>9</v>
      </c>
      <c r="O6" s="20">
        <v>4.0999999999999996</v>
      </c>
      <c r="P6" s="20" t="s">
        <v>23</v>
      </c>
      <c r="Q6">
        <f>SUM(E22,E34)</f>
        <v>0</v>
      </c>
      <c r="R6">
        <f>SUM(F22,F34)</f>
        <v>52</v>
      </c>
      <c r="S6">
        <f>SUM(G22,G34)</f>
        <v>9</v>
      </c>
      <c r="T6">
        <f t="shared" si="0"/>
        <v>101</v>
      </c>
      <c r="U6">
        <f t="shared" si="1"/>
        <v>9</v>
      </c>
      <c r="V6">
        <f t="shared" si="2"/>
        <v>1.2928443139974817</v>
      </c>
    </row>
    <row r="7" spans="1:22" x14ac:dyDescent="0.25">
      <c r="A7" s="20">
        <f>A6</f>
        <v>2.2999999999999998</v>
      </c>
      <c r="B7" s="20"/>
      <c r="C7">
        <v>2</v>
      </c>
      <c r="D7" t="s">
        <v>166</v>
      </c>
      <c r="E7">
        <v>1</v>
      </c>
      <c r="F7">
        <v>3</v>
      </c>
      <c r="G7">
        <v>8</v>
      </c>
      <c r="O7" s="20">
        <v>5.3</v>
      </c>
      <c r="P7" s="20" t="s">
        <v>23</v>
      </c>
      <c r="Q7">
        <f>SUM(E24,E36)</f>
        <v>3</v>
      </c>
      <c r="R7">
        <f>SUM(F24,F36)</f>
        <v>203</v>
      </c>
      <c r="S7">
        <f>SUM(G24,G36)</f>
        <v>24</v>
      </c>
      <c r="T7">
        <f t="shared" si="0"/>
        <v>89.888888888888886</v>
      </c>
      <c r="U7">
        <f t="shared" si="1"/>
        <v>27</v>
      </c>
      <c r="V7">
        <f t="shared" si="2"/>
        <v>1.1506172167480337</v>
      </c>
    </row>
    <row r="8" spans="1:22" x14ac:dyDescent="0.25">
      <c r="A8" s="20">
        <v>3.1</v>
      </c>
      <c r="B8" s="20" t="s">
        <v>23</v>
      </c>
      <c r="C8">
        <v>1</v>
      </c>
      <c r="D8" t="s">
        <v>166</v>
      </c>
      <c r="E8">
        <v>3</v>
      </c>
      <c r="F8">
        <v>10</v>
      </c>
      <c r="G8">
        <v>19</v>
      </c>
      <c r="O8" s="20">
        <v>1.1000000000000001</v>
      </c>
      <c r="P8" s="20" t="s">
        <v>23</v>
      </c>
      <c r="Q8">
        <f>SUM(E15,E27)</f>
        <v>3</v>
      </c>
      <c r="R8">
        <f>SUM(F15,F27)</f>
        <v>46</v>
      </c>
      <c r="S8">
        <f>SUM(G15,G27)</f>
        <v>15</v>
      </c>
      <c r="T8">
        <f t="shared" si="0"/>
        <v>84.333333333333343</v>
      </c>
      <c r="U8">
        <f t="shared" si="1"/>
        <v>18</v>
      </c>
      <c r="V8">
        <f t="shared" si="2"/>
        <v>1.0795036681233099</v>
      </c>
    </row>
    <row r="9" spans="1:22" x14ac:dyDescent="0.25">
      <c r="A9" s="20">
        <f>A8</f>
        <v>3.1</v>
      </c>
      <c r="B9" s="20"/>
      <c r="C9">
        <v>2</v>
      </c>
      <c r="D9" t="s">
        <v>166</v>
      </c>
      <c r="E9">
        <v>2</v>
      </c>
      <c r="F9">
        <v>2</v>
      </c>
      <c r="G9">
        <v>5</v>
      </c>
      <c r="O9" s="20">
        <v>2.1</v>
      </c>
      <c r="P9" s="20" t="s">
        <v>23</v>
      </c>
      <c r="Q9">
        <f>SUM(E17,E29)</f>
        <v>12</v>
      </c>
      <c r="R9">
        <f>SUM(F17,F29)</f>
        <v>23</v>
      </c>
      <c r="S9">
        <f>SUM(G17,G29)</f>
        <v>7</v>
      </c>
      <c r="T9">
        <f t="shared" si="0"/>
        <v>37.84210526315789</v>
      </c>
      <c r="U9">
        <f t="shared" si="1"/>
        <v>19</v>
      </c>
      <c r="V9">
        <f t="shared" si="2"/>
        <v>0.48439555068483026</v>
      </c>
    </row>
    <row r="10" spans="1:22" x14ac:dyDescent="0.25">
      <c r="A10" s="20">
        <v>4.0999999999999996</v>
      </c>
      <c r="B10" s="20" t="s">
        <v>23</v>
      </c>
      <c r="C10">
        <v>1</v>
      </c>
      <c r="D10" t="s">
        <v>166</v>
      </c>
      <c r="E10">
        <v>1</v>
      </c>
      <c r="F10">
        <v>80</v>
      </c>
      <c r="G10">
        <v>6</v>
      </c>
      <c r="O10" s="20">
        <v>2.2999999999999998</v>
      </c>
      <c r="P10" s="20" t="s">
        <v>23</v>
      </c>
      <c r="Q10">
        <f>SUM(E19,E31)</f>
        <v>4</v>
      </c>
      <c r="R10">
        <f>SUM(F19,F31)</f>
        <v>20</v>
      </c>
      <c r="S10">
        <f>SUM(G19,G31)</f>
        <v>14</v>
      </c>
      <c r="T10">
        <f t="shared" si="0"/>
        <v>78.777777777777786</v>
      </c>
      <c r="U10">
        <f t="shared" si="1"/>
        <v>18</v>
      </c>
      <c r="V10">
        <f t="shared" si="2"/>
        <v>1.008390119498586</v>
      </c>
    </row>
    <row r="11" spans="1:22" x14ac:dyDescent="0.25">
      <c r="A11" s="20">
        <f>A10</f>
        <v>4.0999999999999996</v>
      </c>
      <c r="B11" s="20"/>
      <c r="C11">
        <v>2</v>
      </c>
      <c r="D11" t="s">
        <v>166</v>
      </c>
      <c r="E11">
        <v>1</v>
      </c>
      <c r="F11">
        <v>15</v>
      </c>
      <c r="G11">
        <v>9</v>
      </c>
      <c r="O11" s="20">
        <v>3.1</v>
      </c>
      <c r="P11" s="20" t="s">
        <v>23</v>
      </c>
      <c r="Q11">
        <f>SUM(E21,E33)</f>
        <v>7</v>
      </c>
      <c r="R11">
        <f>SUM(F21,F33)</f>
        <v>6</v>
      </c>
      <c r="S11">
        <f>SUM(G21,G33)</f>
        <v>9</v>
      </c>
      <c r="T11">
        <f t="shared" si="0"/>
        <v>57.25</v>
      </c>
      <c r="U11">
        <f t="shared" si="1"/>
        <v>16</v>
      </c>
      <c r="V11">
        <f t="shared" si="2"/>
        <v>0.73282511857778054</v>
      </c>
    </row>
    <row r="12" spans="1:22" x14ac:dyDescent="0.25">
      <c r="A12" s="20">
        <v>5.3</v>
      </c>
      <c r="B12" s="20" t="s">
        <v>23</v>
      </c>
      <c r="C12">
        <v>1</v>
      </c>
      <c r="D12" t="s">
        <v>166</v>
      </c>
      <c r="E12">
        <v>8</v>
      </c>
      <c r="F12">
        <v>35</v>
      </c>
      <c r="G12">
        <v>5</v>
      </c>
      <c r="O12" s="20">
        <v>4.0999999999999996</v>
      </c>
      <c r="P12" s="20" t="s">
        <v>23</v>
      </c>
      <c r="Q12">
        <f>SUM(E23,E35)</f>
        <v>1</v>
      </c>
      <c r="R12">
        <f>SUM(F23,F35)</f>
        <v>131</v>
      </c>
      <c r="S12">
        <f>SUM(G23,G35)</f>
        <v>15</v>
      </c>
      <c r="T12">
        <f t="shared" si="0"/>
        <v>94.75</v>
      </c>
      <c r="U12">
        <f t="shared" si="1"/>
        <v>16</v>
      </c>
      <c r="V12">
        <f t="shared" si="2"/>
        <v>1.2128415717946672</v>
      </c>
    </row>
    <row r="13" spans="1:22" x14ac:dyDescent="0.25">
      <c r="A13">
        <f>A12</f>
        <v>5.3</v>
      </c>
      <c r="C13">
        <v>2</v>
      </c>
      <c r="D13" t="s">
        <v>166</v>
      </c>
      <c r="E13">
        <v>0</v>
      </c>
      <c r="F13">
        <v>31</v>
      </c>
      <c r="G13">
        <v>11</v>
      </c>
      <c r="O13" s="20">
        <v>5.3</v>
      </c>
      <c r="P13" s="20" t="s">
        <v>23</v>
      </c>
      <c r="Q13">
        <f>SUM(E25,E37)</f>
        <v>4</v>
      </c>
      <c r="R13">
        <f>SUM(F25,F37)</f>
        <v>160</v>
      </c>
      <c r="S13">
        <f>SUM(G25,G37)</f>
        <v>13</v>
      </c>
      <c r="T13">
        <f t="shared" si="0"/>
        <v>77.470588235294116</v>
      </c>
      <c r="U13">
        <f t="shared" si="1"/>
        <v>17</v>
      </c>
      <c r="V13">
        <f t="shared" si="2"/>
        <v>0.9916575198221802</v>
      </c>
    </row>
    <row r="14" spans="1:22" x14ac:dyDescent="0.25">
      <c r="A14" s="20">
        <v>1.1000000000000001</v>
      </c>
      <c r="B14" s="20" t="s">
        <v>23</v>
      </c>
      <c r="C14">
        <v>1</v>
      </c>
      <c r="D14" t="s">
        <v>21</v>
      </c>
      <c r="E14">
        <v>0</v>
      </c>
      <c r="F14">
        <v>13</v>
      </c>
      <c r="G14">
        <v>9</v>
      </c>
      <c r="O14" s="1" t="s">
        <v>24</v>
      </c>
      <c r="T14">
        <f>AVERAGE(T2:T13)</f>
        <v>78.122322159353772</v>
      </c>
    </row>
    <row r="15" spans="1:22" x14ac:dyDescent="0.25">
      <c r="A15" s="20">
        <f>A14</f>
        <v>1.1000000000000001</v>
      </c>
      <c r="B15" s="20"/>
      <c r="C15">
        <v>2</v>
      </c>
      <c r="D15" t="s">
        <v>21</v>
      </c>
      <c r="E15">
        <v>3</v>
      </c>
      <c r="F15">
        <v>22</v>
      </c>
      <c r="G15">
        <v>8</v>
      </c>
      <c r="O15" s="1" t="s">
        <v>141</v>
      </c>
      <c r="T15">
        <f>1/T14</f>
        <v>1.2800438752450315E-2</v>
      </c>
    </row>
    <row r="16" spans="1:22" x14ac:dyDescent="0.25">
      <c r="A16" s="20">
        <v>2.1</v>
      </c>
      <c r="B16" s="20" t="s">
        <v>23</v>
      </c>
      <c r="C16">
        <v>1</v>
      </c>
      <c r="D16" t="s">
        <v>21</v>
      </c>
      <c r="E16">
        <v>3</v>
      </c>
      <c r="F16">
        <v>1</v>
      </c>
      <c r="G16">
        <v>5</v>
      </c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20">
        <f>A16</f>
        <v>2.1</v>
      </c>
      <c r="B17" s="20"/>
      <c r="C17">
        <v>2</v>
      </c>
      <c r="D17" t="s">
        <v>21</v>
      </c>
      <c r="E17">
        <v>4</v>
      </c>
      <c r="F17">
        <v>4</v>
      </c>
      <c r="G17">
        <v>4</v>
      </c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20">
        <v>2.2999999999999998</v>
      </c>
      <c r="B18" s="20" t="s">
        <v>23</v>
      </c>
      <c r="C18">
        <v>1</v>
      </c>
      <c r="D18" t="s">
        <v>21</v>
      </c>
      <c r="E18">
        <v>0</v>
      </c>
      <c r="F18">
        <v>9</v>
      </c>
      <c r="G18">
        <v>14</v>
      </c>
      <c r="O18" s="14"/>
      <c r="P18" s="12"/>
      <c r="Q18" s="12"/>
      <c r="R18" s="12"/>
      <c r="S18" s="12"/>
      <c r="T18" s="12"/>
      <c r="U18" s="12"/>
      <c r="V18" s="12"/>
    </row>
    <row r="19" spans="1:22" x14ac:dyDescent="0.25">
      <c r="A19" s="20">
        <f>A18</f>
        <v>2.2999999999999998</v>
      </c>
      <c r="B19" s="20"/>
      <c r="C19">
        <v>2</v>
      </c>
      <c r="D19" t="s">
        <v>21</v>
      </c>
      <c r="E19">
        <v>4</v>
      </c>
      <c r="F19">
        <v>8</v>
      </c>
      <c r="G19">
        <v>9</v>
      </c>
      <c r="O19" s="14"/>
      <c r="P19" s="12"/>
      <c r="Q19" s="12"/>
      <c r="R19" s="12"/>
      <c r="S19" s="12"/>
      <c r="T19" s="12"/>
      <c r="U19" s="12"/>
      <c r="V19" s="12"/>
    </row>
    <row r="20" spans="1:22" x14ac:dyDescent="0.25">
      <c r="A20" s="20">
        <v>3.1</v>
      </c>
      <c r="B20" s="20" t="s">
        <v>23</v>
      </c>
      <c r="C20">
        <v>1</v>
      </c>
      <c r="D20" t="s">
        <v>21</v>
      </c>
      <c r="E20">
        <v>4</v>
      </c>
      <c r="F20">
        <v>3</v>
      </c>
      <c r="G20">
        <v>5</v>
      </c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20">
        <f>A20</f>
        <v>3.1</v>
      </c>
      <c r="B21" s="20"/>
      <c r="C21">
        <v>2</v>
      </c>
      <c r="D21" t="s">
        <v>21</v>
      </c>
      <c r="E21">
        <v>3</v>
      </c>
      <c r="F21">
        <v>3</v>
      </c>
      <c r="G21">
        <v>2</v>
      </c>
    </row>
    <row r="22" spans="1:22" x14ac:dyDescent="0.25">
      <c r="A22" s="20">
        <v>4.0999999999999996</v>
      </c>
      <c r="B22" s="20" t="s">
        <v>23</v>
      </c>
      <c r="C22" s="17">
        <v>1</v>
      </c>
      <c r="D22" s="17" t="s">
        <v>21</v>
      </c>
    </row>
    <row r="23" spans="1:22" x14ac:dyDescent="0.25">
      <c r="A23" s="20">
        <f>A22</f>
        <v>4.0999999999999996</v>
      </c>
      <c r="B23" s="20"/>
      <c r="C23">
        <v>2</v>
      </c>
      <c r="D23" t="s">
        <v>21</v>
      </c>
      <c r="E23">
        <v>1</v>
      </c>
      <c r="F23">
        <v>75</v>
      </c>
      <c r="G23">
        <v>9</v>
      </c>
    </row>
    <row r="24" spans="1:22" x14ac:dyDescent="0.25">
      <c r="A24" s="20">
        <v>5.3</v>
      </c>
      <c r="B24" s="20" t="s">
        <v>23</v>
      </c>
      <c r="C24">
        <v>1</v>
      </c>
      <c r="D24" t="s">
        <v>21</v>
      </c>
      <c r="E24">
        <v>1</v>
      </c>
      <c r="F24">
        <v>121</v>
      </c>
      <c r="G24">
        <v>11</v>
      </c>
    </row>
    <row r="25" spans="1:22" x14ac:dyDescent="0.25">
      <c r="A25">
        <f>A24</f>
        <v>5.3</v>
      </c>
      <c r="C25">
        <v>2</v>
      </c>
      <c r="D25" t="s">
        <v>21</v>
      </c>
      <c r="E25">
        <v>3</v>
      </c>
      <c r="F25">
        <v>135</v>
      </c>
      <c r="G25">
        <v>9</v>
      </c>
    </row>
    <row r="26" spans="1:22" x14ac:dyDescent="0.25">
      <c r="A26" s="20">
        <v>1.1000000000000001</v>
      </c>
      <c r="B26" s="20" t="s">
        <v>23</v>
      </c>
      <c r="C26">
        <v>1</v>
      </c>
      <c r="D26" t="s">
        <v>148</v>
      </c>
      <c r="E26">
        <v>0</v>
      </c>
      <c r="F26">
        <v>30</v>
      </c>
      <c r="G26">
        <v>9</v>
      </c>
    </row>
    <row r="27" spans="1:22" x14ac:dyDescent="0.25">
      <c r="A27" s="20">
        <f>A26</f>
        <v>1.1000000000000001</v>
      </c>
      <c r="B27" s="20"/>
      <c r="C27">
        <v>2</v>
      </c>
      <c r="D27" t="s">
        <v>148</v>
      </c>
      <c r="E27">
        <v>0</v>
      </c>
      <c r="F27">
        <v>24</v>
      </c>
      <c r="G27">
        <v>7</v>
      </c>
    </row>
    <row r="28" spans="1:22" x14ac:dyDescent="0.25">
      <c r="A28" s="20">
        <v>2.1</v>
      </c>
      <c r="B28" s="20" t="s">
        <v>23</v>
      </c>
      <c r="C28">
        <v>1</v>
      </c>
      <c r="D28" t="s">
        <v>148</v>
      </c>
      <c r="E28">
        <v>3</v>
      </c>
      <c r="F28">
        <v>4</v>
      </c>
      <c r="G28">
        <v>4</v>
      </c>
    </row>
    <row r="29" spans="1:22" x14ac:dyDescent="0.25">
      <c r="A29" s="20">
        <f>A28</f>
        <v>2.1</v>
      </c>
      <c r="B29" s="20"/>
      <c r="C29">
        <v>2</v>
      </c>
      <c r="D29" t="s">
        <v>148</v>
      </c>
      <c r="E29">
        <v>8</v>
      </c>
      <c r="F29">
        <v>19</v>
      </c>
      <c r="G29">
        <v>3</v>
      </c>
    </row>
    <row r="30" spans="1:22" x14ac:dyDescent="0.25">
      <c r="A30" s="20">
        <v>2.2999999999999998</v>
      </c>
      <c r="B30" s="20" t="s">
        <v>23</v>
      </c>
      <c r="C30">
        <v>1</v>
      </c>
      <c r="D30" t="s">
        <v>148</v>
      </c>
      <c r="E30">
        <v>3</v>
      </c>
      <c r="F30">
        <v>5</v>
      </c>
      <c r="G30">
        <v>12</v>
      </c>
    </row>
    <row r="31" spans="1:22" x14ac:dyDescent="0.25">
      <c r="A31" s="20">
        <f>A30</f>
        <v>2.2999999999999998</v>
      </c>
      <c r="B31" s="20"/>
      <c r="C31">
        <v>2</v>
      </c>
      <c r="D31" t="s">
        <v>148</v>
      </c>
      <c r="E31">
        <v>0</v>
      </c>
      <c r="F31">
        <v>12</v>
      </c>
      <c r="G31">
        <v>5</v>
      </c>
    </row>
    <row r="32" spans="1:22" x14ac:dyDescent="0.25">
      <c r="A32" s="20">
        <v>3.1</v>
      </c>
      <c r="B32" s="20" t="s">
        <v>23</v>
      </c>
      <c r="C32">
        <v>1</v>
      </c>
      <c r="D32" t="s">
        <v>148</v>
      </c>
      <c r="E32">
        <v>2</v>
      </c>
      <c r="F32">
        <v>5</v>
      </c>
      <c r="G32">
        <v>5</v>
      </c>
    </row>
    <row r="33" spans="1:22" x14ac:dyDescent="0.25">
      <c r="A33" s="20">
        <f>A32</f>
        <v>3.1</v>
      </c>
      <c r="B33" s="20"/>
      <c r="C33">
        <v>2</v>
      </c>
      <c r="D33" t="s">
        <v>148</v>
      </c>
      <c r="E33">
        <v>4</v>
      </c>
      <c r="F33">
        <v>3</v>
      </c>
      <c r="G33">
        <v>7</v>
      </c>
    </row>
    <row r="34" spans="1:22" x14ac:dyDescent="0.25">
      <c r="A34" s="20">
        <v>4.0999999999999996</v>
      </c>
      <c r="B34" s="20" t="s">
        <v>23</v>
      </c>
      <c r="C34">
        <v>1</v>
      </c>
      <c r="D34" t="s">
        <v>148</v>
      </c>
      <c r="E34">
        <v>0</v>
      </c>
      <c r="F34">
        <v>52</v>
      </c>
      <c r="G34">
        <v>9</v>
      </c>
    </row>
    <row r="35" spans="1:22" x14ac:dyDescent="0.25">
      <c r="A35" s="20">
        <f>A34</f>
        <v>4.0999999999999996</v>
      </c>
      <c r="B35" s="20"/>
      <c r="C35">
        <v>2</v>
      </c>
      <c r="D35" t="s">
        <v>148</v>
      </c>
      <c r="E35">
        <v>0</v>
      </c>
      <c r="F35">
        <v>56</v>
      </c>
      <c r="G35">
        <v>6</v>
      </c>
    </row>
    <row r="36" spans="1:22" x14ac:dyDescent="0.25">
      <c r="A36" s="20">
        <v>5.3</v>
      </c>
      <c r="B36" s="20" t="s">
        <v>23</v>
      </c>
      <c r="C36">
        <v>1</v>
      </c>
      <c r="D36" t="s">
        <v>148</v>
      </c>
      <c r="E36">
        <v>2</v>
      </c>
      <c r="F36">
        <v>82</v>
      </c>
      <c r="G36">
        <v>13</v>
      </c>
    </row>
    <row r="37" spans="1:22" x14ac:dyDescent="0.25">
      <c r="A37">
        <f>A36</f>
        <v>5.3</v>
      </c>
      <c r="C37">
        <v>2</v>
      </c>
      <c r="D37" t="s">
        <v>148</v>
      </c>
      <c r="E37">
        <v>1</v>
      </c>
      <c r="F37">
        <v>25</v>
      </c>
      <c r="G37">
        <v>4</v>
      </c>
    </row>
    <row r="42" spans="1:22" x14ac:dyDescent="0.25">
      <c r="A42" s="20">
        <v>1.2</v>
      </c>
      <c r="B42" s="26" t="s">
        <v>44</v>
      </c>
      <c r="C42">
        <v>1</v>
      </c>
      <c r="D42" t="s">
        <v>166</v>
      </c>
      <c r="E42">
        <v>2</v>
      </c>
      <c r="F42">
        <v>35</v>
      </c>
      <c r="G42">
        <v>12</v>
      </c>
      <c r="O42" s="20">
        <v>1.2</v>
      </c>
      <c r="P42" s="26" t="s">
        <v>44</v>
      </c>
      <c r="Q42">
        <f>SUM(E54,E66,)</f>
        <v>3</v>
      </c>
      <c r="R42">
        <f>SUM(F54,F66,)</f>
        <v>48</v>
      </c>
      <c r="S42">
        <f>SUM(G54,G66,)</f>
        <v>13</v>
      </c>
      <c r="T42">
        <f t="shared" ref="T42:T53" si="3">((S42/(Q42+S42))*100)+1</f>
        <v>82.25</v>
      </c>
      <c r="U42">
        <f t="shared" ref="U42:U53" si="4">SUM(Q42,S42)</f>
        <v>16</v>
      </c>
      <c r="V42">
        <f t="shared" ref="V42:V53" si="5">T42*$T$15</f>
        <v>1.0528360873890383</v>
      </c>
    </row>
    <row r="43" spans="1:22" x14ac:dyDescent="0.25">
      <c r="A43" s="20">
        <v>1.2</v>
      </c>
      <c r="B43" s="26"/>
      <c r="C43">
        <v>2</v>
      </c>
      <c r="D43" t="s">
        <v>166</v>
      </c>
      <c r="E43">
        <v>0</v>
      </c>
      <c r="F43">
        <v>15</v>
      </c>
      <c r="G43">
        <v>7</v>
      </c>
      <c r="O43" s="20">
        <v>1.3</v>
      </c>
      <c r="P43" s="26" t="s">
        <v>44</v>
      </c>
      <c r="Q43">
        <f>SUM(E56,E68)</f>
        <v>7</v>
      </c>
      <c r="R43">
        <f>SUM(F56,F68)</f>
        <v>9</v>
      </c>
      <c r="S43">
        <f>SUM(G56,G68)</f>
        <v>15</v>
      </c>
      <c r="T43">
        <f t="shared" si="3"/>
        <v>69.181818181818173</v>
      </c>
      <c r="U43">
        <f t="shared" si="4"/>
        <v>22</v>
      </c>
      <c r="V43">
        <f t="shared" si="5"/>
        <v>0.88555762641951707</v>
      </c>
    </row>
    <row r="44" spans="1:22" x14ac:dyDescent="0.25">
      <c r="A44" s="20">
        <v>1.3</v>
      </c>
      <c r="B44" s="26" t="s">
        <v>44</v>
      </c>
      <c r="C44">
        <v>1</v>
      </c>
      <c r="D44" t="s">
        <v>166</v>
      </c>
      <c r="E44">
        <v>2</v>
      </c>
      <c r="F44">
        <v>5</v>
      </c>
      <c r="G44">
        <v>6</v>
      </c>
      <c r="O44" s="20">
        <v>2.2000000000000002</v>
      </c>
      <c r="P44" s="26" t="s">
        <v>44</v>
      </c>
      <c r="Q44">
        <f>SUM(E58,E70)</f>
        <v>11</v>
      </c>
      <c r="R44">
        <f>SUM(F58,F70)</f>
        <v>14</v>
      </c>
      <c r="S44">
        <f>SUM(G58,G70)</f>
        <v>18</v>
      </c>
      <c r="T44">
        <f t="shared" si="3"/>
        <v>63.068965517241381</v>
      </c>
      <c r="U44">
        <f t="shared" si="4"/>
        <v>29</v>
      </c>
      <c r="V44">
        <f t="shared" si="5"/>
        <v>0.80731043028384919</v>
      </c>
    </row>
    <row r="45" spans="1:22" x14ac:dyDescent="0.25">
      <c r="A45" s="20">
        <v>1.3</v>
      </c>
      <c r="B45" s="26"/>
      <c r="C45">
        <v>2</v>
      </c>
      <c r="D45" t="s">
        <v>166</v>
      </c>
      <c r="E45">
        <v>12</v>
      </c>
      <c r="F45">
        <v>2</v>
      </c>
      <c r="G45">
        <v>6</v>
      </c>
      <c r="O45" s="20">
        <v>3.2</v>
      </c>
      <c r="P45" s="26" t="s">
        <v>44</v>
      </c>
      <c r="Q45">
        <f>SUM(E60,E72)</f>
        <v>1</v>
      </c>
      <c r="R45">
        <f>SUM(F60,F72)</f>
        <v>48</v>
      </c>
      <c r="S45">
        <f>SUM(G60,G72)</f>
        <v>15</v>
      </c>
      <c r="T45">
        <f t="shared" si="3"/>
        <v>94.75</v>
      </c>
      <c r="U45">
        <f t="shared" si="4"/>
        <v>16</v>
      </c>
      <c r="V45">
        <f t="shared" si="5"/>
        <v>1.2128415717946672</v>
      </c>
    </row>
    <row r="46" spans="1:22" x14ac:dyDescent="0.25">
      <c r="A46" s="20">
        <v>2.2000000000000002</v>
      </c>
      <c r="B46" s="26" t="s">
        <v>44</v>
      </c>
      <c r="C46">
        <v>1</v>
      </c>
      <c r="D46" t="s">
        <v>166</v>
      </c>
      <c r="E46">
        <v>16</v>
      </c>
      <c r="F46">
        <v>64</v>
      </c>
      <c r="G46">
        <v>2</v>
      </c>
      <c r="O46" s="20">
        <v>4.2</v>
      </c>
      <c r="P46" s="26" t="s">
        <v>44</v>
      </c>
      <c r="Q46">
        <f>SUM(E62,E74)</f>
        <v>8</v>
      </c>
      <c r="R46">
        <f>SUM(F62,F74)</f>
        <v>9</v>
      </c>
      <c r="S46">
        <f>SUM(G62,G74)</f>
        <v>14</v>
      </c>
      <c r="T46">
        <f t="shared" si="3"/>
        <v>64.636363636363626</v>
      </c>
      <c r="U46">
        <f t="shared" si="4"/>
        <v>22</v>
      </c>
      <c r="V46">
        <f t="shared" si="5"/>
        <v>0.82737381390837927</v>
      </c>
    </row>
    <row r="47" spans="1:22" x14ac:dyDescent="0.25">
      <c r="A47" s="20">
        <v>2.2000000000000002</v>
      </c>
      <c r="B47" s="26"/>
      <c r="C47">
        <v>2</v>
      </c>
      <c r="D47" t="s">
        <v>166</v>
      </c>
      <c r="E47">
        <v>16</v>
      </c>
      <c r="F47">
        <v>36</v>
      </c>
      <c r="G47">
        <v>4</v>
      </c>
      <c r="O47" s="20">
        <v>6.3</v>
      </c>
      <c r="P47" s="26" t="s">
        <v>44</v>
      </c>
      <c r="Q47">
        <f>SUM(E64,E76)</f>
        <v>4</v>
      </c>
      <c r="R47">
        <f>SUM(F64,F76)</f>
        <v>68</v>
      </c>
      <c r="S47">
        <f>SUM(G64,G76)</f>
        <v>16</v>
      </c>
      <c r="T47">
        <f t="shared" si="3"/>
        <v>81</v>
      </c>
      <c r="U47">
        <f t="shared" si="4"/>
        <v>20</v>
      </c>
      <c r="V47">
        <f t="shared" si="5"/>
        <v>1.0368355389484756</v>
      </c>
    </row>
    <row r="48" spans="1:22" x14ac:dyDescent="0.25">
      <c r="A48" s="20">
        <v>3.2</v>
      </c>
      <c r="B48" s="26" t="s">
        <v>44</v>
      </c>
      <c r="C48">
        <v>1</v>
      </c>
      <c r="D48" t="s">
        <v>166</v>
      </c>
      <c r="E48">
        <v>0</v>
      </c>
      <c r="F48">
        <v>32</v>
      </c>
      <c r="G48">
        <v>10</v>
      </c>
      <c r="O48" s="20">
        <v>1.2</v>
      </c>
      <c r="P48" s="26" t="s">
        <v>44</v>
      </c>
      <c r="Q48">
        <f>SUM(E55,E67)</f>
        <v>1</v>
      </c>
      <c r="R48">
        <f>SUM(F55,F67)</f>
        <v>10</v>
      </c>
      <c r="S48">
        <f>SUM(G55,G67)</f>
        <v>3</v>
      </c>
      <c r="T48">
        <f t="shared" si="3"/>
        <v>76</v>
      </c>
      <c r="U48">
        <f t="shared" si="4"/>
        <v>4</v>
      </c>
      <c r="V48">
        <f t="shared" si="5"/>
        <v>0.97283334518622389</v>
      </c>
    </row>
    <row r="49" spans="1:22" x14ac:dyDescent="0.25">
      <c r="A49" s="20">
        <v>3.2</v>
      </c>
      <c r="B49" s="26"/>
      <c r="C49">
        <v>2</v>
      </c>
      <c r="D49" t="s">
        <v>166</v>
      </c>
      <c r="E49">
        <v>0</v>
      </c>
      <c r="F49">
        <v>21</v>
      </c>
      <c r="G49">
        <v>9</v>
      </c>
      <c r="O49" s="20">
        <v>1.3</v>
      </c>
      <c r="P49" s="26" t="s">
        <v>44</v>
      </c>
      <c r="Q49">
        <f>SUM(E57,E69)</f>
        <v>8</v>
      </c>
      <c r="R49">
        <f>SUM(F57,F69)</f>
        <v>4</v>
      </c>
      <c r="S49">
        <f>SUM(G57,G69)</f>
        <v>14</v>
      </c>
      <c r="T49">
        <f t="shared" si="3"/>
        <v>64.636363636363626</v>
      </c>
      <c r="U49">
        <f t="shared" si="4"/>
        <v>22</v>
      </c>
      <c r="V49">
        <f t="shared" si="5"/>
        <v>0.82737381390837927</v>
      </c>
    </row>
    <row r="50" spans="1:22" x14ac:dyDescent="0.25">
      <c r="A50" s="20">
        <v>4.2</v>
      </c>
      <c r="B50" s="26" t="s">
        <v>44</v>
      </c>
      <c r="C50">
        <v>1</v>
      </c>
      <c r="D50" t="s">
        <v>166</v>
      </c>
      <c r="E50">
        <v>1</v>
      </c>
      <c r="F50">
        <v>3</v>
      </c>
      <c r="G50">
        <v>8</v>
      </c>
      <c r="O50" s="20">
        <v>2.2000000000000002</v>
      </c>
      <c r="P50" s="26" t="s">
        <v>44</v>
      </c>
      <c r="Q50">
        <f>SUM(E59,E71)</f>
        <v>28</v>
      </c>
      <c r="R50">
        <f>SUM(F59,F71)</f>
        <v>50</v>
      </c>
      <c r="S50">
        <f>SUM(G59,G71)</f>
        <v>9</v>
      </c>
      <c r="T50">
        <f t="shared" si="3"/>
        <v>25.324324324324326</v>
      </c>
      <c r="U50">
        <f t="shared" si="4"/>
        <v>37</v>
      </c>
      <c r="V50">
        <f t="shared" si="5"/>
        <v>0.32416246246070124</v>
      </c>
    </row>
    <row r="51" spans="1:22" x14ac:dyDescent="0.25">
      <c r="A51" s="20">
        <v>4.2</v>
      </c>
      <c r="B51" s="26"/>
      <c r="C51">
        <v>2</v>
      </c>
      <c r="D51" t="s">
        <v>166</v>
      </c>
      <c r="E51">
        <v>1</v>
      </c>
      <c r="F51">
        <v>6</v>
      </c>
      <c r="G51">
        <v>12</v>
      </c>
      <c r="O51" s="20">
        <v>3.2</v>
      </c>
      <c r="P51" s="26" t="s">
        <v>44</v>
      </c>
      <c r="Q51">
        <f>SUM(E61,E73)</f>
        <v>1</v>
      </c>
      <c r="R51">
        <f>SUM(F61,F73)</f>
        <v>78</v>
      </c>
      <c r="S51">
        <f>SUM(G61,G73)</f>
        <v>17</v>
      </c>
      <c r="T51">
        <f t="shared" si="3"/>
        <v>95.444444444444443</v>
      </c>
      <c r="U51">
        <f t="shared" si="4"/>
        <v>18</v>
      </c>
      <c r="V51">
        <f t="shared" si="5"/>
        <v>1.2217307653727578</v>
      </c>
    </row>
    <row r="52" spans="1:22" x14ac:dyDescent="0.25">
      <c r="A52" s="20">
        <v>6.3</v>
      </c>
      <c r="B52" s="26" t="s">
        <v>44</v>
      </c>
      <c r="C52">
        <v>1</v>
      </c>
      <c r="D52" t="s">
        <v>166</v>
      </c>
      <c r="E52">
        <v>0</v>
      </c>
      <c r="F52">
        <v>46</v>
      </c>
      <c r="G52">
        <v>14</v>
      </c>
      <c r="O52" s="20">
        <v>4.2</v>
      </c>
      <c r="P52" s="26" t="s">
        <v>44</v>
      </c>
      <c r="Q52">
        <f>SUM(E63,E75)</f>
        <v>8</v>
      </c>
      <c r="R52">
        <f>SUM(F63,F75)</f>
        <v>9</v>
      </c>
      <c r="S52">
        <f>SUM(G63,G75)</f>
        <v>17</v>
      </c>
      <c r="T52">
        <f t="shared" si="3"/>
        <v>69</v>
      </c>
      <c r="U52">
        <f t="shared" si="4"/>
        <v>25</v>
      </c>
      <c r="V52">
        <f t="shared" si="5"/>
        <v>0.88323027391907172</v>
      </c>
    </row>
    <row r="53" spans="1:22" x14ac:dyDescent="0.25">
      <c r="A53" s="20">
        <v>6.3</v>
      </c>
      <c r="B53" s="36"/>
      <c r="C53">
        <v>2</v>
      </c>
      <c r="D53" t="s">
        <v>166</v>
      </c>
      <c r="E53">
        <v>2</v>
      </c>
      <c r="F53">
        <v>75</v>
      </c>
      <c r="G53">
        <v>12</v>
      </c>
      <c r="O53" s="20">
        <v>6.3</v>
      </c>
      <c r="P53" s="26" t="s">
        <v>44</v>
      </c>
      <c r="Q53">
        <f>SUM(E65,E77)</f>
        <v>2</v>
      </c>
      <c r="R53">
        <f>SUM(F65,F77)</f>
        <v>96</v>
      </c>
      <c r="S53">
        <f>SUM(G65,G77)</f>
        <v>22</v>
      </c>
      <c r="T53">
        <f t="shared" si="3"/>
        <v>92.666666666666657</v>
      </c>
      <c r="U53">
        <f t="shared" si="4"/>
        <v>24</v>
      </c>
      <c r="V53">
        <f t="shared" si="5"/>
        <v>1.1861739910603957</v>
      </c>
    </row>
    <row r="54" spans="1:22" x14ac:dyDescent="0.25">
      <c r="A54" s="20">
        <v>1.2</v>
      </c>
      <c r="B54" s="26" t="s">
        <v>44</v>
      </c>
      <c r="C54">
        <v>1</v>
      </c>
      <c r="D54" t="s">
        <v>21</v>
      </c>
      <c r="E54">
        <v>0</v>
      </c>
      <c r="F54">
        <v>24</v>
      </c>
      <c r="G54">
        <v>10</v>
      </c>
      <c r="O54" s="1" t="s">
        <v>24</v>
      </c>
      <c r="T54">
        <f>AVERAGE(T42:T53)</f>
        <v>73.163245533935182</v>
      </c>
    </row>
    <row r="55" spans="1:22" x14ac:dyDescent="0.25">
      <c r="A55" s="20">
        <f>A54</f>
        <v>1.2</v>
      </c>
      <c r="B55" s="26"/>
      <c r="C55" s="17">
        <v>2</v>
      </c>
      <c r="D55" s="17" t="s">
        <v>21</v>
      </c>
    </row>
    <row r="56" spans="1:22" x14ac:dyDescent="0.25">
      <c r="A56" s="20">
        <v>1.3</v>
      </c>
      <c r="B56" s="26" t="s">
        <v>44</v>
      </c>
      <c r="C56">
        <v>1</v>
      </c>
      <c r="D56" t="s">
        <v>21</v>
      </c>
      <c r="E56">
        <v>5</v>
      </c>
      <c r="F56">
        <v>7</v>
      </c>
      <c r="G56">
        <v>6</v>
      </c>
      <c r="O56" s="1" t="s">
        <v>139</v>
      </c>
      <c r="T56">
        <f>TTEST(T42:T53,T2:T13,2,2)</f>
        <v>0.53784151316790529</v>
      </c>
    </row>
    <row r="57" spans="1:22" x14ac:dyDescent="0.25">
      <c r="A57" s="20">
        <f>A56</f>
        <v>1.3</v>
      </c>
      <c r="B57" s="26"/>
      <c r="C57">
        <v>2</v>
      </c>
      <c r="D57" t="s">
        <v>21</v>
      </c>
      <c r="E57">
        <v>4</v>
      </c>
      <c r="F57">
        <v>4</v>
      </c>
      <c r="G57">
        <v>11</v>
      </c>
    </row>
    <row r="58" spans="1:22" x14ac:dyDescent="0.25">
      <c r="A58" s="20">
        <v>2.2000000000000002</v>
      </c>
      <c r="B58" s="26" t="s">
        <v>44</v>
      </c>
      <c r="C58">
        <v>1</v>
      </c>
      <c r="D58" t="s">
        <v>21</v>
      </c>
      <c r="E58">
        <v>11</v>
      </c>
      <c r="F58">
        <v>11</v>
      </c>
      <c r="G58">
        <v>9</v>
      </c>
    </row>
    <row r="59" spans="1:22" x14ac:dyDescent="0.25">
      <c r="A59" s="20">
        <f>A58</f>
        <v>2.2000000000000002</v>
      </c>
      <c r="B59" s="26"/>
      <c r="C59">
        <v>2</v>
      </c>
      <c r="D59" t="s">
        <v>21</v>
      </c>
      <c r="E59">
        <v>12</v>
      </c>
      <c r="F59">
        <v>34</v>
      </c>
      <c r="G59">
        <v>6</v>
      </c>
    </row>
    <row r="60" spans="1:22" x14ac:dyDescent="0.25">
      <c r="A60" s="20">
        <v>3.2</v>
      </c>
      <c r="B60" s="26" t="s">
        <v>44</v>
      </c>
      <c r="C60">
        <v>1</v>
      </c>
      <c r="D60" t="s">
        <v>21</v>
      </c>
      <c r="E60">
        <v>0</v>
      </c>
      <c r="F60">
        <v>28</v>
      </c>
      <c r="G60">
        <v>11</v>
      </c>
    </row>
    <row r="61" spans="1:22" x14ac:dyDescent="0.25">
      <c r="A61" s="20">
        <f>A60</f>
        <v>3.2</v>
      </c>
      <c r="B61" s="26"/>
      <c r="C61">
        <v>2</v>
      </c>
      <c r="D61" t="s">
        <v>21</v>
      </c>
      <c r="E61">
        <v>0</v>
      </c>
      <c r="F61">
        <v>43</v>
      </c>
      <c r="G61">
        <v>9</v>
      </c>
    </row>
    <row r="62" spans="1:22" x14ac:dyDescent="0.25">
      <c r="A62" s="20">
        <v>4.2</v>
      </c>
      <c r="B62" s="26" t="s">
        <v>44</v>
      </c>
      <c r="C62">
        <v>1</v>
      </c>
      <c r="D62" t="s">
        <v>21</v>
      </c>
      <c r="E62">
        <v>6</v>
      </c>
      <c r="F62">
        <v>5</v>
      </c>
      <c r="G62">
        <v>8</v>
      </c>
    </row>
    <row r="63" spans="1:22" x14ac:dyDescent="0.25">
      <c r="A63" s="20">
        <f>A62</f>
        <v>4.2</v>
      </c>
      <c r="B63" s="26"/>
      <c r="C63">
        <v>2</v>
      </c>
      <c r="D63" t="s">
        <v>21</v>
      </c>
      <c r="E63">
        <v>6</v>
      </c>
      <c r="F63">
        <v>5</v>
      </c>
      <c r="G63">
        <v>5</v>
      </c>
    </row>
    <row r="64" spans="1:22" x14ac:dyDescent="0.25">
      <c r="A64" s="20">
        <v>6.3</v>
      </c>
      <c r="B64" s="26" t="s">
        <v>44</v>
      </c>
      <c r="C64">
        <v>1</v>
      </c>
      <c r="D64" t="s">
        <v>21</v>
      </c>
      <c r="E64">
        <v>2</v>
      </c>
      <c r="F64">
        <v>62</v>
      </c>
      <c r="G64">
        <v>10</v>
      </c>
    </row>
    <row r="65" spans="1:7" x14ac:dyDescent="0.25">
      <c r="A65">
        <f>A64</f>
        <v>6.3</v>
      </c>
      <c r="B65" s="36"/>
      <c r="C65">
        <v>2</v>
      </c>
      <c r="D65" t="s">
        <v>21</v>
      </c>
      <c r="E65">
        <v>2</v>
      </c>
      <c r="F65">
        <v>71</v>
      </c>
      <c r="G65">
        <v>16</v>
      </c>
    </row>
    <row r="66" spans="1:7" x14ac:dyDescent="0.25">
      <c r="A66" s="20">
        <v>1.2</v>
      </c>
      <c r="B66" s="26" t="s">
        <v>44</v>
      </c>
      <c r="C66">
        <v>1</v>
      </c>
      <c r="D66" t="s">
        <v>148</v>
      </c>
      <c r="E66">
        <v>3</v>
      </c>
      <c r="F66">
        <v>24</v>
      </c>
      <c r="G66">
        <v>3</v>
      </c>
    </row>
    <row r="67" spans="1:7" x14ac:dyDescent="0.25">
      <c r="A67" s="20">
        <f>A66</f>
        <v>1.2</v>
      </c>
      <c r="B67" s="26"/>
      <c r="C67">
        <v>2</v>
      </c>
      <c r="D67" t="s">
        <v>148</v>
      </c>
      <c r="E67">
        <v>1</v>
      </c>
      <c r="F67">
        <v>10</v>
      </c>
      <c r="G67">
        <v>3</v>
      </c>
    </row>
    <row r="68" spans="1:7" x14ac:dyDescent="0.25">
      <c r="A68" s="20">
        <v>1.3</v>
      </c>
      <c r="B68" s="26" t="s">
        <v>44</v>
      </c>
      <c r="C68">
        <v>1</v>
      </c>
      <c r="D68" t="s">
        <v>148</v>
      </c>
      <c r="E68">
        <v>2</v>
      </c>
      <c r="F68">
        <v>2</v>
      </c>
      <c r="G68">
        <v>9</v>
      </c>
    </row>
    <row r="69" spans="1:7" x14ac:dyDescent="0.25">
      <c r="A69" s="20">
        <f>A68</f>
        <v>1.3</v>
      </c>
      <c r="B69" s="26"/>
      <c r="C69">
        <v>2</v>
      </c>
      <c r="D69" t="s">
        <v>148</v>
      </c>
      <c r="E69">
        <v>4</v>
      </c>
      <c r="F69">
        <v>0</v>
      </c>
      <c r="G69">
        <v>3</v>
      </c>
    </row>
    <row r="70" spans="1:7" x14ac:dyDescent="0.25">
      <c r="A70" s="20">
        <v>2.2000000000000002</v>
      </c>
      <c r="B70" s="26" t="s">
        <v>44</v>
      </c>
      <c r="C70">
        <v>1</v>
      </c>
      <c r="D70" t="s">
        <v>148</v>
      </c>
      <c r="E70">
        <v>0</v>
      </c>
      <c r="F70">
        <v>3</v>
      </c>
      <c r="G70">
        <v>9</v>
      </c>
    </row>
    <row r="71" spans="1:7" x14ac:dyDescent="0.25">
      <c r="A71" s="20">
        <f>A70</f>
        <v>2.2000000000000002</v>
      </c>
      <c r="B71" s="26"/>
      <c r="C71">
        <v>2</v>
      </c>
      <c r="D71" t="s">
        <v>148</v>
      </c>
      <c r="E71">
        <v>16</v>
      </c>
      <c r="F71">
        <v>16</v>
      </c>
      <c r="G71">
        <v>3</v>
      </c>
    </row>
    <row r="72" spans="1:7" x14ac:dyDescent="0.25">
      <c r="A72" s="20">
        <v>3.2</v>
      </c>
      <c r="B72" s="26" t="s">
        <v>44</v>
      </c>
      <c r="C72">
        <v>1</v>
      </c>
      <c r="D72" t="s">
        <v>148</v>
      </c>
      <c r="E72">
        <v>1</v>
      </c>
      <c r="F72">
        <v>20</v>
      </c>
      <c r="G72">
        <v>4</v>
      </c>
    </row>
    <row r="73" spans="1:7" x14ac:dyDescent="0.25">
      <c r="A73" s="20">
        <f>A72</f>
        <v>3.2</v>
      </c>
      <c r="B73" s="26"/>
      <c r="C73">
        <v>2</v>
      </c>
      <c r="D73" t="s">
        <v>148</v>
      </c>
      <c r="E73">
        <v>1</v>
      </c>
      <c r="F73">
        <v>35</v>
      </c>
      <c r="G73">
        <v>8</v>
      </c>
    </row>
    <row r="74" spans="1:7" x14ac:dyDescent="0.25">
      <c r="A74" s="20">
        <v>4.2</v>
      </c>
      <c r="B74" s="26" t="s">
        <v>44</v>
      </c>
      <c r="C74">
        <v>1</v>
      </c>
      <c r="D74" t="s">
        <v>148</v>
      </c>
      <c r="E74">
        <v>2</v>
      </c>
      <c r="F74">
        <v>4</v>
      </c>
      <c r="G74">
        <v>6</v>
      </c>
    </row>
    <row r="75" spans="1:7" x14ac:dyDescent="0.25">
      <c r="A75" s="20">
        <f>A74</f>
        <v>4.2</v>
      </c>
      <c r="B75" s="26"/>
      <c r="C75">
        <v>2</v>
      </c>
      <c r="D75" t="s">
        <v>148</v>
      </c>
      <c r="E75">
        <v>2</v>
      </c>
      <c r="F75">
        <v>4</v>
      </c>
      <c r="G75">
        <v>12</v>
      </c>
    </row>
    <row r="76" spans="1:7" x14ac:dyDescent="0.25">
      <c r="A76" s="20">
        <v>6.3</v>
      </c>
      <c r="B76" s="26" t="s">
        <v>44</v>
      </c>
      <c r="C76">
        <v>1</v>
      </c>
      <c r="D76" t="s">
        <v>148</v>
      </c>
      <c r="E76">
        <v>2</v>
      </c>
      <c r="F76">
        <v>6</v>
      </c>
      <c r="G76">
        <v>6</v>
      </c>
    </row>
    <row r="77" spans="1:7" x14ac:dyDescent="0.25">
      <c r="A77">
        <f>A76</f>
        <v>6.3</v>
      </c>
      <c r="B77" s="36"/>
      <c r="C77">
        <v>2</v>
      </c>
      <c r="D77" t="s">
        <v>148</v>
      </c>
      <c r="E77">
        <v>0</v>
      </c>
      <c r="F77">
        <v>25</v>
      </c>
      <c r="G77">
        <v>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zoomScale="55" zoomScaleNormal="55" workbookViewId="0">
      <pane xSplit="1" ySplit="1" topLeftCell="B2" activePane="bottomRight" state="frozen"/>
      <selection activeCell="C2" sqref="C2:C25"/>
      <selection pane="topRight" activeCell="C2" sqref="C2:C25"/>
      <selection pane="bottomLeft" activeCell="C2" sqref="C2:C25"/>
      <selection pane="bottomRight" activeCell="C2" sqref="C2:C25"/>
    </sheetView>
  </sheetViews>
  <sheetFormatPr defaultRowHeight="15" x14ac:dyDescent="0.25"/>
  <cols>
    <col min="20" max="20" width="15" bestFit="1" customWidth="1"/>
  </cols>
  <sheetData>
    <row r="1" spans="1:22" ht="47.25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6" t="s">
        <v>13</v>
      </c>
      <c r="H1" s="2" t="s">
        <v>9</v>
      </c>
      <c r="I1" s="2" t="s">
        <v>147</v>
      </c>
      <c r="J1" s="2" t="s">
        <v>146</v>
      </c>
      <c r="K1" s="2" t="s">
        <v>145</v>
      </c>
      <c r="N1" s="2" t="s">
        <v>0</v>
      </c>
      <c r="O1" s="2" t="s">
        <v>1</v>
      </c>
      <c r="P1" s="2" t="s">
        <v>4</v>
      </c>
      <c r="Q1" s="2" t="s">
        <v>5</v>
      </c>
      <c r="R1" s="2" t="s">
        <v>6</v>
      </c>
      <c r="S1" s="6" t="s">
        <v>13</v>
      </c>
      <c r="T1" s="2" t="s">
        <v>144</v>
      </c>
      <c r="U1" s="2" t="s">
        <v>143</v>
      </c>
    </row>
    <row r="2" spans="1:22" x14ac:dyDescent="0.25">
      <c r="A2" s="20">
        <v>1.1000000000000001</v>
      </c>
      <c r="B2" s="20" t="s">
        <v>23</v>
      </c>
      <c r="C2" s="20" t="s">
        <v>17</v>
      </c>
      <c r="D2" s="20">
        <v>6</v>
      </c>
      <c r="E2" s="20">
        <v>30</v>
      </c>
      <c r="F2" s="20">
        <v>10</v>
      </c>
      <c r="G2">
        <f t="shared" ref="G2:G49" si="0">(F2/(D2+F2))*100</f>
        <v>62.5</v>
      </c>
      <c r="H2" s="20"/>
      <c r="I2">
        <f t="shared" ref="I2:I49" si="1">G2*(1/$G$50)</f>
        <v>2.1639103721489028</v>
      </c>
      <c r="J2">
        <v>2.1639103721489028</v>
      </c>
      <c r="N2" s="20">
        <v>1.1000000000000001</v>
      </c>
      <c r="O2" s="20" t="s">
        <v>23</v>
      </c>
      <c r="P2">
        <f>SUM(D18,D19)</f>
        <v>16</v>
      </c>
      <c r="Q2">
        <f>SUM(E18,E19)</f>
        <v>62</v>
      </c>
      <c r="R2">
        <f>SUM(F18,F19)</f>
        <v>12</v>
      </c>
      <c r="S2">
        <f t="shared" ref="S2:S9" si="2">(R2/(P2+R2))*100</f>
        <v>42.857142857142854</v>
      </c>
      <c r="T2">
        <f t="shared" ref="T2:T9" si="3">SUM(P2,R2)</f>
        <v>28</v>
      </c>
      <c r="V2">
        <f t="shared" ref="V2:V9" si="4">S2*$S$11</f>
        <v>1.4293401788647249</v>
      </c>
    </row>
    <row r="3" spans="1:22" x14ac:dyDescent="0.25">
      <c r="C3" s="20" t="s">
        <v>17</v>
      </c>
      <c r="D3" s="20">
        <v>1</v>
      </c>
      <c r="E3" s="20">
        <v>31</v>
      </c>
      <c r="F3" s="20">
        <v>2</v>
      </c>
      <c r="G3">
        <f t="shared" si="0"/>
        <v>66.666666666666657</v>
      </c>
      <c r="H3" s="20"/>
      <c r="I3">
        <f t="shared" si="1"/>
        <v>2.3081710636254957</v>
      </c>
      <c r="J3">
        <v>2.3081710636254957</v>
      </c>
      <c r="N3" s="20">
        <v>2.1</v>
      </c>
      <c r="O3" s="20" t="s">
        <v>23</v>
      </c>
      <c r="P3">
        <f>SUM(D21,D20)</f>
        <v>31</v>
      </c>
      <c r="Q3">
        <f>SUM(E21,E20)</f>
        <v>5</v>
      </c>
      <c r="R3">
        <f>SUM(F21,F20)</f>
        <v>2</v>
      </c>
      <c r="S3">
        <f t="shared" si="2"/>
        <v>6.0606060606060606</v>
      </c>
      <c r="T3">
        <f t="shared" si="3"/>
        <v>33</v>
      </c>
      <c r="V3">
        <f t="shared" si="4"/>
        <v>0.20212891418289039</v>
      </c>
    </row>
    <row r="4" spans="1:22" x14ac:dyDescent="0.25">
      <c r="A4" s="20">
        <v>2.1</v>
      </c>
      <c r="B4" s="20" t="s">
        <v>23</v>
      </c>
      <c r="C4" s="20" t="s">
        <v>17</v>
      </c>
      <c r="D4" s="20">
        <v>16</v>
      </c>
      <c r="E4" s="20">
        <v>0</v>
      </c>
      <c r="F4" s="20">
        <v>1</v>
      </c>
      <c r="G4">
        <f t="shared" si="0"/>
        <v>5.8823529411764701</v>
      </c>
      <c r="H4" s="20"/>
      <c r="I4">
        <f t="shared" si="1"/>
        <v>0.20366215267283788</v>
      </c>
      <c r="J4">
        <v>0.20366215267283788</v>
      </c>
      <c r="N4" s="20">
        <v>3.1</v>
      </c>
      <c r="O4" s="20" t="s">
        <v>23</v>
      </c>
      <c r="P4">
        <f>SUM(,D22,D23)</f>
        <v>9</v>
      </c>
      <c r="Q4">
        <f>SUM(,E22,E23)</f>
        <v>386</v>
      </c>
      <c r="R4">
        <f>SUM(,F22,F23)</f>
        <v>14</v>
      </c>
      <c r="S4">
        <f t="shared" si="2"/>
        <v>60.869565217391312</v>
      </c>
      <c r="T4">
        <f t="shared" si="3"/>
        <v>23</v>
      </c>
      <c r="V4">
        <f t="shared" si="4"/>
        <v>2.0300773554890301</v>
      </c>
    </row>
    <row r="5" spans="1:22" x14ac:dyDescent="0.25">
      <c r="C5" s="20" t="s">
        <v>17</v>
      </c>
      <c r="D5" s="20"/>
      <c r="E5" s="20"/>
      <c r="F5" s="20"/>
      <c r="G5" t="e">
        <f t="shared" si="0"/>
        <v>#DIV/0!</v>
      </c>
      <c r="H5" s="20"/>
      <c r="I5" t="e">
        <f t="shared" si="1"/>
        <v>#DIV/0!</v>
      </c>
      <c r="J5">
        <v>2.0773539572629467</v>
      </c>
      <c r="N5" s="20">
        <v>3.4</v>
      </c>
      <c r="O5" s="20" t="s">
        <v>23</v>
      </c>
      <c r="P5">
        <f>SUM(D25,D24)</f>
        <v>31</v>
      </c>
      <c r="Q5">
        <f>SUM(E25,E24)</f>
        <v>6</v>
      </c>
      <c r="R5">
        <f>SUM(F25,F24)</f>
        <v>6</v>
      </c>
      <c r="S5">
        <f t="shared" si="2"/>
        <v>16.216216216216218</v>
      </c>
      <c r="T5">
        <f t="shared" si="3"/>
        <v>37</v>
      </c>
      <c r="V5">
        <f t="shared" si="4"/>
        <v>0.54083141902989595</v>
      </c>
    </row>
    <row r="6" spans="1:22" x14ac:dyDescent="0.25">
      <c r="A6" s="20">
        <v>3.1</v>
      </c>
      <c r="B6" s="20" t="s">
        <v>23</v>
      </c>
      <c r="C6" s="20" t="s">
        <v>17</v>
      </c>
      <c r="D6" s="20">
        <v>4</v>
      </c>
      <c r="E6" s="20">
        <v>123</v>
      </c>
      <c r="F6" s="20">
        <v>6</v>
      </c>
      <c r="G6">
        <f t="shared" si="0"/>
        <v>60</v>
      </c>
      <c r="H6" s="20"/>
      <c r="I6">
        <f t="shared" si="1"/>
        <v>2.0773539572629467</v>
      </c>
      <c r="J6">
        <v>0.28852138295318697</v>
      </c>
      <c r="N6" s="20">
        <v>4.3</v>
      </c>
      <c r="O6" s="20" t="s">
        <v>23</v>
      </c>
      <c r="P6">
        <f>SUM(D26,D27)</f>
        <v>19</v>
      </c>
      <c r="Q6">
        <f>SUM(E26,E27)</f>
        <v>2</v>
      </c>
      <c r="R6">
        <f>SUM(F26,F27)</f>
        <v>5</v>
      </c>
      <c r="S6">
        <f t="shared" si="2"/>
        <v>20.833333333333336</v>
      </c>
      <c r="T6">
        <f t="shared" si="3"/>
        <v>24</v>
      </c>
      <c r="V6">
        <f t="shared" si="4"/>
        <v>0.69481814250368579</v>
      </c>
    </row>
    <row r="7" spans="1:22" x14ac:dyDescent="0.25">
      <c r="C7" s="20" t="s">
        <v>17</v>
      </c>
      <c r="D7" s="20"/>
      <c r="E7" s="20"/>
      <c r="F7" s="20"/>
      <c r="G7" t="e">
        <f t="shared" si="0"/>
        <v>#DIV/0!</v>
      </c>
      <c r="H7" s="20"/>
      <c r="I7" t="e">
        <f t="shared" si="1"/>
        <v>#DIV/0!</v>
      </c>
      <c r="J7">
        <v>0</v>
      </c>
      <c r="N7" s="20">
        <v>5.2</v>
      </c>
      <c r="O7" s="20" t="s">
        <v>23</v>
      </c>
      <c r="P7">
        <f>SUM(D29,D28)</f>
        <v>25</v>
      </c>
      <c r="Q7">
        <f>SUM(E29,E28)</f>
        <v>23</v>
      </c>
      <c r="R7">
        <f>SUM(F29,F28)</f>
        <v>13</v>
      </c>
      <c r="S7">
        <f t="shared" si="2"/>
        <v>34.210526315789473</v>
      </c>
      <c r="T7">
        <f t="shared" si="3"/>
        <v>38</v>
      </c>
      <c r="V7">
        <f t="shared" si="4"/>
        <v>1.1409645287428944</v>
      </c>
    </row>
    <row r="8" spans="1:22" x14ac:dyDescent="0.25">
      <c r="A8" s="20">
        <v>3.4</v>
      </c>
      <c r="B8" s="20" t="s">
        <v>23</v>
      </c>
      <c r="C8" s="20" t="s">
        <v>17</v>
      </c>
      <c r="D8" s="20">
        <v>11</v>
      </c>
      <c r="E8" s="20">
        <v>4</v>
      </c>
      <c r="F8" s="20">
        <v>1</v>
      </c>
      <c r="G8">
        <f t="shared" si="0"/>
        <v>8.3333333333333321</v>
      </c>
      <c r="H8" s="20"/>
      <c r="I8">
        <f t="shared" si="1"/>
        <v>0.28852138295318697</v>
      </c>
      <c r="J8">
        <v>1.3464331204482063</v>
      </c>
      <c r="N8" s="20">
        <v>5.3</v>
      </c>
      <c r="O8" s="20" t="s">
        <v>23</v>
      </c>
      <c r="P8">
        <f>SUM(D30,D31)</f>
        <v>25</v>
      </c>
      <c r="Q8">
        <f>SUM(E30,E31)</f>
        <v>20</v>
      </c>
      <c r="R8">
        <f>SUM(F30,F31)</f>
        <v>9</v>
      </c>
      <c r="S8">
        <f t="shared" si="2"/>
        <v>26.47058823529412</v>
      </c>
      <c r="T8">
        <f t="shared" si="3"/>
        <v>34</v>
      </c>
      <c r="V8">
        <f t="shared" si="4"/>
        <v>0.88282775753409493</v>
      </c>
    </row>
    <row r="9" spans="1:22" x14ac:dyDescent="0.25">
      <c r="C9" s="20" t="s">
        <v>17</v>
      </c>
      <c r="D9" s="20">
        <v>13</v>
      </c>
      <c r="E9" s="20">
        <v>0</v>
      </c>
      <c r="F9" s="20">
        <v>0</v>
      </c>
      <c r="G9">
        <f t="shared" si="0"/>
        <v>0</v>
      </c>
      <c r="H9" s="20"/>
      <c r="I9">
        <f t="shared" si="1"/>
        <v>0</v>
      </c>
      <c r="J9">
        <v>0.62950119917058989</v>
      </c>
      <c r="N9" s="20">
        <v>6.1</v>
      </c>
      <c r="O9" s="20" t="s">
        <v>23</v>
      </c>
      <c r="P9">
        <f>SUM(D33,D32)</f>
        <v>23</v>
      </c>
      <c r="Q9">
        <f>SUM(E33,E32)</f>
        <v>83</v>
      </c>
      <c r="R9">
        <f>SUM(F33,F32)</f>
        <v>11</v>
      </c>
      <c r="S9">
        <f t="shared" si="2"/>
        <v>32.352941176470587</v>
      </c>
      <c r="T9">
        <f t="shared" si="3"/>
        <v>34</v>
      </c>
      <c r="V9">
        <f t="shared" si="4"/>
        <v>1.0790117036527826</v>
      </c>
    </row>
    <row r="10" spans="1:22" x14ac:dyDescent="0.25">
      <c r="A10" s="20">
        <v>4.3</v>
      </c>
      <c r="B10" s="20" t="s">
        <v>23</v>
      </c>
      <c r="C10" s="20" t="s">
        <v>17</v>
      </c>
      <c r="D10" s="20">
        <v>11</v>
      </c>
      <c r="E10" s="20">
        <v>3</v>
      </c>
      <c r="F10" s="20">
        <v>7</v>
      </c>
      <c r="G10">
        <f t="shared" si="0"/>
        <v>38.888888888888893</v>
      </c>
      <c r="H10" s="20"/>
      <c r="I10">
        <f t="shared" si="1"/>
        <v>1.3464331204482063</v>
      </c>
      <c r="J10">
        <v>2.4730404253130316</v>
      </c>
      <c r="N10" s="1" t="s">
        <v>24</v>
      </c>
      <c r="S10">
        <f>AVERAGE(S2:S9)</f>
        <v>29.983864926530497</v>
      </c>
    </row>
    <row r="11" spans="1:22" x14ac:dyDescent="0.25">
      <c r="C11" s="20" t="s">
        <v>17</v>
      </c>
      <c r="D11" s="20">
        <v>9</v>
      </c>
      <c r="E11" s="20">
        <v>5</v>
      </c>
      <c r="F11" s="20">
        <v>2</v>
      </c>
      <c r="G11">
        <f t="shared" si="0"/>
        <v>18.181818181818183</v>
      </c>
      <c r="H11" s="20"/>
      <c r="I11">
        <f t="shared" si="1"/>
        <v>0.62950119917058989</v>
      </c>
      <c r="J11">
        <v>1.846536850900397</v>
      </c>
      <c r="N11" t="s">
        <v>141</v>
      </c>
      <c r="S11">
        <f>1/S10</f>
        <v>3.3351270840176916E-2</v>
      </c>
    </row>
    <row r="12" spans="1:22" x14ac:dyDescent="0.25">
      <c r="A12" s="20">
        <v>5.2</v>
      </c>
      <c r="B12" s="20" t="s">
        <v>23</v>
      </c>
      <c r="C12" s="20" t="s">
        <v>17</v>
      </c>
      <c r="D12" s="20">
        <v>6</v>
      </c>
      <c r="E12" s="20">
        <v>23</v>
      </c>
      <c r="F12" s="20">
        <v>15</v>
      </c>
      <c r="G12">
        <f t="shared" si="0"/>
        <v>71.428571428571431</v>
      </c>
      <c r="H12" s="20"/>
      <c r="I12">
        <f t="shared" si="1"/>
        <v>2.4730404253130316</v>
      </c>
      <c r="J12">
        <v>2.0044643447274049</v>
      </c>
    </row>
    <row r="13" spans="1:22" x14ac:dyDescent="0.25">
      <c r="C13" s="20" t="s">
        <v>17</v>
      </c>
      <c r="D13" s="20">
        <v>7</v>
      </c>
      <c r="E13" s="20">
        <v>32</v>
      </c>
      <c r="F13" s="20">
        <v>8</v>
      </c>
      <c r="G13">
        <f t="shared" si="0"/>
        <v>53.333333333333336</v>
      </c>
      <c r="H13" s="20"/>
      <c r="I13">
        <f t="shared" si="1"/>
        <v>1.846536850900397</v>
      </c>
      <c r="J13">
        <v>1.3316371520916326</v>
      </c>
    </row>
    <row r="14" spans="1:22" x14ac:dyDescent="0.25">
      <c r="A14" s="20">
        <v>5.3</v>
      </c>
      <c r="B14" s="20" t="s">
        <v>23</v>
      </c>
      <c r="C14" s="20" t="s">
        <v>17</v>
      </c>
      <c r="D14" s="20">
        <v>8</v>
      </c>
      <c r="E14" s="20">
        <v>8</v>
      </c>
      <c r="F14" s="20">
        <v>11</v>
      </c>
      <c r="G14">
        <f t="shared" si="0"/>
        <v>57.894736842105267</v>
      </c>
      <c r="H14" s="20"/>
      <c r="I14">
        <f t="shared" si="1"/>
        <v>2.0044643447274049</v>
      </c>
      <c r="J14">
        <v>0.40732430534567576</v>
      </c>
    </row>
    <row r="15" spans="1:22" x14ac:dyDescent="0.25">
      <c r="C15" s="20" t="s">
        <v>17</v>
      </c>
      <c r="D15" s="20">
        <v>8</v>
      </c>
      <c r="E15" s="20">
        <v>5</v>
      </c>
      <c r="F15" s="20">
        <v>5</v>
      </c>
      <c r="G15">
        <f t="shared" si="0"/>
        <v>38.461538461538467</v>
      </c>
      <c r="H15" s="20"/>
      <c r="I15">
        <f t="shared" si="1"/>
        <v>1.3316371520916326</v>
      </c>
      <c r="J15">
        <v>1.0653097216733058</v>
      </c>
    </row>
    <row r="16" spans="1:22" x14ac:dyDescent="0.25">
      <c r="A16" s="20">
        <v>6.1</v>
      </c>
      <c r="B16" s="20" t="s">
        <v>23</v>
      </c>
      <c r="C16" s="20" t="s">
        <v>17</v>
      </c>
      <c r="D16" s="20">
        <v>15</v>
      </c>
      <c r="E16" s="20">
        <v>21</v>
      </c>
      <c r="F16" s="20">
        <v>2</v>
      </c>
      <c r="G16">
        <f t="shared" si="0"/>
        <v>11.76470588235294</v>
      </c>
      <c r="H16" s="20"/>
      <c r="I16">
        <f t="shared" si="1"/>
        <v>0.40732430534567576</v>
      </c>
      <c r="J16">
        <v>1.846536850900397</v>
      </c>
    </row>
    <row r="17" spans="1:10" x14ac:dyDescent="0.25">
      <c r="C17" s="20" t="s">
        <v>17</v>
      </c>
      <c r="D17" s="20"/>
      <c r="E17" s="20"/>
      <c r="F17" s="20"/>
      <c r="G17" t="e">
        <f t="shared" si="0"/>
        <v>#DIV/0!</v>
      </c>
      <c r="H17" s="20"/>
      <c r="I17" t="e">
        <f t="shared" si="1"/>
        <v>#DIV/0!</v>
      </c>
      <c r="J17">
        <v>0.38469517727091601</v>
      </c>
    </row>
    <row r="18" spans="1:10" x14ac:dyDescent="0.25">
      <c r="A18" s="20">
        <v>1.1000000000000001</v>
      </c>
      <c r="B18" s="20" t="s">
        <v>23</v>
      </c>
      <c r="C18" s="20" t="s">
        <v>45</v>
      </c>
      <c r="D18" s="20">
        <v>9</v>
      </c>
      <c r="E18" s="20">
        <v>46</v>
      </c>
      <c r="F18" s="20">
        <v>4</v>
      </c>
      <c r="G18">
        <f t="shared" si="0"/>
        <v>30.76923076923077</v>
      </c>
      <c r="H18" s="20"/>
      <c r="I18">
        <f t="shared" si="1"/>
        <v>1.0653097216733058</v>
      </c>
      <c r="J18">
        <v>0</v>
      </c>
    </row>
    <row r="19" spans="1:10" x14ac:dyDescent="0.25">
      <c r="C19" s="20" t="s">
        <v>45</v>
      </c>
      <c r="D19" s="20">
        <v>7</v>
      </c>
      <c r="E19" s="20">
        <v>16</v>
      </c>
      <c r="F19" s="20">
        <v>8</v>
      </c>
      <c r="G19">
        <f t="shared" si="0"/>
        <v>53.333333333333336</v>
      </c>
      <c r="H19" s="20"/>
      <c r="I19">
        <f t="shared" si="1"/>
        <v>1.846536850900397</v>
      </c>
      <c r="J19">
        <v>1.9234758863545802</v>
      </c>
    </row>
    <row r="20" spans="1:10" x14ac:dyDescent="0.25">
      <c r="A20" s="20">
        <v>2.1</v>
      </c>
      <c r="B20" s="20" t="s">
        <v>23</v>
      </c>
      <c r="C20" s="20" t="s">
        <v>45</v>
      </c>
      <c r="D20" s="20">
        <v>16</v>
      </c>
      <c r="E20" s="20">
        <v>3</v>
      </c>
      <c r="F20" s="20">
        <v>2</v>
      </c>
      <c r="G20">
        <f t="shared" si="0"/>
        <v>11.111111111111111</v>
      </c>
      <c r="H20" s="20"/>
      <c r="I20">
        <f t="shared" si="1"/>
        <v>0.38469517727091601</v>
      </c>
      <c r="J20">
        <v>2.2257363827817285</v>
      </c>
    </row>
    <row r="21" spans="1:10" x14ac:dyDescent="0.25">
      <c r="C21" s="20" t="s">
        <v>45</v>
      </c>
      <c r="D21" s="20">
        <v>15</v>
      </c>
      <c r="E21" s="20">
        <v>2</v>
      </c>
      <c r="F21" s="20">
        <v>0</v>
      </c>
      <c r="G21">
        <f t="shared" si="0"/>
        <v>0</v>
      </c>
      <c r="H21" s="20"/>
      <c r="I21">
        <f t="shared" si="1"/>
        <v>0</v>
      </c>
      <c r="J21">
        <v>0.43278207442978051</v>
      </c>
    </row>
    <row r="22" spans="1:10" x14ac:dyDescent="0.25">
      <c r="A22" s="20">
        <v>3.1</v>
      </c>
      <c r="B22" s="20" t="s">
        <v>23</v>
      </c>
      <c r="C22" s="20" t="s">
        <v>45</v>
      </c>
      <c r="D22" s="20">
        <v>4</v>
      </c>
      <c r="E22" s="20">
        <v>221</v>
      </c>
      <c r="F22" s="20">
        <v>5</v>
      </c>
      <c r="G22">
        <f t="shared" si="0"/>
        <v>55.555555555555557</v>
      </c>
      <c r="H22" s="20"/>
      <c r="I22">
        <f t="shared" si="1"/>
        <v>1.9234758863545802</v>
      </c>
      <c r="J22">
        <v>0.65947744675014175</v>
      </c>
    </row>
    <row r="23" spans="1:10" x14ac:dyDescent="0.25">
      <c r="C23" s="20" t="s">
        <v>45</v>
      </c>
      <c r="D23" s="20">
        <v>5</v>
      </c>
      <c r="E23" s="20">
        <v>165</v>
      </c>
      <c r="F23" s="20">
        <v>9</v>
      </c>
      <c r="G23">
        <f t="shared" si="0"/>
        <v>64.285714285714292</v>
      </c>
      <c r="H23" s="20"/>
      <c r="I23">
        <f t="shared" si="1"/>
        <v>2.2257363827817285</v>
      </c>
      <c r="J23">
        <v>0.65947744675014175</v>
      </c>
    </row>
    <row r="24" spans="1:10" x14ac:dyDescent="0.25">
      <c r="A24" s="20">
        <v>3.4</v>
      </c>
      <c r="B24" s="20" t="s">
        <v>23</v>
      </c>
      <c r="C24" s="20" t="s">
        <v>45</v>
      </c>
      <c r="D24" s="20">
        <v>14</v>
      </c>
      <c r="E24" s="20">
        <v>4</v>
      </c>
      <c r="F24" s="20">
        <v>2</v>
      </c>
      <c r="G24">
        <f t="shared" si="0"/>
        <v>12.5</v>
      </c>
      <c r="H24" s="20"/>
      <c r="I24">
        <f t="shared" si="1"/>
        <v>0.43278207442978051</v>
      </c>
      <c r="J24">
        <v>1.1540855318127479</v>
      </c>
    </row>
    <row r="25" spans="1:10" x14ac:dyDescent="0.25">
      <c r="C25" s="20" t="s">
        <v>45</v>
      </c>
      <c r="D25" s="20">
        <v>17</v>
      </c>
      <c r="E25" s="20">
        <v>2</v>
      </c>
      <c r="F25" s="20">
        <v>4</v>
      </c>
      <c r="G25">
        <f t="shared" si="0"/>
        <v>19.047619047619047</v>
      </c>
      <c r="H25" s="20"/>
      <c r="I25">
        <f t="shared" si="1"/>
        <v>0.65947744675014175</v>
      </c>
      <c r="J25">
        <v>0</v>
      </c>
    </row>
    <row r="26" spans="1:10" x14ac:dyDescent="0.25">
      <c r="A26" s="20">
        <v>4.3</v>
      </c>
      <c r="B26" s="20" t="s">
        <v>23</v>
      </c>
      <c r="C26" s="20" t="s">
        <v>45</v>
      </c>
      <c r="D26" s="20">
        <v>17</v>
      </c>
      <c r="E26" s="20">
        <v>2</v>
      </c>
      <c r="F26" s="20">
        <v>4</v>
      </c>
      <c r="G26">
        <f t="shared" si="0"/>
        <v>19.047619047619047</v>
      </c>
      <c r="H26" s="20"/>
      <c r="I26">
        <f t="shared" si="1"/>
        <v>0.65947744675014175</v>
      </c>
      <c r="J26">
        <v>2.1433017019379608</v>
      </c>
    </row>
    <row r="27" spans="1:10" x14ac:dyDescent="0.25">
      <c r="C27" s="20" t="s">
        <v>45</v>
      </c>
      <c r="D27" s="20">
        <v>2</v>
      </c>
      <c r="E27" s="20">
        <v>0</v>
      </c>
      <c r="F27" s="20">
        <v>1</v>
      </c>
      <c r="G27">
        <f t="shared" si="0"/>
        <v>33.333333333333329</v>
      </c>
      <c r="H27" s="20"/>
      <c r="I27">
        <f t="shared" si="1"/>
        <v>1.1540855318127479</v>
      </c>
      <c r="J27">
        <v>0.98921617012521257</v>
      </c>
    </row>
    <row r="28" spans="1:10" x14ac:dyDescent="0.25">
      <c r="A28" s="20">
        <v>5.2</v>
      </c>
      <c r="B28" s="20" t="s">
        <v>23</v>
      </c>
      <c r="C28" s="20" t="s">
        <v>45</v>
      </c>
      <c r="D28" s="20">
        <v>17</v>
      </c>
      <c r="E28" s="20">
        <v>10</v>
      </c>
      <c r="F28" s="20">
        <v>0</v>
      </c>
      <c r="G28">
        <f t="shared" si="0"/>
        <v>0</v>
      </c>
      <c r="H28" s="20"/>
      <c r="I28">
        <f t="shared" si="1"/>
        <v>0</v>
      </c>
      <c r="J28">
        <v>0.86556414885956101</v>
      </c>
    </row>
    <row r="29" spans="1:10" x14ac:dyDescent="0.25">
      <c r="C29" s="20" t="s">
        <v>45</v>
      </c>
      <c r="D29" s="20">
        <v>8</v>
      </c>
      <c r="E29" s="20">
        <v>13</v>
      </c>
      <c r="F29" s="20">
        <v>13</v>
      </c>
      <c r="G29">
        <f t="shared" si="0"/>
        <v>61.904761904761905</v>
      </c>
      <c r="H29" s="20"/>
      <c r="I29">
        <f t="shared" si="1"/>
        <v>2.1433017019379608</v>
      </c>
      <c r="J29">
        <v>1.3464331204482063</v>
      </c>
    </row>
    <row r="30" spans="1:10" x14ac:dyDescent="0.25">
      <c r="A30" s="20">
        <v>5.3</v>
      </c>
      <c r="B30" s="20" t="s">
        <v>23</v>
      </c>
      <c r="C30" s="20" t="s">
        <v>45</v>
      </c>
      <c r="D30" s="20">
        <v>10</v>
      </c>
      <c r="E30" s="20">
        <v>15</v>
      </c>
      <c r="F30" s="20">
        <v>4</v>
      </c>
      <c r="G30">
        <f t="shared" si="0"/>
        <v>28.571428571428569</v>
      </c>
      <c r="H30" s="20"/>
      <c r="I30">
        <f t="shared" si="1"/>
        <v>0.98921617012521257</v>
      </c>
      <c r="J30">
        <v>0.86556414885956101</v>
      </c>
    </row>
    <row r="31" spans="1:10" x14ac:dyDescent="0.25">
      <c r="C31" s="20" t="s">
        <v>45</v>
      </c>
      <c r="D31" s="20">
        <v>15</v>
      </c>
      <c r="E31" s="20">
        <v>5</v>
      </c>
      <c r="F31" s="20">
        <v>5</v>
      </c>
      <c r="G31">
        <f t="shared" si="0"/>
        <v>25</v>
      </c>
      <c r="H31" s="20"/>
      <c r="I31">
        <f t="shared" si="1"/>
        <v>0.86556414885956101</v>
      </c>
      <c r="J31">
        <v>0.81464861069135153</v>
      </c>
    </row>
    <row r="32" spans="1:10" x14ac:dyDescent="0.25">
      <c r="A32" s="20">
        <v>6.1</v>
      </c>
      <c r="B32" s="20" t="s">
        <v>23</v>
      </c>
      <c r="C32" s="20" t="s">
        <v>45</v>
      </c>
      <c r="D32" s="20">
        <v>11</v>
      </c>
      <c r="E32" s="20">
        <v>71</v>
      </c>
      <c r="F32" s="20">
        <v>7</v>
      </c>
      <c r="G32">
        <f t="shared" si="0"/>
        <v>38.888888888888893</v>
      </c>
      <c r="H32" s="20"/>
      <c r="I32">
        <f t="shared" si="1"/>
        <v>1.3464331204482063</v>
      </c>
      <c r="J32">
        <v>0.19234758863545801</v>
      </c>
    </row>
    <row r="33" spans="1:10" x14ac:dyDescent="0.25">
      <c r="C33" s="20" t="s">
        <v>45</v>
      </c>
      <c r="D33" s="20">
        <v>12</v>
      </c>
      <c r="E33" s="20">
        <v>12</v>
      </c>
      <c r="F33" s="20">
        <v>4</v>
      </c>
      <c r="G33">
        <f t="shared" si="0"/>
        <v>25</v>
      </c>
      <c r="H33" s="20"/>
      <c r="I33">
        <f t="shared" si="1"/>
        <v>0.86556414885956101</v>
      </c>
      <c r="J33">
        <v>1.2219729160370274</v>
      </c>
    </row>
    <row r="34" spans="1:10" x14ac:dyDescent="0.25">
      <c r="A34" s="20">
        <v>1.1000000000000001</v>
      </c>
      <c r="B34" s="20" t="s">
        <v>23</v>
      </c>
      <c r="C34" s="20" t="s">
        <v>46</v>
      </c>
      <c r="D34" s="20">
        <v>13</v>
      </c>
      <c r="E34" s="20">
        <v>9</v>
      </c>
      <c r="F34" s="20">
        <v>4</v>
      </c>
      <c r="G34">
        <f t="shared" si="0"/>
        <v>23.52941176470588</v>
      </c>
      <c r="H34" s="20"/>
      <c r="I34">
        <f t="shared" si="1"/>
        <v>0.81464861069135153</v>
      </c>
      <c r="J34">
        <v>0</v>
      </c>
    </row>
    <row r="35" spans="1:10" x14ac:dyDescent="0.25">
      <c r="C35" s="20" t="s">
        <v>46</v>
      </c>
      <c r="D35" s="20">
        <v>17</v>
      </c>
      <c r="E35" s="20">
        <v>15</v>
      </c>
      <c r="F35" s="20">
        <v>1</v>
      </c>
      <c r="G35">
        <f t="shared" si="0"/>
        <v>5.5555555555555554</v>
      </c>
      <c r="H35" s="20"/>
      <c r="I35">
        <f t="shared" si="1"/>
        <v>0.19234758863545801</v>
      </c>
      <c r="J35">
        <v>1.0386769786314733</v>
      </c>
    </row>
    <row r="36" spans="1:10" x14ac:dyDescent="0.25">
      <c r="A36" s="20">
        <v>2.1</v>
      </c>
      <c r="B36" s="20" t="s">
        <v>23</v>
      </c>
      <c r="C36" s="20" t="s">
        <v>46</v>
      </c>
      <c r="D36" s="20">
        <v>11</v>
      </c>
      <c r="E36" s="20">
        <v>5</v>
      </c>
      <c r="F36" s="20">
        <v>6</v>
      </c>
      <c r="G36">
        <f t="shared" si="0"/>
        <v>35.294117647058826</v>
      </c>
      <c r="H36" s="20"/>
      <c r="I36">
        <f t="shared" si="1"/>
        <v>1.2219729160370274</v>
      </c>
      <c r="J36">
        <v>1.731128297719122</v>
      </c>
    </row>
    <row r="37" spans="1:10" x14ac:dyDescent="0.25">
      <c r="C37" s="20" t="s">
        <v>46</v>
      </c>
      <c r="D37" s="20">
        <v>10</v>
      </c>
      <c r="E37" s="20">
        <v>0</v>
      </c>
      <c r="F37" s="20">
        <v>0</v>
      </c>
      <c r="G37">
        <f t="shared" si="0"/>
        <v>0</v>
      </c>
      <c r="H37" s="20"/>
      <c r="I37">
        <f t="shared" si="1"/>
        <v>0</v>
      </c>
      <c r="J37">
        <v>0.98921617012521257</v>
      </c>
    </row>
    <row r="38" spans="1:10" x14ac:dyDescent="0.25">
      <c r="A38" s="20">
        <v>3.1</v>
      </c>
      <c r="B38" s="20" t="s">
        <v>23</v>
      </c>
      <c r="C38" s="20" t="s">
        <v>46</v>
      </c>
      <c r="D38" s="20">
        <v>14</v>
      </c>
      <c r="E38" s="20">
        <f>98-20</f>
        <v>78</v>
      </c>
      <c r="F38" s="20">
        <v>6</v>
      </c>
      <c r="G38">
        <f t="shared" si="0"/>
        <v>30</v>
      </c>
      <c r="H38" s="20"/>
      <c r="I38">
        <f t="shared" si="1"/>
        <v>1.0386769786314733</v>
      </c>
      <c r="J38">
        <v>1.5147372605042317</v>
      </c>
    </row>
    <row r="39" spans="1:10" x14ac:dyDescent="0.25">
      <c r="C39" s="20" t="s">
        <v>46</v>
      </c>
      <c r="D39" s="20">
        <v>7</v>
      </c>
      <c r="E39" s="20">
        <v>158</v>
      </c>
      <c r="F39" s="20">
        <v>7</v>
      </c>
      <c r="G39">
        <f t="shared" si="0"/>
        <v>50</v>
      </c>
      <c r="H39" s="20"/>
      <c r="I39">
        <f t="shared" si="1"/>
        <v>1.731128297719122</v>
      </c>
      <c r="J39">
        <v>2.3081710636254957</v>
      </c>
    </row>
    <row r="40" spans="1:10" x14ac:dyDescent="0.25">
      <c r="A40" s="20">
        <v>3.4</v>
      </c>
      <c r="B40" s="20" t="s">
        <v>23</v>
      </c>
      <c r="C40" s="20" t="s">
        <v>46</v>
      </c>
      <c r="D40" s="20">
        <v>10</v>
      </c>
      <c r="E40" s="20">
        <v>2</v>
      </c>
      <c r="F40" s="20">
        <v>4</v>
      </c>
      <c r="G40">
        <f t="shared" si="0"/>
        <v>28.571428571428569</v>
      </c>
      <c r="H40" s="20"/>
      <c r="I40">
        <f t="shared" si="1"/>
        <v>0.98921617012521257</v>
      </c>
      <c r="J40">
        <v>0.57704276590637393</v>
      </c>
    </row>
    <row r="41" spans="1:10" x14ac:dyDescent="0.25">
      <c r="C41" s="20" t="s">
        <v>46</v>
      </c>
      <c r="D41" s="20">
        <v>9</v>
      </c>
      <c r="E41" s="20">
        <v>2</v>
      </c>
      <c r="F41" s="20">
        <v>7</v>
      </c>
      <c r="G41">
        <f t="shared" si="0"/>
        <v>43.75</v>
      </c>
      <c r="H41" s="20"/>
      <c r="I41">
        <f t="shared" si="1"/>
        <v>1.5147372605042317</v>
      </c>
      <c r="J41">
        <v>0.36444806267770991</v>
      </c>
    </row>
    <row r="42" spans="1:10" x14ac:dyDescent="0.25">
      <c r="A42" s="20">
        <v>4.3</v>
      </c>
      <c r="B42" s="20" t="s">
        <v>23</v>
      </c>
      <c r="C42" s="20" t="s">
        <v>46</v>
      </c>
      <c r="D42" s="20">
        <v>1</v>
      </c>
      <c r="E42" s="20">
        <v>1</v>
      </c>
      <c r="F42" s="20">
        <v>2</v>
      </c>
      <c r="G42">
        <f t="shared" si="0"/>
        <v>66.666666666666657</v>
      </c>
      <c r="H42" s="20"/>
      <c r="I42">
        <f t="shared" si="1"/>
        <v>2.3081710636254957</v>
      </c>
      <c r="J42">
        <v>0.23081710636254962</v>
      </c>
    </row>
    <row r="43" spans="1:10" x14ac:dyDescent="0.25">
      <c r="C43" s="20" t="s">
        <v>46</v>
      </c>
      <c r="D43" s="20">
        <v>10</v>
      </c>
      <c r="E43" s="20">
        <v>1</v>
      </c>
      <c r="F43" s="20">
        <v>2</v>
      </c>
      <c r="G43">
        <f t="shared" si="0"/>
        <v>16.666666666666664</v>
      </c>
      <c r="H43" s="20"/>
      <c r="I43">
        <f t="shared" si="1"/>
        <v>0.57704276590637393</v>
      </c>
      <c r="J43">
        <v>1.4838242551878189</v>
      </c>
    </row>
    <row r="44" spans="1:10" x14ac:dyDescent="0.25">
      <c r="A44" s="20">
        <v>5.2</v>
      </c>
      <c r="B44" s="20" t="s">
        <v>23</v>
      </c>
      <c r="C44" s="20" t="s">
        <v>46</v>
      </c>
      <c r="D44" s="20">
        <v>17</v>
      </c>
      <c r="E44" s="20">
        <v>2</v>
      </c>
      <c r="F44" s="20">
        <v>2</v>
      </c>
      <c r="G44">
        <f t="shared" si="0"/>
        <v>10.526315789473683</v>
      </c>
      <c r="H44" s="20"/>
      <c r="I44">
        <f t="shared" si="1"/>
        <v>0.36444806267770991</v>
      </c>
      <c r="J44">
        <v>0.18222403133885495</v>
      </c>
    </row>
    <row r="45" spans="1:10" x14ac:dyDescent="0.25">
      <c r="C45" s="20" t="s">
        <v>46</v>
      </c>
      <c r="D45" s="20">
        <v>14</v>
      </c>
      <c r="E45" s="20">
        <v>15</v>
      </c>
      <c r="F45" s="20">
        <v>1</v>
      </c>
      <c r="G45">
        <f t="shared" si="0"/>
        <v>6.666666666666667</v>
      </c>
      <c r="H45" s="20"/>
      <c r="I45">
        <f t="shared" si="1"/>
        <v>0.23081710636254962</v>
      </c>
      <c r="J45">
        <v>0.26632743041832646</v>
      </c>
    </row>
    <row r="46" spans="1:10" x14ac:dyDescent="0.25">
      <c r="A46" s="20">
        <v>5.3</v>
      </c>
      <c r="B46" s="20" t="s">
        <v>23</v>
      </c>
      <c r="C46" s="20" t="s">
        <v>46</v>
      </c>
      <c r="D46" s="20">
        <v>8</v>
      </c>
      <c r="E46" s="20">
        <v>4</v>
      </c>
      <c r="F46" s="20">
        <v>6</v>
      </c>
      <c r="G46">
        <f t="shared" si="0"/>
        <v>42.857142857142854</v>
      </c>
      <c r="H46" s="20"/>
      <c r="I46">
        <f t="shared" si="1"/>
        <v>1.4838242551878189</v>
      </c>
      <c r="J46">
        <v>1.4838242551878189</v>
      </c>
    </row>
    <row r="47" spans="1:10" x14ac:dyDescent="0.25">
      <c r="C47" s="20" t="s">
        <v>46</v>
      </c>
      <c r="D47" s="20">
        <v>18</v>
      </c>
      <c r="E47" s="20">
        <v>5</v>
      </c>
      <c r="F47" s="20">
        <v>1</v>
      </c>
      <c r="G47">
        <f t="shared" si="0"/>
        <v>5.2631578947368416</v>
      </c>
      <c r="H47" s="20"/>
      <c r="I47">
        <f t="shared" si="1"/>
        <v>0.18222403133885495</v>
      </c>
    </row>
    <row r="48" spans="1:10" x14ac:dyDescent="0.25">
      <c r="A48" s="20">
        <v>6.1</v>
      </c>
      <c r="B48" s="20" t="s">
        <v>23</v>
      </c>
      <c r="C48" s="20" t="s">
        <v>46</v>
      </c>
      <c r="D48" s="20">
        <v>12</v>
      </c>
      <c r="E48" s="20">
        <v>4</v>
      </c>
      <c r="F48" s="20">
        <v>1</v>
      </c>
      <c r="G48">
        <f t="shared" si="0"/>
        <v>7.6923076923076925</v>
      </c>
      <c r="H48" s="20"/>
      <c r="I48">
        <f t="shared" si="1"/>
        <v>0.26632743041832646</v>
      </c>
    </row>
    <row r="49" spans="1:22" x14ac:dyDescent="0.25">
      <c r="C49" s="20" t="s">
        <v>46</v>
      </c>
      <c r="D49" s="20">
        <v>16</v>
      </c>
      <c r="E49" s="20">
        <v>62</v>
      </c>
      <c r="F49" s="20">
        <f>28-16</f>
        <v>12</v>
      </c>
      <c r="G49">
        <f t="shared" si="0"/>
        <v>42.857142857142854</v>
      </c>
      <c r="H49" s="20"/>
      <c r="I49">
        <f t="shared" si="1"/>
        <v>1.4838242551878189</v>
      </c>
    </row>
    <row r="50" spans="1:22" x14ac:dyDescent="0.25">
      <c r="G50">
        <f>AVERAGE(G18:G49,G9:G16,G9)</f>
        <v>28.882896816994073</v>
      </c>
    </row>
    <row r="54" spans="1:22" x14ac:dyDescent="0.25">
      <c r="A54" s="20">
        <v>1.3</v>
      </c>
      <c r="B54" s="28" t="s">
        <v>150</v>
      </c>
      <c r="C54" s="20" t="s">
        <v>151</v>
      </c>
      <c r="D54" s="20">
        <v>12</v>
      </c>
      <c r="E54" s="20">
        <v>40</v>
      </c>
      <c r="F54" s="20">
        <v>7</v>
      </c>
      <c r="G54">
        <f t="shared" ref="G54:G101" si="5">(F54/(D54+F54))*100</f>
        <v>36.84210526315789</v>
      </c>
      <c r="H54" s="20"/>
      <c r="I54">
        <f t="shared" ref="I54:I101" si="6">G54*(1/$G$50)</f>
        <v>1.2755682193719846</v>
      </c>
      <c r="J54">
        <v>1.2755682193719846</v>
      </c>
      <c r="N54" s="20">
        <v>1.3</v>
      </c>
      <c r="O54" s="28" t="s">
        <v>150</v>
      </c>
      <c r="P54">
        <f>SUM(D70,D71)</f>
        <v>28</v>
      </c>
      <c r="Q54">
        <f>SUM(E70,E71)</f>
        <v>34</v>
      </c>
      <c r="R54">
        <f>SUM(F70,F71)</f>
        <v>9</v>
      </c>
      <c r="S54">
        <f t="shared" ref="S54:S61" si="7">(R54/(P54+R54))*100</f>
        <v>24.324324324324326</v>
      </c>
      <c r="T54">
        <f t="shared" ref="T54:T61" si="8">SUM(P54,R54)</f>
        <v>37</v>
      </c>
      <c r="V54">
        <f t="shared" ref="V54:V61" si="9">S54*$S$11</f>
        <v>0.81124712854484393</v>
      </c>
    </row>
    <row r="55" spans="1:22" x14ac:dyDescent="0.25">
      <c r="C55" s="20" t="s">
        <v>17</v>
      </c>
      <c r="D55" s="20">
        <v>10</v>
      </c>
      <c r="E55" s="20">
        <v>29</v>
      </c>
      <c r="F55" s="20">
        <v>2</v>
      </c>
      <c r="G55">
        <f t="shared" si="5"/>
        <v>16.666666666666664</v>
      </c>
      <c r="H55" s="20"/>
      <c r="I55">
        <f t="shared" si="6"/>
        <v>0.57704276590637393</v>
      </c>
      <c r="J55">
        <v>0.57704276590637393</v>
      </c>
      <c r="N55" s="20">
        <v>1.5</v>
      </c>
      <c r="O55" s="28" t="s">
        <v>150</v>
      </c>
      <c r="P55">
        <f>SUM(D73,D72)</f>
        <v>25</v>
      </c>
      <c r="Q55">
        <f>SUM(E73,E72)</f>
        <v>14</v>
      </c>
      <c r="R55">
        <f>SUM(F73,F72)</f>
        <v>10</v>
      </c>
      <c r="S55">
        <f t="shared" si="7"/>
        <v>28.571428571428569</v>
      </c>
      <c r="T55">
        <f t="shared" si="8"/>
        <v>35</v>
      </c>
      <c r="V55">
        <f t="shared" si="9"/>
        <v>0.95289345257648328</v>
      </c>
    </row>
    <row r="56" spans="1:22" x14ac:dyDescent="0.25">
      <c r="A56" s="20">
        <v>1.5</v>
      </c>
      <c r="B56" s="28" t="s">
        <v>134</v>
      </c>
      <c r="C56" s="20" t="s">
        <v>17</v>
      </c>
      <c r="D56" s="20">
        <v>7</v>
      </c>
      <c r="E56" s="20">
        <v>12</v>
      </c>
      <c r="F56" s="20">
        <v>6</v>
      </c>
      <c r="G56">
        <f t="shared" si="5"/>
        <v>46.153846153846153</v>
      </c>
      <c r="H56" s="20"/>
      <c r="I56">
        <f t="shared" si="6"/>
        <v>1.5979645825099589</v>
      </c>
      <c r="J56">
        <v>1.5979645825099589</v>
      </c>
      <c r="N56" s="20">
        <v>2.2999999999999998</v>
      </c>
      <c r="O56" s="28" t="s">
        <v>150</v>
      </c>
      <c r="P56">
        <f>SUM(,D74,D75)</f>
        <v>18</v>
      </c>
      <c r="Q56">
        <f>SUM(,E74,E75)</f>
        <v>2</v>
      </c>
      <c r="R56">
        <f>SUM(,F74,F75)</f>
        <v>3</v>
      </c>
      <c r="S56">
        <f t="shared" si="7"/>
        <v>14.285714285714285</v>
      </c>
      <c r="T56">
        <f t="shared" si="8"/>
        <v>21</v>
      </c>
      <c r="V56">
        <f t="shared" si="9"/>
        <v>0.47644672628824164</v>
      </c>
    </row>
    <row r="57" spans="1:22" x14ac:dyDescent="0.25">
      <c r="C57" s="20" t="s">
        <v>17</v>
      </c>
      <c r="D57" s="20">
        <v>5</v>
      </c>
      <c r="E57" s="20">
        <v>15</v>
      </c>
      <c r="F57" s="20">
        <v>3</v>
      </c>
      <c r="G57">
        <f t="shared" si="5"/>
        <v>37.5</v>
      </c>
      <c r="H57" s="20"/>
      <c r="I57">
        <f t="shared" si="6"/>
        <v>1.2983462232893417</v>
      </c>
      <c r="J57">
        <v>1.2983462232893417</v>
      </c>
      <c r="N57" s="20">
        <v>2.4</v>
      </c>
      <c r="O57" s="28" t="s">
        <v>150</v>
      </c>
      <c r="P57">
        <f>SUM(D77,D76)</f>
        <v>8</v>
      </c>
      <c r="Q57">
        <f>SUM(E77,E76)</f>
        <v>11</v>
      </c>
      <c r="R57">
        <f>SUM(F77,F76)</f>
        <v>3</v>
      </c>
      <c r="S57">
        <f t="shared" si="7"/>
        <v>27.27272727272727</v>
      </c>
      <c r="T57">
        <f t="shared" si="8"/>
        <v>11</v>
      </c>
      <c r="V57">
        <f t="shared" si="9"/>
        <v>0.90958011382300674</v>
      </c>
    </row>
    <row r="58" spans="1:22" x14ac:dyDescent="0.25">
      <c r="A58" s="20">
        <v>2.2999999999999998</v>
      </c>
      <c r="B58" s="28" t="s">
        <v>134</v>
      </c>
      <c r="C58" s="20" t="s">
        <v>17</v>
      </c>
      <c r="D58" s="20"/>
      <c r="E58" s="20"/>
      <c r="F58" s="20"/>
      <c r="G58" t="e">
        <f t="shared" si="5"/>
        <v>#DIV/0!</v>
      </c>
      <c r="H58" s="20"/>
      <c r="I58" t="e">
        <f t="shared" si="6"/>
        <v>#DIV/0!</v>
      </c>
      <c r="J58">
        <v>0.98921617012521257</v>
      </c>
      <c r="N58" s="20">
        <v>3.3</v>
      </c>
      <c r="O58" s="28" t="s">
        <v>150</v>
      </c>
      <c r="P58">
        <f>SUM(D78,D79)</f>
        <v>12</v>
      </c>
      <c r="Q58">
        <f>SUM(E78,E79)</f>
        <v>5</v>
      </c>
      <c r="R58">
        <f>SUM(F78,F79)</f>
        <v>9</v>
      </c>
      <c r="S58">
        <f t="shared" si="7"/>
        <v>42.857142857142854</v>
      </c>
      <c r="T58">
        <f t="shared" si="8"/>
        <v>21</v>
      </c>
      <c r="V58">
        <f t="shared" si="9"/>
        <v>1.4293401788647249</v>
      </c>
    </row>
    <row r="59" spans="1:22" x14ac:dyDescent="0.25">
      <c r="C59" s="20" t="s">
        <v>17</v>
      </c>
      <c r="D59" s="20"/>
      <c r="E59" s="20"/>
      <c r="F59" s="20"/>
      <c r="G59" t="e">
        <f t="shared" si="5"/>
        <v>#DIV/0!</v>
      </c>
      <c r="H59" s="20"/>
      <c r="I59" t="e">
        <f t="shared" si="6"/>
        <v>#DIV/0!</v>
      </c>
      <c r="J59">
        <v>1.1540855318127479</v>
      </c>
      <c r="N59" s="20">
        <v>4.2</v>
      </c>
      <c r="O59" s="28" t="s">
        <v>150</v>
      </c>
      <c r="P59">
        <f>SUM(D81,D80)</f>
        <v>22</v>
      </c>
      <c r="Q59">
        <f>SUM(E81,E80)</f>
        <v>10</v>
      </c>
      <c r="R59">
        <f>SUM(F81,F80)</f>
        <v>10</v>
      </c>
      <c r="S59">
        <f t="shared" si="7"/>
        <v>31.25</v>
      </c>
      <c r="T59">
        <f t="shared" si="8"/>
        <v>32</v>
      </c>
      <c r="V59">
        <f t="shared" si="9"/>
        <v>1.0422272137555286</v>
      </c>
    </row>
    <row r="60" spans="1:22" x14ac:dyDescent="0.25">
      <c r="A60" s="20">
        <v>2.4</v>
      </c>
      <c r="B60" s="28" t="s">
        <v>134</v>
      </c>
      <c r="C60" s="20" t="s">
        <v>17</v>
      </c>
      <c r="D60" s="20"/>
      <c r="E60" s="20"/>
      <c r="F60" s="20"/>
      <c r="G60" t="e">
        <f t="shared" si="5"/>
        <v>#DIV/0!</v>
      </c>
      <c r="H60" s="20"/>
      <c r="I60" t="e">
        <f t="shared" si="6"/>
        <v>#DIV/0!</v>
      </c>
      <c r="J60">
        <v>1.3316371520916326</v>
      </c>
      <c r="N60" s="20">
        <v>5.0999999999999996</v>
      </c>
      <c r="O60" s="28" t="s">
        <v>150</v>
      </c>
      <c r="P60">
        <f>SUM(D82,D83)</f>
        <v>3</v>
      </c>
      <c r="Q60">
        <f>SUM(E82,E83)</f>
        <v>7</v>
      </c>
      <c r="R60">
        <f>SUM(F82,F83)</f>
        <v>21</v>
      </c>
      <c r="S60">
        <f t="shared" si="7"/>
        <v>87.5</v>
      </c>
      <c r="T60">
        <f t="shared" si="8"/>
        <v>24</v>
      </c>
      <c r="V60">
        <f t="shared" si="9"/>
        <v>2.9182361985154803</v>
      </c>
    </row>
    <row r="61" spans="1:22" x14ac:dyDescent="0.25">
      <c r="C61" s="20" t="s">
        <v>17</v>
      </c>
      <c r="D61" s="20"/>
      <c r="E61" s="20"/>
      <c r="F61" s="20"/>
      <c r="G61" t="e">
        <f t="shared" si="5"/>
        <v>#DIV/0!</v>
      </c>
      <c r="H61" s="20"/>
      <c r="I61" t="e">
        <f t="shared" si="6"/>
        <v>#DIV/0!</v>
      </c>
      <c r="J61">
        <v>1.9234758863545802</v>
      </c>
      <c r="N61" s="20">
        <v>5.4</v>
      </c>
      <c r="O61" s="28" t="s">
        <v>150</v>
      </c>
      <c r="P61">
        <f>SUM(D85,D84)</f>
        <v>20</v>
      </c>
      <c r="Q61">
        <f>SUM(E85,E84)</f>
        <v>31</v>
      </c>
      <c r="R61">
        <f>SUM(F85,F84)</f>
        <v>17</v>
      </c>
      <c r="S61">
        <f t="shared" si="7"/>
        <v>45.945945945945951</v>
      </c>
      <c r="T61">
        <f t="shared" si="8"/>
        <v>37</v>
      </c>
      <c r="V61">
        <f t="shared" si="9"/>
        <v>1.5323556872513719</v>
      </c>
    </row>
    <row r="62" spans="1:22" x14ac:dyDescent="0.25">
      <c r="A62" s="20">
        <v>3.3</v>
      </c>
      <c r="B62" s="28" t="s">
        <v>134</v>
      </c>
      <c r="C62" s="20" t="s">
        <v>17</v>
      </c>
      <c r="D62" s="20">
        <v>10</v>
      </c>
      <c r="E62" s="20">
        <v>3</v>
      </c>
      <c r="F62" s="20">
        <v>4</v>
      </c>
      <c r="G62">
        <f t="shared" si="5"/>
        <v>28.571428571428569</v>
      </c>
      <c r="H62" s="20"/>
      <c r="I62">
        <f t="shared" si="6"/>
        <v>0.98921617012521257</v>
      </c>
      <c r="J62">
        <v>1.2590023983411798</v>
      </c>
      <c r="N62" s="1" t="s">
        <v>24</v>
      </c>
      <c r="S62">
        <f>AVERAGE(S54:S61)</f>
        <v>37.750910407160404</v>
      </c>
    </row>
    <row r="63" spans="1:22" x14ac:dyDescent="0.25">
      <c r="C63" s="20" t="s">
        <v>17</v>
      </c>
      <c r="D63" s="20">
        <v>6</v>
      </c>
      <c r="E63" s="20">
        <v>5</v>
      </c>
      <c r="F63" s="20">
        <v>3</v>
      </c>
      <c r="G63">
        <f t="shared" si="5"/>
        <v>33.333333333333329</v>
      </c>
      <c r="H63" s="20"/>
      <c r="I63">
        <f t="shared" si="6"/>
        <v>1.1540855318127479</v>
      </c>
      <c r="J63">
        <v>1.5737529979264746</v>
      </c>
    </row>
    <row r="64" spans="1:22" x14ac:dyDescent="0.25">
      <c r="A64" s="20">
        <v>4.2</v>
      </c>
      <c r="B64" s="28" t="s">
        <v>134</v>
      </c>
      <c r="C64" s="20" t="s">
        <v>17</v>
      </c>
      <c r="D64" s="20">
        <v>8</v>
      </c>
      <c r="E64" s="20">
        <v>16</v>
      </c>
      <c r="F64" s="20">
        <v>5</v>
      </c>
      <c r="G64">
        <f t="shared" si="5"/>
        <v>38.461538461538467</v>
      </c>
      <c r="H64" s="20"/>
      <c r="I64">
        <f t="shared" si="6"/>
        <v>1.3316371520916326</v>
      </c>
      <c r="J64">
        <v>1.1540855318127479</v>
      </c>
      <c r="R64">
        <f>_xlfn.T.TEST(R54:R61,R2:R9,2,2)</f>
        <v>0.64616703739205672</v>
      </c>
      <c r="S64">
        <f>_xlfn.T.TEST(S54:S61,S2:S9,2,2)</f>
        <v>0.44772442299851922</v>
      </c>
      <c r="V64">
        <f>_xlfn.T.TEST(V54:V61,V2:V9,2,2)</f>
        <v>0.44772442299851922</v>
      </c>
    </row>
    <row r="65" spans="1:10" x14ac:dyDescent="0.25">
      <c r="C65" s="20" t="s">
        <v>17</v>
      </c>
      <c r="D65" s="20">
        <v>4</v>
      </c>
      <c r="E65" s="20">
        <v>38</v>
      </c>
      <c r="F65" s="20">
        <v>5</v>
      </c>
      <c r="G65">
        <f t="shared" si="5"/>
        <v>55.555555555555557</v>
      </c>
      <c r="H65" s="20"/>
      <c r="I65">
        <f t="shared" si="6"/>
        <v>1.9234758863545802</v>
      </c>
      <c r="J65">
        <v>1.731128297719122</v>
      </c>
    </row>
    <row r="66" spans="1:10" x14ac:dyDescent="0.25">
      <c r="A66" s="20">
        <v>5.0999999999999996</v>
      </c>
      <c r="B66" s="28" t="s">
        <v>134</v>
      </c>
      <c r="C66" s="20" t="s">
        <v>17</v>
      </c>
      <c r="D66" s="20">
        <v>7</v>
      </c>
      <c r="E66" s="20">
        <v>2</v>
      </c>
      <c r="F66" s="20">
        <v>4</v>
      </c>
      <c r="G66">
        <f t="shared" si="5"/>
        <v>36.363636363636367</v>
      </c>
      <c r="H66" s="20"/>
      <c r="I66">
        <f t="shared" si="6"/>
        <v>1.2590023983411798</v>
      </c>
      <c r="J66">
        <v>1.3316371520916326</v>
      </c>
    </row>
    <row r="67" spans="1:10" x14ac:dyDescent="0.25">
      <c r="C67" s="20" t="s">
        <v>17</v>
      </c>
      <c r="D67" s="20">
        <v>6</v>
      </c>
      <c r="E67" s="20">
        <v>2</v>
      </c>
      <c r="F67" s="20">
        <v>5</v>
      </c>
      <c r="G67">
        <f t="shared" si="5"/>
        <v>45.454545454545453</v>
      </c>
      <c r="H67" s="20"/>
      <c r="I67">
        <f t="shared" si="6"/>
        <v>1.5737529979264746</v>
      </c>
      <c r="J67">
        <v>0.57704276590637393</v>
      </c>
    </row>
    <row r="68" spans="1:10" x14ac:dyDescent="0.25">
      <c r="A68" s="20">
        <v>5.4</v>
      </c>
      <c r="B68" s="28" t="s">
        <v>134</v>
      </c>
      <c r="C68" s="20" t="s">
        <v>17</v>
      </c>
      <c r="D68" s="20">
        <v>6</v>
      </c>
      <c r="E68" s="20">
        <v>16</v>
      </c>
      <c r="F68" s="20">
        <v>3</v>
      </c>
      <c r="G68">
        <f t="shared" si="5"/>
        <v>33.333333333333329</v>
      </c>
      <c r="H68" s="20"/>
      <c r="I68">
        <f t="shared" si="6"/>
        <v>1.1540855318127479</v>
      </c>
      <c r="J68">
        <v>1.1540855318127479</v>
      </c>
    </row>
    <row r="69" spans="1:10" x14ac:dyDescent="0.25">
      <c r="C69" s="20" t="s">
        <v>17</v>
      </c>
      <c r="D69" s="20">
        <v>8</v>
      </c>
      <c r="E69" s="20">
        <v>11</v>
      </c>
      <c r="F69" s="20">
        <v>8</v>
      </c>
      <c r="G69">
        <f t="shared" si="5"/>
        <v>50</v>
      </c>
      <c r="H69" s="20"/>
      <c r="I69">
        <f t="shared" si="6"/>
        <v>1.731128297719122</v>
      </c>
      <c r="J69">
        <v>0.86556414885956101</v>
      </c>
    </row>
    <row r="70" spans="1:10" x14ac:dyDescent="0.25">
      <c r="A70" s="20">
        <v>1.3</v>
      </c>
      <c r="B70" s="28" t="s">
        <v>134</v>
      </c>
      <c r="C70" s="20" t="s">
        <v>45</v>
      </c>
      <c r="D70" s="20">
        <v>8</v>
      </c>
      <c r="E70" s="20">
        <v>14</v>
      </c>
      <c r="F70" s="20">
        <v>5</v>
      </c>
      <c r="G70">
        <f t="shared" si="5"/>
        <v>38.461538461538467</v>
      </c>
      <c r="H70" s="20"/>
      <c r="I70">
        <f t="shared" si="6"/>
        <v>1.3316371520916326</v>
      </c>
      <c r="J70">
        <v>0.76939035454183202</v>
      </c>
    </row>
    <row r="71" spans="1:10" x14ac:dyDescent="0.25">
      <c r="C71" s="20" t="s">
        <v>45</v>
      </c>
      <c r="D71" s="20">
        <v>20</v>
      </c>
      <c r="E71" s="20">
        <v>20</v>
      </c>
      <c r="F71" s="20">
        <v>4</v>
      </c>
      <c r="G71">
        <f t="shared" si="5"/>
        <v>16.666666666666664</v>
      </c>
      <c r="H71" s="20"/>
      <c r="I71">
        <f t="shared" si="6"/>
        <v>0.57704276590637393</v>
      </c>
      <c r="J71">
        <v>0.28852138295318697</v>
      </c>
    </row>
    <row r="72" spans="1:10" x14ac:dyDescent="0.25">
      <c r="A72" s="20">
        <v>1.5</v>
      </c>
      <c r="B72" s="28" t="s">
        <v>134</v>
      </c>
      <c r="C72" s="20" t="s">
        <v>45</v>
      </c>
      <c r="D72" s="20">
        <v>10</v>
      </c>
      <c r="E72" s="20">
        <v>5</v>
      </c>
      <c r="F72" s="20">
        <v>5</v>
      </c>
      <c r="G72">
        <f t="shared" si="5"/>
        <v>33.333333333333329</v>
      </c>
      <c r="H72" s="20"/>
      <c r="I72">
        <f t="shared" si="6"/>
        <v>1.1540855318127479</v>
      </c>
      <c r="J72">
        <v>1.1540855318127479</v>
      </c>
    </row>
    <row r="73" spans="1:10" x14ac:dyDescent="0.25">
      <c r="C73" s="20" t="s">
        <v>45</v>
      </c>
      <c r="D73" s="20">
        <v>15</v>
      </c>
      <c r="E73" s="20">
        <v>9</v>
      </c>
      <c r="F73" s="20">
        <v>5</v>
      </c>
      <c r="G73">
        <f t="shared" si="5"/>
        <v>25</v>
      </c>
      <c r="H73" s="20"/>
      <c r="I73">
        <f t="shared" si="6"/>
        <v>0.86556414885956101</v>
      </c>
      <c r="J73">
        <v>0.6924513190876489</v>
      </c>
    </row>
    <row r="74" spans="1:10" x14ac:dyDescent="0.25">
      <c r="A74" s="20">
        <v>2.2999999999999998</v>
      </c>
      <c r="B74" s="28" t="s">
        <v>134</v>
      </c>
      <c r="C74" s="20" t="s">
        <v>45</v>
      </c>
      <c r="D74" s="20">
        <v>7</v>
      </c>
      <c r="E74" s="20">
        <v>2</v>
      </c>
      <c r="F74" s="20">
        <v>2</v>
      </c>
      <c r="G74">
        <f t="shared" si="5"/>
        <v>22.222222222222221</v>
      </c>
      <c r="H74" s="20"/>
      <c r="I74">
        <f t="shared" si="6"/>
        <v>0.76939035454183202</v>
      </c>
      <c r="J74">
        <v>0.43278207442978051</v>
      </c>
    </row>
    <row r="75" spans="1:10" x14ac:dyDescent="0.25">
      <c r="C75" s="20" t="s">
        <v>45</v>
      </c>
      <c r="D75" s="20">
        <v>11</v>
      </c>
      <c r="E75" s="20">
        <v>0</v>
      </c>
      <c r="F75" s="20">
        <v>1</v>
      </c>
      <c r="G75">
        <f t="shared" si="5"/>
        <v>8.3333333333333321</v>
      </c>
      <c r="H75" s="20"/>
      <c r="I75">
        <f t="shared" si="6"/>
        <v>0.28852138295318697</v>
      </c>
      <c r="J75">
        <v>2.1306194433466117</v>
      </c>
    </row>
    <row r="76" spans="1:10" x14ac:dyDescent="0.25">
      <c r="A76" s="20">
        <v>2.4</v>
      </c>
      <c r="B76" s="28" t="s">
        <v>134</v>
      </c>
      <c r="C76" s="20" t="s">
        <v>45</v>
      </c>
      <c r="D76" s="20">
        <v>4</v>
      </c>
      <c r="E76" s="20">
        <v>5</v>
      </c>
      <c r="F76" s="20">
        <v>2</v>
      </c>
      <c r="G76">
        <f t="shared" si="5"/>
        <v>33.333333333333329</v>
      </c>
      <c r="H76" s="20"/>
      <c r="I76">
        <f t="shared" si="6"/>
        <v>1.1540855318127479</v>
      </c>
      <c r="J76">
        <v>0.75266447726918351</v>
      </c>
    </row>
    <row r="77" spans="1:10" x14ac:dyDescent="0.25">
      <c r="C77" s="20" t="s">
        <v>45</v>
      </c>
      <c r="D77" s="20">
        <v>4</v>
      </c>
      <c r="E77" s="20">
        <v>6</v>
      </c>
      <c r="F77" s="20">
        <v>1</v>
      </c>
      <c r="G77">
        <f t="shared" si="5"/>
        <v>20</v>
      </c>
      <c r="H77" s="20"/>
      <c r="I77">
        <f t="shared" si="6"/>
        <v>0.6924513190876489</v>
      </c>
      <c r="J77">
        <v>1.9234758863545802</v>
      </c>
    </row>
    <row r="78" spans="1:10" x14ac:dyDescent="0.25">
      <c r="A78" s="20">
        <v>3.3</v>
      </c>
      <c r="B78" s="28" t="s">
        <v>134</v>
      </c>
      <c r="C78" s="20" t="s">
        <v>45</v>
      </c>
      <c r="D78" s="20">
        <v>7</v>
      </c>
      <c r="E78" s="20">
        <v>1</v>
      </c>
      <c r="F78" s="20">
        <v>1</v>
      </c>
      <c r="G78">
        <f t="shared" si="5"/>
        <v>12.5</v>
      </c>
      <c r="H78" s="20"/>
      <c r="I78">
        <f t="shared" si="6"/>
        <v>0.43278207442978051</v>
      </c>
      <c r="J78">
        <v>3.0775614181673281</v>
      </c>
    </row>
    <row r="79" spans="1:10" x14ac:dyDescent="0.25">
      <c r="C79" s="20" t="s">
        <v>45</v>
      </c>
      <c r="D79" s="20">
        <v>5</v>
      </c>
      <c r="E79" s="20">
        <v>4</v>
      </c>
      <c r="F79" s="20">
        <v>8</v>
      </c>
      <c r="G79">
        <f t="shared" si="5"/>
        <v>61.53846153846154</v>
      </c>
      <c r="H79" s="20"/>
      <c r="I79">
        <f t="shared" si="6"/>
        <v>2.1306194433466117</v>
      </c>
      <c r="J79">
        <v>3.0006223827131451</v>
      </c>
    </row>
    <row r="80" spans="1:10" x14ac:dyDescent="0.25">
      <c r="A80" s="20">
        <v>4.2</v>
      </c>
      <c r="B80" s="28" t="s">
        <v>134</v>
      </c>
      <c r="C80" s="20" t="s">
        <v>45</v>
      </c>
      <c r="D80" s="20">
        <v>18</v>
      </c>
      <c r="E80" s="20">
        <v>3</v>
      </c>
      <c r="F80" s="20">
        <v>5</v>
      </c>
      <c r="G80">
        <f t="shared" si="5"/>
        <v>21.739130434782609</v>
      </c>
      <c r="H80" s="20"/>
      <c r="I80">
        <f t="shared" si="6"/>
        <v>0.75266447726918351</v>
      </c>
      <c r="J80">
        <v>1.731128297719122</v>
      </c>
    </row>
    <row r="81" spans="1:10" x14ac:dyDescent="0.25">
      <c r="C81" s="20" t="s">
        <v>45</v>
      </c>
      <c r="D81" s="20">
        <v>4</v>
      </c>
      <c r="E81" s="20">
        <v>7</v>
      </c>
      <c r="F81" s="20">
        <v>5</v>
      </c>
      <c r="G81">
        <f t="shared" si="5"/>
        <v>55.555555555555557</v>
      </c>
      <c r="H81" s="20"/>
      <c r="I81">
        <f t="shared" si="6"/>
        <v>1.9234758863545802</v>
      </c>
      <c r="J81">
        <v>1.505328954538367</v>
      </c>
    </row>
    <row r="82" spans="1:10" x14ac:dyDescent="0.25">
      <c r="A82" s="20">
        <v>5.0999999999999996</v>
      </c>
      <c r="B82" s="28" t="s">
        <v>134</v>
      </c>
      <c r="C82" s="20" t="s">
        <v>45</v>
      </c>
      <c r="D82" s="20">
        <v>1</v>
      </c>
      <c r="E82" s="20">
        <v>2</v>
      </c>
      <c r="F82" s="20">
        <v>8</v>
      </c>
      <c r="G82">
        <f t="shared" si="5"/>
        <v>88.888888888888886</v>
      </c>
      <c r="H82" s="20"/>
      <c r="I82">
        <f t="shared" si="6"/>
        <v>3.0775614181673281</v>
      </c>
      <c r="J82">
        <v>1.8329593740555412</v>
      </c>
    </row>
    <row r="83" spans="1:10" x14ac:dyDescent="0.25">
      <c r="C83" s="20" t="s">
        <v>45</v>
      </c>
      <c r="D83" s="20">
        <v>2</v>
      </c>
      <c r="E83" s="20">
        <v>5</v>
      </c>
      <c r="F83" s="20">
        <v>13</v>
      </c>
      <c r="G83">
        <f t="shared" si="5"/>
        <v>86.666666666666671</v>
      </c>
      <c r="H83" s="20"/>
      <c r="I83">
        <f t="shared" si="6"/>
        <v>3.0006223827131451</v>
      </c>
      <c r="J83">
        <v>0.20366215267283788</v>
      </c>
    </row>
    <row r="84" spans="1:10" x14ac:dyDescent="0.25">
      <c r="A84" s="20">
        <v>5.4</v>
      </c>
      <c r="B84" s="28" t="s">
        <v>134</v>
      </c>
      <c r="C84" s="20" t="s">
        <v>45</v>
      </c>
      <c r="D84" s="20">
        <v>7</v>
      </c>
      <c r="E84" s="20">
        <v>26</v>
      </c>
      <c r="F84" s="20">
        <v>7</v>
      </c>
      <c r="G84">
        <f t="shared" si="5"/>
        <v>50</v>
      </c>
      <c r="H84" s="20"/>
      <c r="I84">
        <f t="shared" si="6"/>
        <v>1.731128297719122</v>
      </c>
      <c r="J84">
        <v>0.6924513190876489</v>
      </c>
    </row>
    <row r="85" spans="1:10" x14ac:dyDescent="0.25">
      <c r="C85" s="20" t="s">
        <v>45</v>
      </c>
      <c r="D85" s="20">
        <v>13</v>
      </c>
      <c r="E85" s="20">
        <v>5</v>
      </c>
      <c r="F85" s="20">
        <v>10</v>
      </c>
      <c r="G85">
        <f t="shared" si="5"/>
        <v>43.478260869565219</v>
      </c>
      <c r="H85" s="20"/>
      <c r="I85">
        <f t="shared" si="6"/>
        <v>1.505328954538367</v>
      </c>
      <c r="J85">
        <v>0.72889612535541981</v>
      </c>
    </row>
    <row r="86" spans="1:10" x14ac:dyDescent="0.25">
      <c r="A86" s="20">
        <v>1.3</v>
      </c>
      <c r="B86" s="28" t="s">
        <v>134</v>
      </c>
      <c r="C86" s="20" t="s">
        <v>46</v>
      </c>
      <c r="D86" s="20">
        <v>8</v>
      </c>
      <c r="E86" s="20">
        <v>105</v>
      </c>
      <c r="F86" s="20">
        <v>9</v>
      </c>
      <c r="G86">
        <f t="shared" si="5"/>
        <v>52.941176470588239</v>
      </c>
      <c r="H86" s="20"/>
      <c r="I86">
        <f t="shared" si="6"/>
        <v>1.8329593740555412</v>
      </c>
      <c r="J86">
        <v>0.43278207442978051</v>
      </c>
    </row>
    <row r="87" spans="1:10" x14ac:dyDescent="0.25">
      <c r="C87" s="20" t="s">
        <v>46</v>
      </c>
      <c r="D87" s="20">
        <v>16</v>
      </c>
      <c r="E87" s="20">
        <v>9</v>
      </c>
      <c r="F87" s="20">
        <v>1</v>
      </c>
      <c r="G87">
        <f t="shared" si="5"/>
        <v>5.8823529411764701</v>
      </c>
      <c r="H87" s="20"/>
      <c r="I87">
        <f t="shared" si="6"/>
        <v>0.20366215267283788</v>
      </c>
      <c r="J87">
        <v>0</v>
      </c>
    </row>
    <row r="88" spans="1:10" x14ac:dyDescent="0.25">
      <c r="A88" s="20">
        <v>1.5</v>
      </c>
      <c r="B88" s="28" t="s">
        <v>134</v>
      </c>
      <c r="C88" s="20" t="s">
        <v>46</v>
      </c>
      <c r="D88" s="20">
        <v>12</v>
      </c>
      <c r="E88" s="20">
        <v>8</v>
      </c>
      <c r="F88" s="20">
        <v>3</v>
      </c>
      <c r="G88">
        <f t="shared" si="5"/>
        <v>20</v>
      </c>
      <c r="H88" s="20"/>
      <c r="I88">
        <f t="shared" si="6"/>
        <v>0.6924513190876489</v>
      </c>
      <c r="J88">
        <v>2.0773539572629467</v>
      </c>
    </row>
    <row r="89" spans="1:10" x14ac:dyDescent="0.25">
      <c r="C89" s="20" t="s">
        <v>46</v>
      </c>
      <c r="D89" s="20">
        <v>15</v>
      </c>
      <c r="E89" s="20">
        <v>0</v>
      </c>
      <c r="F89" s="20">
        <v>4</v>
      </c>
      <c r="G89">
        <f t="shared" si="5"/>
        <v>21.052631578947366</v>
      </c>
      <c r="H89" s="20"/>
      <c r="I89">
        <f t="shared" si="6"/>
        <v>0.72889612535541981</v>
      </c>
      <c r="J89">
        <v>1.3849026381752978</v>
      </c>
    </row>
    <row r="90" spans="1:10" x14ac:dyDescent="0.25">
      <c r="A90" s="20">
        <v>2.2999999999999998</v>
      </c>
      <c r="B90" s="28" t="s">
        <v>134</v>
      </c>
      <c r="C90" s="20" t="s">
        <v>46</v>
      </c>
      <c r="D90" s="20">
        <v>7</v>
      </c>
      <c r="E90" s="20">
        <v>1</v>
      </c>
      <c r="F90" s="20">
        <v>1</v>
      </c>
      <c r="G90">
        <f t="shared" si="5"/>
        <v>12.5</v>
      </c>
      <c r="H90" s="20"/>
      <c r="I90">
        <f t="shared" si="6"/>
        <v>0.43278207442978051</v>
      </c>
      <c r="J90">
        <v>2.8327553962676548</v>
      </c>
    </row>
    <row r="91" spans="1:10" x14ac:dyDescent="0.25">
      <c r="C91" s="20" t="s">
        <v>46</v>
      </c>
      <c r="D91" s="20">
        <v>15</v>
      </c>
      <c r="E91" s="20">
        <v>0</v>
      </c>
      <c r="F91" s="20">
        <v>0</v>
      </c>
      <c r="G91">
        <f t="shared" si="5"/>
        <v>0</v>
      </c>
      <c r="H91" s="20"/>
      <c r="I91">
        <f t="shared" si="6"/>
        <v>0</v>
      </c>
      <c r="J91">
        <v>2.2032541970970643</v>
      </c>
    </row>
    <row r="92" spans="1:10" x14ac:dyDescent="0.25">
      <c r="A92" s="20">
        <v>2.4</v>
      </c>
      <c r="B92" s="28" t="s">
        <v>134</v>
      </c>
      <c r="C92" s="20" t="s">
        <v>46</v>
      </c>
      <c r="D92" s="20">
        <v>2</v>
      </c>
      <c r="E92" s="20">
        <v>3</v>
      </c>
      <c r="F92" s="20">
        <v>3</v>
      </c>
      <c r="G92">
        <f t="shared" si="5"/>
        <v>60</v>
      </c>
      <c r="H92" s="20"/>
      <c r="I92">
        <f t="shared" si="6"/>
        <v>2.0773539572629467</v>
      </c>
      <c r="J92">
        <v>2.3689124074051144</v>
      </c>
    </row>
    <row r="93" spans="1:10" x14ac:dyDescent="0.25">
      <c r="C93" s="20" t="s">
        <v>46</v>
      </c>
      <c r="D93" s="20">
        <v>3</v>
      </c>
      <c r="E93" s="20">
        <v>5</v>
      </c>
      <c r="F93" s="20">
        <v>2</v>
      </c>
      <c r="G93">
        <f t="shared" si="5"/>
        <v>40</v>
      </c>
      <c r="H93" s="20"/>
      <c r="I93">
        <f t="shared" si="6"/>
        <v>1.3849026381752978</v>
      </c>
      <c r="J93">
        <v>1.4838242551878189</v>
      </c>
    </row>
    <row r="94" spans="1:10" x14ac:dyDescent="0.25">
      <c r="A94" s="20">
        <v>3.3</v>
      </c>
      <c r="B94" s="28" t="s">
        <v>134</v>
      </c>
      <c r="C94" s="20" t="s">
        <v>46</v>
      </c>
      <c r="D94" s="20">
        <v>2</v>
      </c>
      <c r="E94" s="20">
        <v>4</v>
      </c>
      <c r="F94" s="20">
        <v>9</v>
      </c>
      <c r="G94">
        <f t="shared" si="5"/>
        <v>81.818181818181827</v>
      </c>
      <c r="H94" s="20"/>
      <c r="I94">
        <f t="shared" si="6"/>
        <v>2.8327553962676548</v>
      </c>
      <c r="J94">
        <v>2.3081710636254957</v>
      </c>
    </row>
    <row r="95" spans="1:10" x14ac:dyDescent="0.25">
      <c r="C95" s="20" t="s">
        <v>46</v>
      </c>
      <c r="D95" s="20">
        <v>4</v>
      </c>
      <c r="E95" s="20">
        <v>8</v>
      </c>
      <c r="F95" s="20">
        <v>7</v>
      </c>
      <c r="G95">
        <f t="shared" si="5"/>
        <v>63.636363636363633</v>
      </c>
      <c r="H95" s="20"/>
      <c r="I95">
        <f t="shared" si="6"/>
        <v>2.2032541970970643</v>
      </c>
      <c r="J95">
        <v>1.8642920129282854</v>
      </c>
    </row>
    <row r="96" spans="1:10" x14ac:dyDescent="0.25">
      <c r="A96" s="20">
        <v>4.2</v>
      </c>
      <c r="B96" s="28" t="s">
        <v>134</v>
      </c>
      <c r="C96" s="20" t="s">
        <v>46</v>
      </c>
      <c r="D96" s="20">
        <v>6</v>
      </c>
      <c r="E96" s="20">
        <v>6</v>
      </c>
      <c r="F96" s="20">
        <v>13</v>
      </c>
      <c r="G96">
        <f t="shared" si="5"/>
        <v>68.421052631578945</v>
      </c>
      <c r="H96" s="20"/>
      <c r="I96">
        <f t="shared" si="6"/>
        <v>2.3689124074051144</v>
      </c>
      <c r="J96">
        <v>0.38469517727091601</v>
      </c>
    </row>
    <row r="97" spans="1:10" x14ac:dyDescent="0.25">
      <c r="C97" s="20" t="s">
        <v>46</v>
      </c>
      <c r="D97" s="20">
        <v>4</v>
      </c>
      <c r="E97" s="20">
        <v>8</v>
      </c>
      <c r="F97" s="20">
        <v>3</v>
      </c>
      <c r="G97">
        <f t="shared" si="5"/>
        <v>42.857142857142854</v>
      </c>
      <c r="H97" s="20"/>
      <c r="I97">
        <f t="shared" si="6"/>
        <v>1.4838242551878189</v>
      </c>
      <c r="J97">
        <v>1.1016270985485321</v>
      </c>
    </row>
    <row r="98" spans="1:10" x14ac:dyDescent="0.25">
      <c r="A98" s="20">
        <v>5.0999999999999996</v>
      </c>
      <c r="B98" s="28" t="s">
        <v>134</v>
      </c>
      <c r="C98" s="20" t="s">
        <v>46</v>
      </c>
      <c r="D98" s="20">
        <v>1</v>
      </c>
      <c r="E98" s="20">
        <v>9</v>
      </c>
      <c r="F98" s="20">
        <v>2</v>
      </c>
      <c r="G98">
        <f t="shared" si="5"/>
        <v>66.666666666666657</v>
      </c>
      <c r="H98" s="20"/>
      <c r="I98">
        <f t="shared" si="6"/>
        <v>2.3081710636254957</v>
      </c>
    </row>
    <row r="99" spans="1:10" x14ac:dyDescent="0.25">
      <c r="C99" s="20" t="s">
        <v>46</v>
      </c>
      <c r="D99" s="20">
        <v>6</v>
      </c>
      <c r="E99" s="20">
        <v>2</v>
      </c>
      <c r="F99" s="20">
        <v>7</v>
      </c>
      <c r="G99">
        <f t="shared" si="5"/>
        <v>53.846153846153847</v>
      </c>
      <c r="H99" s="20"/>
      <c r="I99">
        <f t="shared" si="6"/>
        <v>1.8642920129282854</v>
      </c>
    </row>
    <row r="100" spans="1:10" x14ac:dyDescent="0.25">
      <c r="A100" s="20">
        <v>5.4</v>
      </c>
      <c r="B100" s="28" t="s">
        <v>134</v>
      </c>
      <c r="C100" s="20" t="s">
        <v>46</v>
      </c>
      <c r="D100" s="20">
        <v>16</v>
      </c>
      <c r="E100" s="20">
        <v>5</v>
      </c>
      <c r="F100" s="20">
        <v>2</v>
      </c>
      <c r="G100">
        <f t="shared" si="5"/>
        <v>11.111111111111111</v>
      </c>
      <c r="H100" s="20"/>
      <c r="I100">
        <f t="shared" si="6"/>
        <v>0.38469517727091601</v>
      </c>
    </row>
    <row r="101" spans="1:10" x14ac:dyDescent="0.25">
      <c r="C101" s="20" t="s">
        <v>46</v>
      </c>
      <c r="D101" s="20">
        <v>15</v>
      </c>
      <c r="E101" s="20">
        <v>5</v>
      </c>
      <c r="F101" s="20">
        <v>7</v>
      </c>
      <c r="G101">
        <f t="shared" si="5"/>
        <v>31.818181818181817</v>
      </c>
      <c r="H101" s="20"/>
      <c r="I101">
        <f t="shared" si="6"/>
        <v>1.1016270985485321</v>
      </c>
    </row>
    <row r="103" spans="1:10" x14ac:dyDescent="0.25">
      <c r="J103">
        <f>TTEST(J54:J97,J2:J46,1,2)</f>
        <v>4.3223566822991798E-2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13"/>
  <sheetViews>
    <sheetView zoomScale="145" zoomScaleNormal="145" workbookViewId="0">
      <selection activeCell="F17" sqref="F17"/>
    </sheetView>
  </sheetViews>
  <sheetFormatPr defaultRowHeight="15" x14ac:dyDescent="0.25"/>
  <cols>
    <col min="6" max="6" width="16" bestFit="1" customWidth="1"/>
    <col min="7" max="7" width="23.5703125" bestFit="1" customWidth="1"/>
  </cols>
  <sheetData>
    <row r="1" spans="1:80" x14ac:dyDescent="0.25">
      <c r="A1" s="64" t="s">
        <v>116</v>
      </c>
      <c r="B1" s="64"/>
      <c r="C1" s="64"/>
      <c r="D1" s="64"/>
      <c r="E1" s="64"/>
      <c r="F1" s="64"/>
      <c r="G1" s="64"/>
      <c r="H1" s="64"/>
      <c r="I1" s="64"/>
      <c r="O1" s="64" t="s">
        <v>117</v>
      </c>
      <c r="P1" s="64"/>
      <c r="Q1" s="64"/>
      <c r="R1" s="64"/>
      <c r="S1" s="64"/>
      <c r="T1" s="64"/>
      <c r="U1" s="64"/>
      <c r="V1" s="64"/>
      <c r="W1" s="64"/>
      <c r="AC1" s="64" t="s">
        <v>118</v>
      </c>
      <c r="AD1" s="64"/>
      <c r="AE1" s="64"/>
      <c r="AF1" s="64"/>
      <c r="AG1" s="64"/>
      <c r="AH1" s="64"/>
      <c r="AI1" s="64"/>
      <c r="AJ1" s="64"/>
      <c r="AK1" s="64"/>
      <c r="AQ1" s="64" t="s">
        <v>119</v>
      </c>
      <c r="AR1" s="64"/>
      <c r="AS1" s="64"/>
      <c r="AT1" s="64"/>
      <c r="AU1" s="64"/>
      <c r="AV1" s="64"/>
      <c r="AW1" s="64"/>
      <c r="AX1" s="64"/>
      <c r="AY1" s="64"/>
      <c r="BE1" s="64" t="s">
        <v>120</v>
      </c>
      <c r="BF1" s="64"/>
      <c r="BG1" s="64"/>
      <c r="BH1" s="64"/>
      <c r="BI1" s="64"/>
      <c r="BJ1" s="64"/>
      <c r="BK1" s="64"/>
      <c r="BL1" s="64"/>
      <c r="BM1" s="64"/>
      <c r="BN1" s="64"/>
      <c r="BS1" s="64" t="s">
        <v>121</v>
      </c>
      <c r="BT1" s="64"/>
      <c r="BU1" s="64"/>
      <c r="BV1" s="64"/>
      <c r="BW1" s="64"/>
      <c r="BX1" s="64"/>
      <c r="BY1" s="64"/>
      <c r="BZ1" s="64"/>
      <c r="CA1" s="64"/>
      <c r="CB1" s="64"/>
    </row>
    <row r="2" spans="1:80" ht="15.75" x14ac:dyDescent="0.25">
      <c r="A2" s="2" t="s">
        <v>0</v>
      </c>
      <c r="B2" s="2" t="s">
        <v>1</v>
      </c>
      <c r="C2" s="2" t="s">
        <v>122</v>
      </c>
      <c r="D2" s="2" t="s">
        <v>38</v>
      </c>
      <c r="E2" s="2" t="s">
        <v>123</v>
      </c>
      <c r="F2" s="2" t="s">
        <v>124</v>
      </c>
      <c r="G2" s="2" t="s">
        <v>125</v>
      </c>
      <c r="H2" s="2" t="s">
        <v>126</v>
      </c>
      <c r="O2" s="2" t="s">
        <v>0</v>
      </c>
      <c r="P2" s="2" t="s">
        <v>1</v>
      </c>
      <c r="Q2" s="2" t="s">
        <v>122</v>
      </c>
      <c r="R2" s="2" t="s">
        <v>38</v>
      </c>
      <c r="S2" s="2" t="s">
        <v>123</v>
      </c>
      <c r="T2" s="2" t="s">
        <v>124</v>
      </c>
      <c r="U2" s="2" t="s">
        <v>125</v>
      </c>
      <c r="V2" s="2" t="s">
        <v>126</v>
      </c>
      <c r="AC2" s="2" t="s">
        <v>0</v>
      </c>
      <c r="AD2" s="2" t="s">
        <v>1</v>
      </c>
      <c r="AE2" s="2" t="s">
        <v>122</v>
      </c>
      <c r="AF2" s="2" t="s">
        <v>38</v>
      </c>
      <c r="AG2" s="2" t="s">
        <v>123</v>
      </c>
      <c r="AH2" s="2" t="s">
        <v>124</v>
      </c>
      <c r="AI2" s="2" t="s">
        <v>125</v>
      </c>
      <c r="AJ2" s="2" t="s">
        <v>126</v>
      </c>
      <c r="AQ2" s="2" t="s">
        <v>0</v>
      </c>
      <c r="AR2" s="2" t="s">
        <v>1</v>
      </c>
      <c r="AS2" s="2" t="s">
        <v>122</v>
      </c>
      <c r="AT2" s="2" t="s">
        <v>38</v>
      </c>
      <c r="AU2" s="2" t="s">
        <v>123</v>
      </c>
      <c r="AV2" s="2" t="s">
        <v>124</v>
      </c>
      <c r="AW2" s="2" t="s">
        <v>125</v>
      </c>
      <c r="AX2" s="2" t="s">
        <v>126</v>
      </c>
      <c r="BE2" s="2" t="s">
        <v>0</v>
      </c>
      <c r="BF2" s="2" t="s">
        <v>1</v>
      </c>
      <c r="BG2" s="2" t="s">
        <v>37</v>
      </c>
      <c r="BH2" s="2" t="s">
        <v>122</v>
      </c>
      <c r="BI2" s="2" t="s">
        <v>38</v>
      </c>
      <c r="BJ2" s="2" t="s">
        <v>123</v>
      </c>
      <c r="BK2" s="2" t="s">
        <v>124</v>
      </c>
      <c r="BL2" s="2" t="s">
        <v>125</v>
      </c>
      <c r="BM2" s="2" t="s">
        <v>126</v>
      </c>
      <c r="BS2" s="2" t="s">
        <v>0</v>
      </c>
      <c r="BT2" s="2" t="s">
        <v>1</v>
      </c>
      <c r="BU2" s="2" t="s">
        <v>37</v>
      </c>
      <c r="BV2" s="2" t="s">
        <v>122</v>
      </c>
      <c r="BW2" s="2" t="s">
        <v>38</v>
      </c>
      <c r="BX2" s="2" t="s">
        <v>123</v>
      </c>
      <c r="BY2" s="2" t="s">
        <v>124</v>
      </c>
      <c r="BZ2" s="2" t="s">
        <v>125</v>
      </c>
      <c r="CA2" s="2" t="s">
        <v>126</v>
      </c>
    </row>
    <row r="3" spans="1:80" ht="15.75" x14ac:dyDescent="0.25">
      <c r="A3">
        <v>1.4</v>
      </c>
      <c r="B3" t="s">
        <v>127</v>
      </c>
      <c r="C3">
        <v>9</v>
      </c>
      <c r="D3">
        <v>85</v>
      </c>
      <c r="E3">
        <v>0</v>
      </c>
      <c r="H3" s="2"/>
      <c r="I3" s="2"/>
      <c r="J3" s="2"/>
      <c r="K3" s="2"/>
      <c r="L3" s="2"/>
      <c r="M3" s="2"/>
      <c r="N3" s="2"/>
      <c r="O3">
        <v>1.4</v>
      </c>
      <c r="P3" t="s">
        <v>127</v>
      </c>
      <c r="Q3">
        <v>14</v>
      </c>
      <c r="R3">
        <v>43</v>
      </c>
      <c r="S3">
        <v>0</v>
      </c>
      <c r="V3" s="2"/>
      <c r="W3" s="2"/>
      <c r="AC3" s="11">
        <v>1.1000000000000001</v>
      </c>
      <c r="AD3" t="s">
        <v>127</v>
      </c>
      <c r="AE3">
        <v>13</v>
      </c>
      <c r="AF3">
        <v>0</v>
      </c>
      <c r="AG3">
        <v>0</v>
      </c>
      <c r="AJ3" s="2"/>
      <c r="AK3" s="2"/>
      <c r="AQ3" s="11">
        <v>1.1000000000000001</v>
      </c>
      <c r="AR3" t="s">
        <v>127</v>
      </c>
      <c r="AS3">
        <v>13</v>
      </c>
      <c r="AT3">
        <v>0</v>
      </c>
      <c r="AU3">
        <v>0</v>
      </c>
      <c r="AX3" s="2"/>
      <c r="AY3" s="2"/>
      <c r="BE3" s="20">
        <v>1.1000000000000001</v>
      </c>
      <c r="BF3" t="s">
        <v>127</v>
      </c>
      <c r="BG3">
        <v>1</v>
      </c>
      <c r="BH3" s="20">
        <v>8</v>
      </c>
      <c r="BI3" s="20"/>
      <c r="BJ3" s="20">
        <v>0</v>
      </c>
      <c r="BM3" s="2"/>
      <c r="BN3" s="2"/>
      <c r="BS3" s="20">
        <v>1.1000000000000001</v>
      </c>
      <c r="BT3" t="s">
        <v>127</v>
      </c>
      <c r="BU3">
        <v>1</v>
      </c>
      <c r="BV3" s="20">
        <v>12</v>
      </c>
      <c r="BW3" s="20"/>
      <c r="BX3" s="20">
        <v>0</v>
      </c>
      <c r="CA3" s="2"/>
      <c r="CB3" s="2"/>
    </row>
    <row r="4" spans="1:80" x14ac:dyDescent="0.25">
      <c r="A4">
        <v>2.2000000000000002</v>
      </c>
      <c r="B4" t="s">
        <v>127</v>
      </c>
      <c r="C4">
        <v>6</v>
      </c>
      <c r="D4">
        <v>58</v>
      </c>
      <c r="E4">
        <v>1</v>
      </c>
      <c r="K4" t="s">
        <v>128</v>
      </c>
      <c r="O4">
        <v>2.2000000000000002</v>
      </c>
      <c r="P4" t="s">
        <v>127</v>
      </c>
      <c r="Q4">
        <v>11</v>
      </c>
      <c r="R4">
        <f>47-11</f>
        <v>36</v>
      </c>
      <c r="S4">
        <v>0</v>
      </c>
      <c r="AC4" s="11">
        <v>1.4</v>
      </c>
      <c r="AD4" t="s">
        <v>127</v>
      </c>
      <c r="AE4">
        <v>13</v>
      </c>
      <c r="AF4">
        <v>0</v>
      </c>
      <c r="AG4">
        <v>0</v>
      </c>
      <c r="AQ4" s="11">
        <v>1.4</v>
      </c>
      <c r="AR4" t="s">
        <v>127</v>
      </c>
      <c r="AS4">
        <v>12</v>
      </c>
      <c r="AT4">
        <v>1</v>
      </c>
      <c r="AU4">
        <v>0</v>
      </c>
      <c r="BE4" s="20">
        <v>2.1</v>
      </c>
      <c r="BF4" t="s">
        <v>127</v>
      </c>
      <c r="BG4">
        <v>1</v>
      </c>
      <c r="BH4" s="20">
        <v>6</v>
      </c>
      <c r="BI4" s="20"/>
      <c r="BJ4" s="20">
        <v>0</v>
      </c>
      <c r="BS4" s="20">
        <v>2.1</v>
      </c>
      <c r="BT4" t="s">
        <v>127</v>
      </c>
      <c r="BU4">
        <v>1</v>
      </c>
      <c r="BV4" s="20">
        <v>7</v>
      </c>
      <c r="BW4" s="20"/>
      <c r="BX4" s="20">
        <v>0</v>
      </c>
    </row>
    <row r="5" spans="1:80" x14ac:dyDescent="0.25">
      <c r="A5">
        <v>2.4</v>
      </c>
      <c r="B5" t="s">
        <v>127</v>
      </c>
      <c r="C5">
        <v>13</v>
      </c>
      <c r="D5">
        <f>247-13</f>
        <v>234</v>
      </c>
      <c r="E5">
        <v>0</v>
      </c>
      <c r="L5" t="s">
        <v>129</v>
      </c>
      <c r="O5">
        <v>2.4</v>
      </c>
      <c r="P5" t="s">
        <v>127</v>
      </c>
      <c r="Q5">
        <v>16</v>
      </c>
      <c r="R5">
        <f>43-17</f>
        <v>26</v>
      </c>
      <c r="S5">
        <v>1</v>
      </c>
      <c r="AC5" s="11">
        <v>2.1</v>
      </c>
      <c r="AD5" t="s">
        <v>127</v>
      </c>
      <c r="AE5">
        <v>8</v>
      </c>
      <c r="AF5">
        <v>2</v>
      </c>
      <c r="AG5">
        <v>0</v>
      </c>
      <c r="AQ5" s="11">
        <v>2.1</v>
      </c>
      <c r="AR5" t="s">
        <v>127</v>
      </c>
      <c r="AS5">
        <v>16</v>
      </c>
      <c r="AT5">
        <v>16</v>
      </c>
      <c r="AU5">
        <v>1</v>
      </c>
      <c r="BE5" s="20">
        <v>3.1</v>
      </c>
      <c r="BF5" t="s">
        <v>127</v>
      </c>
      <c r="BG5">
        <v>1</v>
      </c>
      <c r="BH5" s="20">
        <v>9</v>
      </c>
      <c r="BI5" s="20"/>
      <c r="BJ5" s="20">
        <v>2</v>
      </c>
      <c r="BS5" s="20">
        <v>3.1</v>
      </c>
      <c r="BT5" t="s">
        <v>127</v>
      </c>
      <c r="BU5">
        <v>1</v>
      </c>
      <c r="BV5" s="20">
        <v>6</v>
      </c>
      <c r="BW5" s="20"/>
      <c r="BX5" s="20">
        <v>0</v>
      </c>
    </row>
    <row r="6" spans="1:80" x14ac:dyDescent="0.25">
      <c r="A6">
        <v>3.1</v>
      </c>
      <c r="B6" t="s">
        <v>127</v>
      </c>
      <c r="C6">
        <v>3</v>
      </c>
      <c r="D6">
        <v>112</v>
      </c>
      <c r="E6">
        <v>0</v>
      </c>
      <c r="O6">
        <v>3.1</v>
      </c>
      <c r="P6" t="s">
        <v>127</v>
      </c>
      <c r="Q6">
        <v>25</v>
      </c>
      <c r="R6">
        <f>216-25</f>
        <v>191</v>
      </c>
      <c r="S6">
        <v>0</v>
      </c>
      <c r="AC6" s="11">
        <v>2.2000000000000002</v>
      </c>
      <c r="AD6" t="s">
        <v>127</v>
      </c>
      <c r="AE6">
        <v>7</v>
      </c>
      <c r="AF6">
        <v>79</v>
      </c>
      <c r="AG6">
        <v>2</v>
      </c>
      <c r="AQ6" s="11">
        <v>2.2000000000000002</v>
      </c>
      <c r="AR6" t="s">
        <v>127</v>
      </c>
      <c r="AS6">
        <v>11</v>
      </c>
      <c r="AT6">
        <v>35</v>
      </c>
      <c r="AU6">
        <v>1</v>
      </c>
      <c r="BE6" s="20">
        <v>3.4</v>
      </c>
      <c r="BF6" t="s">
        <v>127</v>
      </c>
      <c r="BG6">
        <v>1</v>
      </c>
      <c r="BH6" s="20">
        <v>5</v>
      </c>
      <c r="BI6" s="20"/>
      <c r="BJ6" s="20">
        <v>1</v>
      </c>
      <c r="BS6" s="20">
        <v>3.4</v>
      </c>
      <c r="BT6" t="s">
        <v>127</v>
      </c>
      <c r="BU6">
        <v>1</v>
      </c>
      <c r="BV6" s="20">
        <v>9</v>
      </c>
      <c r="BW6" s="20"/>
      <c r="BX6" s="20">
        <v>1</v>
      </c>
    </row>
    <row r="7" spans="1:80" x14ac:dyDescent="0.25">
      <c r="A7">
        <v>4.2</v>
      </c>
      <c r="B7" t="s">
        <v>127</v>
      </c>
      <c r="C7">
        <v>10</v>
      </c>
      <c r="D7">
        <v>175</v>
      </c>
      <c r="E7">
        <v>2</v>
      </c>
      <c r="O7">
        <v>4.2</v>
      </c>
      <c r="P7" t="s">
        <v>127</v>
      </c>
      <c r="Q7">
        <v>20</v>
      </c>
      <c r="R7">
        <v>17</v>
      </c>
      <c r="S7">
        <v>0</v>
      </c>
      <c r="AD7" t="s">
        <v>127</v>
      </c>
      <c r="AR7" t="s">
        <v>127</v>
      </c>
      <c r="BE7" s="20">
        <v>4.3</v>
      </c>
      <c r="BF7" t="s">
        <v>127</v>
      </c>
      <c r="BG7">
        <v>1</v>
      </c>
      <c r="BH7" s="20">
        <v>5</v>
      </c>
      <c r="BI7" s="20"/>
      <c r="BJ7" s="20">
        <v>1</v>
      </c>
      <c r="BS7" s="20">
        <v>4.3</v>
      </c>
      <c r="BT7" t="s">
        <v>127</v>
      </c>
      <c r="BU7">
        <v>1</v>
      </c>
      <c r="BV7" s="20">
        <v>9</v>
      </c>
      <c r="BW7" s="20"/>
      <c r="BX7" s="20">
        <v>0</v>
      </c>
    </row>
    <row r="8" spans="1:80" x14ac:dyDescent="0.25">
      <c r="A8">
        <v>4.5</v>
      </c>
      <c r="B8" t="s">
        <v>127</v>
      </c>
      <c r="C8">
        <v>9</v>
      </c>
      <c r="D8">
        <v>20</v>
      </c>
      <c r="E8">
        <v>0</v>
      </c>
      <c r="O8">
        <v>4.5</v>
      </c>
      <c r="P8" t="s">
        <v>127</v>
      </c>
      <c r="Q8">
        <v>14</v>
      </c>
      <c r="R8">
        <v>14</v>
      </c>
      <c r="S8">
        <v>0</v>
      </c>
      <c r="AD8" t="s">
        <v>127</v>
      </c>
      <c r="AR8" t="s">
        <v>127</v>
      </c>
      <c r="BE8" s="20">
        <v>5.2</v>
      </c>
      <c r="BF8" t="s">
        <v>127</v>
      </c>
      <c r="BG8">
        <v>1</v>
      </c>
      <c r="BH8" s="20">
        <v>8</v>
      </c>
      <c r="BI8" s="20"/>
      <c r="BJ8" s="20">
        <v>0</v>
      </c>
      <c r="BS8" s="20">
        <v>5.2</v>
      </c>
      <c r="BT8" t="s">
        <v>127</v>
      </c>
      <c r="BU8">
        <v>1</v>
      </c>
      <c r="BV8" s="20">
        <v>14</v>
      </c>
      <c r="BW8" s="20"/>
      <c r="BX8" s="20">
        <v>0</v>
      </c>
    </row>
    <row r="9" spans="1:80" x14ac:dyDescent="0.25">
      <c r="A9">
        <v>5.2</v>
      </c>
      <c r="B9" t="s">
        <v>127</v>
      </c>
      <c r="C9">
        <v>14</v>
      </c>
      <c r="D9">
        <v>112</v>
      </c>
      <c r="E9">
        <v>1</v>
      </c>
      <c r="O9">
        <v>5.2</v>
      </c>
      <c r="P9" t="s">
        <v>127</v>
      </c>
      <c r="Q9">
        <v>18</v>
      </c>
      <c r="R9">
        <f>421-19</f>
        <v>402</v>
      </c>
      <c r="S9">
        <v>1</v>
      </c>
      <c r="AD9" t="s">
        <v>127</v>
      </c>
      <c r="AR9" t="s">
        <v>127</v>
      </c>
      <c r="BE9" s="20">
        <v>5.3</v>
      </c>
      <c r="BF9" t="s">
        <v>127</v>
      </c>
      <c r="BG9">
        <v>1</v>
      </c>
      <c r="BH9" s="20">
        <v>10</v>
      </c>
      <c r="BI9" s="20"/>
      <c r="BJ9" s="20">
        <v>2</v>
      </c>
      <c r="BS9" s="20">
        <v>5.3</v>
      </c>
      <c r="BT9" t="s">
        <v>127</v>
      </c>
      <c r="BU9">
        <v>1</v>
      </c>
      <c r="BV9" s="20">
        <v>16</v>
      </c>
      <c r="BW9" s="20"/>
      <c r="BX9" s="20">
        <v>1</v>
      </c>
    </row>
    <row r="10" spans="1:80" x14ac:dyDescent="0.25">
      <c r="A10">
        <v>5.3</v>
      </c>
      <c r="B10" t="s">
        <v>127</v>
      </c>
      <c r="C10">
        <v>8</v>
      </c>
      <c r="D10">
        <v>279</v>
      </c>
      <c r="E10">
        <v>2</v>
      </c>
      <c r="O10">
        <v>5.3</v>
      </c>
      <c r="P10" t="s">
        <v>127</v>
      </c>
      <c r="AD10" t="s">
        <v>127</v>
      </c>
      <c r="AR10" t="s">
        <v>127</v>
      </c>
      <c r="BE10" s="20">
        <v>6.1</v>
      </c>
      <c r="BF10" t="s">
        <v>127</v>
      </c>
      <c r="BG10">
        <v>1</v>
      </c>
      <c r="BH10" s="20">
        <v>7</v>
      </c>
      <c r="BI10" s="20"/>
      <c r="BJ10" s="20">
        <v>1</v>
      </c>
      <c r="BS10" s="20">
        <v>6.1</v>
      </c>
      <c r="BT10" t="s">
        <v>127</v>
      </c>
      <c r="BU10">
        <v>1</v>
      </c>
      <c r="BV10" s="20">
        <v>13</v>
      </c>
      <c r="BW10" s="20"/>
      <c r="BX10" s="20">
        <v>0</v>
      </c>
    </row>
    <row r="11" spans="1:80" x14ac:dyDescent="0.25">
      <c r="A11">
        <v>1.4</v>
      </c>
      <c r="B11" t="s">
        <v>127</v>
      </c>
      <c r="C11">
        <v>10</v>
      </c>
      <c r="D11">
        <v>35</v>
      </c>
      <c r="E11">
        <v>0</v>
      </c>
      <c r="F11">
        <f t="shared" ref="F11:F17" si="0">SUM(C11,C3)</f>
        <v>19</v>
      </c>
      <c r="G11">
        <f>SUM(E11,E3)+1</f>
        <v>1</v>
      </c>
      <c r="H11">
        <f>((G11/F11)*100)+1</f>
        <v>6.2631578947368416</v>
      </c>
      <c r="O11">
        <v>1.4</v>
      </c>
      <c r="P11" t="s">
        <v>127</v>
      </c>
      <c r="T11">
        <f t="shared" ref="T11:T17" si="1">SUM(Q11,Q3)</f>
        <v>14</v>
      </c>
      <c r="U11">
        <f>SUM(S11,S3)</f>
        <v>0</v>
      </c>
      <c r="V11">
        <f>((U11/T11)*100)+1</f>
        <v>1</v>
      </c>
      <c r="AC11" s="11">
        <v>1.1000000000000001</v>
      </c>
      <c r="AD11" t="s">
        <v>127</v>
      </c>
      <c r="AE11">
        <v>12</v>
      </c>
      <c r="AF11">
        <v>8</v>
      </c>
      <c r="AG11">
        <v>0</v>
      </c>
      <c r="AH11">
        <f>SUM(AE11,AE3,AG3,AG11)</f>
        <v>25</v>
      </c>
      <c r="AI11">
        <f>SUM(AG11,AG3)</f>
        <v>0</v>
      </c>
      <c r="AJ11">
        <f>((AI11/AH11)*100)+1</f>
        <v>1</v>
      </c>
      <c r="AQ11" s="11">
        <v>1.1000000000000001</v>
      </c>
      <c r="AR11" t="s">
        <v>127</v>
      </c>
      <c r="AS11">
        <v>15</v>
      </c>
      <c r="AT11">
        <v>24</v>
      </c>
      <c r="AU11">
        <v>0</v>
      </c>
      <c r="AV11">
        <f>SUM(AS11,AU3,AU11,AS3)</f>
        <v>28</v>
      </c>
      <c r="AW11">
        <f>SUM(AU11,AU3)</f>
        <v>0</v>
      </c>
      <c r="AX11">
        <f>((AW11/AV11)*100)+1</f>
        <v>1</v>
      </c>
      <c r="BE11" s="20">
        <v>1.1000000000000001</v>
      </c>
      <c r="BF11" t="s">
        <v>127</v>
      </c>
      <c r="BG11">
        <v>1</v>
      </c>
      <c r="BH11" s="20">
        <v>7</v>
      </c>
      <c r="BI11" s="20"/>
      <c r="BJ11" s="20">
        <v>4</v>
      </c>
      <c r="BS11" s="20">
        <v>1.1000000000000001</v>
      </c>
      <c r="BT11" t="s">
        <v>127</v>
      </c>
      <c r="BU11">
        <v>1</v>
      </c>
      <c r="BV11" s="20">
        <v>10</v>
      </c>
      <c r="BW11" s="20"/>
      <c r="BX11" s="20">
        <v>0</v>
      </c>
    </row>
    <row r="12" spans="1:80" ht="15.75" x14ac:dyDescent="0.25">
      <c r="A12">
        <v>2.2000000000000002</v>
      </c>
      <c r="B12" t="s">
        <v>127</v>
      </c>
      <c r="C12">
        <v>8</v>
      </c>
      <c r="D12">
        <v>37</v>
      </c>
      <c r="E12">
        <v>1</v>
      </c>
      <c r="F12">
        <f t="shared" si="0"/>
        <v>14</v>
      </c>
      <c r="G12">
        <f t="shared" ref="G12:G17" si="2">SUM(E12,E4)</f>
        <v>2</v>
      </c>
      <c r="H12">
        <f t="shared" ref="H12:H18" si="3">((G12/F12)*100)+1</f>
        <v>15.285714285714285</v>
      </c>
      <c r="K12" s="2"/>
      <c r="L12" s="2"/>
      <c r="M12" s="2"/>
      <c r="N12" s="2"/>
      <c r="O12">
        <v>2.2000000000000002</v>
      </c>
      <c r="P12" t="s">
        <v>127</v>
      </c>
      <c r="Q12">
        <v>9</v>
      </c>
      <c r="S12">
        <v>0</v>
      </c>
      <c r="T12">
        <f t="shared" si="1"/>
        <v>20</v>
      </c>
      <c r="U12">
        <f t="shared" ref="U12:U17" si="4">SUM(S12,S4)</f>
        <v>0</v>
      </c>
      <c r="V12">
        <f t="shared" ref="V12:V18" si="5">((U12/T12)*100)+1</f>
        <v>1</v>
      </c>
      <c r="AC12" s="11">
        <v>1.4</v>
      </c>
      <c r="AD12" t="s">
        <v>127</v>
      </c>
      <c r="AE12">
        <v>3</v>
      </c>
      <c r="AF12">
        <v>1</v>
      </c>
      <c r="AG12">
        <v>0</v>
      </c>
      <c r="AH12">
        <f t="shared" ref="AH12:AH14" si="6">SUM(AE12,AE4,AG4,AG12)</f>
        <v>16</v>
      </c>
      <c r="AI12">
        <f t="shared" ref="AI12:AI14" si="7">SUM(AG12,AG4)</f>
        <v>0</v>
      </c>
      <c r="AJ12">
        <f t="shared" ref="AJ12:AJ14" si="8">((AI12/AH12)*100)+1</f>
        <v>1</v>
      </c>
      <c r="AQ12" s="11">
        <v>1.4</v>
      </c>
      <c r="AR12" t="s">
        <v>127</v>
      </c>
      <c r="AS12">
        <v>17</v>
      </c>
      <c r="AT12">
        <v>4</v>
      </c>
      <c r="AU12">
        <v>1</v>
      </c>
      <c r="AV12">
        <f t="shared" ref="AV12:AV14" si="9">SUM(AS12,AU4,AU12,AS4)</f>
        <v>30</v>
      </c>
      <c r="AW12">
        <f t="shared" ref="AW12:AW14" si="10">SUM(AU12,AU4)</f>
        <v>1</v>
      </c>
      <c r="AX12">
        <f t="shared" ref="AX12:AX14" si="11">((AW12/AV12)*100)+1</f>
        <v>4.3333333333333339</v>
      </c>
      <c r="BE12" s="20">
        <v>2.1</v>
      </c>
      <c r="BF12" t="s">
        <v>127</v>
      </c>
      <c r="BG12">
        <v>1</v>
      </c>
      <c r="BH12" s="20">
        <v>9</v>
      </c>
      <c r="BI12" s="20"/>
      <c r="BJ12" s="20">
        <v>0</v>
      </c>
      <c r="BS12" s="20">
        <v>2.1</v>
      </c>
      <c r="BT12" t="s">
        <v>127</v>
      </c>
      <c r="BU12">
        <v>1</v>
      </c>
      <c r="BV12" s="20">
        <v>12</v>
      </c>
      <c r="BW12" s="20"/>
      <c r="BX12" s="20">
        <v>0</v>
      </c>
    </row>
    <row r="13" spans="1:80" x14ac:dyDescent="0.25">
      <c r="A13">
        <v>2.4</v>
      </c>
      <c r="B13" t="s">
        <v>127</v>
      </c>
      <c r="C13">
        <v>8</v>
      </c>
      <c r="D13">
        <v>73</v>
      </c>
      <c r="E13">
        <v>2</v>
      </c>
      <c r="F13">
        <f t="shared" si="0"/>
        <v>21</v>
      </c>
      <c r="G13">
        <f t="shared" si="2"/>
        <v>2</v>
      </c>
      <c r="H13">
        <f t="shared" si="3"/>
        <v>10.523809523809524</v>
      </c>
      <c r="O13">
        <v>2.4</v>
      </c>
      <c r="P13" t="s">
        <v>127</v>
      </c>
      <c r="Q13">
        <v>15</v>
      </c>
      <c r="S13">
        <v>0</v>
      </c>
      <c r="T13">
        <f t="shared" si="1"/>
        <v>31</v>
      </c>
      <c r="U13">
        <f t="shared" si="4"/>
        <v>1</v>
      </c>
      <c r="V13">
        <f t="shared" si="5"/>
        <v>4.225806451612903</v>
      </c>
      <c r="AC13" s="11">
        <v>2.1</v>
      </c>
      <c r="AD13" t="s">
        <v>127</v>
      </c>
      <c r="AE13">
        <v>11</v>
      </c>
      <c r="AF13">
        <v>3</v>
      </c>
      <c r="AG13">
        <v>2</v>
      </c>
      <c r="AH13">
        <f t="shared" si="6"/>
        <v>21</v>
      </c>
      <c r="AI13">
        <f t="shared" si="7"/>
        <v>2</v>
      </c>
      <c r="AJ13">
        <f t="shared" si="8"/>
        <v>10.523809523809524</v>
      </c>
      <c r="AQ13" s="11">
        <v>2.1</v>
      </c>
      <c r="AR13" t="s">
        <v>127</v>
      </c>
      <c r="AS13">
        <v>3</v>
      </c>
      <c r="AT13">
        <v>33</v>
      </c>
      <c r="AU13">
        <v>0</v>
      </c>
      <c r="AV13">
        <f t="shared" si="9"/>
        <v>20</v>
      </c>
      <c r="AW13">
        <f t="shared" si="10"/>
        <v>1</v>
      </c>
      <c r="AX13">
        <f t="shared" si="11"/>
        <v>6</v>
      </c>
      <c r="BE13" s="20">
        <v>3.1</v>
      </c>
      <c r="BF13" t="s">
        <v>127</v>
      </c>
      <c r="BG13">
        <v>1</v>
      </c>
      <c r="BH13" s="20">
        <v>3</v>
      </c>
      <c r="BI13" s="20"/>
      <c r="BJ13" s="20">
        <v>6</v>
      </c>
      <c r="BS13" s="20">
        <v>3.1</v>
      </c>
      <c r="BT13" t="s">
        <v>127</v>
      </c>
      <c r="BU13">
        <v>1</v>
      </c>
      <c r="BV13" s="20">
        <v>10</v>
      </c>
      <c r="BW13" s="20"/>
      <c r="BX13" s="20">
        <v>1</v>
      </c>
    </row>
    <row r="14" spans="1:80" ht="15.75" x14ac:dyDescent="0.25">
      <c r="A14">
        <v>3.1</v>
      </c>
      <c r="B14" t="s">
        <v>127</v>
      </c>
      <c r="C14">
        <v>11</v>
      </c>
      <c r="D14">
        <v>182</v>
      </c>
      <c r="E14">
        <v>0</v>
      </c>
      <c r="F14">
        <f t="shared" si="0"/>
        <v>14</v>
      </c>
      <c r="G14">
        <f t="shared" si="2"/>
        <v>0</v>
      </c>
      <c r="H14">
        <f t="shared" si="3"/>
        <v>1</v>
      </c>
      <c r="K14" s="2"/>
      <c r="L14" s="2"/>
      <c r="M14" s="2"/>
      <c r="N14" s="2"/>
      <c r="O14">
        <v>3.1</v>
      </c>
      <c r="P14" t="s">
        <v>127</v>
      </c>
      <c r="Q14">
        <v>11</v>
      </c>
      <c r="S14">
        <v>1</v>
      </c>
      <c r="T14">
        <f t="shared" si="1"/>
        <v>36</v>
      </c>
      <c r="U14">
        <f t="shared" si="4"/>
        <v>1</v>
      </c>
      <c r="V14">
        <f t="shared" si="5"/>
        <v>3.7777777777777777</v>
      </c>
      <c r="AC14" s="11">
        <v>2.2000000000000002</v>
      </c>
      <c r="AD14" t="s">
        <v>127</v>
      </c>
      <c r="AE14">
        <v>11</v>
      </c>
      <c r="AF14">
        <v>78</v>
      </c>
      <c r="AG14">
        <v>0</v>
      </c>
      <c r="AH14">
        <f t="shared" si="6"/>
        <v>20</v>
      </c>
      <c r="AI14">
        <f t="shared" si="7"/>
        <v>2</v>
      </c>
      <c r="AJ14">
        <f t="shared" si="8"/>
        <v>11</v>
      </c>
      <c r="AQ14" s="11">
        <v>2.2000000000000002</v>
      </c>
      <c r="AR14" t="s">
        <v>127</v>
      </c>
      <c r="AS14">
        <v>19</v>
      </c>
      <c r="AT14">
        <v>33</v>
      </c>
      <c r="AU14">
        <v>4</v>
      </c>
      <c r="AV14">
        <f t="shared" si="9"/>
        <v>35</v>
      </c>
      <c r="AW14">
        <f t="shared" si="10"/>
        <v>5</v>
      </c>
      <c r="AX14">
        <f t="shared" si="11"/>
        <v>15.285714285714285</v>
      </c>
      <c r="BE14" s="20">
        <v>3.4</v>
      </c>
      <c r="BF14" t="s">
        <v>127</v>
      </c>
      <c r="BG14">
        <v>1</v>
      </c>
      <c r="BH14" s="20">
        <v>7</v>
      </c>
      <c r="BI14" s="20"/>
      <c r="BJ14" s="20">
        <v>2</v>
      </c>
      <c r="BS14" s="20">
        <v>3.4</v>
      </c>
      <c r="BT14" t="s">
        <v>127</v>
      </c>
      <c r="BU14">
        <v>1</v>
      </c>
      <c r="BV14" s="20">
        <v>9</v>
      </c>
      <c r="BW14" s="20"/>
      <c r="BX14" s="20">
        <v>2</v>
      </c>
    </row>
    <row r="15" spans="1:80" x14ac:dyDescent="0.25">
      <c r="A15">
        <v>4.2</v>
      </c>
      <c r="B15" t="s">
        <v>127</v>
      </c>
      <c r="C15">
        <v>12</v>
      </c>
      <c r="D15">
        <v>43</v>
      </c>
      <c r="E15">
        <v>0</v>
      </c>
      <c r="F15">
        <f t="shared" si="0"/>
        <v>22</v>
      </c>
      <c r="G15">
        <f t="shared" si="2"/>
        <v>2</v>
      </c>
      <c r="H15">
        <f t="shared" si="3"/>
        <v>10.090909090909092</v>
      </c>
      <c r="O15">
        <v>4.2</v>
      </c>
      <c r="P15" t="s">
        <v>127</v>
      </c>
      <c r="Q15">
        <v>11</v>
      </c>
      <c r="S15">
        <v>0</v>
      </c>
      <c r="T15">
        <f t="shared" si="1"/>
        <v>31</v>
      </c>
      <c r="U15">
        <f t="shared" si="4"/>
        <v>0</v>
      </c>
      <c r="V15">
        <f t="shared" si="5"/>
        <v>1</v>
      </c>
      <c r="AD15" t="s">
        <v>127</v>
      </c>
      <c r="AR15" t="s">
        <v>127</v>
      </c>
      <c r="BE15" s="20">
        <v>4.3</v>
      </c>
      <c r="BF15" t="s">
        <v>127</v>
      </c>
      <c r="BG15">
        <v>1</v>
      </c>
      <c r="BH15" s="20">
        <v>10</v>
      </c>
      <c r="BI15" s="20"/>
      <c r="BJ15" s="20">
        <v>0</v>
      </c>
      <c r="BS15" s="20">
        <v>4.3</v>
      </c>
      <c r="BT15" t="s">
        <v>127</v>
      </c>
      <c r="BU15">
        <v>1</v>
      </c>
      <c r="BV15" s="20">
        <v>11</v>
      </c>
      <c r="BW15" s="20"/>
      <c r="BX15" s="20">
        <v>0</v>
      </c>
    </row>
    <row r="16" spans="1:80" x14ac:dyDescent="0.25">
      <c r="A16">
        <v>4.5</v>
      </c>
      <c r="B16" t="s">
        <v>127</v>
      </c>
      <c r="C16">
        <v>7</v>
      </c>
      <c r="D16">
        <v>12</v>
      </c>
      <c r="E16">
        <v>1</v>
      </c>
      <c r="F16">
        <f t="shared" si="0"/>
        <v>16</v>
      </c>
      <c r="G16">
        <f t="shared" si="2"/>
        <v>1</v>
      </c>
      <c r="H16">
        <f t="shared" si="3"/>
        <v>7.25</v>
      </c>
      <c r="O16">
        <v>4.5</v>
      </c>
      <c r="P16" t="s">
        <v>127</v>
      </c>
      <c r="Q16">
        <v>12</v>
      </c>
      <c r="S16">
        <v>0</v>
      </c>
      <c r="T16">
        <f t="shared" si="1"/>
        <v>26</v>
      </c>
      <c r="U16">
        <f t="shared" si="4"/>
        <v>0</v>
      </c>
      <c r="V16">
        <f t="shared" si="5"/>
        <v>1</v>
      </c>
      <c r="AD16" t="s">
        <v>127</v>
      </c>
      <c r="AR16" t="s">
        <v>127</v>
      </c>
      <c r="BE16" s="20">
        <v>5.2</v>
      </c>
      <c r="BF16" t="s">
        <v>127</v>
      </c>
      <c r="BG16">
        <v>1</v>
      </c>
      <c r="BH16" s="20">
        <v>7</v>
      </c>
      <c r="BI16" s="20"/>
      <c r="BJ16" s="20">
        <v>0</v>
      </c>
      <c r="BS16" s="20">
        <v>5.2</v>
      </c>
      <c r="BT16" t="s">
        <v>127</v>
      </c>
      <c r="BU16">
        <v>1</v>
      </c>
      <c r="BV16" s="20">
        <v>12</v>
      </c>
      <c r="BW16" s="20"/>
      <c r="BX16" s="20">
        <v>0</v>
      </c>
    </row>
    <row r="17" spans="1:80" x14ac:dyDescent="0.25">
      <c r="A17">
        <v>5.2</v>
      </c>
      <c r="B17" t="s">
        <v>127</v>
      </c>
      <c r="C17">
        <v>15</v>
      </c>
      <c r="D17">
        <f>333-16</f>
        <v>317</v>
      </c>
      <c r="E17">
        <v>1</v>
      </c>
      <c r="F17">
        <f t="shared" si="0"/>
        <v>29</v>
      </c>
      <c r="G17">
        <f t="shared" si="2"/>
        <v>2</v>
      </c>
      <c r="H17">
        <f t="shared" si="3"/>
        <v>7.8965517241379306</v>
      </c>
      <c r="O17">
        <v>5.2</v>
      </c>
      <c r="P17" t="s">
        <v>127</v>
      </c>
      <c r="Q17">
        <v>14</v>
      </c>
      <c r="S17">
        <v>0</v>
      </c>
      <c r="T17">
        <f t="shared" si="1"/>
        <v>32</v>
      </c>
      <c r="U17">
        <f t="shared" si="4"/>
        <v>1</v>
      </c>
      <c r="V17">
        <f t="shared" si="5"/>
        <v>4.125</v>
      </c>
      <c r="AD17" t="s">
        <v>127</v>
      </c>
      <c r="AR17" t="s">
        <v>127</v>
      </c>
      <c r="BE17" s="20">
        <v>5.3</v>
      </c>
      <c r="BF17" t="s">
        <v>127</v>
      </c>
      <c r="BG17">
        <v>1</v>
      </c>
      <c r="BH17" s="20">
        <v>11</v>
      </c>
      <c r="BI17" s="20"/>
      <c r="BJ17" s="20">
        <v>1</v>
      </c>
      <c r="BS17" s="20">
        <v>5.3</v>
      </c>
      <c r="BT17" t="s">
        <v>127</v>
      </c>
      <c r="BU17">
        <v>1</v>
      </c>
      <c r="BV17" s="20">
        <v>13</v>
      </c>
      <c r="BW17" s="20"/>
      <c r="BX17" s="20">
        <v>0</v>
      </c>
    </row>
    <row r="18" spans="1:80" x14ac:dyDescent="0.25">
      <c r="A18">
        <v>5.3</v>
      </c>
      <c r="B18" t="s">
        <v>127</v>
      </c>
      <c r="C18">
        <v>9</v>
      </c>
      <c r="D18">
        <v>48</v>
      </c>
      <c r="E18">
        <v>0</v>
      </c>
      <c r="F18">
        <f>SUM(C18,C10)</f>
        <v>17</v>
      </c>
      <c r="G18">
        <f>SUM(E18,E10)</f>
        <v>2</v>
      </c>
      <c r="H18">
        <f t="shared" si="3"/>
        <v>12.76470588235294</v>
      </c>
      <c r="O18">
        <v>5.3</v>
      </c>
      <c r="P18" t="s">
        <v>127</v>
      </c>
      <c r="Q18">
        <v>17</v>
      </c>
      <c r="S18">
        <v>0</v>
      </c>
      <c r="T18">
        <f>SUM(Q18,Q10)</f>
        <v>17</v>
      </c>
      <c r="U18">
        <f>SUM(S18,S10)</f>
        <v>0</v>
      </c>
      <c r="V18">
        <f t="shared" si="5"/>
        <v>1</v>
      </c>
      <c r="AD18" t="s">
        <v>127</v>
      </c>
      <c r="AR18" t="s">
        <v>127</v>
      </c>
      <c r="BE18" s="23">
        <v>6.1</v>
      </c>
      <c r="BF18" t="s">
        <v>127</v>
      </c>
      <c r="BG18">
        <v>1</v>
      </c>
      <c r="BH18" s="23">
        <v>3</v>
      </c>
      <c r="BI18" s="23"/>
      <c r="BJ18" s="23">
        <v>0</v>
      </c>
      <c r="BS18" s="23">
        <v>6.1</v>
      </c>
      <c r="BT18" t="s">
        <v>127</v>
      </c>
      <c r="BU18">
        <v>1</v>
      </c>
      <c r="BV18" s="20">
        <v>10</v>
      </c>
      <c r="BW18" s="20"/>
      <c r="BX18" s="20">
        <v>0</v>
      </c>
    </row>
    <row r="19" spans="1:80" ht="15.75" x14ac:dyDescent="0.25">
      <c r="B19" s="2" t="s">
        <v>24</v>
      </c>
      <c r="C19" s="2">
        <f>AVERAGE(C3:C10)</f>
        <v>9</v>
      </c>
      <c r="D19" s="2">
        <f>AVERAGE(D3:D10)</f>
        <v>134.375</v>
      </c>
      <c r="E19" s="2">
        <f>AVERAGE(E3:E10)</f>
        <v>0.75</v>
      </c>
      <c r="F19" s="2"/>
      <c r="G19" s="2"/>
      <c r="H19" s="2">
        <f>AVERAGE(H11:H18)</f>
        <v>8.8843560502075771</v>
      </c>
      <c r="I19">
        <f>1/H19</f>
        <v>0.11255739800935102</v>
      </c>
      <c r="P19" s="2" t="s">
        <v>24</v>
      </c>
      <c r="Q19" s="2">
        <f>AVERAGE(Q3:Q10)</f>
        <v>16.857142857142858</v>
      </c>
      <c r="R19" s="2">
        <f>AVERAGE(R3:R10)</f>
        <v>104.14285714285714</v>
      </c>
      <c r="S19" s="2">
        <f>AVERAGE(S3:S10)</f>
        <v>0.2857142857142857</v>
      </c>
      <c r="T19" s="2"/>
      <c r="U19" s="2"/>
      <c r="V19" s="2">
        <f>AVERAGE(V11:V18)</f>
        <v>2.1410730286738353</v>
      </c>
      <c r="W19">
        <f>1/V19</f>
        <v>0.46705553085192641</v>
      </c>
      <c r="AD19" s="2" t="s">
        <v>24</v>
      </c>
      <c r="AE19" s="2">
        <f>AVERAGE(AE3:AE10)</f>
        <v>10.25</v>
      </c>
      <c r="AF19" s="2">
        <f>AVERAGE(AF3:AF10)</f>
        <v>20.25</v>
      </c>
      <c r="AG19" s="2">
        <f>AVERAGE(AG3:AG10)</f>
        <v>0.5</v>
      </c>
      <c r="AH19" s="2"/>
      <c r="AI19" s="2"/>
      <c r="AJ19" s="2">
        <f>AVERAGE(AJ11:AJ18)</f>
        <v>5.8809523809523814</v>
      </c>
      <c r="AK19">
        <f>1/AJ19</f>
        <v>0.17004048582995951</v>
      </c>
      <c r="AR19" s="2" t="s">
        <v>24</v>
      </c>
      <c r="AS19" s="2">
        <f>AVERAGE(AS3:AS10)</f>
        <v>13</v>
      </c>
      <c r="AT19" s="2">
        <f>AVERAGE(AT3:AT10)</f>
        <v>13</v>
      </c>
      <c r="AU19" s="2">
        <f>AVERAGE(AU3:AU10)</f>
        <v>0.5</v>
      </c>
      <c r="AV19" s="2"/>
      <c r="AW19" s="2"/>
      <c r="AX19" s="2">
        <f>AVERAGE(AX11:AX18)</f>
        <v>6.6547619047619051</v>
      </c>
      <c r="AY19">
        <f>1/AX19</f>
        <v>0.15026833631484793</v>
      </c>
      <c r="BE19" s="20">
        <v>1.1000000000000001</v>
      </c>
      <c r="BF19" t="s">
        <v>127</v>
      </c>
      <c r="BG19" s="12">
        <v>2</v>
      </c>
      <c r="BH19" s="20">
        <v>9</v>
      </c>
      <c r="BI19" s="20"/>
      <c r="BJ19" s="20">
        <v>0</v>
      </c>
      <c r="BK19">
        <f>SUM(BH11,BJ3,BJ11,BH3)</f>
        <v>19</v>
      </c>
      <c r="BL19">
        <f>SUM(BJ11,BJ3)</f>
        <v>4</v>
      </c>
      <c r="BM19">
        <f t="shared" ref="BM19:BM33" si="12">((BL19/BK19)*100)+1</f>
        <v>22.052631578947366</v>
      </c>
      <c r="BN19" s="12"/>
      <c r="BS19" s="20">
        <v>1.1000000000000001</v>
      </c>
      <c r="BT19" t="s">
        <v>127</v>
      </c>
      <c r="BU19" s="12">
        <v>2</v>
      </c>
      <c r="BV19" s="20">
        <v>6</v>
      </c>
      <c r="BW19" s="20"/>
      <c r="BX19" s="20">
        <v>2</v>
      </c>
      <c r="BY19">
        <f>SUM(BV11,BV3,BZ19)</f>
        <v>22</v>
      </c>
      <c r="BZ19">
        <f>SUM(BX11,BX3)</f>
        <v>0</v>
      </c>
      <c r="CA19">
        <f t="shared" ref="CA19:CA33" si="13">((BZ19/BY19)*100)+1</f>
        <v>1</v>
      </c>
      <c r="CB19" s="12"/>
    </row>
    <row r="20" spans="1:80" ht="15.75" x14ac:dyDescent="0.25">
      <c r="B20" s="2" t="s">
        <v>26</v>
      </c>
      <c r="C20">
        <f>STDEV(C3:C10)</f>
        <v>3.5456210417116734</v>
      </c>
      <c r="D20">
        <f>STDEV(D3:D10)</f>
        <v>88.51624144754453</v>
      </c>
      <c r="E20">
        <f>STDEV(E3:E10)</f>
        <v>0.88640526042791834</v>
      </c>
      <c r="H20">
        <f>STDEV(H11:H18)</f>
        <v>4.3565829859353817</v>
      </c>
      <c r="P20" s="2" t="s">
        <v>26</v>
      </c>
      <c r="Q20">
        <f>STDEV(Q3:Q10)</f>
        <v>4.6342410895626136</v>
      </c>
      <c r="R20">
        <f>STDEV(R3:R10)</f>
        <v>145.18428355189204</v>
      </c>
      <c r="S20">
        <f>STDEV(S3:S10)</f>
        <v>0.4879500364742666</v>
      </c>
      <c r="V20">
        <f>STDEV(V11:V18)</f>
        <v>1.5798336436766482</v>
      </c>
      <c r="AD20" s="2" t="s">
        <v>26</v>
      </c>
      <c r="AE20">
        <f>STDEV(AE3:AE10)</f>
        <v>3.2015621187164243</v>
      </c>
      <c r="AF20">
        <f>STDEV(AF3:AF10)</f>
        <v>39.178012541049945</v>
      </c>
      <c r="AG20">
        <f>STDEV(AG3:AG10)</f>
        <v>1</v>
      </c>
      <c r="AJ20">
        <f>STDEV(AJ11:AJ18)</f>
        <v>5.6393901344414337</v>
      </c>
      <c r="AR20" s="2" t="s">
        <v>26</v>
      </c>
      <c r="AS20">
        <f>STDEV(AS3:AS10)</f>
        <v>2.1602468994692869</v>
      </c>
      <c r="AT20">
        <f>STDEV(AT3:AT10)</f>
        <v>16.391054470858997</v>
      </c>
      <c r="AU20">
        <f>STDEV(AU3:AU10)</f>
        <v>0.57735026918962573</v>
      </c>
      <c r="AX20">
        <f>STDEV(AX11:AX18)</f>
        <v>6.1179357892998061</v>
      </c>
      <c r="BE20" s="20">
        <v>2.1</v>
      </c>
      <c r="BF20" t="s">
        <v>127</v>
      </c>
      <c r="BG20" s="12">
        <v>2</v>
      </c>
      <c r="BH20" s="20">
        <v>7</v>
      </c>
      <c r="BI20" s="20"/>
      <c r="BJ20" s="20">
        <v>0</v>
      </c>
      <c r="BK20">
        <f t="shared" ref="BK20:BK26" si="14">SUM(BH12,BJ4,BJ12,BH4)</f>
        <v>15</v>
      </c>
      <c r="BL20">
        <f t="shared" ref="BL20:BL26" si="15">SUM(BJ12,BJ4)</f>
        <v>0</v>
      </c>
      <c r="BM20">
        <f t="shared" si="12"/>
        <v>1</v>
      </c>
      <c r="BN20" s="12"/>
      <c r="BS20" s="20">
        <v>2.1</v>
      </c>
      <c r="BT20" t="s">
        <v>127</v>
      </c>
      <c r="BU20" s="12">
        <v>2</v>
      </c>
      <c r="BV20" s="20">
        <v>13</v>
      </c>
      <c r="BW20" s="20"/>
      <c r="BX20" s="20">
        <v>0</v>
      </c>
      <c r="BY20">
        <f t="shared" ref="BY20:BY34" si="16">SUM(BV12,BV4,BZ20)</f>
        <v>19</v>
      </c>
      <c r="BZ20">
        <f t="shared" ref="BZ20:BZ23" si="17">SUM(BX12,BX4)</f>
        <v>0</v>
      </c>
      <c r="CA20">
        <f t="shared" si="13"/>
        <v>1</v>
      </c>
      <c r="CB20" s="12"/>
    </row>
    <row r="21" spans="1:80" ht="15.75" x14ac:dyDescent="0.25">
      <c r="B21" s="2" t="s">
        <v>25</v>
      </c>
      <c r="C21" s="2">
        <f>C20/SQRT(COUNT(C3:C10))</f>
        <v>1.2535663410560174</v>
      </c>
      <c r="D21" s="2">
        <f>D20/SQRT(COUNT(D3:D10))</f>
        <v>31.295217286352237</v>
      </c>
      <c r="E21" s="2">
        <f>E20/SQRT(COUNT(E3:E10))</f>
        <v>0.31339158526400435</v>
      </c>
      <c r="F21" s="2"/>
      <c r="G21" s="2"/>
      <c r="H21" s="2">
        <f>H20/SQRT(COUNT(H11:H18))</f>
        <v>1.5402846860784227</v>
      </c>
      <c r="P21" s="2" t="s">
        <v>25</v>
      </c>
      <c r="Q21" s="2">
        <f>Q20/SQRT(COUNT(Q3:Q10))</f>
        <v>1.7515784912142403</v>
      </c>
      <c r="R21" s="2">
        <f>R20/SQRT(COUNT(R3:R10))</f>
        <v>54.874501221913086</v>
      </c>
      <c r="S21" s="2">
        <f>S20/SQRT(COUNT(S3:S10))</f>
        <v>0.18442777839082938</v>
      </c>
      <c r="T21" s="2"/>
      <c r="U21" s="2"/>
      <c r="V21" s="2">
        <f>V20/SQRT(COUNT(V11:V18))</f>
        <v>0.5585555412952049</v>
      </c>
      <c r="AD21" s="2" t="s">
        <v>25</v>
      </c>
      <c r="AE21" s="2">
        <f>AE20/SQRT(COUNT(AE3:AE10))</f>
        <v>1.6007810593582121</v>
      </c>
      <c r="AF21" s="2">
        <f>AF20/SQRT(COUNT(AF3:AF10))</f>
        <v>19.589006270524973</v>
      </c>
      <c r="AG21" s="2">
        <f>AG20/SQRT(COUNT(AG3:AG10))</f>
        <v>0.5</v>
      </c>
      <c r="AH21" s="2"/>
      <c r="AI21" s="2"/>
      <c r="AJ21" s="2">
        <f>AJ20/SQRT(COUNT(AJ11:AJ18))</f>
        <v>2.8196950672207168</v>
      </c>
      <c r="AR21" s="2" t="s">
        <v>25</v>
      </c>
      <c r="AS21" s="2">
        <f>AS20/SQRT(COUNT(AS3:AS10))</f>
        <v>1.0801234497346435</v>
      </c>
      <c r="AT21" s="2">
        <f>AT20/SQRT(COUNT(AT3:AT10))</f>
        <v>8.1955272354294983</v>
      </c>
      <c r="AU21" s="2">
        <f>AU20/SQRT(COUNT(AU3:AU10))</f>
        <v>0.28867513459481287</v>
      </c>
      <c r="AV21" s="2"/>
      <c r="AW21" s="2"/>
      <c r="AX21" s="2">
        <f>AX20/SQRT(COUNT(AX11:AX18))</f>
        <v>3.058967894649903</v>
      </c>
      <c r="BE21" s="20">
        <v>3.1</v>
      </c>
      <c r="BF21" t="s">
        <v>127</v>
      </c>
      <c r="BG21" s="12">
        <v>2</v>
      </c>
      <c r="BH21" s="20">
        <v>5</v>
      </c>
      <c r="BI21" s="20"/>
      <c r="BJ21" s="20">
        <v>5</v>
      </c>
      <c r="BK21">
        <f t="shared" si="14"/>
        <v>20</v>
      </c>
      <c r="BL21">
        <f t="shared" si="15"/>
        <v>8</v>
      </c>
      <c r="BM21">
        <f t="shared" si="12"/>
        <v>41</v>
      </c>
      <c r="BN21" s="12"/>
      <c r="BS21" s="20">
        <v>3.1</v>
      </c>
      <c r="BT21" t="s">
        <v>127</v>
      </c>
      <c r="BU21" s="12">
        <v>2</v>
      </c>
      <c r="BV21" s="20">
        <v>16</v>
      </c>
      <c r="BW21" s="20"/>
      <c r="BX21" s="20">
        <v>1</v>
      </c>
      <c r="BY21">
        <f t="shared" si="16"/>
        <v>17</v>
      </c>
      <c r="BZ21">
        <f t="shared" si="17"/>
        <v>1</v>
      </c>
      <c r="CA21">
        <f t="shared" si="13"/>
        <v>6.8823529411764701</v>
      </c>
      <c r="CB21" s="12"/>
    </row>
    <row r="22" spans="1:80" x14ac:dyDescent="0.25">
      <c r="BE22" s="20">
        <v>3.4</v>
      </c>
      <c r="BF22" t="s">
        <v>127</v>
      </c>
      <c r="BG22" s="12">
        <v>2</v>
      </c>
      <c r="BH22" s="20">
        <v>8</v>
      </c>
      <c r="BI22" s="20"/>
      <c r="BJ22" s="20">
        <v>2</v>
      </c>
      <c r="BK22">
        <f t="shared" si="14"/>
        <v>15</v>
      </c>
      <c r="BL22">
        <f t="shared" si="15"/>
        <v>3</v>
      </c>
      <c r="BM22">
        <f t="shared" si="12"/>
        <v>21</v>
      </c>
      <c r="BN22" s="12"/>
      <c r="BS22" s="20">
        <v>3.4</v>
      </c>
      <c r="BT22" t="s">
        <v>127</v>
      </c>
      <c r="BU22" s="12">
        <v>2</v>
      </c>
      <c r="BV22" s="20">
        <v>9</v>
      </c>
      <c r="BW22" s="20"/>
      <c r="BX22" s="20">
        <v>1</v>
      </c>
      <c r="BY22">
        <f t="shared" si="16"/>
        <v>21</v>
      </c>
      <c r="BZ22">
        <f t="shared" si="17"/>
        <v>3</v>
      </c>
      <c r="CA22">
        <f t="shared" si="13"/>
        <v>15.285714285714285</v>
      </c>
      <c r="CB22" s="12"/>
    </row>
    <row r="23" spans="1:80" ht="15.75" x14ac:dyDescent="0.25">
      <c r="A23">
        <v>2.2999999999999998</v>
      </c>
      <c r="B23" t="s">
        <v>130</v>
      </c>
      <c r="C23">
        <v>3</v>
      </c>
      <c r="D23">
        <v>56</v>
      </c>
      <c r="E23">
        <v>1</v>
      </c>
      <c r="H23" s="2"/>
      <c r="K23" s="2"/>
      <c r="L23" s="2"/>
      <c r="M23" s="2"/>
      <c r="N23" s="2"/>
      <c r="O23">
        <v>2.2999999999999998</v>
      </c>
      <c r="P23" t="s">
        <v>130</v>
      </c>
      <c r="Q23">
        <v>12</v>
      </c>
      <c r="R23">
        <v>20</v>
      </c>
      <c r="S23">
        <v>0</v>
      </c>
      <c r="V23" s="2"/>
      <c r="AC23" s="11">
        <v>1.2</v>
      </c>
      <c r="AD23" s="11" t="s">
        <v>44</v>
      </c>
      <c r="AE23">
        <v>14</v>
      </c>
      <c r="AF23">
        <v>2</v>
      </c>
      <c r="AG23">
        <v>1</v>
      </c>
      <c r="AJ23" s="2"/>
      <c r="AQ23" s="11">
        <v>1.2</v>
      </c>
      <c r="AR23" s="11" t="s">
        <v>44</v>
      </c>
      <c r="AX23" s="2"/>
      <c r="BE23" s="20">
        <v>4.3</v>
      </c>
      <c r="BF23" t="s">
        <v>127</v>
      </c>
      <c r="BG23" s="12">
        <v>2</v>
      </c>
      <c r="BH23" s="20">
        <v>3</v>
      </c>
      <c r="BI23" s="20"/>
      <c r="BJ23" s="20">
        <v>0</v>
      </c>
      <c r="BK23">
        <f t="shared" si="14"/>
        <v>16</v>
      </c>
      <c r="BL23">
        <f t="shared" si="15"/>
        <v>1</v>
      </c>
      <c r="BM23">
        <f t="shared" si="12"/>
        <v>7.25</v>
      </c>
      <c r="BN23" s="12"/>
      <c r="BS23" s="20">
        <v>4.3</v>
      </c>
      <c r="BT23" t="s">
        <v>127</v>
      </c>
      <c r="BU23" s="12">
        <v>2</v>
      </c>
      <c r="BV23" s="20">
        <v>15</v>
      </c>
      <c r="BW23" s="20"/>
      <c r="BX23" s="20">
        <v>0</v>
      </c>
      <c r="BY23">
        <f t="shared" si="16"/>
        <v>20</v>
      </c>
      <c r="BZ23">
        <f t="shared" si="17"/>
        <v>0</v>
      </c>
      <c r="CA23">
        <f t="shared" si="13"/>
        <v>1</v>
      </c>
      <c r="CB23" s="12"/>
    </row>
    <row r="24" spans="1:80" x14ac:dyDescent="0.25">
      <c r="A24">
        <v>3.2</v>
      </c>
      <c r="B24" t="s">
        <v>130</v>
      </c>
      <c r="C24">
        <v>6</v>
      </c>
      <c r="D24">
        <v>235</v>
      </c>
      <c r="E24">
        <v>0</v>
      </c>
      <c r="O24">
        <v>3.2</v>
      </c>
      <c r="P24" t="s">
        <v>130</v>
      </c>
      <c r="Q24">
        <v>17</v>
      </c>
      <c r="R24">
        <f>280-17</f>
        <v>263</v>
      </c>
      <c r="S24">
        <v>0</v>
      </c>
      <c r="AC24" s="11">
        <v>1.3</v>
      </c>
      <c r="AD24" s="11" t="s">
        <v>44</v>
      </c>
      <c r="AE24">
        <v>4</v>
      </c>
      <c r="AF24">
        <v>20</v>
      </c>
      <c r="AG24">
        <v>1</v>
      </c>
      <c r="AQ24" s="11">
        <v>1.3</v>
      </c>
      <c r="AR24" s="11" t="s">
        <v>44</v>
      </c>
      <c r="AS24">
        <v>10</v>
      </c>
      <c r="AT24">
        <v>170</v>
      </c>
      <c r="AU24">
        <v>0</v>
      </c>
      <c r="BE24" s="20">
        <v>5.2</v>
      </c>
      <c r="BF24" t="s">
        <v>127</v>
      </c>
      <c r="BG24" s="12">
        <v>2</v>
      </c>
      <c r="BH24" s="20">
        <v>7</v>
      </c>
      <c r="BI24" s="20"/>
      <c r="BJ24" s="20">
        <v>0</v>
      </c>
      <c r="BK24">
        <f t="shared" si="14"/>
        <v>15</v>
      </c>
      <c r="BL24">
        <f>SUM(BJ16,BJ8)</f>
        <v>0</v>
      </c>
      <c r="BM24">
        <f t="shared" si="12"/>
        <v>1</v>
      </c>
      <c r="BN24" s="12"/>
      <c r="BS24" s="20">
        <v>5.2</v>
      </c>
      <c r="BT24" t="s">
        <v>127</v>
      </c>
      <c r="BU24" s="12">
        <v>2</v>
      </c>
      <c r="BV24" s="20">
        <v>14</v>
      </c>
      <c r="BW24" s="20"/>
      <c r="BX24" s="20">
        <v>0</v>
      </c>
      <c r="BY24">
        <f t="shared" si="16"/>
        <v>26</v>
      </c>
      <c r="BZ24">
        <f>SUM(BX16,BX8)</f>
        <v>0</v>
      </c>
      <c r="CA24">
        <f t="shared" si="13"/>
        <v>1</v>
      </c>
      <c r="CB24" s="12"/>
    </row>
    <row r="25" spans="1:80" ht="15.75" x14ac:dyDescent="0.25">
      <c r="A25">
        <v>3.3</v>
      </c>
      <c r="B25" t="s">
        <v>130</v>
      </c>
      <c r="C25">
        <v>8</v>
      </c>
      <c r="D25">
        <v>57</v>
      </c>
      <c r="E25">
        <v>0</v>
      </c>
      <c r="H25" s="2"/>
      <c r="K25" s="2"/>
      <c r="L25" s="2"/>
      <c r="M25" s="2"/>
      <c r="N25" s="2"/>
      <c r="O25">
        <v>3.3</v>
      </c>
      <c r="P25" t="s">
        <v>130</v>
      </c>
      <c r="V25" s="2"/>
      <c r="AC25" s="11">
        <v>1.5</v>
      </c>
      <c r="AD25" s="11" t="s">
        <v>44</v>
      </c>
      <c r="AE25">
        <v>10</v>
      </c>
      <c r="AF25">
        <v>11</v>
      </c>
      <c r="AG25">
        <v>0</v>
      </c>
      <c r="AJ25" s="2"/>
      <c r="AQ25" s="11">
        <v>1.5</v>
      </c>
      <c r="AR25" s="11" t="s">
        <v>44</v>
      </c>
      <c r="AS25">
        <v>19</v>
      </c>
      <c r="AT25">
        <v>1</v>
      </c>
      <c r="AU25">
        <v>1</v>
      </c>
      <c r="AX25" s="2"/>
      <c r="BE25" s="20">
        <v>5.3</v>
      </c>
      <c r="BF25" t="s">
        <v>127</v>
      </c>
      <c r="BG25" s="12">
        <v>2</v>
      </c>
      <c r="BH25" s="20">
        <v>10</v>
      </c>
      <c r="BI25" s="20"/>
      <c r="BJ25" s="20">
        <v>0</v>
      </c>
      <c r="BK25">
        <f t="shared" si="14"/>
        <v>24</v>
      </c>
      <c r="BL25">
        <f t="shared" si="15"/>
        <v>3</v>
      </c>
      <c r="BM25">
        <f t="shared" si="12"/>
        <v>13.5</v>
      </c>
      <c r="BN25" s="12"/>
      <c r="BS25" s="20">
        <v>5.3</v>
      </c>
      <c r="BT25" t="s">
        <v>127</v>
      </c>
      <c r="BU25" s="12">
        <v>2</v>
      </c>
      <c r="BV25" s="20">
        <v>10</v>
      </c>
      <c r="BW25" s="20"/>
      <c r="BX25" s="20">
        <v>0</v>
      </c>
      <c r="BY25">
        <f t="shared" si="16"/>
        <v>30</v>
      </c>
      <c r="BZ25">
        <f t="shared" ref="BZ25:BZ26" si="18">SUM(BX17,BX9)</f>
        <v>1</v>
      </c>
      <c r="CA25">
        <f t="shared" si="13"/>
        <v>4.3333333333333339</v>
      </c>
      <c r="CB25" s="12"/>
    </row>
    <row r="26" spans="1:80" x14ac:dyDescent="0.25">
      <c r="A26">
        <v>4.3</v>
      </c>
      <c r="B26" t="s">
        <v>130</v>
      </c>
      <c r="C26">
        <v>8</v>
      </c>
      <c r="D26">
        <v>149</v>
      </c>
      <c r="E26">
        <v>2</v>
      </c>
      <c r="O26">
        <v>4.3</v>
      </c>
      <c r="P26" t="s">
        <v>130</v>
      </c>
      <c r="Q26">
        <v>12</v>
      </c>
      <c r="R26">
        <f>291-13</f>
        <v>278</v>
      </c>
      <c r="S26">
        <v>1</v>
      </c>
      <c r="AC26" s="11">
        <v>2.2999999999999998</v>
      </c>
      <c r="AD26" s="11" t="s">
        <v>44</v>
      </c>
      <c r="AE26">
        <v>6</v>
      </c>
      <c r="AG26">
        <v>0</v>
      </c>
      <c r="AQ26" s="11">
        <v>2.2999999999999998</v>
      </c>
      <c r="AR26" s="11" t="s">
        <v>44</v>
      </c>
      <c r="AS26">
        <v>5</v>
      </c>
      <c r="AT26">
        <v>121</v>
      </c>
      <c r="AU26">
        <v>0</v>
      </c>
      <c r="BE26" s="20">
        <v>6.1</v>
      </c>
      <c r="BF26" t="s">
        <v>127</v>
      </c>
      <c r="BG26" s="12">
        <v>2</v>
      </c>
      <c r="BH26" s="20">
        <v>5</v>
      </c>
      <c r="BI26" s="20"/>
      <c r="BJ26" s="20">
        <v>2</v>
      </c>
      <c r="BK26">
        <f t="shared" si="14"/>
        <v>11</v>
      </c>
      <c r="BL26">
        <f t="shared" si="15"/>
        <v>1</v>
      </c>
      <c r="BM26">
        <f t="shared" si="12"/>
        <v>10.090909090909092</v>
      </c>
      <c r="BN26" s="12"/>
      <c r="BS26" s="20">
        <v>6.1</v>
      </c>
      <c r="BT26" t="s">
        <v>127</v>
      </c>
      <c r="BU26" s="12">
        <v>2</v>
      </c>
      <c r="BV26" s="20">
        <v>9</v>
      </c>
      <c r="BW26" s="20"/>
      <c r="BX26" s="20">
        <v>0</v>
      </c>
      <c r="BY26">
        <f t="shared" si="16"/>
        <v>23</v>
      </c>
      <c r="BZ26">
        <f t="shared" si="18"/>
        <v>0</v>
      </c>
      <c r="CA26">
        <f t="shared" si="13"/>
        <v>1</v>
      </c>
      <c r="CB26" s="12"/>
    </row>
    <row r="27" spans="1:80" ht="15.75" x14ac:dyDescent="0.25">
      <c r="A27">
        <v>4.4000000000000004</v>
      </c>
      <c r="B27" t="s">
        <v>130</v>
      </c>
      <c r="C27">
        <v>5</v>
      </c>
      <c r="D27">
        <v>144</v>
      </c>
      <c r="E27">
        <v>0</v>
      </c>
      <c r="O27">
        <v>4.4000000000000004</v>
      </c>
      <c r="P27" t="s">
        <v>130</v>
      </c>
      <c r="Q27">
        <v>15</v>
      </c>
      <c r="R27">
        <f>208-15</f>
        <v>193</v>
      </c>
      <c r="S27">
        <v>0</v>
      </c>
      <c r="AC27" s="11">
        <v>2.4</v>
      </c>
      <c r="AD27" s="11" t="s">
        <v>44</v>
      </c>
      <c r="AE27">
        <v>7</v>
      </c>
      <c r="AG27">
        <v>0</v>
      </c>
      <c r="AQ27" s="11">
        <v>2.4</v>
      </c>
      <c r="AR27" s="11" t="s">
        <v>44</v>
      </c>
      <c r="AS27">
        <v>7</v>
      </c>
      <c r="AT27">
        <v>75</v>
      </c>
      <c r="AU27">
        <v>0</v>
      </c>
      <c r="BE27" s="20">
        <v>1.1000000000000001</v>
      </c>
      <c r="BF27" t="s">
        <v>127</v>
      </c>
      <c r="BG27" s="24">
        <v>2</v>
      </c>
      <c r="BH27" s="20">
        <v>6</v>
      </c>
      <c r="BI27" s="20"/>
      <c r="BJ27" s="20">
        <v>0</v>
      </c>
      <c r="BK27">
        <f>SUM(BH27,BH19,BL27)</f>
        <v>15</v>
      </c>
      <c r="BL27">
        <f>SUM(BJ27,BJ19)</f>
        <v>0</v>
      </c>
      <c r="BM27">
        <f t="shared" si="12"/>
        <v>1</v>
      </c>
      <c r="BN27" s="12"/>
      <c r="BS27" s="20">
        <v>1.1000000000000001</v>
      </c>
      <c r="BT27" t="s">
        <v>127</v>
      </c>
      <c r="BU27" s="24">
        <v>2</v>
      </c>
      <c r="BV27" s="20">
        <v>12</v>
      </c>
      <c r="BW27" s="20"/>
      <c r="BX27" s="20">
        <v>0</v>
      </c>
      <c r="BY27">
        <f t="shared" si="16"/>
        <v>18</v>
      </c>
      <c r="BZ27">
        <f>SUM(BX27,BX19)</f>
        <v>2</v>
      </c>
      <c r="CA27">
        <f t="shared" si="13"/>
        <v>12.111111111111111</v>
      </c>
      <c r="CB27" s="12"/>
    </row>
    <row r="28" spans="1:80" x14ac:dyDescent="0.25">
      <c r="A28">
        <v>5.0999999999999996</v>
      </c>
      <c r="B28" t="s">
        <v>130</v>
      </c>
      <c r="C28">
        <v>9</v>
      </c>
      <c r="D28">
        <v>210</v>
      </c>
      <c r="E28">
        <v>0</v>
      </c>
      <c r="O28">
        <v>5.0999999999999996</v>
      </c>
      <c r="P28" t="s">
        <v>130</v>
      </c>
      <c r="Q28">
        <v>19</v>
      </c>
      <c r="R28">
        <f>275-19</f>
        <v>256</v>
      </c>
      <c r="S28">
        <v>0</v>
      </c>
      <c r="AC28" s="25"/>
      <c r="AD28" s="11"/>
      <c r="AQ28" s="25"/>
      <c r="AR28" s="11"/>
      <c r="BE28" s="20">
        <v>2.1</v>
      </c>
      <c r="BF28" t="s">
        <v>127</v>
      </c>
      <c r="BG28" s="12">
        <v>2</v>
      </c>
      <c r="BH28" s="20">
        <v>5</v>
      </c>
      <c r="BI28" s="20"/>
      <c r="BJ28" s="20">
        <v>0</v>
      </c>
      <c r="BK28">
        <f t="shared" ref="BK28:BK34" si="19">SUM(BH28,BH20,BL28)</f>
        <v>12</v>
      </c>
      <c r="BL28">
        <f t="shared" ref="BL28:BL34" si="20">SUM(BJ28,BJ20)</f>
        <v>0</v>
      </c>
      <c r="BM28">
        <f t="shared" si="12"/>
        <v>1</v>
      </c>
      <c r="BN28" s="12"/>
      <c r="BS28" s="20">
        <v>2.1</v>
      </c>
      <c r="BT28" t="s">
        <v>127</v>
      </c>
      <c r="BU28" s="12">
        <v>2</v>
      </c>
      <c r="BV28" s="20">
        <v>14</v>
      </c>
      <c r="BW28" s="20"/>
      <c r="BX28" s="20">
        <v>0</v>
      </c>
      <c r="BY28">
        <f t="shared" si="16"/>
        <v>25</v>
      </c>
      <c r="BZ28">
        <f t="shared" ref="BZ28:BZ34" si="21">SUM(BX28,BX20)</f>
        <v>0</v>
      </c>
      <c r="CA28">
        <f t="shared" si="13"/>
        <v>1</v>
      </c>
      <c r="CB28" s="12"/>
    </row>
    <row r="29" spans="1:80" ht="15.75" x14ac:dyDescent="0.25">
      <c r="A29">
        <v>5.4</v>
      </c>
      <c r="B29" t="s">
        <v>130</v>
      </c>
      <c r="C29">
        <v>7</v>
      </c>
      <c r="D29">
        <v>202</v>
      </c>
      <c r="E29">
        <v>0</v>
      </c>
      <c r="O29">
        <v>5.4</v>
      </c>
      <c r="P29" t="s">
        <v>130</v>
      </c>
      <c r="AC29" s="25"/>
      <c r="AD29" s="11"/>
      <c r="AQ29" s="25"/>
      <c r="AR29" s="11"/>
      <c r="BE29" s="20">
        <v>3.1</v>
      </c>
      <c r="BF29" t="s">
        <v>127</v>
      </c>
      <c r="BG29" s="24">
        <v>2</v>
      </c>
      <c r="BH29" s="20">
        <v>3</v>
      </c>
      <c r="BI29" s="20"/>
      <c r="BJ29" s="20">
        <v>10</v>
      </c>
      <c r="BK29">
        <f t="shared" si="19"/>
        <v>23</v>
      </c>
      <c r="BL29">
        <f t="shared" si="20"/>
        <v>15</v>
      </c>
      <c r="BM29">
        <f t="shared" si="12"/>
        <v>66.217391304347828</v>
      </c>
      <c r="BN29" s="12"/>
      <c r="BS29" s="20">
        <v>3.1</v>
      </c>
      <c r="BT29" t="s">
        <v>127</v>
      </c>
      <c r="BU29" s="24">
        <v>2</v>
      </c>
      <c r="BV29" s="20">
        <v>20</v>
      </c>
      <c r="BW29" s="20"/>
      <c r="BX29" s="20">
        <v>1</v>
      </c>
      <c r="BY29">
        <f t="shared" si="16"/>
        <v>28</v>
      </c>
      <c r="BZ29">
        <f t="shared" si="21"/>
        <v>2</v>
      </c>
      <c r="CA29">
        <f t="shared" si="13"/>
        <v>8.1428571428571423</v>
      </c>
      <c r="CB29" s="12"/>
    </row>
    <row r="30" spans="1:80" x14ac:dyDescent="0.25">
      <c r="A30">
        <v>2.2999999999999998</v>
      </c>
      <c r="B30" t="s">
        <v>130</v>
      </c>
      <c r="C30">
        <v>10</v>
      </c>
      <c r="D30">
        <v>43</v>
      </c>
      <c r="E30">
        <v>1</v>
      </c>
      <c r="F30">
        <f>SUM(C30,C23)</f>
        <v>13</v>
      </c>
      <c r="G30">
        <f>SUM(E30,E23)</f>
        <v>2</v>
      </c>
      <c r="H30">
        <f>((G30/F30)*100)+1</f>
        <v>16.384615384615387</v>
      </c>
      <c r="I30">
        <f>H30*$I$19</f>
        <v>1.8442096750762902</v>
      </c>
      <c r="O30">
        <v>2.2999999999999998</v>
      </c>
      <c r="P30" t="s">
        <v>130</v>
      </c>
      <c r="Q30">
        <v>10</v>
      </c>
      <c r="S30">
        <v>0</v>
      </c>
      <c r="T30">
        <f>SUM(Q30,Q23)</f>
        <v>22</v>
      </c>
      <c r="U30">
        <f>SUM(S30,S23)</f>
        <v>0</v>
      </c>
      <c r="V30">
        <f>((U30/T30)*100)+1</f>
        <v>1</v>
      </c>
      <c r="W30">
        <f>V30*$W$19</f>
        <v>0.46705553085192641</v>
      </c>
      <c r="AC30" s="25"/>
      <c r="AD30" s="11"/>
      <c r="AQ30" s="25"/>
      <c r="AR30" s="11"/>
      <c r="BE30" s="20">
        <v>3.4</v>
      </c>
      <c r="BF30" t="s">
        <v>127</v>
      </c>
      <c r="BG30" s="12">
        <v>2</v>
      </c>
      <c r="BH30" s="20">
        <v>15</v>
      </c>
      <c r="BI30" s="20"/>
      <c r="BJ30" s="20">
        <v>1</v>
      </c>
      <c r="BK30">
        <f t="shared" si="19"/>
        <v>26</v>
      </c>
      <c r="BL30">
        <f t="shared" si="20"/>
        <v>3</v>
      </c>
      <c r="BM30">
        <f t="shared" si="12"/>
        <v>12.538461538461538</v>
      </c>
      <c r="BN30" s="12"/>
      <c r="BS30" s="20">
        <v>3.4</v>
      </c>
      <c r="BT30" t="s">
        <v>127</v>
      </c>
      <c r="BU30" s="12">
        <v>2</v>
      </c>
      <c r="BV30" s="20">
        <v>8</v>
      </c>
      <c r="BW30" s="20"/>
      <c r="BX30" s="20">
        <v>1</v>
      </c>
      <c r="BY30">
        <f t="shared" si="16"/>
        <v>20</v>
      </c>
      <c r="BZ30">
        <f t="shared" si="21"/>
        <v>2</v>
      </c>
      <c r="CA30">
        <f t="shared" si="13"/>
        <v>11</v>
      </c>
      <c r="CB30" s="12"/>
    </row>
    <row r="31" spans="1:80" ht="15.75" x14ac:dyDescent="0.25">
      <c r="A31">
        <v>3.2</v>
      </c>
      <c r="B31" t="s">
        <v>130</v>
      </c>
      <c r="C31">
        <v>17</v>
      </c>
      <c r="D31">
        <v>224</v>
      </c>
      <c r="E31">
        <v>0</v>
      </c>
      <c r="F31">
        <f t="shared" ref="F31:F36" si="22">SUM(C31,C24)</f>
        <v>23</v>
      </c>
      <c r="G31">
        <f t="shared" ref="G31:G36" si="23">SUM(E31,E24)</f>
        <v>0</v>
      </c>
      <c r="H31">
        <f t="shared" ref="H31:H36" si="24">((G31/F31)*100)+1</f>
        <v>1</v>
      </c>
      <c r="I31">
        <f t="shared" ref="I31:I36" si="25">H31*$I$19</f>
        <v>0.11255739800935102</v>
      </c>
      <c r="O31">
        <v>3.2</v>
      </c>
      <c r="P31" t="s">
        <v>130</v>
      </c>
      <c r="Q31">
        <v>7</v>
      </c>
      <c r="S31">
        <v>0</v>
      </c>
      <c r="T31">
        <f t="shared" ref="T31:T36" si="26">SUM(Q31,Q24)</f>
        <v>24</v>
      </c>
      <c r="U31">
        <f t="shared" ref="U31:U36" si="27">SUM(S31,S24)</f>
        <v>0</v>
      </c>
      <c r="V31">
        <f t="shared" ref="V31:V36" si="28">((U31/T31)*100)+1</f>
        <v>1</v>
      </c>
      <c r="W31">
        <f t="shared" ref="W31:W36" si="29">V31*$W$19</f>
        <v>0.46705553085192641</v>
      </c>
      <c r="AC31" s="25"/>
      <c r="AD31" s="11"/>
      <c r="AQ31" s="25"/>
      <c r="AR31" s="11"/>
      <c r="BE31" s="20">
        <v>4.3</v>
      </c>
      <c r="BF31" t="s">
        <v>127</v>
      </c>
      <c r="BG31" s="24">
        <v>2</v>
      </c>
      <c r="BH31" s="20">
        <v>5</v>
      </c>
      <c r="BI31" s="20"/>
      <c r="BJ31" s="20">
        <v>1</v>
      </c>
      <c r="BK31">
        <f t="shared" si="19"/>
        <v>9</v>
      </c>
      <c r="BL31">
        <f t="shared" si="20"/>
        <v>1</v>
      </c>
      <c r="BM31">
        <f t="shared" si="12"/>
        <v>12.111111111111111</v>
      </c>
      <c r="BN31" s="12"/>
      <c r="BS31" s="20">
        <v>4.3</v>
      </c>
      <c r="BT31" t="s">
        <v>127</v>
      </c>
      <c r="BU31" s="24">
        <v>2</v>
      </c>
      <c r="BV31" s="20">
        <v>16</v>
      </c>
      <c r="BW31" s="20"/>
      <c r="BX31" s="20">
        <v>0</v>
      </c>
      <c r="BY31">
        <f t="shared" si="16"/>
        <v>26</v>
      </c>
      <c r="BZ31">
        <f t="shared" si="21"/>
        <v>0</v>
      </c>
      <c r="CA31">
        <f t="shared" si="13"/>
        <v>1</v>
      </c>
      <c r="CB31" s="12"/>
    </row>
    <row r="32" spans="1:80" x14ac:dyDescent="0.25">
      <c r="A32">
        <v>3.3</v>
      </c>
      <c r="B32" t="s">
        <v>130</v>
      </c>
      <c r="C32">
        <v>10</v>
      </c>
      <c r="D32">
        <v>18</v>
      </c>
      <c r="E32">
        <v>0</v>
      </c>
      <c r="F32">
        <f t="shared" si="22"/>
        <v>18</v>
      </c>
      <c r="G32">
        <f t="shared" si="23"/>
        <v>0</v>
      </c>
      <c r="H32">
        <f t="shared" si="24"/>
        <v>1</v>
      </c>
      <c r="I32">
        <f t="shared" si="25"/>
        <v>0.11255739800935102</v>
      </c>
      <c r="O32">
        <v>3.3</v>
      </c>
      <c r="P32" t="s">
        <v>130</v>
      </c>
      <c r="Q32">
        <v>19</v>
      </c>
      <c r="S32">
        <v>0</v>
      </c>
      <c r="T32">
        <f t="shared" si="26"/>
        <v>19</v>
      </c>
      <c r="U32">
        <f t="shared" si="27"/>
        <v>0</v>
      </c>
      <c r="V32">
        <f t="shared" si="28"/>
        <v>1</v>
      </c>
      <c r="W32">
        <f t="shared" si="29"/>
        <v>0.46705553085192641</v>
      </c>
      <c r="AC32" s="25">
        <v>1.2</v>
      </c>
      <c r="AD32" s="11" t="s">
        <v>44</v>
      </c>
      <c r="AE32">
        <v>11</v>
      </c>
      <c r="AF32">
        <v>2</v>
      </c>
      <c r="AG32">
        <v>1</v>
      </c>
      <c r="AH32">
        <f>SUM(AE32,AE23,AG23,AG32)</f>
        <v>27</v>
      </c>
      <c r="AI32">
        <f>SUM(AG32,AG23)</f>
        <v>2</v>
      </c>
      <c r="AJ32">
        <f>((AI32/AH32)*100)+1</f>
        <v>8.4074074074074066</v>
      </c>
      <c r="AK32">
        <f>AJ32*$AK$19</f>
        <v>1.4295996401259556</v>
      </c>
      <c r="AQ32" s="25">
        <v>1.2</v>
      </c>
      <c r="AR32" s="11" t="s">
        <v>44</v>
      </c>
      <c r="AS32">
        <v>18</v>
      </c>
      <c r="AT32">
        <v>1</v>
      </c>
      <c r="AU32">
        <v>0</v>
      </c>
      <c r="AV32">
        <f>SUM(AS32,AU23,AU32,AS23)</f>
        <v>18</v>
      </c>
      <c r="AW32">
        <f>SUM(AU32,AU23)</f>
        <v>0</v>
      </c>
      <c r="AX32">
        <f>((AW32/AV32)*100)+1</f>
        <v>1</v>
      </c>
      <c r="AY32">
        <f>AX32*$AY$19</f>
        <v>0.15026833631484793</v>
      </c>
      <c r="BE32" s="20">
        <v>5.2</v>
      </c>
      <c r="BF32" t="s">
        <v>127</v>
      </c>
      <c r="BG32" s="12">
        <v>2</v>
      </c>
      <c r="BH32" s="20">
        <v>5</v>
      </c>
      <c r="BI32" s="20"/>
      <c r="BJ32" s="20">
        <v>1</v>
      </c>
      <c r="BK32">
        <f t="shared" si="19"/>
        <v>13</v>
      </c>
      <c r="BL32">
        <f t="shared" si="20"/>
        <v>1</v>
      </c>
      <c r="BM32">
        <f t="shared" si="12"/>
        <v>8.6923076923076934</v>
      </c>
      <c r="BN32" s="12"/>
      <c r="BS32" s="20">
        <v>5.2</v>
      </c>
      <c r="BT32" t="s">
        <v>127</v>
      </c>
      <c r="BU32" s="12">
        <v>2</v>
      </c>
      <c r="BV32" s="20">
        <v>7</v>
      </c>
      <c r="BW32" s="20"/>
      <c r="BX32" s="20">
        <v>0</v>
      </c>
      <c r="BY32">
        <f t="shared" si="16"/>
        <v>26</v>
      </c>
      <c r="BZ32">
        <f t="shared" si="21"/>
        <v>0</v>
      </c>
      <c r="CA32">
        <f t="shared" si="13"/>
        <v>1</v>
      </c>
      <c r="CB32" s="12"/>
    </row>
    <row r="33" spans="1:80" ht="15.75" x14ac:dyDescent="0.25">
      <c r="A33">
        <v>4.3</v>
      </c>
      <c r="B33" t="s">
        <v>130</v>
      </c>
      <c r="C33">
        <v>10</v>
      </c>
      <c r="D33">
        <v>288</v>
      </c>
      <c r="E33">
        <v>1</v>
      </c>
      <c r="F33">
        <f t="shared" si="22"/>
        <v>18</v>
      </c>
      <c r="G33">
        <f t="shared" si="23"/>
        <v>3</v>
      </c>
      <c r="H33">
        <f t="shared" si="24"/>
        <v>17.666666666666664</v>
      </c>
      <c r="I33">
        <f t="shared" si="25"/>
        <v>1.9885140314985346</v>
      </c>
      <c r="O33">
        <v>4.3</v>
      </c>
      <c r="P33" t="s">
        <v>130</v>
      </c>
      <c r="Q33">
        <v>11</v>
      </c>
      <c r="S33">
        <v>1</v>
      </c>
      <c r="T33">
        <f t="shared" si="26"/>
        <v>23</v>
      </c>
      <c r="U33">
        <f t="shared" si="27"/>
        <v>2</v>
      </c>
      <c r="V33">
        <f t="shared" si="28"/>
        <v>9.695652173913043</v>
      </c>
      <c r="W33">
        <f t="shared" si="29"/>
        <v>4.528407973042591</v>
      </c>
      <c r="AC33" s="25">
        <v>1.3</v>
      </c>
      <c r="AD33" s="11" t="s">
        <v>44</v>
      </c>
      <c r="AE33">
        <v>9</v>
      </c>
      <c r="AF33">
        <v>136</v>
      </c>
      <c r="AG33">
        <v>1</v>
      </c>
      <c r="AH33">
        <f t="shared" ref="AH33:AH36" si="30">SUM(AE33,AE24,AG24,AG33)</f>
        <v>15</v>
      </c>
      <c r="AI33">
        <f t="shared" ref="AI33:AI36" si="31">SUM(AG33,AG24)</f>
        <v>2</v>
      </c>
      <c r="AJ33">
        <f t="shared" ref="AJ33:AJ36" si="32">((AI33/AH33)*100)+1</f>
        <v>14.333333333333334</v>
      </c>
      <c r="AK33">
        <f t="shared" ref="AK33:AK36" si="33">AJ33*$AK$19</f>
        <v>2.4372469635627532</v>
      </c>
      <c r="AQ33" s="25">
        <v>1.3</v>
      </c>
      <c r="AR33" s="11" t="s">
        <v>44</v>
      </c>
      <c r="AS33">
        <v>9</v>
      </c>
      <c r="AT33">
        <v>111</v>
      </c>
      <c r="AU33">
        <v>0</v>
      </c>
      <c r="AV33">
        <f t="shared" ref="AV33:AV36" si="34">SUM(AS33,AU24,AU33,AS24)</f>
        <v>19</v>
      </c>
      <c r="AW33">
        <f t="shared" ref="AW33:AW36" si="35">SUM(AU33,AU24)</f>
        <v>0</v>
      </c>
      <c r="AX33">
        <f t="shared" ref="AX33:AX36" si="36">((AW33/AV33)*100)+1</f>
        <v>1</v>
      </c>
      <c r="AY33">
        <f t="shared" ref="AY33:AY36" si="37">AX33*$AY$19</f>
        <v>0.15026833631484793</v>
      </c>
      <c r="BE33" s="20">
        <v>5.3</v>
      </c>
      <c r="BF33" t="s">
        <v>127</v>
      </c>
      <c r="BG33" s="24">
        <v>2</v>
      </c>
      <c r="BH33" s="20">
        <v>4</v>
      </c>
      <c r="BI33" s="20"/>
      <c r="BJ33" s="20">
        <v>2</v>
      </c>
      <c r="BK33">
        <f t="shared" si="19"/>
        <v>16</v>
      </c>
      <c r="BL33">
        <f t="shared" si="20"/>
        <v>2</v>
      </c>
      <c r="BM33">
        <f t="shared" si="12"/>
        <v>13.5</v>
      </c>
      <c r="BN33" s="12"/>
      <c r="BS33" s="20">
        <v>5.3</v>
      </c>
      <c r="BT33" t="s">
        <v>127</v>
      </c>
      <c r="BU33" s="24">
        <v>2</v>
      </c>
      <c r="BV33" s="20">
        <v>8</v>
      </c>
      <c r="BW33" s="20"/>
      <c r="BX33" s="20">
        <v>6</v>
      </c>
      <c r="BY33">
        <f t="shared" si="16"/>
        <v>29</v>
      </c>
      <c r="BZ33">
        <f t="shared" si="21"/>
        <v>6</v>
      </c>
      <c r="CA33">
        <f t="shared" si="13"/>
        <v>21.689655172413794</v>
      </c>
      <c r="CB33" s="12"/>
    </row>
    <row r="34" spans="1:80" x14ac:dyDescent="0.25">
      <c r="A34">
        <v>4.4000000000000004</v>
      </c>
      <c r="B34" t="s">
        <v>130</v>
      </c>
      <c r="C34">
        <v>12</v>
      </c>
      <c r="D34">
        <v>237</v>
      </c>
      <c r="E34">
        <v>1</v>
      </c>
      <c r="F34">
        <f t="shared" si="22"/>
        <v>17</v>
      </c>
      <c r="G34">
        <f t="shared" si="23"/>
        <v>1</v>
      </c>
      <c r="H34">
        <f t="shared" si="24"/>
        <v>6.8823529411764701</v>
      </c>
      <c r="I34">
        <f t="shared" si="25"/>
        <v>0.77465973924082754</v>
      </c>
      <c r="O34">
        <v>4.4000000000000004</v>
      </c>
      <c r="P34" t="s">
        <v>130</v>
      </c>
      <c r="Q34">
        <v>8</v>
      </c>
      <c r="S34">
        <v>0</v>
      </c>
      <c r="T34">
        <f t="shared" si="26"/>
        <v>23</v>
      </c>
      <c r="U34">
        <f t="shared" si="27"/>
        <v>0</v>
      </c>
      <c r="V34">
        <f t="shared" si="28"/>
        <v>1</v>
      </c>
      <c r="W34">
        <f t="shared" si="29"/>
        <v>0.46705553085192641</v>
      </c>
      <c r="AC34" s="25">
        <v>1.5</v>
      </c>
      <c r="AD34" s="11" t="s">
        <v>44</v>
      </c>
      <c r="AE34">
        <v>6</v>
      </c>
      <c r="AF34">
        <v>0</v>
      </c>
      <c r="AG34">
        <v>0</v>
      </c>
      <c r="AH34">
        <f t="shared" si="30"/>
        <v>16</v>
      </c>
      <c r="AI34">
        <f t="shared" si="31"/>
        <v>0</v>
      </c>
      <c r="AJ34">
        <f t="shared" si="32"/>
        <v>1</v>
      </c>
      <c r="AK34">
        <f t="shared" si="33"/>
        <v>0.17004048582995951</v>
      </c>
      <c r="AQ34" s="25">
        <v>1.5</v>
      </c>
      <c r="AR34" s="11" t="s">
        <v>44</v>
      </c>
      <c r="AS34">
        <v>24</v>
      </c>
      <c r="AT34">
        <v>0</v>
      </c>
      <c r="AU34">
        <v>0</v>
      </c>
      <c r="AV34">
        <f t="shared" si="34"/>
        <v>44</v>
      </c>
      <c r="AW34">
        <f t="shared" si="35"/>
        <v>1</v>
      </c>
      <c r="AX34">
        <f t="shared" si="36"/>
        <v>3.2727272727272729</v>
      </c>
      <c r="AY34">
        <f t="shared" si="37"/>
        <v>0.4917872824849569</v>
      </c>
      <c r="BE34" s="23">
        <v>6.1</v>
      </c>
      <c r="BF34" t="s">
        <v>127</v>
      </c>
      <c r="BG34" s="12">
        <v>2</v>
      </c>
      <c r="BH34" s="20">
        <v>6</v>
      </c>
      <c r="BI34" s="20"/>
      <c r="BJ34" s="20">
        <v>0</v>
      </c>
      <c r="BK34">
        <f t="shared" si="19"/>
        <v>13</v>
      </c>
      <c r="BL34">
        <f t="shared" si="20"/>
        <v>2</v>
      </c>
      <c r="BM34">
        <f>((BL34/BK34)*100)+1</f>
        <v>16.384615384615387</v>
      </c>
      <c r="BN34" s="12"/>
      <c r="BS34" s="23">
        <v>6.1</v>
      </c>
      <c r="BT34" t="s">
        <v>127</v>
      </c>
      <c r="BU34" s="12">
        <v>2</v>
      </c>
      <c r="BV34" s="20"/>
      <c r="BW34" s="20"/>
      <c r="BX34" s="20"/>
      <c r="BY34">
        <f t="shared" si="16"/>
        <v>19</v>
      </c>
      <c r="BZ34">
        <f t="shared" si="21"/>
        <v>0</v>
      </c>
      <c r="CA34">
        <f>((BZ34/BY34)*100)+1</f>
        <v>1</v>
      </c>
      <c r="CB34" s="12"/>
    </row>
    <row r="35" spans="1:80" ht="15.75" x14ac:dyDescent="0.25">
      <c r="A35">
        <v>5.0999999999999996</v>
      </c>
      <c r="B35" t="s">
        <v>130</v>
      </c>
      <c r="C35">
        <v>8</v>
      </c>
      <c r="D35">
        <v>301</v>
      </c>
      <c r="E35">
        <v>0</v>
      </c>
      <c r="F35">
        <f t="shared" si="22"/>
        <v>17</v>
      </c>
      <c r="G35">
        <f t="shared" si="23"/>
        <v>0</v>
      </c>
      <c r="H35">
        <f t="shared" si="24"/>
        <v>1</v>
      </c>
      <c r="I35">
        <f t="shared" si="25"/>
        <v>0.11255739800935102</v>
      </c>
      <c r="O35">
        <v>5.0999999999999996</v>
      </c>
      <c r="P35" t="s">
        <v>130</v>
      </c>
      <c r="Q35">
        <v>16</v>
      </c>
      <c r="S35">
        <v>0</v>
      </c>
      <c r="T35">
        <f t="shared" si="26"/>
        <v>35</v>
      </c>
      <c r="U35">
        <f t="shared" si="27"/>
        <v>0</v>
      </c>
      <c r="V35">
        <f t="shared" si="28"/>
        <v>1</v>
      </c>
      <c r="W35">
        <f t="shared" si="29"/>
        <v>0.46705553085192641</v>
      </c>
      <c r="AC35" s="25">
        <v>2.2999999999999998</v>
      </c>
      <c r="AD35" s="11" t="s">
        <v>44</v>
      </c>
      <c r="AE35">
        <v>2</v>
      </c>
      <c r="AG35">
        <v>0</v>
      </c>
      <c r="AH35">
        <f t="shared" si="30"/>
        <v>8</v>
      </c>
      <c r="AI35">
        <f t="shared" si="31"/>
        <v>0</v>
      </c>
      <c r="AJ35">
        <f t="shared" si="32"/>
        <v>1</v>
      </c>
      <c r="AK35">
        <f t="shared" si="33"/>
        <v>0.17004048582995951</v>
      </c>
      <c r="AQ35" s="25">
        <v>2.2999999999999998</v>
      </c>
      <c r="AR35" s="11" t="s">
        <v>44</v>
      </c>
      <c r="AS35">
        <v>12</v>
      </c>
      <c r="AT35">
        <v>102</v>
      </c>
      <c r="AU35">
        <v>1</v>
      </c>
      <c r="AV35">
        <f t="shared" si="34"/>
        <v>18</v>
      </c>
      <c r="AW35">
        <f t="shared" si="35"/>
        <v>1</v>
      </c>
      <c r="AX35">
        <f t="shared" si="36"/>
        <v>6.5555555555555554</v>
      </c>
      <c r="AY35">
        <f t="shared" si="37"/>
        <v>0.9850924269528919</v>
      </c>
      <c r="BE35" s="12"/>
      <c r="BF35" s="2" t="s">
        <v>24</v>
      </c>
      <c r="BG35" s="2">
        <f>AVERAGE(BG19:BG26)</f>
        <v>2</v>
      </c>
      <c r="BH35" s="2">
        <f>AVERAGE(BH19:BH26)</f>
        <v>6.75</v>
      </c>
      <c r="BI35" s="2" t="e">
        <f>AVERAGE(BI19:BI26)</f>
        <v>#DIV/0!</v>
      </c>
      <c r="BJ35" s="2"/>
      <c r="BK35" s="2"/>
      <c r="BL35" s="2">
        <f>AVERAGE(BL19:BL34)</f>
        <v>2.75</v>
      </c>
      <c r="BM35">
        <f>1/BL35</f>
        <v>0.36363636363636365</v>
      </c>
      <c r="BN35" s="12"/>
      <c r="BS35" s="12"/>
      <c r="BT35" s="2" t="s">
        <v>24</v>
      </c>
      <c r="BU35" s="2">
        <f>AVERAGE(BU19:BU26)</f>
        <v>2</v>
      </c>
      <c r="BV35" s="2">
        <f>AVERAGE(BV19:BV26)</f>
        <v>11.5</v>
      </c>
      <c r="BW35" s="2" t="e">
        <f>AVERAGE(BW19:BW26)</f>
        <v>#DIV/0!</v>
      </c>
      <c r="BX35" s="2"/>
      <c r="BY35" s="2"/>
      <c r="BZ35" s="2">
        <f>AVERAGE(BZ19:BZ34)</f>
        <v>1.0625</v>
      </c>
      <c r="CA35">
        <f>1/BZ35</f>
        <v>0.94117647058823528</v>
      </c>
      <c r="CB35" s="12"/>
    </row>
    <row r="36" spans="1:80" ht="15.75" x14ac:dyDescent="0.25">
      <c r="A36">
        <v>5.4</v>
      </c>
      <c r="B36" t="s">
        <v>130</v>
      </c>
      <c r="C36">
        <v>16</v>
      </c>
      <c r="D36">
        <v>209</v>
      </c>
      <c r="E36">
        <v>0</v>
      </c>
      <c r="F36">
        <f t="shared" si="22"/>
        <v>23</v>
      </c>
      <c r="G36">
        <f t="shared" si="23"/>
        <v>0</v>
      </c>
      <c r="H36">
        <f t="shared" si="24"/>
        <v>1</v>
      </c>
      <c r="I36">
        <f t="shared" si="25"/>
        <v>0.11255739800935102</v>
      </c>
      <c r="O36">
        <v>5.4</v>
      </c>
      <c r="P36" t="s">
        <v>130</v>
      </c>
      <c r="Q36">
        <v>8</v>
      </c>
      <c r="S36">
        <v>0</v>
      </c>
      <c r="T36">
        <f t="shared" si="26"/>
        <v>8</v>
      </c>
      <c r="U36">
        <f t="shared" si="27"/>
        <v>0</v>
      </c>
      <c r="V36">
        <f t="shared" si="28"/>
        <v>1</v>
      </c>
      <c r="W36">
        <f t="shared" si="29"/>
        <v>0.46705553085192641</v>
      </c>
      <c r="AC36" s="25">
        <v>2.4</v>
      </c>
      <c r="AD36" s="11" t="s">
        <v>44</v>
      </c>
      <c r="AE36">
        <v>5</v>
      </c>
      <c r="AG36">
        <v>0</v>
      </c>
      <c r="AH36">
        <f t="shared" si="30"/>
        <v>12</v>
      </c>
      <c r="AI36">
        <f t="shared" si="31"/>
        <v>0</v>
      </c>
      <c r="AJ36">
        <f t="shared" si="32"/>
        <v>1</v>
      </c>
      <c r="AK36">
        <f t="shared" si="33"/>
        <v>0.17004048582995951</v>
      </c>
      <c r="AQ36" s="25">
        <v>2.4</v>
      </c>
      <c r="AR36" s="11" t="s">
        <v>44</v>
      </c>
      <c r="AS36">
        <v>7</v>
      </c>
      <c r="AT36">
        <v>72</v>
      </c>
      <c r="AU36">
        <v>1</v>
      </c>
      <c r="AV36">
        <f t="shared" si="34"/>
        <v>15</v>
      </c>
      <c r="AW36">
        <f t="shared" si="35"/>
        <v>1</v>
      </c>
      <c r="AX36">
        <f t="shared" si="36"/>
        <v>7.666666666666667</v>
      </c>
      <c r="AY36">
        <f t="shared" si="37"/>
        <v>1.1520572450805009</v>
      </c>
      <c r="BE36" s="12"/>
      <c r="BF36" s="2" t="s">
        <v>26</v>
      </c>
      <c r="BG36">
        <f>STDEV(BG19:BG26)</f>
        <v>0</v>
      </c>
      <c r="BH36">
        <f>STDEV(BH19:BH26)</f>
        <v>2.3145502494313788</v>
      </c>
      <c r="BI36" t="e">
        <f>STDEV(BI19:BI26)</f>
        <v>#DIV/0!</v>
      </c>
      <c r="BL36">
        <f>STDEV(BL19:BL34)</f>
        <v>3.8557316642456678</v>
      </c>
      <c r="BN36" s="12"/>
      <c r="BS36" s="12"/>
      <c r="BT36" s="2" t="s">
        <v>26</v>
      </c>
      <c r="BU36">
        <f>STDEV(BU19:BU26)</f>
        <v>0</v>
      </c>
      <c r="BV36">
        <f>STDEV(BV19:BV26)</f>
        <v>3.5050983275386565</v>
      </c>
      <c r="BW36" t="e">
        <f>STDEV(BW19:BW26)</f>
        <v>#DIV/0!</v>
      </c>
      <c r="BZ36">
        <f>STDEV(BZ19:BZ34)</f>
        <v>1.6520189667999174</v>
      </c>
      <c r="CB36" s="12"/>
    </row>
    <row r="37" spans="1:80" ht="15.75" x14ac:dyDescent="0.25">
      <c r="B37" s="2" t="s">
        <v>24</v>
      </c>
      <c r="C37" s="2">
        <f>AVERAGE(C23:C29)</f>
        <v>6.5714285714285712</v>
      </c>
      <c r="D37" s="2">
        <f>AVERAGE(D23:D29)</f>
        <v>150.42857142857142</v>
      </c>
      <c r="E37" s="2">
        <f>AVERAGE(E23:E29)</f>
        <v>0.42857142857142855</v>
      </c>
      <c r="F37" s="2"/>
      <c r="H37" s="2">
        <f>AVERAGE(H30:H36)</f>
        <v>6.4190907132083606</v>
      </c>
      <c r="P37" s="2" t="s">
        <v>24</v>
      </c>
      <c r="Q37" s="2">
        <f>AVERAGE(Q23:Q29)</f>
        <v>15</v>
      </c>
      <c r="R37" s="2">
        <f>AVERAGE(R23:R29)</f>
        <v>202</v>
      </c>
      <c r="S37" s="2">
        <f>AVERAGE(S23:S29)</f>
        <v>0.2</v>
      </c>
      <c r="T37" s="2"/>
      <c r="V37" s="2">
        <f>AVERAGE(V30:V36)</f>
        <v>2.2422360248447206</v>
      </c>
      <c r="AD37" s="2" t="s">
        <v>24</v>
      </c>
      <c r="AE37" s="2">
        <f>AVERAGE(AE23:AE29)</f>
        <v>8.1999999999999993</v>
      </c>
      <c r="AF37" s="2">
        <f>AVERAGE(AF23:AF29)</f>
        <v>11</v>
      </c>
      <c r="AG37" s="2">
        <f>AVERAGE(AG23:AG29)</f>
        <v>0.4</v>
      </c>
      <c r="AH37" s="2"/>
      <c r="AJ37" s="2">
        <f>AVERAGE(AJ30:AJ36)</f>
        <v>5.1481481481481479</v>
      </c>
      <c r="AR37" s="2" t="s">
        <v>24</v>
      </c>
      <c r="AS37" s="2">
        <f>AVERAGE(AS23:AS29)</f>
        <v>10.25</v>
      </c>
      <c r="AT37" s="2">
        <f>AVERAGE(AT23:AT29)</f>
        <v>91.75</v>
      </c>
      <c r="AU37" s="2">
        <f>AVERAGE(AU23:AU29)</f>
        <v>0.25</v>
      </c>
      <c r="AV37" s="2"/>
      <c r="AX37" s="2">
        <f>AVERAGE(AX30:AX36)</f>
        <v>3.8989898989898988</v>
      </c>
      <c r="BE37" s="12"/>
      <c r="BF37" s="2" t="s">
        <v>25</v>
      </c>
      <c r="BG37" s="2">
        <f>BG36/SQRT(COUNT(BG19:BG26))</f>
        <v>0</v>
      </c>
      <c r="BH37" s="2">
        <f>BH36/SQRT(COUNT(BH19:BH26))</f>
        <v>0.81831708838497141</v>
      </c>
      <c r="BI37" s="2" t="e">
        <f>BI36/SQRT(COUNT(BI19:BI26))</f>
        <v>#DIV/0!</v>
      </c>
      <c r="BJ37" s="2"/>
      <c r="BK37" s="2"/>
      <c r="BL37" s="2">
        <f>BL36/SQRT(COUNT(BL19:BL34))</f>
        <v>0.96393291606141696</v>
      </c>
      <c r="BN37" s="12"/>
      <c r="BS37" s="12"/>
      <c r="BT37" s="2" t="s">
        <v>25</v>
      </c>
      <c r="BU37" s="2">
        <f>BU36/SQRT(COUNT(BU19:BU26))</f>
        <v>0</v>
      </c>
      <c r="BV37" s="2">
        <f>BV36/SQRT(COUNT(BV19:BV26))</f>
        <v>1.2392393980641052</v>
      </c>
      <c r="BW37" s="2" t="e">
        <f>BW36/SQRT(COUNT(BW19:BW26))</f>
        <v>#DIV/0!</v>
      </c>
      <c r="BX37" s="2"/>
      <c r="BY37" s="2"/>
      <c r="BZ37" s="2">
        <f>BZ36/SQRT(COUNT(BZ19:BZ34))</f>
        <v>0.41300474169997936</v>
      </c>
      <c r="CB37" s="12"/>
    </row>
    <row r="38" spans="1:80" x14ac:dyDescent="0.25">
      <c r="B38" t="s">
        <v>25</v>
      </c>
      <c r="C38">
        <f>STDEV(C23:C29)</f>
        <v>2.0701966780270631</v>
      </c>
      <c r="D38">
        <f>STDEV(D23:D29)</f>
        <v>71.937141873668992</v>
      </c>
      <c r="E38">
        <f>STDEV(E23:E29)</f>
        <v>0.7867957924694432</v>
      </c>
      <c r="H38">
        <f>STDEV(H30:H36)</f>
        <v>7.5663777697678434</v>
      </c>
      <c r="P38" t="s">
        <v>25</v>
      </c>
      <c r="Q38">
        <f>STDEV(Q23:Q29)</f>
        <v>3.082207001484488</v>
      </c>
      <c r="R38">
        <f>STDEV(R23:R29)</f>
        <v>106.79185362189384</v>
      </c>
      <c r="S38">
        <f>STDEV(S23:S29)</f>
        <v>0.44721359549995793</v>
      </c>
      <c r="V38">
        <f>STDEV(V30:V36)</f>
        <v>3.2866475913845843</v>
      </c>
      <c r="AD38" t="s">
        <v>25</v>
      </c>
      <c r="AE38">
        <f>STDEV(AE23:AE29)</f>
        <v>3.8987177379235858</v>
      </c>
      <c r="AF38">
        <f>STDEV(AF23:AF29)</f>
        <v>9</v>
      </c>
      <c r="AG38">
        <f>STDEV(AG23:AG29)</f>
        <v>0.54772255750516607</v>
      </c>
      <c r="AJ38">
        <f>STDEV(AJ30:AJ36)</f>
        <v>6.0541679234674222</v>
      </c>
      <c r="AR38" t="s">
        <v>25</v>
      </c>
      <c r="AS38">
        <f>STDEV(AS23:AS29)</f>
        <v>6.1846584384264904</v>
      </c>
      <c r="AT38">
        <f>STDEV(AT23:AT29)</f>
        <v>71.867354665847188</v>
      </c>
      <c r="AU38">
        <f>STDEV(AU23:AU29)</f>
        <v>0.5</v>
      </c>
      <c r="AX38">
        <f>STDEV(AX30:AX36)</f>
        <v>3.1005329807663582</v>
      </c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</row>
    <row r="39" spans="1:80" ht="15.75" x14ac:dyDescent="0.25">
      <c r="B39" s="2" t="s">
        <v>26</v>
      </c>
      <c r="C39" s="2">
        <f>C38/SQRT(COUNT(C23:C29))</f>
        <v>0.78246079643595168</v>
      </c>
      <c r="D39" s="2">
        <f>D38/SQRT(COUNT(D23:D29))</f>
        <v>27.189683918071314</v>
      </c>
      <c r="E39" s="2">
        <f>E38/SQRT(COUNT(E23:E29))</f>
        <v>0.2973808570665904</v>
      </c>
      <c r="F39" s="2"/>
      <c r="H39" s="2">
        <f>H38/SQRT(COUNT(H30:H36))</f>
        <v>2.8598219863390346</v>
      </c>
      <c r="P39" s="2" t="s">
        <v>26</v>
      </c>
      <c r="Q39" s="2">
        <f>Q38/SQRT(COUNT(Q23:Q29))</f>
        <v>1.3784048752090221</v>
      </c>
      <c r="R39" s="2">
        <f>R38/SQRT(COUNT(R23:R29))</f>
        <v>47.758768828352345</v>
      </c>
      <c r="S39" s="2">
        <f>S38/SQRT(COUNT(S23:S29))</f>
        <v>0.19999999999999998</v>
      </c>
      <c r="T39" s="2"/>
      <c r="V39" s="2">
        <f>V38/SQRT(COUNT(V30:V36))</f>
        <v>1.2422360248447204</v>
      </c>
      <c r="AD39" s="2" t="s">
        <v>26</v>
      </c>
      <c r="AE39" s="2">
        <f>AE38/SQRT(COUNT(AE23:AE29))</f>
        <v>1.7435595774162693</v>
      </c>
      <c r="AF39" s="2">
        <f>AF38/SQRT(COUNT(AF23:AF29))</f>
        <v>5.196152422706632</v>
      </c>
      <c r="AG39" s="2">
        <f>AG38/SQRT(COUNT(AG23:AG29))</f>
        <v>0.24494897427831777</v>
      </c>
      <c r="AH39" s="2"/>
      <c r="AJ39" s="2">
        <f>AJ38/SQRT(COUNT(AJ30:AJ36))</f>
        <v>2.7075062048143801</v>
      </c>
      <c r="AR39" s="2" t="s">
        <v>26</v>
      </c>
      <c r="AS39" s="2">
        <f>AS38/SQRT(COUNT(AS23:AS29))</f>
        <v>3.0923292192132452</v>
      </c>
      <c r="AT39" s="2">
        <f>AT38/SQRT(COUNT(AT23:AT29))</f>
        <v>35.933677332923594</v>
      </c>
      <c r="AU39" s="2">
        <f>AU38/SQRT(COUNT(AU23:AU29))</f>
        <v>0.25</v>
      </c>
      <c r="AV39" s="2"/>
      <c r="AX39" s="2">
        <f>AX38/SQRT(COUNT(AX30:AX36))</f>
        <v>1.386600502294725</v>
      </c>
      <c r="BE39" s="20">
        <v>1.2</v>
      </c>
      <c r="BF39" s="26" t="s">
        <v>44</v>
      </c>
      <c r="BG39">
        <v>1</v>
      </c>
      <c r="BH39" s="20">
        <v>7</v>
      </c>
      <c r="BI39" s="20"/>
      <c r="BJ39" s="20">
        <v>0</v>
      </c>
      <c r="BM39" s="2"/>
      <c r="BN39" s="12"/>
      <c r="BS39" s="20">
        <v>1.2</v>
      </c>
      <c r="BT39" s="26" t="s">
        <v>44</v>
      </c>
      <c r="BU39">
        <v>1</v>
      </c>
      <c r="BV39" s="20">
        <v>10</v>
      </c>
      <c r="BW39" s="20"/>
      <c r="BX39" s="20">
        <v>0</v>
      </c>
      <c r="CA39" s="2"/>
      <c r="CB39" s="12"/>
    </row>
    <row r="40" spans="1:80" ht="15.75" x14ac:dyDescent="0.25">
      <c r="B40" s="2"/>
      <c r="C40" s="2"/>
      <c r="D40" s="2"/>
      <c r="E40" s="2"/>
      <c r="P40" s="2"/>
      <c r="Q40" s="2"/>
      <c r="R40" s="2"/>
      <c r="S40" s="2"/>
      <c r="AD40" s="2"/>
      <c r="AE40" s="2"/>
      <c r="AF40" s="2"/>
      <c r="AG40" s="2"/>
      <c r="AR40" s="2"/>
      <c r="AS40" s="2"/>
      <c r="AT40" s="2"/>
      <c r="AU40" s="2"/>
      <c r="BE40" s="20">
        <v>1.4</v>
      </c>
      <c r="BF40" s="26" t="s">
        <v>44</v>
      </c>
      <c r="BG40">
        <v>1</v>
      </c>
      <c r="BH40" s="20"/>
      <c r="BI40" s="20"/>
      <c r="BJ40" s="20"/>
      <c r="BN40" s="12"/>
      <c r="BS40" s="20">
        <v>1.4</v>
      </c>
      <c r="BT40" s="26" t="s">
        <v>44</v>
      </c>
      <c r="BU40">
        <v>1</v>
      </c>
      <c r="BV40" s="20"/>
      <c r="BW40" s="20"/>
      <c r="BX40" s="20"/>
      <c r="CB40" s="12"/>
    </row>
    <row r="41" spans="1:80" x14ac:dyDescent="0.25">
      <c r="G41" t="s">
        <v>131</v>
      </c>
      <c r="H41">
        <f>TTEST(H11:H18,H30:H36,2,2)</f>
        <v>0.44545273177130806</v>
      </c>
      <c r="U41" t="s">
        <v>131</v>
      </c>
      <c r="V41">
        <f>TTEST(V11:V18,V30:V36,2,2)</f>
        <v>0.93925483740598437</v>
      </c>
      <c r="AI41" t="s">
        <v>131</v>
      </c>
      <c r="AJ41">
        <f>TTEST(AJ11:AJ18,AJ30:AJ36,2,2)</f>
        <v>0.85788408675707828</v>
      </c>
      <c r="AW41" t="s">
        <v>131</v>
      </c>
      <c r="AX41">
        <f>TTEST(AX11:AX18,AX30:AX36,2,2)</f>
        <v>0.40539756080796857</v>
      </c>
      <c r="BE41" s="20">
        <v>2.2000000000000002</v>
      </c>
      <c r="BF41" s="26" t="s">
        <v>44</v>
      </c>
      <c r="BG41">
        <v>1</v>
      </c>
      <c r="BH41" s="20">
        <v>7</v>
      </c>
      <c r="BI41" s="20"/>
      <c r="BJ41" s="20">
        <v>0</v>
      </c>
      <c r="BN41" s="12"/>
      <c r="BS41" s="20">
        <v>2.2000000000000002</v>
      </c>
      <c r="BT41" s="26" t="s">
        <v>44</v>
      </c>
      <c r="BU41">
        <v>1</v>
      </c>
      <c r="BV41" s="20">
        <v>5</v>
      </c>
      <c r="BW41" s="20"/>
      <c r="BX41" s="20">
        <v>0</v>
      </c>
      <c r="CB41" s="12"/>
    </row>
    <row r="42" spans="1:80" x14ac:dyDescent="0.25">
      <c r="BE42" s="20">
        <v>2.5</v>
      </c>
      <c r="BF42" s="26" t="s">
        <v>44</v>
      </c>
      <c r="BG42">
        <v>1</v>
      </c>
      <c r="BH42" s="20">
        <v>11</v>
      </c>
      <c r="BI42" s="20"/>
      <c r="BJ42" s="20">
        <v>1</v>
      </c>
      <c r="BN42" s="12"/>
      <c r="BS42" s="20">
        <v>2.5</v>
      </c>
      <c r="BT42" s="26" t="s">
        <v>44</v>
      </c>
      <c r="BU42">
        <v>1</v>
      </c>
      <c r="BV42" s="20">
        <v>16</v>
      </c>
      <c r="BW42" s="20"/>
      <c r="BX42" s="20">
        <v>0</v>
      </c>
      <c r="CB42" s="12"/>
    </row>
    <row r="43" spans="1:80" x14ac:dyDescent="0.25">
      <c r="BE43" s="20">
        <v>3.2</v>
      </c>
      <c r="BF43" s="26" t="s">
        <v>44</v>
      </c>
      <c r="BG43">
        <v>1</v>
      </c>
      <c r="BH43" s="20">
        <v>2</v>
      </c>
      <c r="BI43" s="20"/>
      <c r="BJ43" s="20">
        <v>4</v>
      </c>
      <c r="BN43" s="12"/>
      <c r="BS43" s="20">
        <v>3.2</v>
      </c>
      <c r="BT43" s="26" t="s">
        <v>44</v>
      </c>
      <c r="BU43">
        <v>1</v>
      </c>
      <c r="BV43" s="20">
        <v>6</v>
      </c>
      <c r="BW43" s="20"/>
      <c r="BX43" s="20">
        <v>0</v>
      </c>
      <c r="CB43" s="12"/>
    </row>
    <row r="44" spans="1:80" x14ac:dyDescent="0.25">
      <c r="BE44" s="20">
        <v>4.0999999999999996</v>
      </c>
      <c r="BF44" s="26" t="s">
        <v>44</v>
      </c>
      <c r="BG44">
        <v>1</v>
      </c>
      <c r="BH44" s="20">
        <v>4</v>
      </c>
      <c r="BI44" s="20"/>
      <c r="BJ44" s="20">
        <v>1</v>
      </c>
      <c r="BN44" s="12"/>
      <c r="BS44" s="20">
        <v>4.0999999999999996</v>
      </c>
      <c r="BT44" s="26" t="s">
        <v>44</v>
      </c>
      <c r="BU44">
        <v>1</v>
      </c>
      <c r="BV44" s="20">
        <v>13</v>
      </c>
      <c r="BW44" s="20"/>
      <c r="BX44" s="20">
        <v>1</v>
      </c>
      <c r="CB44" s="12"/>
    </row>
    <row r="45" spans="1:80" x14ac:dyDescent="0.25">
      <c r="BE45" s="20">
        <v>4.4000000000000004</v>
      </c>
      <c r="BF45" s="26" t="s">
        <v>44</v>
      </c>
      <c r="BG45">
        <v>1</v>
      </c>
      <c r="BH45" s="20">
        <v>5</v>
      </c>
      <c r="BI45" s="20"/>
      <c r="BJ45" s="20">
        <v>2</v>
      </c>
      <c r="BN45" s="12"/>
      <c r="BS45" s="20">
        <v>4.4000000000000004</v>
      </c>
      <c r="BT45" s="26" t="s">
        <v>44</v>
      </c>
      <c r="BU45">
        <v>1</v>
      </c>
      <c r="BV45" s="20">
        <v>14</v>
      </c>
      <c r="BW45" s="20"/>
      <c r="BX45" s="20">
        <v>1</v>
      </c>
      <c r="CB45" s="12"/>
    </row>
    <row r="46" spans="1:80" x14ac:dyDescent="0.25">
      <c r="BE46" s="20">
        <v>6.2</v>
      </c>
      <c r="BF46" s="26" t="s">
        <v>44</v>
      </c>
      <c r="BG46">
        <v>1</v>
      </c>
      <c r="BH46" s="20">
        <v>6</v>
      </c>
      <c r="BI46" s="20"/>
      <c r="BJ46" s="20">
        <v>0</v>
      </c>
      <c r="BN46" s="12"/>
      <c r="BS46" s="20">
        <v>6.2</v>
      </c>
      <c r="BT46" s="26" t="s">
        <v>44</v>
      </c>
      <c r="BU46">
        <v>1</v>
      </c>
      <c r="BV46" s="20">
        <v>17</v>
      </c>
      <c r="BW46" s="20"/>
      <c r="BX46" s="20">
        <v>0</v>
      </c>
      <c r="CB46" s="12"/>
    </row>
    <row r="47" spans="1:80" x14ac:dyDescent="0.25">
      <c r="BE47" s="20">
        <v>1.2</v>
      </c>
      <c r="BF47" s="26" t="s">
        <v>44</v>
      </c>
      <c r="BG47">
        <v>1</v>
      </c>
      <c r="BH47" s="20">
        <v>9</v>
      </c>
      <c r="BI47" s="20"/>
      <c r="BJ47" s="20">
        <v>0</v>
      </c>
      <c r="BN47" s="12"/>
      <c r="BS47" s="20">
        <v>1.2</v>
      </c>
      <c r="BT47" s="26" t="s">
        <v>44</v>
      </c>
      <c r="BU47">
        <v>1</v>
      </c>
      <c r="BV47" s="20">
        <v>10</v>
      </c>
      <c r="BW47" s="20"/>
      <c r="BX47" s="20">
        <v>0</v>
      </c>
      <c r="CB47" s="12"/>
    </row>
    <row r="48" spans="1:80" x14ac:dyDescent="0.25">
      <c r="BE48" s="20">
        <v>1.4</v>
      </c>
      <c r="BF48" s="26" t="s">
        <v>44</v>
      </c>
      <c r="BG48">
        <v>1</v>
      </c>
      <c r="BH48" s="20">
        <v>5</v>
      </c>
      <c r="BI48" s="20"/>
      <c r="BJ48" s="20">
        <v>0</v>
      </c>
      <c r="BN48" s="12"/>
      <c r="BS48" s="20">
        <v>1.4</v>
      </c>
      <c r="BT48" s="26" t="s">
        <v>44</v>
      </c>
      <c r="BU48">
        <v>1</v>
      </c>
      <c r="BV48" s="20">
        <v>12</v>
      </c>
      <c r="BW48" s="20"/>
      <c r="BX48" s="20">
        <v>0</v>
      </c>
      <c r="CB48" s="12"/>
    </row>
    <row r="49" spans="29:80" x14ac:dyDescent="0.25">
      <c r="BE49" s="20">
        <v>2.2000000000000002</v>
      </c>
      <c r="BF49" s="26" t="s">
        <v>44</v>
      </c>
      <c r="BG49">
        <v>1</v>
      </c>
      <c r="BH49" s="20">
        <v>9</v>
      </c>
      <c r="BI49" s="20"/>
      <c r="BJ49" s="20">
        <v>0</v>
      </c>
      <c r="BN49" s="12"/>
      <c r="BS49" s="20">
        <v>2.2000000000000002</v>
      </c>
      <c r="BT49" s="26" t="s">
        <v>44</v>
      </c>
      <c r="BU49">
        <v>1</v>
      </c>
      <c r="BV49" s="20">
        <v>10</v>
      </c>
      <c r="BW49" s="20"/>
      <c r="BX49" s="20">
        <v>4</v>
      </c>
      <c r="CB49" s="12"/>
    </row>
    <row r="50" spans="29:80" x14ac:dyDescent="0.25">
      <c r="BE50" s="20">
        <v>2.5</v>
      </c>
      <c r="BF50" s="26" t="s">
        <v>44</v>
      </c>
      <c r="BG50">
        <v>1</v>
      </c>
      <c r="BH50" s="20">
        <v>7</v>
      </c>
      <c r="BI50" s="20"/>
      <c r="BJ50" s="20">
        <v>1</v>
      </c>
      <c r="BN50" s="12"/>
      <c r="BS50" s="20">
        <v>2.5</v>
      </c>
      <c r="BT50" s="26" t="s">
        <v>44</v>
      </c>
      <c r="BU50">
        <v>1</v>
      </c>
      <c r="BV50" s="20">
        <v>10</v>
      </c>
      <c r="BW50" s="20"/>
      <c r="BX50" s="20">
        <v>1</v>
      </c>
      <c r="CB50" s="12"/>
    </row>
    <row r="51" spans="29:80" x14ac:dyDescent="0.25">
      <c r="BE51" s="20">
        <v>3.2</v>
      </c>
      <c r="BF51" s="26" t="s">
        <v>44</v>
      </c>
      <c r="BG51">
        <v>1</v>
      </c>
      <c r="BH51" s="20">
        <v>5</v>
      </c>
      <c r="BI51" s="20"/>
      <c r="BJ51" s="20">
        <v>1</v>
      </c>
      <c r="BN51" s="12"/>
      <c r="BS51" s="20">
        <v>3.2</v>
      </c>
      <c r="BT51" s="26" t="s">
        <v>44</v>
      </c>
      <c r="BU51">
        <v>1</v>
      </c>
      <c r="BV51" s="20">
        <v>4</v>
      </c>
      <c r="BW51" s="20"/>
      <c r="BX51" s="20">
        <v>7</v>
      </c>
      <c r="CB51" s="12"/>
    </row>
    <row r="52" spans="29:80" x14ac:dyDescent="0.25">
      <c r="AC52" s="64" t="s">
        <v>132</v>
      </c>
      <c r="AD52" s="64"/>
      <c r="AE52" s="64"/>
      <c r="AF52" s="64"/>
      <c r="AG52" s="64"/>
      <c r="AH52" s="64"/>
      <c r="AI52" s="64"/>
      <c r="AJ52" s="64"/>
      <c r="AK52" s="64"/>
      <c r="AQ52" s="64" t="s">
        <v>133</v>
      </c>
      <c r="AR52" s="64"/>
      <c r="AS52" s="64"/>
      <c r="AT52" s="64"/>
      <c r="AU52" s="64"/>
      <c r="AV52" s="64"/>
      <c r="AW52" s="64"/>
      <c r="AX52" s="64"/>
      <c r="AY52" s="64"/>
      <c r="BE52" s="20">
        <v>4.0999999999999996</v>
      </c>
      <c r="BF52" s="26" t="s">
        <v>44</v>
      </c>
      <c r="BG52">
        <v>1</v>
      </c>
      <c r="BH52" s="20">
        <v>9</v>
      </c>
      <c r="BI52" s="20"/>
      <c r="BJ52" s="20">
        <v>0</v>
      </c>
      <c r="BN52" s="12"/>
      <c r="BS52" s="20">
        <v>4.0999999999999996</v>
      </c>
      <c r="BT52" s="26" t="s">
        <v>44</v>
      </c>
      <c r="BU52">
        <v>1</v>
      </c>
      <c r="BV52" s="20">
        <v>22</v>
      </c>
      <c r="BW52" s="20"/>
      <c r="BX52" s="20">
        <v>0</v>
      </c>
      <c r="CB52" s="12"/>
    </row>
    <row r="53" spans="29:80" ht="15.75" x14ac:dyDescent="0.25">
      <c r="AC53" s="2" t="s">
        <v>0</v>
      </c>
      <c r="AD53" s="2" t="s">
        <v>1</v>
      </c>
      <c r="AE53" s="2" t="s">
        <v>122</v>
      </c>
      <c r="AF53" s="2" t="s">
        <v>38</v>
      </c>
      <c r="AG53" s="2" t="s">
        <v>123</v>
      </c>
      <c r="AH53" s="2" t="s">
        <v>124</v>
      </c>
      <c r="AI53" s="2" t="s">
        <v>125</v>
      </c>
      <c r="AJ53" s="2" t="s">
        <v>126</v>
      </c>
      <c r="AQ53" s="2" t="s">
        <v>0</v>
      </c>
      <c r="AR53" s="2" t="s">
        <v>1</v>
      </c>
      <c r="AS53" s="2" t="s">
        <v>122</v>
      </c>
      <c r="AT53" s="2" t="s">
        <v>38</v>
      </c>
      <c r="AU53" s="2" t="s">
        <v>123</v>
      </c>
      <c r="AV53" s="2" t="s">
        <v>124</v>
      </c>
      <c r="AW53" s="2" t="s">
        <v>125</v>
      </c>
      <c r="AX53" s="2" t="s">
        <v>126</v>
      </c>
      <c r="BE53" s="20">
        <v>4.4000000000000004</v>
      </c>
      <c r="BF53" s="26" t="s">
        <v>44</v>
      </c>
      <c r="BG53">
        <v>1</v>
      </c>
      <c r="BH53" s="20">
        <v>6</v>
      </c>
      <c r="BI53" s="20"/>
      <c r="BJ53" s="20">
        <v>1</v>
      </c>
      <c r="BN53" s="12"/>
      <c r="BS53" s="20">
        <v>4.4000000000000004</v>
      </c>
      <c r="BT53" s="26" t="s">
        <v>44</v>
      </c>
      <c r="BU53">
        <v>1</v>
      </c>
      <c r="BV53" s="20">
        <v>10</v>
      </c>
      <c r="BW53" s="20"/>
      <c r="BX53" s="20">
        <v>0</v>
      </c>
      <c r="CB53" s="12"/>
    </row>
    <row r="54" spans="29:80" ht="15.75" x14ac:dyDescent="0.25">
      <c r="AC54" s="11">
        <v>1.5</v>
      </c>
      <c r="AD54" t="s">
        <v>127</v>
      </c>
      <c r="AE54">
        <v>12</v>
      </c>
      <c r="AF54">
        <v>295</v>
      </c>
      <c r="AG54">
        <v>1</v>
      </c>
      <c r="AJ54" s="2"/>
      <c r="AK54" s="2"/>
      <c r="AQ54" s="11">
        <v>1.5</v>
      </c>
      <c r="AR54" t="s">
        <v>127</v>
      </c>
      <c r="AS54">
        <v>12</v>
      </c>
      <c r="AT54">
        <f>290-12</f>
        <v>278</v>
      </c>
      <c r="AU54">
        <v>0</v>
      </c>
      <c r="AX54" s="2"/>
      <c r="AY54" s="2"/>
      <c r="BE54" s="20">
        <v>6.2</v>
      </c>
      <c r="BF54" s="26" t="s">
        <v>44</v>
      </c>
      <c r="BG54">
        <v>1</v>
      </c>
      <c r="BH54" s="20">
        <v>9</v>
      </c>
      <c r="BI54" s="20"/>
      <c r="BJ54" s="20">
        <v>1</v>
      </c>
      <c r="BN54" s="12"/>
      <c r="BS54" s="20">
        <v>6.2</v>
      </c>
      <c r="BT54" s="26" t="s">
        <v>44</v>
      </c>
      <c r="BU54">
        <v>1</v>
      </c>
      <c r="BV54" s="20">
        <v>15</v>
      </c>
      <c r="BW54" s="20"/>
      <c r="BX54" s="20">
        <v>0</v>
      </c>
      <c r="CB54" s="12"/>
    </row>
    <row r="55" spans="29:80" x14ac:dyDescent="0.25">
      <c r="AC55" s="11">
        <v>2.4</v>
      </c>
      <c r="AD55" t="s">
        <v>127</v>
      </c>
      <c r="AE55">
        <v>8</v>
      </c>
      <c r="AF55">
        <v>320</v>
      </c>
      <c r="AG55">
        <v>1</v>
      </c>
      <c r="AQ55" s="11">
        <v>2.4</v>
      </c>
      <c r="AR55" t="s">
        <v>127</v>
      </c>
      <c r="AS55">
        <v>7</v>
      </c>
      <c r="AU55">
        <v>0</v>
      </c>
      <c r="BE55" s="20">
        <v>1.2</v>
      </c>
      <c r="BF55" s="26" t="s">
        <v>44</v>
      </c>
      <c r="BG55" s="12">
        <v>2</v>
      </c>
      <c r="BH55" s="20">
        <v>11</v>
      </c>
      <c r="BI55" s="20"/>
      <c r="BJ55" s="20">
        <v>0</v>
      </c>
      <c r="BK55">
        <f>SUM(BH47,BH39,BL55)</f>
        <v>16</v>
      </c>
      <c r="BL55">
        <f>SUM(BJ47,BJ39)</f>
        <v>0</v>
      </c>
      <c r="BM55">
        <f t="shared" ref="BM55:BM69" si="38">((BL55/BK55)*100)+1</f>
        <v>1</v>
      </c>
      <c r="BN55" s="12">
        <f>BM55*$BM$35</f>
        <v>0.36363636363636365</v>
      </c>
      <c r="BS55" s="20">
        <v>1.2</v>
      </c>
      <c r="BT55" s="26" t="s">
        <v>44</v>
      </c>
      <c r="BU55" s="12">
        <v>2</v>
      </c>
      <c r="BV55" s="20">
        <v>9</v>
      </c>
      <c r="BW55" s="20"/>
      <c r="BX55" s="20">
        <v>0</v>
      </c>
      <c r="BY55">
        <f>SUM(BV47,BV39,BZ55)</f>
        <v>20</v>
      </c>
      <c r="BZ55">
        <f>SUM(BX47,BX39)</f>
        <v>0</v>
      </c>
      <c r="CA55">
        <f t="shared" ref="CA55:CA69" si="39">((BZ55/BY55)*100)+1</f>
        <v>1</v>
      </c>
      <c r="CB55" s="12">
        <f>CA55*$CA$35</f>
        <v>0.94117647058823528</v>
      </c>
    </row>
    <row r="56" spans="29:80" x14ac:dyDescent="0.25">
      <c r="AC56" s="11">
        <v>3.3</v>
      </c>
      <c r="AD56" t="s">
        <v>127</v>
      </c>
      <c r="AE56">
        <v>12</v>
      </c>
      <c r="AF56">
        <v>242</v>
      </c>
      <c r="AG56">
        <v>0</v>
      </c>
      <c r="AQ56" s="11">
        <v>3.3</v>
      </c>
      <c r="AR56" t="s">
        <v>127</v>
      </c>
      <c r="AS56">
        <v>10</v>
      </c>
      <c r="AU56">
        <v>0</v>
      </c>
      <c r="BE56" s="20">
        <v>1.4</v>
      </c>
      <c r="BF56" s="26" t="s">
        <v>44</v>
      </c>
      <c r="BG56" s="12">
        <v>2</v>
      </c>
      <c r="BH56" s="20">
        <v>4</v>
      </c>
      <c r="BI56" s="20"/>
      <c r="BJ56" s="20">
        <v>0</v>
      </c>
      <c r="BK56">
        <f t="shared" ref="BK56:BK70" si="40">SUM(BH48,BH40,BL56)</f>
        <v>5</v>
      </c>
      <c r="BL56">
        <f t="shared" ref="BL56:BL62" si="41">SUM(BJ48,BJ40)</f>
        <v>0</v>
      </c>
      <c r="BM56">
        <f t="shared" si="38"/>
        <v>1</v>
      </c>
      <c r="BN56" s="12">
        <f t="shared" ref="BN56:BN70" si="42">BM56*$BM$35</f>
        <v>0.36363636363636365</v>
      </c>
      <c r="BS56" s="20">
        <v>1.4</v>
      </c>
      <c r="BT56" s="26" t="s">
        <v>44</v>
      </c>
      <c r="BU56" s="12">
        <v>2</v>
      </c>
      <c r="BV56" s="20">
        <v>4</v>
      </c>
      <c r="BW56" s="20"/>
      <c r="BX56" s="20">
        <v>0</v>
      </c>
      <c r="BY56">
        <f t="shared" ref="BY56:BY70" si="43">SUM(BV48,BV40,BZ56)</f>
        <v>12</v>
      </c>
      <c r="BZ56">
        <f t="shared" ref="BZ56:BZ62" si="44">SUM(BX48,BX40)</f>
        <v>0</v>
      </c>
      <c r="CA56">
        <f t="shared" si="39"/>
        <v>1</v>
      </c>
      <c r="CB56" s="12">
        <f t="shared" ref="CB56:CB70" si="45">CA56*$CA$35</f>
        <v>0.94117647058823528</v>
      </c>
    </row>
    <row r="57" spans="29:80" x14ac:dyDescent="0.25">
      <c r="AC57" s="11">
        <v>4.3</v>
      </c>
      <c r="AD57" t="s">
        <v>127</v>
      </c>
      <c r="AE57">
        <v>8</v>
      </c>
      <c r="AF57">
        <v>236</v>
      </c>
      <c r="AG57">
        <v>0</v>
      </c>
      <c r="AQ57" s="11">
        <v>4.3</v>
      </c>
      <c r="AR57" t="s">
        <v>127</v>
      </c>
      <c r="AS57">
        <v>5</v>
      </c>
      <c r="AU57">
        <v>0</v>
      </c>
      <c r="BE57" s="20">
        <v>2.2000000000000002</v>
      </c>
      <c r="BF57" s="26" t="s">
        <v>44</v>
      </c>
      <c r="BG57" s="12">
        <v>2</v>
      </c>
      <c r="BH57" s="20">
        <v>8</v>
      </c>
      <c r="BI57" s="20"/>
      <c r="BJ57" s="20">
        <v>0</v>
      </c>
      <c r="BK57">
        <f t="shared" si="40"/>
        <v>16</v>
      </c>
      <c r="BL57">
        <f t="shared" si="41"/>
        <v>0</v>
      </c>
      <c r="BM57">
        <f t="shared" si="38"/>
        <v>1</v>
      </c>
      <c r="BN57" s="12">
        <f t="shared" si="42"/>
        <v>0.36363636363636365</v>
      </c>
      <c r="BS57" s="20">
        <v>2.2000000000000002</v>
      </c>
      <c r="BT57" s="26" t="s">
        <v>44</v>
      </c>
      <c r="BU57" s="12">
        <v>2</v>
      </c>
      <c r="BV57" s="20">
        <v>6</v>
      </c>
      <c r="BW57" s="20"/>
      <c r="BX57" s="20">
        <v>0</v>
      </c>
      <c r="BY57">
        <f t="shared" si="43"/>
        <v>19</v>
      </c>
      <c r="BZ57">
        <f t="shared" si="44"/>
        <v>4</v>
      </c>
      <c r="CA57">
        <f t="shared" si="39"/>
        <v>22.052631578947366</v>
      </c>
      <c r="CB57" s="12">
        <f t="shared" si="45"/>
        <v>20.755417956656345</v>
      </c>
    </row>
    <row r="58" spans="29:80" x14ac:dyDescent="0.25">
      <c r="AD58" t="s">
        <v>127</v>
      </c>
      <c r="AR58" t="s">
        <v>127</v>
      </c>
      <c r="BE58" s="20">
        <v>2.5</v>
      </c>
      <c r="BF58" s="26" t="s">
        <v>44</v>
      </c>
      <c r="BG58" s="12">
        <v>2</v>
      </c>
      <c r="BH58" s="20">
        <v>16</v>
      </c>
      <c r="BI58" s="20"/>
      <c r="BJ58" s="20">
        <v>1</v>
      </c>
      <c r="BK58">
        <f t="shared" si="40"/>
        <v>20</v>
      </c>
      <c r="BL58">
        <f t="shared" si="41"/>
        <v>2</v>
      </c>
      <c r="BM58">
        <f t="shared" si="38"/>
        <v>11</v>
      </c>
      <c r="BN58" s="12">
        <f t="shared" si="42"/>
        <v>4</v>
      </c>
      <c r="BS58" s="20">
        <v>2.5</v>
      </c>
      <c r="BT58" s="26" t="s">
        <v>44</v>
      </c>
      <c r="BU58" s="12">
        <v>2</v>
      </c>
      <c r="BV58" s="20">
        <v>10</v>
      </c>
      <c r="BW58" s="20"/>
      <c r="BX58" s="20">
        <v>1</v>
      </c>
      <c r="BY58">
        <f t="shared" si="43"/>
        <v>27</v>
      </c>
      <c r="BZ58">
        <f t="shared" si="44"/>
        <v>1</v>
      </c>
      <c r="CA58">
        <f t="shared" si="39"/>
        <v>4.7037037037037033</v>
      </c>
      <c r="CB58" s="12">
        <f t="shared" si="45"/>
        <v>4.4270152505446623</v>
      </c>
    </row>
    <row r="59" spans="29:80" x14ac:dyDescent="0.25">
      <c r="AD59" t="s">
        <v>127</v>
      </c>
      <c r="AR59" t="s">
        <v>127</v>
      </c>
      <c r="BE59" s="20">
        <v>3.2</v>
      </c>
      <c r="BF59" s="26" t="s">
        <v>44</v>
      </c>
      <c r="BG59" s="12">
        <v>2</v>
      </c>
      <c r="BH59" s="20">
        <v>5</v>
      </c>
      <c r="BI59" s="20"/>
      <c r="BJ59" s="20">
        <v>1</v>
      </c>
      <c r="BK59">
        <f t="shared" si="40"/>
        <v>12</v>
      </c>
      <c r="BL59">
        <f t="shared" si="41"/>
        <v>5</v>
      </c>
      <c r="BM59">
        <f t="shared" si="38"/>
        <v>42.666666666666671</v>
      </c>
      <c r="BN59" s="12">
        <f t="shared" si="42"/>
        <v>15.515151515151517</v>
      </c>
      <c r="BS59" s="20">
        <v>3.2</v>
      </c>
      <c r="BT59" s="26" t="s">
        <v>44</v>
      </c>
      <c r="BU59" s="12">
        <v>2</v>
      </c>
      <c r="BV59" s="20">
        <v>14</v>
      </c>
      <c r="BW59" s="20"/>
      <c r="BX59" s="20">
        <v>1</v>
      </c>
      <c r="BY59">
        <f t="shared" si="43"/>
        <v>17</v>
      </c>
      <c r="BZ59">
        <f t="shared" si="44"/>
        <v>7</v>
      </c>
      <c r="CA59">
        <f t="shared" si="39"/>
        <v>42.17647058823529</v>
      </c>
      <c r="CB59" s="12">
        <f t="shared" si="45"/>
        <v>39.6955017301038</v>
      </c>
    </row>
    <row r="60" spans="29:80" x14ac:dyDescent="0.25">
      <c r="AD60" t="s">
        <v>127</v>
      </c>
      <c r="AR60" t="s">
        <v>127</v>
      </c>
      <c r="BE60" s="20">
        <v>4.0999999999999996</v>
      </c>
      <c r="BF60" s="26" t="s">
        <v>44</v>
      </c>
      <c r="BG60" s="12">
        <v>2</v>
      </c>
      <c r="BH60" s="20">
        <v>6</v>
      </c>
      <c r="BI60" s="20"/>
      <c r="BJ60" s="20">
        <v>1</v>
      </c>
      <c r="BK60">
        <f t="shared" si="40"/>
        <v>14</v>
      </c>
      <c r="BL60">
        <f t="shared" si="41"/>
        <v>1</v>
      </c>
      <c r="BM60">
        <f t="shared" si="38"/>
        <v>8.1428571428571423</v>
      </c>
      <c r="BN60" s="12">
        <f t="shared" si="42"/>
        <v>2.9610389610389611</v>
      </c>
      <c r="BS60" s="20">
        <v>4.0999999999999996</v>
      </c>
      <c r="BT60" s="26" t="s">
        <v>44</v>
      </c>
      <c r="BU60" s="12">
        <v>2</v>
      </c>
      <c r="BV60" s="20">
        <v>8</v>
      </c>
      <c r="BW60" s="20"/>
      <c r="BX60" s="20">
        <v>0</v>
      </c>
      <c r="BY60">
        <f t="shared" si="43"/>
        <v>36</v>
      </c>
      <c r="BZ60">
        <f t="shared" si="44"/>
        <v>1</v>
      </c>
      <c r="CA60">
        <f t="shared" si="39"/>
        <v>3.7777777777777777</v>
      </c>
      <c r="CB60" s="12">
        <f t="shared" si="45"/>
        <v>3.5555555555555554</v>
      </c>
    </row>
    <row r="61" spans="29:80" x14ac:dyDescent="0.25">
      <c r="AD61" t="s">
        <v>127</v>
      </c>
      <c r="AR61" t="s">
        <v>127</v>
      </c>
      <c r="BE61" s="20">
        <v>4.4000000000000004</v>
      </c>
      <c r="BF61" s="26" t="s">
        <v>44</v>
      </c>
      <c r="BG61" s="12">
        <v>2</v>
      </c>
      <c r="BH61" s="20">
        <v>6</v>
      </c>
      <c r="BI61" s="20"/>
      <c r="BJ61" s="20">
        <v>2</v>
      </c>
      <c r="BK61">
        <f t="shared" si="40"/>
        <v>14</v>
      </c>
      <c r="BL61">
        <f t="shared" si="41"/>
        <v>3</v>
      </c>
      <c r="BM61">
        <f t="shared" si="38"/>
        <v>22.428571428571427</v>
      </c>
      <c r="BN61" s="12">
        <f t="shared" si="42"/>
        <v>8.1558441558441555</v>
      </c>
      <c r="BS61" s="20">
        <v>4.4000000000000004</v>
      </c>
      <c r="BT61" s="26" t="s">
        <v>44</v>
      </c>
      <c r="BU61" s="12">
        <v>2</v>
      </c>
      <c r="BV61" s="20">
        <v>14</v>
      </c>
      <c r="BW61" s="20"/>
      <c r="BX61" s="20">
        <v>0</v>
      </c>
      <c r="BY61">
        <f t="shared" si="43"/>
        <v>25</v>
      </c>
      <c r="BZ61">
        <f t="shared" si="44"/>
        <v>1</v>
      </c>
      <c r="CA61">
        <f t="shared" si="39"/>
        <v>5</v>
      </c>
      <c r="CB61" s="12">
        <f t="shared" si="45"/>
        <v>4.7058823529411766</v>
      </c>
    </row>
    <row r="62" spans="29:80" x14ac:dyDescent="0.25">
      <c r="AC62" s="11">
        <v>1.5</v>
      </c>
      <c r="AD62" t="s">
        <v>127</v>
      </c>
      <c r="AE62">
        <v>9</v>
      </c>
      <c r="AF62">
        <v>284</v>
      </c>
      <c r="AG62">
        <v>1</v>
      </c>
      <c r="AH62">
        <f>SUM(AE62,AG54,AG62,AE54)</f>
        <v>23</v>
      </c>
      <c r="AI62">
        <f>SUM(AG62,AG54)</f>
        <v>2</v>
      </c>
      <c r="AJ62">
        <f>((AI62/AH62)*100)+1</f>
        <v>9.695652173913043</v>
      </c>
      <c r="AQ62" s="11">
        <v>1.5</v>
      </c>
      <c r="AR62" t="s">
        <v>127</v>
      </c>
      <c r="AS62">
        <v>13</v>
      </c>
      <c r="AU62">
        <v>0</v>
      </c>
      <c r="AV62">
        <f>SUM(AS62,AU54,AU62,AS54)</f>
        <v>25</v>
      </c>
      <c r="AW62">
        <f>SUM(AU62,AU54)</f>
        <v>0</v>
      </c>
      <c r="AX62">
        <f>((AW62/AV62)*100)+1</f>
        <v>1</v>
      </c>
      <c r="BE62" s="20">
        <v>6.2</v>
      </c>
      <c r="BF62" s="26" t="s">
        <v>44</v>
      </c>
      <c r="BG62" s="12">
        <v>2</v>
      </c>
      <c r="BH62" s="20"/>
      <c r="BI62" s="20"/>
      <c r="BJ62" s="20"/>
      <c r="BK62">
        <f t="shared" si="40"/>
        <v>16</v>
      </c>
      <c r="BL62">
        <f t="shared" si="41"/>
        <v>1</v>
      </c>
      <c r="BM62">
        <f t="shared" si="38"/>
        <v>7.25</v>
      </c>
      <c r="BN62" s="12">
        <f t="shared" si="42"/>
        <v>2.6363636363636362</v>
      </c>
      <c r="BS62" s="20">
        <v>6.2</v>
      </c>
      <c r="BT62" s="26" t="s">
        <v>44</v>
      </c>
      <c r="BU62" s="12">
        <v>2</v>
      </c>
      <c r="BV62" s="20">
        <v>8</v>
      </c>
      <c r="BW62" s="20"/>
      <c r="BX62" s="20">
        <v>0</v>
      </c>
      <c r="BY62">
        <f t="shared" si="43"/>
        <v>32</v>
      </c>
      <c r="BZ62">
        <f t="shared" si="44"/>
        <v>0</v>
      </c>
      <c r="CA62">
        <f t="shared" si="39"/>
        <v>1</v>
      </c>
      <c r="CB62" s="12">
        <f t="shared" si="45"/>
        <v>0.94117647058823528</v>
      </c>
    </row>
    <row r="63" spans="29:80" ht="15.75" x14ac:dyDescent="0.25">
      <c r="AC63" s="11">
        <v>2.4</v>
      </c>
      <c r="AD63" t="s">
        <v>127</v>
      </c>
      <c r="AE63">
        <v>10</v>
      </c>
      <c r="AF63">
        <v>246</v>
      </c>
      <c r="AG63">
        <v>5</v>
      </c>
      <c r="AH63">
        <f t="shared" ref="AH63:AH65" si="46">SUM(AE63,AG55,AG63,AE55)</f>
        <v>24</v>
      </c>
      <c r="AI63">
        <f t="shared" ref="AI63:AI65" si="47">SUM(AG63,AG55)</f>
        <v>6</v>
      </c>
      <c r="AJ63">
        <f t="shared" ref="AJ63:AJ65" si="48">((AI63/AH63)*100)+1</f>
        <v>26</v>
      </c>
      <c r="AQ63" s="11">
        <v>2.4</v>
      </c>
      <c r="AR63" t="s">
        <v>127</v>
      </c>
      <c r="AS63">
        <v>8</v>
      </c>
      <c r="AU63">
        <v>1</v>
      </c>
      <c r="AV63">
        <f t="shared" ref="AV63:AV65" si="49">SUM(AS63,AU55,AU63,AS55)</f>
        <v>16</v>
      </c>
      <c r="AW63">
        <f t="shared" ref="AW63:AW65" si="50">SUM(AU63,AU55)</f>
        <v>1</v>
      </c>
      <c r="AX63">
        <f t="shared" ref="AX63:AX65" si="51">((AW63/AV63)*100)+1</f>
        <v>7.25</v>
      </c>
      <c r="BE63" s="20">
        <v>1.2</v>
      </c>
      <c r="BF63" s="26" t="s">
        <v>44</v>
      </c>
      <c r="BG63" s="24">
        <v>2</v>
      </c>
      <c r="BH63" s="20">
        <v>8</v>
      </c>
      <c r="BI63" s="20"/>
      <c r="BJ63" s="20">
        <v>0</v>
      </c>
      <c r="BK63">
        <f t="shared" si="40"/>
        <v>20</v>
      </c>
      <c r="BL63">
        <f>SUM(BJ63,BJ55)</f>
        <v>0</v>
      </c>
      <c r="BM63">
        <f t="shared" si="38"/>
        <v>1</v>
      </c>
      <c r="BN63" s="12">
        <f t="shared" si="42"/>
        <v>0.36363636363636365</v>
      </c>
      <c r="BS63" s="20">
        <v>1.2</v>
      </c>
      <c r="BT63" s="26" t="s">
        <v>44</v>
      </c>
      <c r="BU63" s="24">
        <v>2</v>
      </c>
      <c r="BV63" s="20">
        <v>10</v>
      </c>
      <c r="BW63" s="20"/>
      <c r="BX63" s="20">
        <v>1</v>
      </c>
      <c r="BY63">
        <f t="shared" si="43"/>
        <v>20</v>
      </c>
      <c r="BZ63">
        <f>SUM(BX63,BX55)</f>
        <v>1</v>
      </c>
      <c r="CA63">
        <f t="shared" si="39"/>
        <v>6</v>
      </c>
      <c r="CB63" s="12">
        <f t="shared" si="45"/>
        <v>5.6470588235294112</v>
      </c>
    </row>
    <row r="64" spans="29:80" x14ac:dyDescent="0.25">
      <c r="AC64" s="11">
        <v>3.3</v>
      </c>
      <c r="AD64" t="s">
        <v>127</v>
      </c>
      <c r="AE64">
        <v>15</v>
      </c>
      <c r="AF64">
        <v>326</v>
      </c>
      <c r="AG64">
        <v>1</v>
      </c>
      <c r="AH64">
        <f t="shared" si="46"/>
        <v>28</v>
      </c>
      <c r="AI64">
        <f t="shared" si="47"/>
        <v>1</v>
      </c>
      <c r="AJ64">
        <f t="shared" si="48"/>
        <v>4.5714285714285712</v>
      </c>
      <c r="AQ64" s="11">
        <v>3.3</v>
      </c>
      <c r="AR64" t="s">
        <v>127</v>
      </c>
      <c r="AS64">
        <v>6</v>
      </c>
      <c r="AU64">
        <v>1</v>
      </c>
      <c r="AV64">
        <f t="shared" si="49"/>
        <v>17</v>
      </c>
      <c r="AW64">
        <f t="shared" si="50"/>
        <v>1</v>
      </c>
      <c r="AX64">
        <f t="shared" si="51"/>
        <v>6.8823529411764701</v>
      </c>
      <c r="BE64" s="20">
        <v>1.4</v>
      </c>
      <c r="BF64" s="26" t="s">
        <v>44</v>
      </c>
      <c r="BG64" s="12">
        <v>2</v>
      </c>
      <c r="BH64" s="20">
        <v>8</v>
      </c>
      <c r="BI64" s="20"/>
      <c r="BJ64" s="20">
        <v>0</v>
      </c>
      <c r="BK64">
        <f t="shared" si="40"/>
        <v>9</v>
      </c>
      <c r="BL64">
        <f t="shared" ref="BL64:BL70" si="52">SUM(BJ64,BJ56)</f>
        <v>0</v>
      </c>
      <c r="BM64">
        <f t="shared" si="38"/>
        <v>1</v>
      </c>
      <c r="BN64" s="12">
        <f t="shared" si="42"/>
        <v>0.36363636363636365</v>
      </c>
      <c r="BS64" s="20">
        <v>1.4</v>
      </c>
      <c r="BT64" s="26" t="s">
        <v>44</v>
      </c>
      <c r="BU64" s="12">
        <v>2</v>
      </c>
      <c r="BV64" s="20">
        <v>7</v>
      </c>
      <c r="BW64" s="20"/>
      <c r="BX64" s="20">
        <v>0</v>
      </c>
      <c r="BY64">
        <f t="shared" si="43"/>
        <v>16</v>
      </c>
      <c r="BZ64">
        <f t="shared" ref="BZ64:BZ70" si="53">SUM(BX64,BX56)</f>
        <v>0</v>
      </c>
      <c r="CA64">
        <f t="shared" si="39"/>
        <v>1</v>
      </c>
      <c r="CB64" s="12">
        <f t="shared" si="45"/>
        <v>0.94117647058823528</v>
      </c>
    </row>
    <row r="65" spans="29:80" ht="15.75" x14ac:dyDescent="0.25">
      <c r="AC65" s="11">
        <v>4.3</v>
      </c>
      <c r="AD65" t="s">
        <v>127</v>
      </c>
      <c r="AE65">
        <v>10</v>
      </c>
      <c r="AF65">
        <v>154</v>
      </c>
      <c r="AG65">
        <v>0</v>
      </c>
      <c r="AH65">
        <f t="shared" si="46"/>
        <v>18</v>
      </c>
      <c r="AI65">
        <f t="shared" si="47"/>
        <v>0</v>
      </c>
      <c r="AJ65">
        <f t="shared" si="48"/>
        <v>1</v>
      </c>
      <c r="AQ65" s="11">
        <v>4.3</v>
      </c>
      <c r="AR65" t="s">
        <v>127</v>
      </c>
      <c r="AS65">
        <v>5</v>
      </c>
      <c r="AU65">
        <v>0</v>
      </c>
      <c r="AV65">
        <f t="shared" si="49"/>
        <v>10</v>
      </c>
      <c r="AW65">
        <f t="shared" si="50"/>
        <v>0</v>
      </c>
      <c r="AX65">
        <f t="shared" si="51"/>
        <v>1</v>
      </c>
      <c r="BE65" s="20">
        <v>2.2000000000000002</v>
      </c>
      <c r="BF65" s="26" t="s">
        <v>44</v>
      </c>
      <c r="BG65" s="24">
        <v>2</v>
      </c>
      <c r="BH65" s="20">
        <v>15</v>
      </c>
      <c r="BI65" s="20"/>
      <c r="BJ65" s="20">
        <v>0</v>
      </c>
      <c r="BK65">
        <f t="shared" si="40"/>
        <v>17</v>
      </c>
      <c r="BL65">
        <f t="shared" si="52"/>
        <v>0</v>
      </c>
      <c r="BM65">
        <f t="shared" si="38"/>
        <v>1</v>
      </c>
      <c r="BN65" s="12">
        <f t="shared" si="42"/>
        <v>0.36363636363636365</v>
      </c>
      <c r="BS65" s="20">
        <v>2.2000000000000002</v>
      </c>
      <c r="BT65" s="26" t="s">
        <v>44</v>
      </c>
      <c r="BU65" s="24">
        <v>2</v>
      </c>
      <c r="BV65" s="20">
        <v>8</v>
      </c>
      <c r="BW65" s="20"/>
      <c r="BX65" s="20">
        <v>0</v>
      </c>
      <c r="BY65">
        <f t="shared" si="43"/>
        <v>16</v>
      </c>
      <c r="BZ65">
        <f t="shared" si="53"/>
        <v>0</v>
      </c>
      <c r="CA65">
        <f t="shared" si="39"/>
        <v>1</v>
      </c>
      <c r="CB65" s="12">
        <f t="shared" si="45"/>
        <v>0.94117647058823528</v>
      </c>
    </row>
    <row r="66" spans="29:80" x14ac:dyDescent="0.25">
      <c r="AD66" t="s">
        <v>127</v>
      </c>
      <c r="AR66" t="s">
        <v>127</v>
      </c>
      <c r="BE66" s="20">
        <v>2.5</v>
      </c>
      <c r="BF66" s="26" t="s">
        <v>44</v>
      </c>
      <c r="BG66" s="12">
        <v>2</v>
      </c>
      <c r="BH66" s="20">
        <v>7</v>
      </c>
      <c r="BI66" s="20"/>
      <c r="BJ66" s="20">
        <v>0</v>
      </c>
      <c r="BK66">
        <f t="shared" si="40"/>
        <v>24</v>
      </c>
      <c r="BL66">
        <f t="shared" si="52"/>
        <v>1</v>
      </c>
      <c r="BM66">
        <f t="shared" si="38"/>
        <v>5.1666666666666661</v>
      </c>
      <c r="BN66" s="12">
        <f t="shared" si="42"/>
        <v>1.8787878787878787</v>
      </c>
      <c r="BS66" s="20">
        <v>2.5</v>
      </c>
      <c r="BT66" s="26" t="s">
        <v>44</v>
      </c>
      <c r="BU66" s="12">
        <v>2</v>
      </c>
      <c r="BV66" s="20">
        <v>7</v>
      </c>
      <c r="BW66" s="20"/>
      <c r="BX66" s="20">
        <v>2</v>
      </c>
      <c r="BY66">
        <f t="shared" si="43"/>
        <v>23</v>
      </c>
      <c r="BZ66">
        <f t="shared" si="53"/>
        <v>3</v>
      </c>
      <c r="CA66">
        <f t="shared" si="39"/>
        <v>14.043478260869565</v>
      </c>
      <c r="CB66" s="12">
        <f t="shared" si="45"/>
        <v>13.217391304347824</v>
      </c>
    </row>
    <row r="67" spans="29:80" ht="15.75" x14ac:dyDescent="0.25">
      <c r="AD67" t="s">
        <v>127</v>
      </c>
      <c r="AR67" t="s">
        <v>127</v>
      </c>
      <c r="BE67" s="20">
        <v>3.2</v>
      </c>
      <c r="BF67" s="26" t="s">
        <v>44</v>
      </c>
      <c r="BG67" s="24">
        <v>2</v>
      </c>
      <c r="BH67" s="20">
        <v>5</v>
      </c>
      <c r="BI67" s="20"/>
      <c r="BJ67" s="20">
        <v>5</v>
      </c>
      <c r="BK67">
        <f t="shared" si="40"/>
        <v>16</v>
      </c>
      <c r="BL67">
        <f t="shared" si="52"/>
        <v>6</v>
      </c>
      <c r="BM67">
        <f t="shared" si="38"/>
        <v>38.5</v>
      </c>
      <c r="BN67" s="12">
        <f t="shared" si="42"/>
        <v>14</v>
      </c>
      <c r="BS67" s="20">
        <v>3.2</v>
      </c>
      <c r="BT67" s="26" t="s">
        <v>44</v>
      </c>
      <c r="BU67" s="24">
        <v>2</v>
      </c>
      <c r="BV67" s="20">
        <v>13</v>
      </c>
      <c r="BW67" s="20"/>
      <c r="BX67" s="20">
        <v>5</v>
      </c>
      <c r="BY67">
        <f t="shared" si="43"/>
        <v>24</v>
      </c>
      <c r="BZ67">
        <f t="shared" si="53"/>
        <v>6</v>
      </c>
      <c r="CA67">
        <f t="shared" si="39"/>
        <v>26</v>
      </c>
      <c r="CB67" s="12">
        <f t="shared" si="45"/>
        <v>24.470588235294116</v>
      </c>
    </row>
    <row r="68" spans="29:80" x14ac:dyDescent="0.25">
      <c r="AD68" t="s">
        <v>127</v>
      </c>
      <c r="AR68" t="s">
        <v>127</v>
      </c>
      <c r="BE68" s="20">
        <v>4.0999999999999996</v>
      </c>
      <c r="BF68" s="26" t="s">
        <v>44</v>
      </c>
      <c r="BG68" s="12">
        <v>2</v>
      </c>
      <c r="BH68" s="20">
        <v>9</v>
      </c>
      <c r="BI68" s="20"/>
      <c r="BJ68" s="20">
        <v>3</v>
      </c>
      <c r="BK68">
        <f t="shared" si="40"/>
        <v>19</v>
      </c>
      <c r="BL68">
        <f t="shared" si="52"/>
        <v>4</v>
      </c>
      <c r="BM68">
        <f t="shared" si="38"/>
        <v>22.052631578947366</v>
      </c>
      <c r="BN68" s="12">
        <f t="shared" si="42"/>
        <v>8.01913875598086</v>
      </c>
      <c r="BS68" s="20">
        <v>4.0999999999999996</v>
      </c>
      <c r="BT68" s="26" t="s">
        <v>44</v>
      </c>
      <c r="BU68" s="12">
        <v>2</v>
      </c>
      <c r="BV68" s="20">
        <v>12</v>
      </c>
      <c r="BW68" s="20"/>
      <c r="BX68" s="20">
        <v>0</v>
      </c>
      <c r="BY68">
        <f t="shared" si="43"/>
        <v>30</v>
      </c>
      <c r="BZ68">
        <f t="shared" si="53"/>
        <v>0</v>
      </c>
      <c r="CA68">
        <f t="shared" si="39"/>
        <v>1</v>
      </c>
      <c r="CB68" s="12">
        <f t="shared" si="45"/>
        <v>0.94117647058823528</v>
      </c>
    </row>
    <row r="69" spans="29:80" ht="15.75" x14ac:dyDescent="0.25">
      <c r="AD69" t="s">
        <v>127</v>
      </c>
      <c r="AR69" t="s">
        <v>127</v>
      </c>
      <c r="BE69" s="20">
        <v>4.4000000000000004</v>
      </c>
      <c r="BF69" s="26" t="s">
        <v>44</v>
      </c>
      <c r="BG69" s="24">
        <v>2</v>
      </c>
      <c r="BH69" s="20">
        <v>6</v>
      </c>
      <c r="BI69" s="20"/>
      <c r="BJ69" s="20">
        <v>2</v>
      </c>
      <c r="BK69">
        <f t="shared" si="40"/>
        <v>16</v>
      </c>
      <c r="BL69">
        <f t="shared" si="52"/>
        <v>4</v>
      </c>
      <c r="BM69">
        <f t="shared" si="38"/>
        <v>26</v>
      </c>
      <c r="BN69" s="12">
        <f t="shared" si="42"/>
        <v>9.454545454545455</v>
      </c>
      <c r="BS69" s="20">
        <v>4.4000000000000004</v>
      </c>
      <c r="BT69" s="26" t="s">
        <v>44</v>
      </c>
      <c r="BU69" s="24">
        <v>2</v>
      </c>
      <c r="BV69" s="20">
        <v>11</v>
      </c>
      <c r="BW69" s="20"/>
      <c r="BX69" s="20">
        <v>0</v>
      </c>
      <c r="BY69">
        <f t="shared" si="43"/>
        <v>24</v>
      </c>
      <c r="BZ69">
        <f t="shared" si="53"/>
        <v>0</v>
      </c>
      <c r="CA69">
        <f t="shared" si="39"/>
        <v>1</v>
      </c>
      <c r="CB69" s="12">
        <f t="shared" si="45"/>
        <v>0.94117647058823528</v>
      </c>
    </row>
    <row r="70" spans="29:80" ht="15.75" x14ac:dyDescent="0.25">
      <c r="AD70" s="2" t="s">
        <v>24</v>
      </c>
      <c r="AE70" s="2">
        <f>AVERAGE(AE54:AE61)</f>
        <v>10</v>
      </c>
      <c r="AF70" s="2">
        <f>AVERAGE(AF54:AF61)</f>
        <v>273.25</v>
      </c>
      <c r="AG70" s="2">
        <f>AVERAGE(AG54:AG61)</f>
        <v>0.5</v>
      </c>
      <c r="AH70" s="2"/>
      <c r="AI70" s="2"/>
      <c r="AJ70" s="2">
        <f>AVERAGE(AJ62:AJ69)</f>
        <v>10.316770186335404</v>
      </c>
      <c r="AK70">
        <f>1/AJ70</f>
        <v>9.692956050571945E-2</v>
      </c>
      <c r="AR70" s="2" t="s">
        <v>24</v>
      </c>
      <c r="AS70" s="2">
        <f>AVERAGE(AS54:AS61)</f>
        <v>8.5</v>
      </c>
      <c r="AT70" s="2">
        <f>AVERAGE(AT54:AT61)</f>
        <v>278</v>
      </c>
      <c r="AU70" s="2">
        <f>AVERAGE(AU54:AU61)</f>
        <v>0</v>
      </c>
      <c r="AV70" s="2"/>
      <c r="AW70" s="2"/>
      <c r="AX70" s="2">
        <f>AVERAGE(AX62:AX69)</f>
        <v>4.0330882352941178</v>
      </c>
      <c r="AY70">
        <f>1/AX70</f>
        <v>0.24794895168641751</v>
      </c>
      <c r="BE70" s="20">
        <v>6.2</v>
      </c>
      <c r="BF70" s="26" t="s">
        <v>44</v>
      </c>
      <c r="BG70" s="12">
        <v>2</v>
      </c>
      <c r="BH70" s="20">
        <v>7</v>
      </c>
      <c r="BI70" s="20"/>
      <c r="BJ70" s="20">
        <v>0</v>
      </c>
      <c r="BK70">
        <f t="shared" si="40"/>
        <v>9</v>
      </c>
      <c r="BL70">
        <f t="shared" si="52"/>
        <v>0</v>
      </c>
      <c r="BM70">
        <f>((BL70/BK70)*100)+1</f>
        <v>1</v>
      </c>
      <c r="BN70" s="12">
        <f t="shared" si="42"/>
        <v>0.36363636363636365</v>
      </c>
      <c r="BS70" s="20">
        <v>6.2</v>
      </c>
      <c r="BT70" s="26" t="s">
        <v>44</v>
      </c>
      <c r="BU70" s="12">
        <v>2</v>
      </c>
      <c r="BV70" s="20">
        <v>6</v>
      </c>
      <c r="BW70" s="20"/>
      <c r="BX70" s="20">
        <v>0</v>
      </c>
      <c r="BY70">
        <f t="shared" si="43"/>
        <v>23</v>
      </c>
      <c r="BZ70">
        <f t="shared" si="53"/>
        <v>0</v>
      </c>
      <c r="CA70">
        <f>((BZ70/BY70)*100)+1</f>
        <v>1</v>
      </c>
      <c r="CB70" s="12">
        <f t="shared" si="45"/>
        <v>0.94117647058823528</v>
      </c>
    </row>
    <row r="71" spans="29:80" ht="15.75" x14ac:dyDescent="0.25">
      <c r="AD71" s="2" t="s">
        <v>26</v>
      </c>
      <c r="AE71">
        <f>STDEV(AE54:AE61)</f>
        <v>2.3094010767585029</v>
      </c>
      <c r="AF71">
        <f>STDEV(AF54:AF61)</f>
        <v>40.917600125129532</v>
      </c>
      <c r="AG71">
        <f>STDEV(AG54:AG61)</f>
        <v>0.57735026918962573</v>
      </c>
      <c r="AJ71">
        <f>STDEV(AJ62:AJ69)</f>
        <v>11.047784724407304</v>
      </c>
      <c r="AR71" s="2" t="s">
        <v>26</v>
      </c>
      <c r="AS71">
        <f>STDEV(AS54:AS61)</f>
        <v>3.1091263510296048</v>
      </c>
      <c r="AT71" t="e">
        <f>STDEV(AT54:AT61)</f>
        <v>#DIV/0!</v>
      </c>
      <c r="AU71">
        <f>STDEV(AU54:AU61)</f>
        <v>0</v>
      </c>
      <c r="AX71">
        <f>STDEV(AX62:AX69)</f>
        <v>3.5055232206832843</v>
      </c>
      <c r="BE71" s="12"/>
      <c r="BF71" s="2" t="s">
        <v>24</v>
      </c>
      <c r="BG71" s="2">
        <f>AVERAGE(BG55:BG62)</f>
        <v>2</v>
      </c>
      <c r="BH71" s="2">
        <f>AVERAGE(BH55:BH62)</f>
        <v>8</v>
      </c>
      <c r="BI71" s="2" t="e">
        <f>AVERAGE(BI55:BI62)</f>
        <v>#DIV/0!</v>
      </c>
      <c r="BJ71" s="2"/>
      <c r="BK71" s="2"/>
      <c r="BL71" s="2">
        <f>AVERAGE(BL55:BL70)</f>
        <v>1.6875</v>
      </c>
      <c r="BM71">
        <f>1/BL71</f>
        <v>0.59259259259259256</v>
      </c>
      <c r="BN71" s="12"/>
      <c r="BS71" s="12"/>
      <c r="BT71" s="2" t="s">
        <v>24</v>
      </c>
      <c r="BU71" s="2">
        <f>AVERAGE(BU55:BU62)</f>
        <v>2</v>
      </c>
      <c r="BV71" s="2">
        <f>AVERAGE(BV55:BV62)</f>
        <v>9.125</v>
      </c>
      <c r="BW71" s="2" t="e">
        <f>AVERAGE(BW55:BW62)</f>
        <v>#DIV/0!</v>
      </c>
      <c r="BX71" s="2"/>
      <c r="BY71" s="2"/>
      <c r="BZ71" s="2">
        <f>AVERAGE(BZ55:BZ70)</f>
        <v>1.5</v>
      </c>
      <c r="CA71">
        <f>1/BZ71</f>
        <v>0.66666666666666663</v>
      </c>
      <c r="CB71" s="12"/>
    </row>
    <row r="72" spans="29:80" ht="15.75" x14ac:dyDescent="0.25">
      <c r="AD72" s="2" t="s">
        <v>25</v>
      </c>
      <c r="AE72" s="2">
        <f>AE71/SQRT(COUNT(AE54:AE61))</f>
        <v>1.1547005383792515</v>
      </c>
      <c r="AF72" s="2">
        <f>AF71/SQRT(COUNT(AF54:AF61))</f>
        <v>20.458800062564766</v>
      </c>
      <c r="AG72" s="2">
        <f>AG71/SQRT(COUNT(AG54:AG61))</f>
        <v>0.28867513459481287</v>
      </c>
      <c r="AH72" s="2"/>
      <c r="AI72" s="2"/>
      <c r="AJ72" s="2">
        <f>AJ71/SQRT(COUNT(AJ62:AJ69))</f>
        <v>5.523892362203652</v>
      </c>
      <c r="AR72" s="2" t="s">
        <v>25</v>
      </c>
      <c r="AS72" s="2">
        <f>AS71/SQRT(COUNT(AS54:AS61))</f>
        <v>1.5545631755148024</v>
      </c>
      <c r="AT72" s="2" t="e">
        <f>AT71/SQRT(COUNT(AT54:AT61))</f>
        <v>#DIV/0!</v>
      </c>
      <c r="AU72" s="2">
        <f>AU71/SQRT(COUNT(AU54:AU61))</f>
        <v>0</v>
      </c>
      <c r="AV72" s="2"/>
      <c r="AW72" s="2"/>
      <c r="AX72" s="2">
        <f>AX71/SQRT(COUNT(AX62:AX69))</f>
        <v>1.7527616103416421</v>
      </c>
      <c r="BE72" s="12"/>
      <c r="BF72" s="2" t="s">
        <v>26</v>
      </c>
      <c r="BG72">
        <f>STDEV(BG55:BG62)</f>
        <v>0</v>
      </c>
      <c r="BH72">
        <f>STDEV(BH55:BH62)</f>
        <v>4.2031734043061642</v>
      </c>
      <c r="BI72" t="e">
        <f>STDEV(BI55:BI62)</f>
        <v>#DIV/0!</v>
      </c>
      <c r="BL72">
        <f>STDEV(BL55:BL70)</f>
        <v>2.056493779875511</v>
      </c>
      <c r="BN72" s="12"/>
      <c r="BS72" s="12"/>
      <c r="BT72" s="2" t="s">
        <v>26</v>
      </c>
      <c r="BU72">
        <f>STDEV(BU55:BU62)</f>
        <v>0</v>
      </c>
      <c r="BV72">
        <f>STDEV(BV55:BV62)</f>
        <v>3.5228843701879127</v>
      </c>
      <c r="BW72" t="e">
        <f>STDEV(BW55:BW62)</f>
        <v>#DIV/0!</v>
      </c>
      <c r="BZ72">
        <f>STDEV(BZ55:BZ70)</f>
        <v>2.2803508501982761</v>
      </c>
      <c r="CB72" s="12"/>
    </row>
    <row r="73" spans="29:80" ht="15.75" x14ac:dyDescent="0.25">
      <c r="BE73" s="12"/>
      <c r="BF73" s="2" t="s">
        <v>25</v>
      </c>
      <c r="BG73" s="2">
        <f>BG72/SQRT(COUNT(BG55:BG62))</f>
        <v>0</v>
      </c>
      <c r="BH73" s="2">
        <f>BH72/SQRT(COUNT(BH55:BH62))</f>
        <v>1.5886502207249789</v>
      </c>
      <c r="BI73" s="2" t="e">
        <f>BI72/SQRT(COUNT(BI55:BI62))</f>
        <v>#DIV/0!</v>
      </c>
      <c r="BJ73" s="2"/>
      <c r="BK73" s="2"/>
      <c r="BL73" s="2">
        <f>BL72/SQRT(COUNT(BL55:BL70))</f>
        <v>0.51412344496887774</v>
      </c>
      <c r="BN73" s="12"/>
      <c r="BS73" s="12"/>
      <c r="BT73" s="2" t="s">
        <v>25</v>
      </c>
      <c r="BU73" s="2">
        <f>BU72/SQRT(COUNT(BU55:BU62))</f>
        <v>0</v>
      </c>
      <c r="BV73" s="2">
        <f>BV72/SQRT(COUNT(BV55:BV62))</f>
        <v>1.2455277137479863</v>
      </c>
      <c r="BW73" s="2" t="e">
        <f>BW72/SQRT(COUNT(BW55:BW62))</f>
        <v>#DIV/0!</v>
      </c>
      <c r="BX73" s="2"/>
      <c r="BY73" s="2"/>
      <c r="BZ73" s="2">
        <f>BZ72/SQRT(COUNT(BZ55:BZ70))</f>
        <v>0.57008771254956903</v>
      </c>
      <c r="CB73" s="12"/>
    </row>
    <row r="74" spans="29:80" ht="15.75" x14ac:dyDescent="0.25">
      <c r="AC74" s="27">
        <v>3.4</v>
      </c>
      <c r="AD74" s="11" t="s">
        <v>44</v>
      </c>
      <c r="AE74">
        <v>11</v>
      </c>
      <c r="AF74">
        <v>13</v>
      </c>
      <c r="AG74">
        <v>0</v>
      </c>
      <c r="AJ74" s="2"/>
      <c r="AQ74" s="27">
        <v>3.4</v>
      </c>
      <c r="AR74" s="11" t="s">
        <v>44</v>
      </c>
      <c r="AS74">
        <v>11</v>
      </c>
      <c r="AU74">
        <v>0</v>
      </c>
      <c r="AX74" s="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</row>
    <row r="75" spans="29:80" x14ac:dyDescent="0.25">
      <c r="AC75" s="27">
        <v>3.5</v>
      </c>
      <c r="AD75" s="11" t="s">
        <v>44</v>
      </c>
      <c r="AE75">
        <v>5</v>
      </c>
      <c r="AF75">
        <v>15</v>
      </c>
      <c r="AG75">
        <v>1</v>
      </c>
      <c r="AQ75" s="27">
        <v>3.5</v>
      </c>
      <c r="AR75" s="11" t="s">
        <v>44</v>
      </c>
      <c r="AS75">
        <v>5</v>
      </c>
      <c r="AU75">
        <v>1</v>
      </c>
      <c r="BE75" s="12"/>
      <c r="BF75" s="12"/>
      <c r="BG75" s="12"/>
      <c r="BH75" s="12"/>
      <c r="BI75" s="12"/>
      <c r="BJ75" s="12"/>
      <c r="BK75" t="s">
        <v>131</v>
      </c>
      <c r="BM75">
        <f>TTEST(BM19:BM34,BM55:BM70,2,2)</f>
        <v>0.51478587312514823</v>
      </c>
      <c r="BN75" s="12"/>
      <c r="BS75" s="12"/>
      <c r="BT75" s="12"/>
      <c r="BU75" s="12"/>
      <c r="BV75" s="12"/>
      <c r="BW75" s="12"/>
      <c r="BX75" s="12"/>
      <c r="BY75" t="s">
        <v>131</v>
      </c>
      <c r="CA75">
        <f>TTEST(CA19:CA34,CA55:CA70,2,2)</f>
        <v>0.43293396046933674</v>
      </c>
      <c r="CB75" s="12"/>
    </row>
    <row r="76" spans="29:80" ht="15.75" x14ac:dyDescent="0.25">
      <c r="AC76" s="27">
        <v>4.0999999999999996</v>
      </c>
      <c r="AD76" s="11" t="s">
        <v>44</v>
      </c>
      <c r="AE76">
        <v>12</v>
      </c>
      <c r="AF76">
        <v>0</v>
      </c>
      <c r="AG76">
        <v>0</v>
      </c>
      <c r="AJ76" s="2"/>
      <c r="AQ76" s="27">
        <v>4.0999999999999996</v>
      </c>
      <c r="AR76" s="11" t="s">
        <v>44</v>
      </c>
      <c r="AS76">
        <v>12</v>
      </c>
      <c r="AU76">
        <v>0</v>
      </c>
      <c r="AX76" s="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</row>
    <row r="77" spans="29:80" ht="15.75" x14ac:dyDescent="0.25">
      <c r="AC77" s="27">
        <v>4.2</v>
      </c>
      <c r="AD77" s="11" t="s">
        <v>44</v>
      </c>
      <c r="AE77">
        <v>7</v>
      </c>
      <c r="AF77">
        <v>4</v>
      </c>
      <c r="AG77">
        <v>0</v>
      </c>
      <c r="AQ77" s="27">
        <v>4.2</v>
      </c>
      <c r="AR77" s="11" t="s">
        <v>44</v>
      </c>
      <c r="AS77">
        <v>7</v>
      </c>
      <c r="AU77">
        <v>0</v>
      </c>
      <c r="BE77" s="20">
        <v>1.3</v>
      </c>
      <c r="BF77" s="28" t="s">
        <v>134</v>
      </c>
      <c r="BG77">
        <v>1</v>
      </c>
      <c r="BH77" s="20">
        <v>13</v>
      </c>
      <c r="BI77" s="20"/>
      <c r="BJ77" s="20">
        <v>1</v>
      </c>
      <c r="BM77" s="2"/>
      <c r="BN77" s="12"/>
      <c r="BS77" s="20">
        <v>1.3</v>
      </c>
      <c r="BT77" s="28" t="s">
        <v>134</v>
      </c>
      <c r="BU77">
        <v>1</v>
      </c>
      <c r="BV77" s="20">
        <v>10</v>
      </c>
      <c r="BW77" s="20"/>
      <c r="BX77" s="20">
        <v>0</v>
      </c>
      <c r="CA77" s="2"/>
      <c r="CB77" s="12"/>
    </row>
    <row r="78" spans="29:80" x14ac:dyDescent="0.25">
      <c r="AC78" s="11"/>
      <c r="AD78" s="11"/>
      <c r="AQ78" s="11"/>
      <c r="AR78" s="11"/>
      <c r="BE78" s="20">
        <v>1.5</v>
      </c>
      <c r="BF78" s="28" t="s">
        <v>134</v>
      </c>
      <c r="BG78">
        <v>1</v>
      </c>
      <c r="BH78" s="20">
        <v>6</v>
      </c>
      <c r="BI78" s="20"/>
      <c r="BJ78" s="20">
        <v>0</v>
      </c>
      <c r="BN78" s="12"/>
      <c r="BS78" s="20">
        <v>1.5</v>
      </c>
      <c r="BT78" s="28" t="s">
        <v>134</v>
      </c>
      <c r="BU78">
        <v>1</v>
      </c>
      <c r="BV78" s="20">
        <v>10</v>
      </c>
      <c r="BW78" s="20"/>
      <c r="BX78" s="20">
        <v>1</v>
      </c>
      <c r="CB78" s="12"/>
    </row>
    <row r="79" spans="29:80" x14ac:dyDescent="0.25">
      <c r="AC79" s="25"/>
      <c r="AD79" s="11"/>
      <c r="AQ79" s="25"/>
      <c r="AR79" s="11"/>
      <c r="BE79" s="20">
        <v>2.2999999999999998</v>
      </c>
      <c r="BF79" s="28" t="s">
        <v>134</v>
      </c>
      <c r="BG79">
        <v>1</v>
      </c>
      <c r="BH79" s="20">
        <v>8</v>
      </c>
      <c r="BI79" s="20"/>
      <c r="BJ79" s="20">
        <v>0</v>
      </c>
      <c r="BN79" s="12"/>
      <c r="BS79" s="20">
        <v>2.2999999999999998</v>
      </c>
      <c r="BT79" s="28" t="s">
        <v>134</v>
      </c>
      <c r="BU79">
        <v>1</v>
      </c>
      <c r="BV79" s="20">
        <v>8</v>
      </c>
      <c r="BW79" s="20"/>
      <c r="BX79" s="20">
        <v>2</v>
      </c>
      <c r="CB79" s="12"/>
    </row>
    <row r="80" spans="29:80" x14ac:dyDescent="0.25">
      <c r="AC80" s="25"/>
      <c r="AD80" s="11"/>
      <c r="AQ80" s="25"/>
      <c r="AR80" s="11"/>
      <c r="BE80" s="20">
        <v>2.4</v>
      </c>
      <c r="BF80" s="28" t="s">
        <v>134</v>
      </c>
      <c r="BG80">
        <v>1</v>
      </c>
      <c r="BH80" s="20">
        <v>3</v>
      </c>
      <c r="BI80" s="20"/>
      <c r="BJ80" s="20">
        <v>0</v>
      </c>
      <c r="BN80" s="12"/>
      <c r="BS80" s="20">
        <v>2.4</v>
      </c>
      <c r="BT80" s="28" t="s">
        <v>134</v>
      </c>
      <c r="BU80">
        <v>1</v>
      </c>
      <c r="BV80" s="20">
        <v>14</v>
      </c>
      <c r="BW80" s="20"/>
      <c r="BX80" s="20">
        <v>0</v>
      </c>
      <c r="CB80" s="12"/>
    </row>
    <row r="81" spans="29:80" x14ac:dyDescent="0.25">
      <c r="AC81" s="25"/>
      <c r="AD81" s="11"/>
      <c r="AQ81" s="25"/>
      <c r="AR81" s="11"/>
      <c r="BE81" s="20">
        <v>3.3</v>
      </c>
      <c r="BF81" s="28" t="s">
        <v>134</v>
      </c>
      <c r="BG81">
        <v>1</v>
      </c>
      <c r="BH81" s="20">
        <v>8</v>
      </c>
      <c r="BI81" s="20"/>
      <c r="BJ81" s="20">
        <v>1</v>
      </c>
      <c r="BN81" s="12"/>
      <c r="BS81" s="20">
        <v>3.3</v>
      </c>
      <c r="BT81" s="28" t="s">
        <v>134</v>
      </c>
      <c r="BU81">
        <v>1</v>
      </c>
      <c r="BV81" s="20">
        <v>12</v>
      </c>
      <c r="BW81" s="20"/>
      <c r="BX81" s="20">
        <v>0</v>
      </c>
      <c r="CB81" s="12"/>
    </row>
    <row r="82" spans="29:80" x14ac:dyDescent="0.25">
      <c r="AC82" s="25"/>
      <c r="AD82" s="11"/>
      <c r="AQ82" s="25"/>
      <c r="AR82" s="11"/>
      <c r="BE82" s="20">
        <v>4.2</v>
      </c>
      <c r="BF82" s="28" t="s">
        <v>134</v>
      </c>
      <c r="BG82">
        <v>1</v>
      </c>
      <c r="BH82" s="20">
        <v>7</v>
      </c>
      <c r="BI82" s="20"/>
      <c r="BJ82" s="20">
        <v>0</v>
      </c>
      <c r="BN82" s="12"/>
      <c r="BS82" s="20">
        <v>4.2</v>
      </c>
      <c r="BT82" s="28" t="s">
        <v>134</v>
      </c>
      <c r="BU82">
        <v>1</v>
      </c>
      <c r="BV82" s="20">
        <v>10</v>
      </c>
      <c r="BW82" s="20"/>
      <c r="BX82" s="20">
        <v>0</v>
      </c>
      <c r="CB82" s="12"/>
    </row>
    <row r="83" spans="29:80" x14ac:dyDescent="0.25">
      <c r="AC83" s="27">
        <v>3.4</v>
      </c>
      <c r="AD83" s="11" t="s">
        <v>44</v>
      </c>
      <c r="AE83">
        <v>12</v>
      </c>
      <c r="AF83">
        <v>4</v>
      </c>
      <c r="AG83">
        <v>0</v>
      </c>
      <c r="AH83">
        <f>SUM(AE83,AG74,AG83,AE74)</f>
        <v>23</v>
      </c>
      <c r="AI83">
        <f>SUM(AG83,AG74)</f>
        <v>0</v>
      </c>
      <c r="AJ83">
        <f>((AI83/AH83)*100)+1</f>
        <v>1</v>
      </c>
      <c r="AK83">
        <f>AJ83*$AK$70</f>
        <v>9.692956050571945E-2</v>
      </c>
      <c r="AQ83" s="27">
        <v>3.4</v>
      </c>
      <c r="AR83" s="11" t="s">
        <v>44</v>
      </c>
      <c r="AS83">
        <v>11</v>
      </c>
      <c r="AU83">
        <v>0</v>
      </c>
      <c r="AV83">
        <f>SUM(AS83,AU74,AU83,AS74)</f>
        <v>22</v>
      </c>
      <c r="AW83">
        <f>SUM(AU83,AU74)</f>
        <v>0</v>
      </c>
      <c r="AX83">
        <f>((AW83/AV83)*100)+1</f>
        <v>1</v>
      </c>
      <c r="AY83">
        <f>AX83*$AK$70</f>
        <v>9.692956050571945E-2</v>
      </c>
      <c r="BE83" s="20">
        <v>5.0999999999999996</v>
      </c>
      <c r="BF83" s="28" t="s">
        <v>134</v>
      </c>
      <c r="BG83">
        <v>1</v>
      </c>
      <c r="BH83" s="20">
        <v>5</v>
      </c>
      <c r="BI83" s="20"/>
      <c r="BJ83" s="20">
        <v>0</v>
      </c>
      <c r="BN83" s="12"/>
      <c r="BS83" s="20">
        <v>5.0999999999999996</v>
      </c>
      <c r="BT83" s="28" t="s">
        <v>134</v>
      </c>
      <c r="BU83">
        <v>1</v>
      </c>
      <c r="BV83" s="20">
        <v>10</v>
      </c>
      <c r="BW83" s="20"/>
      <c r="BX83" s="20">
        <v>0</v>
      </c>
      <c r="CB83" s="12"/>
    </row>
    <row r="84" spans="29:80" x14ac:dyDescent="0.25">
      <c r="AC84" s="27">
        <v>3.5</v>
      </c>
      <c r="AD84" s="11" t="s">
        <v>44</v>
      </c>
      <c r="AE84">
        <v>8</v>
      </c>
      <c r="AF84">
        <v>26</v>
      </c>
      <c r="AG84">
        <v>0</v>
      </c>
      <c r="AH84">
        <f t="shared" ref="AH84:AH86" si="54">SUM(AE84,AG75,AG84,AE75)</f>
        <v>14</v>
      </c>
      <c r="AI84">
        <f t="shared" ref="AI84:AI86" si="55">SUM(AG84,AG75)</f>
        <v>1</v>
      </c>
      <c r="AJ84">
        <f t="shared" ref="AJ84:AJ86" si="56">((AI84/AH84)*100)+1</f>
        <v>8.1428571428571423</v>
      </c>
      <c r="AK84">
        <f t="shared" ref="AK84:AK86" si="57">AJ84*$AK$70</f>
        <v>0.78928356411800116</v>
      </c>
      <c r="AQ84" s="27">
        <v>3.5</v>
      </c>
      <c r="AR84" s="11" t="s">
        <v>44</v>
      </c>
      <c r="AS84">
        <v>16</v>
      </c>
      <c r="AU84">
        <v>1</v>
      </c>
      <c r="AV84">
        <f t="shared" ref="AV84:AV86" si="58">SUM(AS84,AU75,AU84,AS75)</f>
        <v>23</v>
      </c>
      <c r="AW84">
        <f t="shared" ref="AW84:AW86" si="59">SUM(AU84,AU75)</f>
        <v>2</v>
      </c>
      <c r="AX84">
        <f t="shared" ref="AX84:AX86" si="60">((AW84/AV84)*100)+1</f>
        <v>9.695652173913043</v>
      </c>
      <c r="AY84">
        <f t="shared" ref="AY84:AY86" si="61">AX84*$AK$70</f>
        <v>0.93979530403371458</v>
      </c>
      <c r="BE84" s="20">
        <v>5.4</v>
      </c>
      <c r="BF84" s="28" t="s">
        <v>134</v>
      </c>
      <c r="BG84">
        <v>1</v>
      </c>
      <c r="BH84" s="20">
        <v>7</v>
      </c>
      <c r="BI84" s="20"/>
      <c r="BJ84" s="20">
        <v>0</v>
      </c>
      <c r="BN84" s="12"/>
      <c r="BS84" s="20">
        <v>5.4</v>
      </c>
      <c r="BT84" s="28" t="s">
        <v>134</v>
      </c>
      <c r="BU84">
        <v>1</v>
      </c>
      <c r="BV84" s="20">
        <v>11</v>
      </c>
      <c r="BW84" s="20"/>
      <c r="BX84" s="20">
        <v>0</v>
      </c>
      <c r="CB84" s="12"/>
    </row>
    <row r="85" spans="29:80" x14ac:dyDescent="0.25">
      <c r="AC85" s="27">
        <v>4.0999999999999996</v>
      </c>
      <c r="AD85" s="11" t="s">
        <v>44</v>
      </c>
      <c r="AE85">
        <v>7</v>
      </c>
      <c r="AF85">
        <v>4</v>
      </c>
      <c r="AG85">
        <v>0</v>
      </c>
      <c r="AH85">
        <f t="shared" si="54"/>
        <v>19</v>
      </c>
      <c r="AI85">
        <f t="shared" si="55"/>
        <v>0</v>
      </c>
      <c r="AJ85">
        <f t="shared" si="56"/>
        <v>1</v>
      </c>
      <c r="AK85">
        <f t="shared" si="57"/>
        <v>9.692956050571945E-2</v>
      </c>
      <c r="AQ85" s="27">
        <v>4.0999999999999996</v>
      </c>
      <c r="AR85" s="11" t="s">
        <v>44</v>
      </c>
      <c r="AV85">
        <f t="shared" si="58"/>
        <v>12</v>
      </c>
      <c r="AW85">
        <f t="shared" si="59"/>
        <v>0</v>
      </c>
      <c r="AX85">
        <f t="shared" si="60"/>
        <v>1</v>
      </c>
      <c r="AY85">
        <f t="shared" si="61"/>
        <v>9.692956050571945E-2</v>
      </c>
      <c r="BE85" s="20">
        <v>1.3</v>
      </c>
      <c r="BF85" s="28" t="s">
        <v>134</v>
      </c>
      <c r="BG85">
        <v>1</v>
      </c>
      <c r="BH85" s="20">
        <v>7</v>
      </c>
      <c r="BI85" s="20"/>
      <c r="BJ85" s="20">
        <v>1</v>
      </c>
      <c r="BN85" s="12"/>
      <c r="BS85" s="20">
        <v>1.3</v>
      </c>
      <c r="BT85" s="28" t="s">
        <v>134</v>
      </c>
      <c r="BU85">
        <v>1</v>
      </c>
      <c r="BV85" s="20">
        <v>20</v>
      </c>
      <c r="BW85" s="20"/>
      <c r="BX85" s="20">
        <v>1</v>
      </c>
      <c r="CB85" s="12"/>
    </row>
    <row r="86" spans="29:80" x14ac:dyDescent="0.25">
      <c r="AC86" s="27">
        <v>4.2</v>
      </c>
      <c r="AD86" s="11" t="s">
        <v>44</v>
      </c>
      <c r="AE86">
        <v>12</v>
      </c>
      <c r="AF86">
        <v>51</v>
      </c>
      <c r="AG86">
        <v>0</v>
      </c>
      <c r="AH86">
        <f t="shared" si="54"/>
        <v>19</v>
      </c>
      <c r="AI86">
        <f t="shared" si="55"/>
        <v>0</v>
      </c>
      <c r="AJ86">
        <f t="shared" si="56"/>
        <v>1</v>
      </c>
      <c r="AK86">
        <f t="shared" si="57"/>
        <v>9.692956050571945E-2</v>
      </c>
      <c r="AQ86" s="27">
        <v>4.2</v>
      </c>
      <c r="AR86" s="11" t="s">
        <v>44</v>
      </c>
      <c r="AS86">
        <v>5</v>
      </c>
      <c r="AU86">
        <v>0</v>
      </c>
      <c r="AV86">
        <f t="shared" si="58"/>
        <v>12</v>
      </c>
      <c r="AW86">
        <f t="shared" si="59"/>
        <v>0</v>
      </c>
      <c r="AX86">
        <f t="shared" si="60"/>
        <v>1</v>
      </c>
      <c r="AY86">
        <f t="shared" si="61"/>
        <v>9.692956050571945E-2</v>
      </c>
      <c r="BE86" s="20">
        <v>1.5</v>
      </c>
      <c r="BF86" s="28" t="s">
        <v>134</v>
      </c>
      <c r="BG86">
        <v>1</v>
      </c>
      <c r="BH86" s="20">
        <v>7</v>
      </c>
      <c r="BI86" s="20"/>
      <c r="BJ86" s="20">
        <v>0</v>
      </c>
      <c r="BN86" s="12"/>
      <c r="BS86" s="20">
        <v>1.5</v>
      </c>
      <c r="BT86" s="28" t="s">
        <v>134</v>
      </c>
      <c r="BU86">
        <v>1</v>
      </c>
      <c r="BV86" s="20">
        <v>10</v>
      </c>
      <c r="BW86" s="20"/>
      <c r="BX86" s="20">
        <v>0</v>
      </c>
      <c r="CB86" s="12"/>
    </row>
    <row r="87" spans="29:80" x14ac:dyDescent="0.25">
      <c r="AC87" s="25"/>
      <c r="AD87" s="11"/>
      <c r="AQ87" s="25"/>
      <c r="AR87" s="11"/>
      <c r="BE87" s="20">
        <v>2.2999999999999998</v>
      </c>
      <c r="BF87" s="28" t="s">
        <v>134</v>
      </c>
      <c r="BG87">
        <v>1</v>
      </c>
      <c r="BH87" s="20">
        <v>6</v>
      </c>
      <c r="BI87" s="20"/>
      <c r="BJ87" s="20">
        <v>1</v>
      </c>
      <c r="BN87" s="12"/>
      <c r="BS87" s="20">
        <v>2.2999999999999998</v>
      </c>
      <c r="BT87" s="28" t="s">
        <v>134</v>
      </c>
      <c r="BU87">
        <v>1</v>
      </c>
      <c r="BV87" s="20">
        <v>12</v>
      </c>
      <c r="BW87" s="20"/>
      <c r="BX87" s="20">
        <v>0</v>
      </c>
      <c r="CB87" s="12"/>
    </row>
    <row r="88" spans="29:80" ht="15.75" x14ac:dyDescent="0.25">
      <c r="AD88" s="2" t="s">
        <v>24</v>
      </c>
      <c r="AE88" s="2">
        <f>AVERAGE(AE74:AE80)</f>
        <v>8.75</v>
      </c>
      <c r="AF88" s="2">
        <f>AVERAGE(AF74:AF80)</f>
        <v>8</v>
      </c>
      <c r="AG88" s="2">
        <f>AVERAGE(AG74:AG80)</f>
        <v>0.25</v>
      </c>
      <c r="AH88" s="2"/>
      <c r="AJ88" s="2">
        <f>AVERAGE(AJ81:AJ87)</f>
        <v>2.7857142857142856</v>
      </c>
      <c r="AR88" s="2" t="s">
        <v>24</v>
      </c>
      <c r="AS88" s="2">
        <f>AVERAGE(AS74:AS80)</f>
        <v>8.75</v>
      </c>
      <c r="AT88" s="2" t="e">
        <f>AVERAGE(AT74:AT80)</f>
        <v>#DIV/0!</v>
      </c>
      <c r="AU88" s="2">
        <f>AVERAGE(AU74:AU80)</f>
        <v>0.25</v>
      </c>
      <c r="AV88" s="2"/>
      <c r="AX88" s="2">
        <f>AVERAGE(AX81:AX87)</f>
        <v>3.1739130434782608</v>
      </c>
      <c r="BE88" s="20">
        <v>2.4</v>
      </c>
      <c r="BF88" s="28" t="s">
        <v>134</v>
      </c>
      <c r="BG88">
        <v>1</v>
      </c>
      <c r="BH88" s="20">
        <v>5</v>
      </c>
      <c r="BI88" s="20"/>
      <c r="BJ88" s="20">
        <v>1</v>
      </c>
      <c r="BN88" s="12"/>
      <c r="BS88" s="20">
        <v>2.4</v>
      </c>
      <c r="BT88" s="28" t="s">
        <v>134</v>
      </c>
      <c r="BU88">
        <v>1</v>
      </c>
      <c r="BV88" s="20">
        <v>7</v>
      </c>
      <c r="BW88" s="20"/>
      <c r="BX88" s="20">
        <v>0</v>
      </c>
      <c r="CB88" s="12"/>
    </row>
    <row r="89" spans="29:80" x14ac:dyDescent="0.25">
      <c r="AD89" t="s">
        <v>25</v>
      </c>
      <c r="AE89">
        <f>STDEV(AE74:AE80)</f>
        <v>3.3040379335998349</v>
      </c>
      <c r="AF89">
        <f>STDEV(AF74:AF80)</f>
        <v>7.1647284200682257</v>
      </c>
      <c r="AG89">
        <f>STDEV(AG74:AG80)</f>
        <v>0.5</v>
      </c>
      <c r="AJ89">
        <f>STDEV(AJ81:AJ87)</f>
        <v>3.5714285714285712</v>
      </c>
      <c r="AR89" t="s">
        <v>25</v>
      </c>
      <c r="AS89">
        <f>STDEV(AS74:AS80)</f>
        <v>3.3040379335998349</v>
      </c>
      <c r="AT89" t="e">
        <f>STDEV(AT74:AT80)</f>
        <v>#DIV/0!</v>
      </c>
      <c r="AU89">
        <f>STDEV(AU74:AU80)</f>
        <v>0.5</v>
      </c>
      <c r="AX89">
        <f>STDEV(AX81:AX87)</f>
        <v>4.3478260869565215</v>
      </c>
      <c r="BE89" s="20">
        <v>3.3</v>
      </c>
      <c r="BF89" s="28" t="s">
        <v>134</v>
      </c>
      <c r="BG89">
        <v>1</v>
      </c>
      <c r="BH89" s="20">
        <v>7</v>
      </c>
      <c r="BI89" s="20"/>
      <c r="BJ89" s="20">
        <v>0</v>
      </c>
      <c r="BN89" s="12"/>
      <c r="BS89" s="20">
        <v>3.3</v>
      </c>
      <c r="BT89" s="28" t="s">
        <v>134</v>
      </c>
      <c r="BU89">
        <v>1</v>
      </c>
      <c r="BV89" s="20">
        <v>12</v>
      </c>
      <c r="BW89" s="20"/>
      <c r="BX89" s="20">
        <v>0</v>
      </c>
      <c r="CB89" s="12"/>
    </row>
    <row r="90" spans="29:80" ht="15.75" x14ac:dyDescent="0.25">
      <c r="AD90" s="2" t="s">
        <v>26</v>
      </c>
      <c r="AE90" s="2">
        <f>AE89/SQRT(COUNT(AE74:AE80))</f>
        <v>1.6520189667999174</v>
      </c>
      <c r="AF90" s="2">
        <f>AF89/SQRT(COUNT(AF74:AF80))</f>
        <v>3.5823642100341129</v>
      </c>
      <c r="AG90" s="2">
        <f>AG89/SQRT(COUNT(AG74:AG80))</f>
        <v>0.25</v>
      </c>
      <c r="AH90" s="2"/>
      <c r="AJ90" s="2">
        <f>AJ89/SQRT(COUNT(AJ81:AJ87))</f>
        <v>1.7857142857142856</v>
      </c>
      <c r="AR90" s="2" t="s">
        <v>26</v>
      </c>
      <c r="AS90" s="2">
        <f>AS89/SQRT(COUNT(AS74:AS80))</f>
        <v>1.6520189667999174</v>
      </c>
      <c r="AT90" s="2" t="e">
        <f>AT89/SQRT(COUNT(AT74:AT80))</f>
        <v>#DIV/0!</v>
      </c>
      <c r="AU90" s="2">
        <f>AU89/SQRT(COUNT(AU74:AU80))</f>
        <v>0.25</v>
      </c>
      <c r="AV90" s="2"/>
      <c r="AX90" s="2">
        <f>AX89/SQRT(COUNT(AX81:AX87))</f>
        <v>2.1739130434782608</v>
      </c>
      <c r="BE90" s="20">
        <v>4.2</v>
      </c>
      <c r="BF90" s="28" t="s">
        <v>134</v>
      </c>
      <c r="BG90">
        <v>1</v>
      </c>
      <c r="BH90" s="20">
        <v>5</v>
      </c>
      <c r="BI90" s="20"/>
      <c r="BJ90" s="20">
        <v>4</v>
      </c>
      <c r="BN90" s="12"/>
      <c r="BS90" s="20">
        <v>4.2</v>
      </c>
      <c r="BT90" s="28" t="s">
        <v>134</v>
      </c>
      <c r="BU90">
        <v>1</v>
      </c>
      <c r="BV90" s="20">
        <v>10</v>
      </c>
      <c r="BW90" s="20"/>
      <c r="BX90" s="20">
        <v>2</v>
      </c>
      <c r="CB90" s="12"/>
    </row>
    <row r="91" spans="29:80" ht="15.75" x14ac:dyDescent="0.25">
      <c r="AD91" s="2"/>
      <c r="AE91" s="2"/>
      <c r="AF91" s="2"/>
      <c r="AG91" s="2"/>
      <c r="AR91" s="2"/>
      <c r="AS91" s="2"/>
      <c r="AT91" s="2"/>
      <c r="AU91" s="2"/>
      <c r="BE91" s="20">
        <v>5.0999999999999996</v>
      </c>
      <c r="BF91" s="28" t="s">
        <v>134</v>
      </c>
      <c r="BG91">
        <v>1</v>
      </c>
      <c r="BH91" s="20">
        <v>7</v>
      </c>
      <c r="BI91" s="20"/>
      <c r="BJ91" s="20">
        <v>1</v>
      </c>
      <c r="BN91" s="12"/>
      <c r="BS91" s="20">
        <v>5.0999999999999996</v>
      </c>
      <c r="BT91" s="28" t="s">
        <v>134</v>
      </c>
      <c r="BU91">
        <v>1</v>
      </c>
      <c r="BV91" s="20">
        <v>11</v>
      </c>
      <c r="BW91" s="20"/>
      <c r="BX91" s="20">
        <v>0</v>
      </c>
      <c r="CB91" s="12"/>
    </row>
    <row r="92" spans="29:80" x14ac:dyDescent="0.25">
      <c r="AI92" t="s">
        <v>131</v>
      </c>
      <c r="AJ92">
        <f>TTEST(AJ62:AJ69,AJ81:AJ87,2,2)</f>
        <v>0.24218660069443071</v>
      </c>
      <c r="AW92" t="s">
        <v>131</v>
      </c>
      <c r="AX92">
        <f>TTEST(AX62:AX69,AX81:AX87,2,2)</f>
        <v>0.76873210498765376</v>
      </c>
      <c r="BE92" s="20">
        <v>5.4</v>
      </c>
      <c r="BF92" s="28" t="s">
        <v>134</v>
      </c>
      <c r="BG92">
        <v>1</v>
      </c>
      <c r="BH92" s="20">
        <v>5</v>
      </c>
      <c r="BI92" s="20"/>
      <c r="BJ92" s="20">
        <v>1</v>
      </c>
      <c r="BN92" s="12"/>
      <c r="BS92" s="20">
        <v>5.4</v>
      </c>
      <c r="BT92" s="28" t="s">
        <v>134</v>
      </c>
      <c r="BU92">
        <v>1</v>
      </c>
      <c r="BV92" s="20">
        <v>10</v>
      </c>
      <c r="BW92" s="20"/>
      <c r="BX92" s="20">
        <v>0</v>
      </c>
      <c r="CB92" s="12"/>
    </row>
    <row r="93" spans="29:80" x14ac:dyDescent="0.25">
      <c r="BE93" s="20">
        <v>1.3</v>
      </c>
      <c r="BF93" s="28" t="s">
        <v>134</v>
      </c>
      <c r="BG93" s="12">
        <v>2</v>
      </c>
      <c r="BH93" s="20">
        <v>10</v>
      </c>
      <c r="BI93" s="20"/>
      <c r="BJ93" s="20">
        <v>1</v>
      </c>
      <c r="BK93">
        <f>SUM(BH85,BH77,BL93)</f>
        <v>22</v>
      </c>
      <c r="BL93">
        <f>SUM(BJ85,BJ77)</f>
        <v>2</v>
      </c>
      <c r="BM93">
        <f t="shared" ref="BM93:BM107" si="62">((BL93/BK93)*100)+1</f>
        <v>10.090909090909092</v>
      </c>
      <c r="BN93" s="12">
        <f>BM93*$BM$35</f>
        <v>3.669421487603306</v>
      </c>
      <c r="BS93" s="20">
        <v>1.3</v>
      </c>
      <c r="BT93" s="28" t="s">
        <v>134</v>
      </c>
      <c r="BU93" s="12">
        <v>2</v>
      </c>
      <c r="BV93" s="20">
        <v>9</v>
      </c>
      <c r="BW93" s="20"/>
      <c r="BX93" s="20">
        <v>0</v>
      </c>
      <c r="BY93">
        <f>SUM(BV85,BV77,BZ93)</f>
        <v>31</v>
      </c>
      <c r="BZ93">
        <f>SUM(BX85,BX77)</f>
        <v>1</v>
      </c>
      <c r="CA93">
        <f t="shared" ref="CA93:CA107" si="63">((BZ93/BY93)*100)+1</f>
        <v>4.225806451612903</v>
      </c>
      <c r="CB93" s="12">
        <f>CA93*$CA$35</f>
        <v>3.9772296015180264</v>
      </c>
    </row>
    <row r="94" spans="29:80" x14ac:dyDescent="0.25">
      <c r="BE94" s="20">
        <v>1.5</v>
      </c>
      <c r="BF94" s="28" t="s">
        <v>134</v>
      </c>
      <c r="BG94" s="12">
        <v>2</v>
      </c>
      <c r="BH94" s="20">
        <v>11</v>
      </c>
      <c r="BI94" s="20"/>
      <c r="BJ94" s="20">
        <v>0</v>
      </c>
      <c r="BK94">
        <f t="shared" ref="BK94:BK108" si="64">SUM(BH86,BH78,BL94)</f>
        <v>13</v>
      </c>
      <c r="BL94">
        <f t="shared" ref="BL94:BL100" si="65">SUM(BJ86,BJ78)</f>
        <v>0</v>
      </c>
      <c r="BM94">
        <f t="shared" si="62"/>
        <v>1</v>
      </c>
      <c r="BN94" s="12">
        <f t="shared" ref="BN94:BN108" si="66">BM94*$BM$35</f>
        <v>0.36363636363636365</v>
      </c>
      <c r="BS94" s="20">
        <v>1.5</v>
      </c>
      <c r="BT94" s="28" t="s">
        <v>134</v>
      </c>
      <c r="BU94" s="12">
        <v>2</v>
      </c>
      <c r="BV94" s="20">
        <v>7</v>
      </c>
      <c r="BW94" s="20"/>
      <c r="BX94" s="20">
        <v>2</v>
      </c>
      <c r="BY94">
        <f t="shared" ref="BY94:BY108" si="67">SUM(BV86,BV78,BZ94)</f>
        <v>21</v>
      </c>
      <c r="BZ94">
        <f t="shared" ref="BZ94:BZ100" si="68">SUM(BX86,BX78)</f>
        <v>1</v>
      </c>
      <c r="CA94">
        <f t="shared" si="63"/>
        <v>5.7619047619047619</v>
      </c>
      <c r="CB94" s="12">
        <f t="shared" ref="CB94:CB108" si="69">CA94*$CA$35</f>
        <v>5.4229691876750703</v>
      </c>
    </row>
    <row r="95" spans="29:80" x14ac:dyDescent="0.25">
      <c r="BE95" s="20">
        <v>2.2999999999999998</v>
      </c>
      <c r="BF95" s="28" t="s">
        <v>134</v>
      </c>
      <c r="BG95" s="12">
        <v>2</v>
      </c>
      <c r="BH95" s="20">
        <v>4</v>
      </c>
      <c r="BI95" s="20"/>
      <c r="BJ95" s="20">
        <v>0</v>
      </c>
      <c r="BK95">
        <f t="shared" si="64"/>
        <v>15</v>
      </c>
      <c r="BL95">
        <f t="shared" si="65"/>
        <v>1</v>
      </c>
      <c r="BM95">
        <f t="shared" si="62"/>
        <v>7.666666666666667</v>
      </c>
      <c r="BN95" s="12">
        <f t="shared" si="66"/>
        <v>2.7878787878787881</v>
      </c>
      <c r="BS95" s="20">
        <v>2.2999999999999998</v>
      </c>
      <c r="BT95" s="28" t="s">
        <v>134</v>
      </c>
      <c r="BU95" s="12">
        <v>2</v>
      </c>
      <c r="BV95" s="20"/>
      <c r="BW95" s="20"/>
      <c r="BX95" s="20"/>
      <c r="BY95">
        <f t="shared" si="67"/>
        <v>22</v>
      </c>
      <c r="BZ95">
        <f t="shared" si="68"/>
        <v>2</v>
      </c>
      <c r="CA95">
        <f t="shared" si="63"/>
        <v>10.090909090909092</v>
      </c>
      <c r="CB95" s="12">
        <f t="shared" si="69"/>
        <v>9.4973262032085568</v>
      </c>
    </row>
    <row r="96" spans="29:80" x14ac:dyDescent="0.25">
      <c r="BE96" s="20">
        <v>2.4</v>
      </c>
      <c r="BF96" s="28" t="s">
        <v>134</v>
      </c>
      <c r="BG96" s="12">
        <v>2</v>
      </c>
      <c r="BH96" s="20">
        <v>7</v>
      </c>
      <c r="BI96" s="20"/>
      <c r="BJ96" s="20">
        <v>1</v>
      </c>
      <c r="BK96">
        <f t="shared" si="64"/>
        <v>9</v>
      </c>
      <c r="BL96">
        <f t="shared" si="65"/>
        <v>1</v>
      </c>
      <c r="BM96">
        <f t="shared" si="62"/>
        <v>12.111111111111111</v>
      </c>
      <c r="BN96" s="12">
        <f t="shared" si="66"/>
        <v>4.404040404040404</v>
      </c>
      <c r="BS96" s="20">
        <v>2.4</v>
      </c>
      <c r="BT96" s="28" t="s">
        <v>134</v>
      </c>
      <c r="BU96" s="12">
        <v>2</v>
      </c>
      <c r="BV96" s="20">
        <v>9</v>
      </c>
      <c r="BW96" s="20"/>
      <c r="BX96" s="20">
        <v>0</v>
      </c>
      <c r="BY96">
        <f t="shared" si="67"/>
        <v>21</v>
      </c>
      <c r="BZ96">
        <f t="shared" si="68"/>
        <v>0</v>
      </c>
      <c r="CA96">
        <f t="shared" si="63"/>
        <v>1</v>
      </c>
      <c r="CB96" s="12">
        <f t="shared" si="69"/>
        <v>0.94117647058823528</v>
      </c>
    </row>
    <row r="97" spans="57:80" x14ac:dyDescent="0.25">
      <c r="BE97" s="20">
        <v>3.3</v>
      </c>
      <c r="BF97" s="28" t="s">
        <v>134</v>
      </c>
      <c r="BG97" s="12">
        <v>2</v>
      </c>
      <c r="BH97" s="20">
        <v>6</v>
      </c>
      <c r="BI97" s="20"/>
      <c r="BJ97" s="20">
        <v>2</v>
      </c>
      <c r="BK97">
        <f t="shared" si="64"/>
        <v>16</v>
      </c>
      <c r="BL97">
        <f t="shared" si="65"/>
        <v>1</v>
      </c>
      <c r="BM97">
        <f t="shared" si="62"/>
        <v>7.25</v>
      </c>
      <c r="BN97" s="12">
        <f t="shared" si="66"/>
        <v>2.6363636363636362</v>
      </c>
      <c r="BS97" s="20">
        <v>3.3</v>
      </c>
      <c r="BT97" s="28" t="s">
        <v>134</v>
      </c>
      <c r="BU97" s="12">
        <v>2</v>
      </c>
      <c r="BV97" s="20">
        <v>7</v>
      </c>
      <c r="BW97" s="20"/>
      <c r="BX97" s="20">
        <v>0</v>
      </c>
      <c r="BY97">
        <f t="shared" si="67"/>
        <v>24</v>
      </c>
      <c r="BZ97">
        <f t="shared" si="68"/>
        <v>0</v>
      </c>
      <c r="CA97">
        <f t="shared" si="63"/>
        <v>1</v>
      </c>
      <c r="CB97" s="12">
        <f t="shared" si="69"/>
        <v>0.94117647058823528</v>
      </c>
    </row>
    <row r="98" spans="57:80" x14ac:dyDescent="0.25">
      <c r="BE98" s="20">
        <v>4.2</v>
      </c>
      <c r="BF98" s="28" t="s">
        <v>134</v>
      </c>
      <c r="BG98" s="12">
        <v>2</v>
      </c>
      <c r="BH98" s="20">
        <v>4</v>
      </c>
      <c r="BI98" s="20"/>
      <c r="BJ98" s="20">
        <v>5</v>
      </c>
      <c r="BK98">
        <f t="shared" si="64"/>
        <v>16</v>
      </c>
      <c r="BL98">
        <f t="shared" si="65"/>
        <v>4</v>
      </c>
      <c r="BM98">
        <f t="shared" si="62"/>
        <v>26</v>
      </c>
      <c r="BN98" s="12">
        <f t="shared" si="66"/>
        <v>9.454545454545455</v>
      </c>
      <c r="BS98" s="20">
        <v>4.2</v>
      </c>
      <c r="BT98" s="28" t="s">
        <v>134</v>
      </c>
      <c r="BU98" s="12">
        <v>2</v>
      </c>
      <c r="BV98" s="20">
        <v>9</v>
      </c>
      <c r="BW98" s="20"/>
      <c r="BX98" s="20">
        <v>4</v>
      </c>
      <c r="BY98">
        <f t="shared" si="67"/>
        <v>22</v>
      </c>
      <c r="BZ98">
        <f t="shared" si="68"/>
        <v>2</v>
      </c>
      <c r="CA98">
        <f t="shared" si="63"/>
        <v>10.090909090909092</v>
      </c>
      <c r="CB98" s="12">
        <f t="shared" si="69"/>
        <v>9.4973262032085568</v>
      </c>
    </row>
    <row r="99" spans="57:80" x14ac:dyDescent="0.25">
      <c r="BE99" s="20">
        <v>5.0999999999999996</v>
      </c>
      <c r="BF99" s="28" t="s">
        <v>134</v>
      </c>
      <c r="BG99" s="12">
        <v>2</v>
      </c>
      <c r="BH99" s="20">
        <v>10</v>
      </c>
      <c r="BI99" s="20"/>
      <c r="BJ99" s="20">
        <v>1</v>
      </c>
      <c r="BK99">
        <f t="shared" si="64"/>
        <v>13</v>
      </c>
      <c r="BL99">
        <f t="shared" si="65"/>
        <v>1</v>
      </c>
      <c r="BM99">
        <f t="shared" si="62"/>
        <v>8.6923076923076934</v>
      </c>
      <c r="BN99" s="12">
        <f t="shared" si="66"/>
        <v>3.1608391608391613</v>
      </c>
      <c r="BS99" s="20">
        <v>5.0999999999999996</v>
      </c>
      <c r="BT99" s="28" t="s">
        <v>134</v>
      </c>
      <c r="BU99" s="12">
        <v>2</v>
      </c>
      <c r="BV99" s="20">
        <v>7</v>
      </c>
      <c r="BW99" s="20"/>
      <c r="BX99" s="20">
        <v>0</v>
      </c>
      <c r="BY99">
        <f t="shared" si="67"/>
        <v>21</v>
      </c>
      <c r="BZ99">
        <f t="shared" si="68"/>
        <v>0</v>
      </c>
      <c r="CA99">
        <f t="shared" si="63"/>
        <v>1</v>
      </c>
      <c r="CB99" s="12">
        <f t="shared" si="69"/>
        <v>0.94117647058823528</v>
      </c>
    </row>
    <row r="100" spans="57:80" x14ac:dyDescent="0.25">
      <c r="BE100" s="20">
        <v>5.4</v>
      </c>
      <c r="BF100" s="28" t="s">
        <v>134</v>
      </c>
      <c r="BG100" s="12">
        <v>2</v>
      </c>
      <c r="BH100" s="20">
        <v>7</v>
      </c>
      <c r="BI100" s="20"/>
      <c r="BJ100" s="20">
        <v>0</v>
      </c>
      <c r="BK100">
        <f t="shared" si="64"/>
        <v>13</v>
      </c>
      <c r="BL100">
        <f t="shared" si="65"/>
        <v>1</v>
      </c>
      <c r="BM100">
        <f t="shared" si="62"/>
        <v>8.6923076923076934</v>
      </c>
      <c r="BN100" s="12">
        <f t="shared" si="66"/>
        <v>3.1608391608391613</v>
      </c>
      <c r="BS100" s="20">
        <v>5.4</v>
      </c>
      <c r="BT100" s="28" t="s">
        <v>134</v>
      </c>
      <c r="BU100" s="12">
        <v>2</v>
      </c>
      <c r="BV100" s="20">
        <v>7</v>
      </c>
      <c r="BW100" s="20"/>
      <c r="BX100" s="20">
        <v>0</v>
      </c>
      <c r="BY100">
        <f t="shared" si="67"/>
        <v>21</v>
      </c>
      <c r="BZ100">
        <f t="shared" si="68"/>
        <v>0</v>
      </c>
      <c r="CA100">
        <f t="shared" si="63"/>
        <v>1</v>
      </c>
      <c r="CB100" s="12">
        <f t="shared" si="69"/>
        <v>0.94117647058823528</v>
      </c>
    </row>
    <row r="101" spans="57:80" ht="15.75" x14ac:dyDescent="0.25">
      <c r="BE101" s="20">
        <v>1.3</v>
      </c>
      <c r="BF101" s="28" t="s">
        <v>134</v>
      </c>
      <c r="BG101" s="24">
        <v>2</v>
      </c>
      <c r="BH101" s="20">
        <v>12</v>
      </c>
      <c r="BI101" s="20"/>
      <c r="BJ101" s="20">
        <v>0</v>
      </c>
      <c r="BK101">
        <f t="shared" si="64"/>
        <v>18</v>
      </c>
      <c r="BL101">
        <f>SUM(BJ101,BJ93)</f>
        <v>1</v>
      </c>
      <c r="BM101">
        <f t="shared" si="62"/>
        <v>6.5555555555555554</v>
      </c>
      <c r="BN101" s="12">
        <f t="shared" si="66"/>
        <v>2.3838383838383836</v>
      </c>
      <c r="BS101" s="20">
        <v>1.3</v>
      </c>
      <c r="BT101" s="28" t="s">
        <v>134</v>
      </c>
      <c r="BU101" s="24">
        <v>2</v>
      </c>
      <c r="BV101" s="20">
        <v>11</v>
      </c>
      <c r="BW101" s="20"/>
      <c r="BX101" s="20">
        <v>0</v>
      </c>
      <c r="BY101">
        <f t="shared" si="67"/>
        <v>29</v>
      </c>
      <c r="BZ101">
        <f>SUM(BX101,BX93)</f>
        <v>0</v>
      </c>
      <c r="CA101">
        <f t="shared" si="63"/>
        <v>1</v>
      </c>
      <c r="CB101" s="12">
        <f t="shared" si="69"/>
        <v>0.94117647058823528</v>
      </c>
    </row>
    <row r="102" spans="57:80" x14ac:dyDescent="0.25">
      <c r="BE102" s="20">
        <v>1.5</v>
      </c>
      <c r="BF102" s="28" t="s">
        <v>134</v>
      </c>
      <c r="BG102" s="12">
        <v>2</v>
      </c>
      <c r="BH102" s="20">
        <v>6</v>
      </c>
      <c r="BI102" s="20"/>
      <c r="BJ102" s="20">
        <v>0</v>
      </c>
      <c r="BK102">
        <f t="shared" si="64"/>
        <v>18</v>
      </c>
      <c r="BL102">
        <f t="shared" ref="BL102:BL108" si="70">SUM(BJ102,BJ94)</f>
        <v>0</v>
      </c>
      <c r="BM102">
        <f t="shared" si="62"/>
        <v>1</v>
      </c>
      <c r="BN102" s="12">
        <f t="shared" si="66"/>
        <v>0.36363636363636365</v>
      </c>
      <c r="BO102" s="12"/>
      <c r="BP102" s="12"/>
      <c r="BQ102" s="12"/>
      <c r="BR102" s="12"/>
      <c r="BS102" s="20">
        <v>1.5</v>
      </c>
      <c r="BT102" s="28" t="s">
        <v>134</v>
      </c>
      <c r="BU102" s="12">
        <v>2</v>
      </c>
      <c r="BV102" s="20">
        <v>15</v>
      </c>
      <c r="BW102" s="20"/>
      <c r="BX102" s="20">
        <v>0</v>
      </c>
      <c r="BY102">
        <f t="shared" si="67"/>
        <v>19</v>
      </c>
      <c r="BZ102">
        <f t="shared" ref="BZ102:BZ108" si="71">SUM(BX102,BX94)</f>
        <v>2</v>
      </c>
      <c r="CA102">
        <f t="shared" si="63"/>
        <v>11.526315789473683</v>
      </c>
      <c r="CB102" s="12">
        <f t="shared" si="69"/>
        <v>10.84829721362229</v>
      </c>
    </row>
    <row r="103" spans="57:80" ht="15.75" x14ac:dyDescent="0.25">
      <c r="BE103" s="20">
        <v>2.2999999999999998</v>
      </c>
      <c r="BF103" s="28" t="s">
        <v>134</v>
      </c>
      <c r="BG103" s="24">
        <v>2</v>
      </c>
      <c r="BH103" s="20">
        <v>1</v>
      </c>
      <c r="BI103" s="20"/>
      <c r="BJ103" s="20">
        <v>0</v>
      </c>
      <c r="BK103">
        <f t="shared" si="64"/>
        <v>10</v>
      </c>
      <c r="BL103">
        <f t="shared" si="70"/>
        <v>0</v>
      </c>
      <c r="BM103">
        <f t="shared" si="62"/>
        <v>1</v>
      </c>
      <c r="BN103" s="12">
        <f t="shared" si="66"/>
        <v>0.36363636363636365</v>
      </c>
      <c r="BO103" s="12"/>
      <c r="BP103" s="12"/>
      <c r="BQ103" s="12"/>
      <c r="BR103" s="12"/>
      <c r="BS103" s="20">
        <v>2.2999999999999998</v>
      </c>
      <c r="BT103" s="28" t="s">
        <v>134</v>
      </c>
      <c r="BU103" s="24">
        <v>2</v>
      </c>
      <c r="BV103" s="20">
        <v>8</v>
      </c>
      <c r="BW103" s="20"/>
      <c r="BX103" s="20">
        <v>0</v>
      </c>
      <c r="BY103">
        <f t="shared" si="67"/>
        <v>12</v>
      </c>
      <c r="BZ103">
        <f t="shared" si="71"/>
        <v>0</v>
      </c>
      <c r="CA103">
        <f t="shared" si="63"/>
        <v>1</v>
      </c>
      <c r="CB103" s="12">
        <f t="shared" si="69"/>
        <v>0.94117647058823528</v>
      </c>
    </row>
    <row r="104" spans="57:80" x14ac:dyDescent="0.25">
      <c r="BE104" s="20">
        <v>2.4</v>
      </c>
      <c r="BF104" s="28" t="s">
        <v>134</v>
      </c>
      <c r="BG104" s="12">
        <v>2</v>
      </c>
      <c r="BH104" s="20">
        <v>10</v>
      </c>
      <c r="BI104" s="20"/>
      <c r="BJ104" s="20">
        <v>2</v>
      </c>
      <c r="BK104">
        <f t="shared" si="64"/>
        <v>15</v>
      </c>
      <c r="BL104">
        <f t="shared" si="70"/>
        <v>3</v>
      </c>
      <c r="BM104">
        <f t="shared" si="62"/>
        <v>21</v>
      </c>
      <c r="BN104" s="12">
        <f t="shared" si="66"/>
        <v>7.6363636363636367</v>
      </c>
      <c r="BO104" s="12"/>
      <c r="BP104" s="12"/>
      <c r="BQ104" s="12"/>
      <c r="BR104" s="12"/>
      <c r="BS104" s="20">
        <v>2.4</v>
      </c>
      <c r="BT104" s="28" t="s">
        <v>134</v>
      </c>
      <c r="BU104" s="12">
        <v>2</v>
      </c>
      <c r="BV104" s="20">
        <v>9</v>
      </c>
      <c r="BW104" s="20"/>
      <c r="BX104" s="20">
        <v>0</v>
      </c>
      <c r="BY104">
        <f t="shared" si="67"/>
        <v>16</v>
      </c>
      <c r="BZ104">
        <f t="shared" si="71"/>
        <v>0</v>
      </c>
      <c r="CA104">
        <f t="shared" si="63"/>
        <v>1</v>
      </c>
      <c r="CB104" s="12">
        <f t="shared" si="69"/>
        <v>0.94117647058823528</v>
      </c>
    </row>
    <row r="105" spans="57:80" ht="15.75" x14ac:dyDescent="0.25">
      <c r="BE105" s="20">
        <v>3.3</v>
      </c>
      <c r="BF105" s="28" t="s">
        <v>134</v>
      </c>
      <c r="BG105" s="24">
        <v>2</v>
      </c>
      <c r="BH105" s="20">
        <v>9</v>
      </c>
      <c r="BI105" s="20"/>
      <c r="BJ105" s="20">
        <v>0</v>
      </c>
      <c r="BK105">
        <f t="shared" si="64"/>
        <v>15</v>
      </c>
      <c r="BL105">
        <f t="shared" si="70"/>
        <v>2</v>
      </c>
      <c r="BM105">
        <f t="shared" si="62"/>
        <v>14.333333333333334</v>
      </c>
      <c r="BN105" s="12">
        <f t="shared" si="66"/>
        <v>5.2121212121212128</v>
      </c>
      <c r="BO105" s="12"/>
      <c r="BP105" s="12"/>
      <c r="BQ105" s="12"/>
      <c r="BR105" s="12"/>
      <c r="BS105" s="20">
        <v>3.3</v>
      </c>
      <c r="BT105" s="28" t="s">
        <v>134</v>
      </c>
      <c r="BU105" s="24">
        <v>2</v>
      </c>
      <c r="BV105" s="20">
        <v>18</v>
      </c>
      <c r="BW105" s="20"/>
      <c r="BX105" s="20">
        <v>0</v>
      </c>
      <c r="BY105">
        <f t="shared" si="67"/>
        <v>19</v>
      </c>
      <c r="BZ105">
        <f t="shared" si="71"/>
        <v>0</v>
      </c>
      <c r="CA105">
        <f t="shared" si="63"/>
        <v>1</v>
      </c>
      <c r="CB105" s="12">
        <f t="shared" si="69"/>
        <v>0.94117647058823528</v>
      </c>
    </row>
    <row r="106" spans="57:80" x14ac:dyDescent="0.25">
      <c r="BE106" s="20">
        <v>4.2</v>
      </c>
      <c r="BF106" s="28" t="s">
        <v>134</v>
      </c>
      <c r="BG106" s="12">
        <v>2</v>
      </c>
      <c r="BH106" s="20">
        <v>3</v>
      </c>
      <c r="BI106" s="20"/>
      <c r="BJ106" s="20">
        <v>3</v>
      </c>
      <c r="BK106">
        <f t="shared" si="64"/>
        <v>17</v>
      </c>
      <c r="BL106">
        <f t="shared" si="70"/>
        <v>8</v>
      </c>
      <c r="BM106">
        <f t="shared" si="62"/>
        <v>48.058823529411761</v>
      </c>
      <c r="BN106" s="12">
        <f t="shared" si="66"/>
        <v>17.475935828877006</v>
      </c>
      <c r="BO106" s="12"/>
      <c r="BP106" s="12"/>
      <c r="BQ106" s="12"/>
      <c r="BR106" s="12"/>
      <c r="BS106" s="20">
        <v>4.2</v>
      </c>
      <c r="BT106" s="28" t="s">
        <v>134</v>
      </c>
      <c r="BU106" s="12">
        <v>2</v>
      </c>
      <c r="BV106" s="20">
        <v>5</v>
      </c>
      <c r="BW106" s="20"/>
      <c r="BX106" s="20">
        <v>1</v>
      </c>
      <c r="BY106">
        <f t="shared" si="67"/>
        <v>24</v>
      </c>
      <c r="BZ106">
        <f t="shared" si="71"/>
        <v>5</v>
      </c>
      <c r="CA106">
        <f t="shared" si="63"/>
        <v>21.833333333333336</v>
      </c>
      <c r="CB106" s="12">
        <f t="shared" si="69"/>
        <v>20.549019607843139</v>
      </c>
    </row>
    <row r="107" spans="57:80" ht="15.75" x14ac:dyDescent="0.25">
      <c r="BE107" s="20">
        <v>5.0999999999999996</v>
      </c>
      <c r="BF107" s="28" t="s">
        <v>134</v>
      </c>
      <c r="BG107" s="24">
        <v>2</v>
      </c>
      <c r="BH107" s="20">
        <v>7</v>
      </c>
      <c r="BI107" s="20"/>
      <c r="BJ107" s="20">
        <v>0</v>
      </c>
      <c r="BK107">
        <f t="shared" si="64"/>
        <v>18</v>
      </c>
      <c r="BL107">
        <f t="shared" si="70"/>
        <v>1</v>
      </c>
      <c r="BM107">
        <f t="shared" si="62"/>
        <v>6.5555555555555554</v>
      </c>
      <c r="BN107" s="12">
        <f t="shared" si="66"/>
        <v>2.3838383838383836</v>
      </c>
      <c r="BO107" s="12"/>
      <c r="BP107" s="12"/>
      <c r="BQ107" s="12"/>
      <c r="BR107" s="12"/>
      <c r="BS107" s="20">
        <v>5.0999999999999996</v>
      </c>
      <c r="BT107" s="28" t="s">
        <v>134</v>
      </c>
      <c r="BU107" s="24">
        <v>2</v>
      </c>
      <c r="BV107" s="20">
        <v>7</v>
      </c>
      <c r="BW107" s="20"/>
      <c r="BX107" s="20">
        <v>0</v>
      </c>
      <c r="BY107">
        <f t="shared" si="67"/>
        <v>18</v>
      </c>
      <c r="BZ107">
        <f t="shared" si="71"/>
        <v>0</v>
      </c>
      <c r="CA107">
        <f t="shared" si="63"/>
        <v>1</v>
      </c>
      <c r="CB107" s="12">
        <f t="shared" si="69"/>
        <v>0.94117647058823528</v>
      </c>
    </row>
    <row r="108" spans="57:80" x14ac:dyDescent="0.25">
      <c r="BE108" s="20">
        <v>5.4</v>
      </c>
      <c r="BF108" s="28" t="s">
        <v>134</v>
      </c>
      <c r="BG108" s="12">
        <v>2</v>
      </c>
      <c r="BH108" s="20">
        <v>6</v>
      </c>
      <c r="BI108" s="20"/>
      <c r="BJ108" s="20">
        <v>0</v>
      </c>
      <c r="BK108">
        <f t="shared" si="64"/>
        <v>12</v>
      </c>
      <c r="BL108">
        <f t="shared" si="70"/>
        <v>0</v>
      </c>
      <c r="BM108">
        <f>((BL108/BK108)*100)+1</f>
        <v>1</v>
      </c>
      <c r="BN108" s="12">
        <f t="shared" si="66"/>
        <v>0.36363636363636365</v>
      </c>
      <c r="BO108" s="12"/>
      <c r="BP108" s="12"/>
      <c r="BQ108" s="12"/>
      <c r="BR108" s="12"/>
      <c r="BS108" s="20">
        <v>5.4</v>
      </c>
      <c r="BT108" s="28" t="s">
        <v>134</v>
      </c>
      <c r="BU108" s="12">
        <v>2</v>
      </c>
      <c r="BV108" s="20">
        <v>8</v>
      </c>
      <c r="BW108" s="20"/>
      <c r="BX108" s="20">
        <v>1</v>
      </c>
      <c r="BY108">
        <f t="shared" si="67"/>
        <v>18</v>
      </c>
      <c r="BZ108">
        <f t="shared" si="71"/>
        <v>1</v>
      </c>
      <c r="CA108">
        <f>((BZ108/BY108)*100)+1</f>
        <v>6.5555555555555554</v>
      </c>
      <c r="CB108" s="12">
        <f t="shared" si="69"/>
        <v>6.1699346405228752</v>
      </c>
    </row>
    <row r="109" spans="57:80" ht="15.75" x14ac:dyDescent="0.25">
      <c r="BE109" s="12"/>
      <c r="BF109" s="2" t="s">
        <v>24</v>
      </c>
      <c r="BG109" s="2">
        <f>AVERAGE(BG93:BG100)</f>
        <v>2</v>
      </c>
      <c r="BH109" s="2">
        <f>AVERAGE(BH93:BH100)</f>
        <v>7.375</v>
      </c>
      <c r="BI109" s="2" t="e">
        <f>AVERAGE(BI93:BI100)</f>
        <v>#DIV/0!</v>
      </c>
      <c r="BJ109" s="2"/>
      <c r="BK109" s="2"/>
      <c r="BL109" s="2">
        <f>AVERAGE(BL93:BL108)</f>
        <v>1.625</v>
      </c>
      <c r="BM109">
        <f>1/BL109</f>
        <v>0.61538461538461542</v>
      </c>
      <c r="BN109" s="2">
        <f>AVERAGE(BN93:BN108)</f>
        <v>4.113785686980874</v>
      </c>
      <c r="BO109" s="12"/>
      <c r="BP109" s="12"/>
      <c r="BQ109" s="12"/>
      <c r="BR109" s="12"/>
      <c r="BS109" s="12"/>
      <c r="BT109" s="2" t="s">
        <v>24</v>
      </c>
      <c r="BU109" s="2">
        <f>AVERAGE(BU93:BU100)</f>
        <v>2</v>
      </c>
      <c r="BV109" s="2">
        <f>AVERAGE(BV93:BV100)</f>
        <v>7.8571428571428568</v>
      </c>
      <c r="BW109" s="2" t="e">
        <f>AVERAGE(BW93:BW100)</f>
        <v>#DIV/0!</v>
      </c>
      <c r="BX109" s="2"/>
      <c r="BY109" s="2"/>
      <c r="BZ109" s="2">
        <f>AVERAGE(BZ93:BZ108)</f>
        <v>0.875</v>
      </c>
      <c r="CA109">
        <f>1/BZ109</f>
        <v>1.1428571428571428</v>
      </c>
      <c r="CB109" s="12"/>
    </row>
    <row r="110" spans="57:80" ht="15.75" x14ac:dyDescent="0.25">
      <c r="BE110" s="12"/>
      <c r="BF110" s="2" t="s">
        <v>26</v>
      </c>
      <c r="BG110">
        <f>STDEV(BG93:BG100)</f>
        <v>0</v>
      </c>
      <c r="BH110">
        <f>STDEV(BH93:BH100)</f>
        <v>2.7222627143085005</v>
      </c>
      <c r="BI110" t="e">
        <f>STDEV(BI93:BI100)</f>
        <v>#DIV/0!</v>
      </c>
      <c r="BL110">
        <f>STDEV(BL93:BL108)</f>
        <v>2.0289570391377603</v>
      </c>
      <c r="BN110">
        <f>STDEV(BN93:BN108)</f>
        <v>4.3891100791547775</v>
      </c>
      <c r="BO110" s="12"/>
      <c r="BP110" s="12"/>
      <c r="BQ110" s="12"/>
      <c r="BR110" s="12"/>
      <c r="BS110" s="12"/>
      <c r="BT110" s="2" t="s">
        <v>26</v>
      </c>
      <c r="BU110">
        <f>STDEV(BU93:BU100)</f>
        <v>0</v>
      </c>
      <c r="BV110">
        <f>STDEV(BV93:BV100)</f>
        <v>1.0690449676496956</v>
      </c>
      <c r="BW110" t="e">
        <f>STDEV(BW93:BW100)</f>
        <v>#DIV/0!</v>
      </c>
      <c r="BZ110">
        <f>STDEV(BZ93:BZ108)</f>
        <v>1.3601470508735443</v>
      </c>
      <c r="CB110" s="12"/>
    </row>
    <row r="111" spans="57:80" ht="15.75" x14ac:dyDescent="0.25">
      <c r="BE111" s="12"/>
      <c r="BF111" s="2" t="s">
        <v>25</v>
      </c>
      <c r="BG111" s="2">
        <f>BG110/SQRT(COUNT(BG93:BG100))</f>
        <v>0</v>
      </c>
      <c r="BH111" s="2">
        <f>BH110/SQRT(COUNT(BH93:BH100))</f>
        <v>0.96246521272941887</v>
      </c>
      <c r="BI111" s="2" t="e">
        <f>BI110/SQRT(COUNT(BI93:BI100))</f>
        <v>#DIV/0!</v>
      </c>
      <c r="BJ111" s="2"/>
      <c r="BK111" s="2"/>
      <c r="BL111" s="2">
        <f>BL110/SQRT(COUNT(BL93:BL108))</f>
        <v>0.50723925978444007</v>
      </c>
      <c r="BN111" s="2">
        <f>BN110/SQRT(COUNT(BN93:BN108))</f>
        <v>1.0972775197886944</v>
      </c>
      <c r="BO111" s="12"/>
      <c r="BP111" s="12"/>
      <c r="BQ111" s="12"/>
      <c r="BR111" s="12"/>
      <c r="BS111" s="12"/>
      <c r="BT111" s="2" t="s">
        <v>25</v>
      </c>
      <c r="BU111" s="2">
        <f>BU110/SQRT(COUNT(BU93:BU100))</f>
        <v>0</v>
      </c>
      <c r="BV111" s="2">
        <f>BV110/SQRT(COUNT(BV93:BV100))</f>
        <v>0.40406101782088355</v>
      </c>
      <c r="BW111" s="2" t="e">
        <f>BW110/SQRT(COUNT(BW93:BW100))</f>
        <v>#DIV/0!</v>
      </c>
      <c r="BX111" s="2"/>
      <c r="BY111" s="2"/>
      <c r="BZ111" s="2">
        <f>BZ110/SQRT(COUNT(BZ93:BZ108))</f>
        <v>0.34003676271838607</v>
      </c>
      <c r="CB111" s="12"/>
    </row>
    <row r="112" spans="57:80" x14ac:dyDescent="0.25"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</row>
    <row r="113" spans="57:80" x14ac:dyDescent="0.25">
      <c r="BE113" s="12"/>
      <c r="BF113" s="12"/>
      <c r="BG113" s="12"/>
      <c r="BH113" s="12"/>
      <c r="BI113" s="12"/>
      <c r="BJ113" s="12"/>
      <c r="BK113" t="s">
        <v>131</v>
      </c>
      <c r="BM113">
        <f>TTEST(BM19:BM34,BM93:BM108,2,2)</f>
        <v>0.4249141054152521</v>
      </c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t="s">
        <v>131</v>
      </c>
      <c r="CA113">
        <f>TTEST(CA19:CA34,CA93:CA108,2,2)</f>
        <v>0.79107065671615762</v>
      </c>
      <c r="CB113" s="12"/>
    </row>
    <row r="114" spans="57:80" x14ac:dyDescent="0.25"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</row>
    <row r="115" spans="57:80" x14ac:dyDescent="0.25"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</row>
    <row r="116" spans="57:80" x14ac:dyDescent="0.25"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</row>
    <row r="117" spans="57:80" x14ac:dyDescent="0.25"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</row>
    <row r="118" spans="57:80" x14ac:dyDescent="0.25"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</row>
    <row r="119" spans="57:80" x14ac:dyDescent="0.25"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</row>
    <row r="120" spans="57:80" x14ac:dyDescent="0.25"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</row>
    <row r="121" spans="57:80" x14ac:dyDescent="0.25"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</row>
    <row r="122" spans="57:80" x14ac:dyDescent="0.25"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</row>
    <row r="123" spans="57:80" x14ac:dyDescent="0.25"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</row>
    <row r="124" spans="57:80" x14ac:dyDescent="0.25"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</row>
    <row r="125" spans="57:80" x14ac:dyDescent="0.25">
      <c r="BE125" s="64" t="s">
        <v>135</v>
      </c>
      <c r="BF125" s="64"/>
      <c r="BG125" s="64"/>
      <c r="BH125" s="64"/>
      <c r="BI125" s="64"/>
      <c r="BJ125" s="64"/>
      <c r="BK125" s="64"/>
      <c r="BL125" s="64"/>
      <c r="BM125" s="64"/>
      <c r="BN125" s="64"/>
      <c r="BS125" s="64" t="s">
        <v>136</v>
      </c>
      <c r="BT125" s="64"/>
      <c r="BU125" s="64"/>
      <c r="BV125" s="64"/>
      <c r="BW125" s="64"/>
      <c r="BX125" s="64"/>
      <c r="BY125" s="64"/>
      <c r="BZ125" s="64"/>
      <c r="CA125" s="64"/>
      <c r="CB125" s="64"/>
    </row>
    <row r="126" spans="57:80" ht="15.75" x14ac:dyDescent="0.25">
      <c r="BE126" s="2" t="s">
        <v>0</v>
      </c>
      <c r="BF126" s="2" t="s">
        <v>1</v>
      </c>
      <c r="BG126" s="2" t="s">
        <v>37</v>
      </c>
      <c r="BH126" s="2" t="s">
        <v>122</v>
      </c>
      <c r="BI126" s="2" t="s">
        <v>38</v>
      </c>
      <c r="BJ126" s="2" t="s">
        <v>123</v>
      </c>
      <c r="BK126" s="2" t="s">
        <v>124</v>
      </c>
      <c r="BL126" s="2" t="s">
        <v>125</v>
      </c>
      <c r="BM126" s="2" t="s">
        <v>126</v>
      </c>
      <c r="BS126" s="2" t="s">
        <v>0</v>
      </c>
      <c r="BT126" s="2" t="s">
        <v>1</v>
      </c>
      <c r="BU126" s="2" t="s">
        <v>37</v>
      </c>
      <c r="BV126" s="2" t="s">
        <v>122</v>
      </c>
      <c r="BW126" s="2" t="s">
        <v>38</v>
      </c>
      <c r="BX126" s="2" t="s">
        <v>123</v>
      </c>
      <c r="BY126" s="2" t="s">
        <v>124</v>
      </c>
      <c r="BZ126" s="2" t="s">
        <v>125</v>
      </c>
      <c r="CA126" s="2" t="s">
        <v>126</v>
      </c>
    </row>
    <row r="127" spans="57:80" ht="15.75" x14ac:dyDescent="0.25">
      <c r="BE127" s="20">
        <v>1.1000000000000001</v>
      </c>
      <c r="BF127" t="s">
        <v>127</v>
      </c>
      <c r="BG127">
        <v>1</v>
      </c>
      <c r="BH127">
        <v>11</v>
      </c>
      <c r="BI127" s="12">
        <v>54</v>
      </c>
      <c r="BJ127">
        <v>0</v>
      </c>
      <c r="BM127" s="2"/>
      <c r="BN127" s="2"/>
      <c r="BS127" s="20">
        <v>1.1000000000000001</v>
      </c>
      <c r="BT127" t="s">
        <v>127</v>
      </c>
      <c r="BU127">
        <v>1</v>
      </c>
      <c r="BV127">
        <v>7</v>
      </c>
      <c r="BW127" s="12">
        <v>80</v>
      </c>
      <c r="BX127">
        <v>0</v>
      </c>
      <c r="CA127" s="2"/>
      <c r="CB127" s="2"/>
    </row>
    <row r="128" spans="57:80" x14ac:dyDescent="0.25">
      <c r="BE128" s="20">
        <v>2.1</v>
      </c>
      <c r="BF128" t="s">
        <v>127</v>
      </c>
      <c r="BG128">
        <v>1</v>
      </c>
      <c r="BH128">
        <v>5</v>
      </c>
      <c r="BI128" s="12">
        <v>18</v>
      </c>
      <c r="BJ128">
        <v>3</v>
      </c>
      <c r="BS128" s="20">
        <v>2.1</v>
      </c>
      <c r="BT128" t="s">
        <v>127</v>
      </c>
      <c r="BU128">
        <v>1</v>
      </c>
      <c r="BV128">
        <v>8</v>
      </c>
      <c r="BW128" s="12">
        <v>29</v>
      </c>
      <c r="BX128">
        <v>0</v>
      </c>
    </row>
    <row r="129" spans="57:79" x14ac:dyDescent="0.25">
      <c r="BE129" s="20">
        <v>2.2999999999999998</v>
      </c>
      <c r="BF129" t="s">
        <v>127</v>
      </c>
      <c r="BG129">
        <v>1</v>
      </c>
      <c r="BH129">
        <v>10</v>
      </c>
      <c r="BI129" s="12">
        <v>38</v>
      </c>
      <c r="BJ129">
        <v>0</v>
      </c>
      <c r="BS129" s="20">
        <v>2.2999999999999998</v>
      </c>
      <c r="BT129" t="s">
        <v>127</v>
      </c>
      <c r="BU129">
        <v>1</v>
      </c>
      <c r="BV129">
        <v>9</v>
      </c>
      <c r="BW129" s="12">
        <v>29</v>
      </c>
      <c r="BX129">
        <v>0</v>
      </c>
    </row>
    <row r="130" spans="57:79" x14ac:dyDescent="0.25">
      <c r="BE130" s="20">
        <v>3.1</v>
      </c>
      <c r="BF130" t="s">
        <v>127</v>
      </c>
      <c r="BG130">
        <v>1</v>
      </c>
      <c r="BH130">
        <v>6</v>
      </c>
      <c r="BI130" s="12">
        <v>1</v>
      </c>
      <c r="BJ130">
        <v>0</v>
      </c>
      <c r="BS130" s="20">
        <v>3.1</v>
      </c>
      <c r="BT130" t="s">
        <v>127</v>
      </c>
      <c r="BU130">
        <v>1</v>
      </c>
      <c r="BW130" s="12"/>
    </row>
    <row r="131" spans="57:79" x14ac:dyDescent="0.25">
      <c r="BE131" s="20">
        <v>4.0999999999999996</v>
      </c>
      <c r="BF131" t="s">
        <v>127</v>
      </c>
      <c r="BG131">
        <v>1</v>
      </c>
      <c r="BH131">
        <v>8</v>
      </c>
      <c r="BI131" s="12">
        <v>43</v>
      </c>
      <c r="BJ131" s="12">
        <v>0</v>
      </c>
      <c r="BS131" s="20">
        <v>4.0999999999999996</v>
      </c>
      <c r="BT131" t="s">
        <v>127</v>
      </c>
      <c r="BU131">
        <v>1</v>
      </c>
      <c r="BW131" s="12"/>
    </row>
    <row r="132" spans="57:79" x14ac:dyDescent="0.25">
      <c r="BE132" s="20">
        <v>5.3</v>
      </c>
      <c r="BF132" t="s">
        <v>127</v>
      </c>
      <c r="BG132">
        <v>1</v>
      </c>
      <c r="BH132">
        <v>12</v>
      </c>
      <c r="BI132" s="12">
        <v>90</v>
      </c>
      <c r="BJ132" s="12">
        <v>1</v>
      </c>
      <c r="BS132" s="20">
        <v>5.3</v>
      </c>
      <c r="BT132" t="s">
        <v>127</v>
      </c>
      <c r="BU132">
        <v>1</v>
      </c>
      <c r="BV132">
        <v>13</v>
      </c>
      <c r="BW132" s="12">
        <v>105</v>
      </c>
      <c r="BX132">
        <v>0</v>
      </c>
    </row>
    <row r="133" spans="57:79" x14ac:dyDescent="0.25">
      <c r="BE133" s="20">
        <v>1.1000000000000001</v>
      </c>
      <c r="BF133" t="s">
        <v>127</v>
      </c>
      <c r="BG133">
        <v>1</v>
      </c>
      <c r="BH133">
        <v>12</v>
      </c>
      <c r="BI133" s="12">
        <v>74</v>
      </c>
      <c r="BJ133">
        <v>0</v>
      </c>
      <c r="BS133" s="20">
        <v>1.1000000000000001</v>
      </c>
      <c r="BT133" t="s">
        <v>127</v>
      </c>
      <c r="BU133">
        <v>1</v>
      </c>
      <c r="BV133">
        <v>11</v>
      </c>
      <c r="BW133" s="12">
        <v>65</v>
      </c>
      <c r="BX133">
        <v>0</v>
      </c>
    </row>
    <row r="134" spans="57:79" x14ac:dyDescent="0.25">
      <c r="BE134" s="20">
        <v>2.1</v>
      </c>
      <c r="BF134" t="s">
        <v>127</v>
      </c>
      <c r="BG134">
        <v>1</v>
      </c>
      <c r="BH134">
        <v>7</v>
      </c>
      <c r="BI134" s="12">
        <v>8</v>
      </c>
      <c r="BJ134">
        <v>0</v>
      </c>
      <c r="BS134" s="20">
        <v>2.1</v>
      </c>
      <c r="BT134" t="s">
        <v>127</v>
      </c>
      <c r="BU134">
        <v>1</v>
      </c>
      <c r="BV134">
        <v>11</v>
      </c>
      <c r="BW134" s="12">
        <v>30</v>
      </c>
      <c r="BX134">
        <v>0</v>
      </c>
    </row>
    <row r="135" spans="57:79" x14ac:dyDescent="0.25">
      <c r="BE135" s="20">
        <v>2.2999999999999998</v>
      </c>
      <c r="BF135" t="s">
        <v>127</v>
      </c>
      <c r="BG135">
        <v>1</v>
      </c>
      <c r="BH135">
        <v>6</v>
      </c>
      <c r="BI135" s="12">
        <v>27</v>
      </c>
      <c r="BJ135">
        <v>5</v>
      </c>
      <c r="BS135" s="20">
        <v>2.2999999999999998</v>
      </c>
      <c r="BT135" t="s">
        <v>127</v>
      </c>
      <c r="BU135">
        <v>1</v>
      </c>
      <c r="BV135">
        <v>7</v>
      </c>
      <c r="BW135" s="12">
        <v>31</v>
      </c>
      <c r="BX135">
        <v>0</v>
      </c>
    </row>
    <row r="136" spans="57:79" x14ac:dyDescent="0.25">
      <c r="BE136" s="20">
        <v>3.1</v>
      </c>
      <c r="BF136" t="s">
        <v>127</v>
      </c>
      <c r="BG136">
        <v>1</v>
      </c>
      <c r="BH136">
        <v>6</v>
      </c>
      <c r="BI136" s="12">
        <v>2</v>
      </c>
      <c r="BJ136" s="12">
        <v>0</v>
      </c>
      <c r="BS136" s="20">
        <v>3.1</v>
      </c>
      <c r="BT136" t="s">
        <v>127</v>
      </c>
      <c r="BU136">
        <v>1</v>
      </c>
      <c r="BV136">
        <v>3</v>
      </c>
      <c r="BW136" s="12">
        <v>7</v>
      </c>
      <c r="BX136">
        <v>0</v>
      </c>
    </row>
    <row r="137" spans="57:79" x14ac:dyDescent="0.25">
      <c r="BE137" s="20">
        <v>4.0999999999999996</v>
      </c>
      <c r="BF137" t="s">
        <v>127</v>
      </c>
      <c r="BG137">
        <v>1</v>
      </c>
      <c r="BH137">
        <v>11</v>
      </c>
      <c r="BI137" s="12">
        <v>15</v>
      </c>
      <c r="BJ137" s="12">
        <v>2</v>
      </c>
      <c r="BS137" s="20">
        <v>4.0999999999999996</v>
      </c>
      <c r="BT137" t="s">
        <v>127</v>
      </c>
      <c r="BU137">
        <v>1</v>
      </c>
      <c r="BV137">
        <v>5</v>
      </c>
      <c r="BW137" s="12">
        <v>42</v>
      </c>
      <c r="BX137">
        <v>2</v>
      </c>
    </row>
    <row r="138" spans="57:79" x14ac:dyDescent="0.25">
      <c r="BE138" s="20">
        <v>5.3</v>
      </c>
      <c r="BF138" t="s">
        <v>127</v>
      </c>
      <c r="BG138">
        <v>1</v>
      </c>
      <c r="BH138">
        <v>12</v>
      </c>
      <c r="BI138" s="12">
        <v>96</v>
      </c>
      <c r="BJ138" s="12">
        <v>0</v>
      </c>
      <c r="BS138" s="20">
        <v>5.3</v>
      </c>
      <c r="BT138" t="s">
        <v>127</v>
      </c>
      <c r="BU138">
        <v>1</v>
      </c>
      <c r="BV138">
        <v>10</v>
      </c>
      <c r="BW138" s="12">
        <v>120</v>
      </c>
      <c r="BX138">
        <v>1</v>
      </c>
    </row>
    <row r="139" spans="57:79" x14ac:dyDescent="0.25">
      <c r="BE139" s="20">
        <v>1.1000000000000001</v>
      </c>
      <c r="BF139" t="s">
        <v>127</v>
      </c>
      <c r="BG139">
        <v>2</v>
      </c>
      <c r="BH139">
        <v>7</v>
      </c>
      <c r="BI139" s="12">
        <v>72</v>
      </c>
      <c r="BJ139">
        <v>0</v>
      </c>
      <c r="BK139">
        <f>SUM(BH133,BH127,BL139)</f>
        <v>23</v>
      </c>
      <c r="BL139">
        <f>SUM(BJ133,BJ127)</f>
        <v>0</v>
      </c>
      <c r="BM139">
        <f>((BL139/BK139)*100)+1</f>
        <v>1</v>
      </c>
      <c r="BS139" s="20">
        <v>1.1000000000000001</v>
      </c>
      <c r="BT139" t="s">
        <v>127</v>
      </c>
      <c r="BU139">
        <v>2</v>
      </c>
      <c r="BV139">
        <v>14</v>
      </c>
      <c r="BW139" s="12">
        <v>59</v>
      </c>
      <c r="BX139">
        <v>0</v>
      </c>
      <c r="BY139">
        <f>SUM(BV133,BV127,BZ139)</f>
        <v>18</v>
      </c>
      <c r="BZ139">
        <f>SUM(BX133,BX127)</f>
        <v>0</v>
      </c>
      <c r="CA139">
        <f>((BZ139/BY139)*100)+1</f>
        <v>1</v>
      </c>
    </row>
    <row r="140" spans="57:79" x14ac:dyDescent="0.25">
      <c r="BE140" s="20">
        <v>2.1</v>
      </c>
      <c r="BF140" t="s">
        <v>127</v>
      </c>
      <c r="BG140">
        <v>2</v>
      </c>
      <c r="BH140">
        <v>3</v>
      </c>
      <c r="BI140" s="12">
        <v>7</v>
      </c>
      <c r="BJ140">
        <v>6</v>
      </c>
      <c r="BK140">
        <f t="shared" ref="BK140:BK150" si="72">SUM(BH134,BH128,BL140)</f>
        <v>15</v>
      </c>
      <c r="BL140">
        <f t="shared" ref="BL140:BL143" si="73">SUM(BJ134,BJ128)</f>
        <v>3</v>
      </c>
      <c r="BM140">
        <f t="shared" ref="BM140:BM150" si="74">((BL140/BK140)*100)+1</f>
        <v>21</v>
      </c>
      <c r="BS140" s="20">
        <v>2.1</v>
      </c>
      <c r="BT140" t="s">
        <v>127</v>
      </c>
      <c r="BU140">
        <v>2</v>
      </c>
      <c r="BV140">
        <v>18</v>
      </c>
      <c r="BW140" s="12">
        <v>11</v>
      </c>
      <c r="BX140">
        <v>0</v>
      </c>
      <c r="BY140">
        <f t="shared" ref="BY140:BY150" si="75">SUM(BV134,BV128,BZ140)</f>
        <v>19</v>
      </c>
      <c r="BZ140">
        <f t="shared" ref="BZ140:BZ141" si="76">SUM(BX134,BX128)</f>
        <v>0</v>
      </c>
      <c r="CA140">
        <f t="shared" ref="CA140:CA150" si="77">((BZ140/BY140)*100)+1</f>
        <v>1</v>
      </c>
    </row>
    <row r="141" spans="57:79" x14ac:dyDescent="0.25">
      <c r="BE141" s="20">
        <v>2.2999999999999998</v>
      </c>
      <c r="BF141" t="s">
        <v>127</v>
      </c>
      <c r="BG141">
        <v>2</v>
      </c>
      <c r="BH141">
        <v>11</v>
      </c>
      <c r="BI141" s="12">
        <v>20</v>
      </c>
      <c r="BJ141">
        <v>1</v>
      </c>
      <c r="BK141">
        <f t="shared" si="72"/>
        <v>21</v>
      </c>
      <c r="BL141">
        <f t="shared" si="73"/>
        <v>5</v>
      </c>
      <c r="BM141">
        <f t="shared" si="74"/>
        <v>24.809523809523807</v>
      </c>
      <c r="BS141" s="20">
        <v>2.2999999999999998</v>
      </c>
      <c r="BT141" t="s">
        <v>127</v>
      </c>
      <c r="BU141">
        <v>2</v>
      </c>
      <c r="BV141">
        <v>6</v>
      </c>
      <c r="BW141" s="12">
        <v>25</v>
      </c>
      <c r="BX141">
        <v>0</v>
      </c>
      <c r="BY141">
        <f t="shared" si="75"/>
        <v>16</v>
      </c>
      <c r="BZ141">
        <f t="shared" si="76"/>
        <v>0</v>
      </c>
      <c r="CA141">
        <f t="shared" si="77"/>
        <v>1</v>
      </c>
    </row>
    <row r="142" spans="57:79" x14ac:dyDescent="0.25">
      <c r="BE142" s="20">
        <v>3.1</v>
      </c>
      <c r="BF142" t="s">
        <v>127</v>
      </c>
      <c r="BG142">
        <v>2</v>
      </c>
      <c r="BH142">
        <v>8</v>
      </c>
      <c r="BI142" s="12">
        <v>3</v>
      </c>
      <c r="BJ142" s="12">
        <v>0</v>
      </c>
      <c r="BK142">
        <f t="shared" si="72"/>
        <v>12</v>
      </c>
      <c r="BL142">
        <f>SUM(BJ136,BJ130)</f>
        <v>0</v>
      </c>
      <c r="BM142">
        <f t="shared" si="74"/>
        <v>1</v>
      </c>
      <c r="BS142" s="20">
        <v>3.1</v>
      </c>
      <c r="BT142" t="s">
        <v>127</v>
      </c>
      <c r="BU142">
        <v>2</v>
      </c>
      <c r="BW142" s="12"/>
      <c r="BY142">
        <f t="shared" si="75"/>
        <v>3</v>
      </c>
      <c r="BZ142">
        <f>SUM(BX136,BX130)</f>
        <v>0</v>
      </c>
      <c r="CA142">
        <f t="shared" si="77"/>
        <v>1</v>
      </c>
    </row>
    <row r="143" spans="57:79" x14ac:dyDescent="0.25">
      <c r="BE143" s="20">
        <v>4.0999999999999996</v>
      </c>
      <c r="BF143" t="s">
        <v>127</v>
      </c>
      <c r="BG143">
        <v>2</v>
      </c>
      <c r="BH143">
        <v>9</v>
      </c>
      <c r="BI143" s="12">
        <v>49</v>
      </c>
      <c r="BJ143" s="12">
        <v>0</v>
      </c>
      <c r="BK143">
        <f t="shared" si="72"/>
        <v>21</v>
      </c>
      <c r="BL143">
        <f t="shared" si="73"/>
        <v>2</v>
      </c>
      <c r="BM143">
        <f t="shared" si="74"/>
        <v>10.523809523809524</v>
      </c>
      <c r="BS143" s="20">
        <v>4.0999999999999996</v>
      </c>
      <c r="BT143" t="s">
        <v>127</v>
      </c>
      <c r="BU143">
        <v>2</v>
      </c>
      <c r="BW143" s="12"/>
      <c r="BY143">
        <f t="shared" si="75"/>
        <v>7</v>
      </c>
      <c r="BZ143">
        <f t="shared" ref="BZ143" si="78">SUM(BX137,BX131)</f>
        <v>2</v>
      </c>
      <c r="CA143">
        <f t="shared" si="77"/>
        <v>29.571428571428569</v>
      </c>
    </row>
    <row r="144" spans="57:79" x14ac:dyDescent="0.25">
      <c r="BE144" s="20">
        <v>5.3</v>
      </c>
      <c r="BF144" t="s">
        <v>127</v>
      </c>
      <c r="BG144">
        <v>2</v>
      </c>
      <c r="BH144">
        <v>11</v>
      </c>
      <c r="BI144" s="12">
        <v>63</v>
      </c>
      <c r="BJ144" s="12">
        <v>0</v>
      </c>
      <c r="BK144">
        <f t="shared" si="72"/>
        <v>25</v>
      </c>
      <c r="BL144">
        <f>SUM(BJ138,BJ132)</f>
        <v>1</v>
      </c>
      <c r="BM144">
        <f t="shared" si="74"/>
        <v>5</v>
      </c>
      <c r="BS144" s="20">
        <v>5.3</v>
      </c>
      <c r="BT144" t="s">
        <v>127</v>
      </c>
      <c r="BU144">
        <v>2</v>
      </c>
      <c r="BV144">
        <v>15</v>
      </c>
      <c r="BW144">
        <v>126</v>
      </c>
      <c r="BX144">
        <v>0</v>
      </c>
      <c r="BY144">
        <f t="shared" si="75"/>
        <v>24</v>
      </c>
      <c r="BZ144">
        <f>SUM(BX138,BX132)</f>
        <v>1</v>
      </c>
      <c r="CA144">
        <f t="shared" si="77"/>
        <v>5.1666666666666661</v>
      </c>
    </row>
    <row r="145" spans="57:79" x14ac:dyDescent="0.25">
      <c r="BE145" s="20">
        <v>1.1000000000000001</v>
      </c>
      <c r="BF145" t="s">
        <v>127</v>
      </c>
      <c r="BG145">
        <v>2</v>
      </c>
      <c r="BH145">
        <v>6</v>
      </c>
      <c r="BI145" s="12">
        <v>18</v>
      </c>
      <c r="BJ145">
        <v>5</v>
      </c>
      <c r="BK145">
        <f t="shared" si="72"/>
        <v>24</v>
      </c>
      <c r="BL145">
        <f>SUM(BJ145,BJ139)</f>
        <v>5</v>
      </c>
      <c r="BM145">
        <f t="shared" si="74"/>
        <v>21.833333333333336</v>
      </c>
      <c r="BS145" s="20">
        <v>1.1000000000000001</v>
      </c>
      <c r="BT145" t="s">
        <v>127</v>
      </c>
      <c r="BU145">
        <v>2</v>
      </c>
      <c r="BV145">
        <v>10</v>
      </c>
      <c r="BW145" s="12">
        <v>28</v>
      </c>
      <c r="BX145">
        <v>0</v>
      </c>
      <c r="BY145">
        <f t="shared" si="75"/>
        <v>25</v>
      </c>
      <c r="BZ145">
        <f>SUM(BX145,BX139)</f>
        <v>0</v>
      </c>
      <c r="CA145">
        <f t="shared" si="77"/>
        <v>1</v>
      </c>
    </row>
    <row r="146" spans="57:79" x14ac:dyDescent="0.25">
      <c r="BE146" s="20">
        <v>2.1</v>
      </c>
      <c r="BF146" t="s">
        <v>127</v>
      </c>
      <c r="BG146">
        <v>2</v>
      </c>
      <c r="BH146">
        <v>6</v>
      </c>
      <c r="BI146" s="12">
        <v>6</v>
      </c>
      <c r="BJ146">
        <v>7</v>
      </c>
      <c r="BK146">
        <f t="shared" si="72"/>
        <v>23</v>
      </c>
      <c r="BL146">
        <f t="shared" ref="BL146:BL150" si="79">SUM(BJ146,BJ140)</f>
        <v>13</v>
      </c>
      <c r="BM146">
        <f t="shared" si="74"/>
        <v>57.521739130434781</v>
      </c>
      <c r="BS146" s="20">
        <v>2.1</v>
      </c>
      <c r="BT146" t="s">
        <v>127</v>
      </c>
      <c r="BU146">
        <v>2</v>
      </c>
      <c r="BV146">
        <v>7</v>
      </c>
      <c r="BW146" s="12">
        <v>8</v>
      </c>
      <c r="BX146">
        <v>0</v>
      </c>
      <c r="BY146">
        <f t="shared" si="75"/>
        <v>29</v>
      </c>
      <c r="BZ146">
        <f t="shared" ref="BZ146:BZ147" si="80">SUM(BX146,BX140)</f>
        <v>0</v>
      </c>
      <c r="CA146">
        <f t="shared" si="77"/>
        <v>1</v>
      </c>
    </row>
    <row r="147" spans="57:79" x14ac:dyDescent="0.25">
      <c r="BE147" s="20">
        <v>2.2999999999999998</v>
      </c>
      <c r="BF147" t="s">
        <v>127</v>
      </c>
      <c r="BG147">
        <v>2</v>
      </c>
      <c r="BH147">
        <v>10</v>
      </c>
      <c r="BI147" s="12">
        <v>2</v>
      </c>
      <c r="BJ147">
        <v>1</v>
      </c>
      <c r="BK147">
        <f t="shared" si="72"/>
        <v>19</v>
      </c>
      <c r="BL147">
        <f t="shared" si="79"/>
        <v>2</v>
      </c>
      <c r="BM147">
        <f t="shared" si="74"/>
        <v>11.526315789473683</v>
      </c>
      <c r="BS147" s="20">
        <v>2.2999999999999998</v>
      </c>
      <c r="BT147" t="s">
        <v>127</v>
      </c>
      <c r="BU147">
        <v>2</v>
      </c>
      <c r="BV147">
        <v>12</v>
      </c>
      <c r="BW147" s="12">
        <v>30</v>
      </c>
      <c r="BX147">
        <v>0</v>
      </c>
      <c r="BY147">
        <f t="shared" si="75"/>
        <v>13</v>
      </c>
      <c r="BZ147">
        <f t="shared" si="80"/>
        <v>0</v>
      </c>
      <c r="CA147">
        <f t="shared" si="77"/>
        <v>1</v>
      </c>
    </row>
    <row r="148" spans="57:79" x14ac:dyDescent="0.25">
      <c r="BE148" s="20">
        <v>3.1</v>
      </c>
      <c r="BF148" t="s">
        <v>127</v>
      </c>
      <c r="BG148">
        <v>2</v>
      </c>
      <c r="BH148">
        <v>4</v>
      </c>
      <c r="BI148" s="12">
        <v>2</v>
      </c>
      <c r="BJ148" s="12">
        <v>0</v>
      </c>
      <c r="BK148">
        <f t="shared" si="72"/>
        <v>14</v>
      </c>
      <c r="BL148">
        <f>SUM(BJ148,BJ142)</f>
        <v>0</v>
      </c>
      <c r="BM148">
        <f t="shared" si="74"/>
        <v>1</v>
      </c>
      <c r="BS148" s="20">
        <v>3.1</v>
      </c>
      <c r="BT148" t="s">
        <v>127</v>
      </c>
      <c r="BU148">
        <v>2</v>
      </c>
      <c r="BW148" s="12"/>
      <c r="BY148">
        <f t="shared" si="75"/>
        <v>3</v>
      </c>
      <c r="BZ148">
        <f>SUM(BX148,BX142)</f>
        <v>0</v>
      </c>
      <c r="CA148">
        <f t="shared" si="77"/>
        <v>1</v>
      </c>
    </row>
    <row r="149" spans="57:79" x14ac:dyDescent="0.25">
      <c r="BE149" s="20">
        <v>4.0999999999999996</v>
      </c>
      <c r="BF149" t="s">
        <v>127</v>
      </c>
      <c r="BG149">
        <v>2</v>
      </c>
      <c r="BH149">
        <v>5</v>
      </c>
      <c r="BI149" s="12">
        <v>48</v>
      </c>
      <c r="BJ149" s="12">
        <v>0</v>
      </c>
      <c r="BK149">
        <f t="shared" si="72"/>
        <v>20</v>
      </c>
      <c r="BL149">
        <f t="shared" si="79"/>
        <v>0</v>
      </c>
      <c r="BM149">
        <f t="shared" si="74"/>
        <v>1</v>
      </c>
      <c r="BS149" s="20">
        <v>4.0999999999999996</v>
      </c>
      <c r="BT149" t="s">
        <v>127</v>
      </c>
      <c r="BU149">
        <v>2</v>
      </c>
      <c r="BV149">
        <v>5</v>
      </c>
      <c r="BW149" s="12">
        <v>97</v>
      </c>
      <c r="BX149">
        <v>0</v>
      </c>
      <c r="BY149">
        <f t="shared" si="75"/>
        <v>5</v>
      </c>
      <c r="BZ149">
        <f t="shared" ref="BZ149:BZ150" si="81">SUM(BX149,BX143)</f>
        <v>0</v>
      </c>
      <c r="CA149">
        <f t="shared" si="77"/>
        <v>1</v>
      </c>
    </row>
    <row r="150" spans="57:79" x14ac:dyDescent="0.25">
      <c r="BE150" s="20">
        <v>5.3</v>
      </c>
      <c r="BF150" t="s">
        <v>127</v>
      </c>
      <c r="BG150">
        <v>2</v>
      </c>
      <c r="BH150">
        <v>8</v>
      </c>
      <c r="BI150" s="12">
        <v>52</v>
      </c>
      <c r="BJ150" s="12">
        <v>1</v>
      </c>
      <c r="BK150">
        <f t="shared" si="72"/>
        <v>24</v>
      </c>
      <c r="BL150">
        <f t="shared" si="79"/>
        <v>1</v>
      </c>
      <c r="BM150">
        <f t="shared" si="74"/>
        <v>5.1666666666666661</v>
      </c>
      <c r="BS150" s="20">
        <v>5.3</v>
      </c>
      <c r="BT150" t="s">
        <v>127</v>
      </c>
      <c r="BU150">
        <v>2</v>
      </c>
      <c r="BV150">
        <v>11</v>
      </c>
      <c r="BW150" s="12">
        <v>72</v>
      </c>
      <c r="BX150">
        <v>0</v>
      </c>
      <c r="BY150">
        <f t="shared" si="75"/>
        <v>25</v>
      </c>
      <c r="BZ150">
        <f t="shared" si="81"/>
        <v>0</v>
      </c>
      <c r="CA150">
        <f t="shared" si="77"/>
        <v>1</v>
      </c>
    </row>
    <row r="151" spans="57:79" ht="15.75" x14ac:dyDescent="0.25">
      <c r="BE151" s="11"/>
      <c r="BF151" s="2" t="s">
        <v>24</v>
      </c>
      <c r="BG151" s="2">
        <f>AVERAGE(BG135:BG142)</f>
        <v>1.5</v>
      </c>
      <c r="BH151" s="2">
        <f>AVERAGE(BH135:BH142)</f>
        <v>8</v>
      </c>
      <c r="BI151" s="2">
        <f>AVERAGE(BI135:BI142)</f>
        <v>30.25</v>
      </c>
      <c r="BJ151" s="2"/>
      <c r="BK151" s="2"/>
      <c r="BL151" s="2">
        <f>AVERAGE(BL139:BL150)</f>
        <v>2.6666666666666665</v>
      </c>
      <c r="BM151">
        <f>1/BL151</f>
        <v>0.375</v>
      </c>
      <c r="BS151" s="11"/>
      <c r="BT151" s="2" t="s">
        <v>24</v>
      </c>
      <c r="BU151" s="2">
        <f>AVERAGE(BU135:BU142)</f>
        <v>1.5</v>
      </c>
      <c r="BV151" s="2">
        <f>AVERAGE(BV135:BV142)</f>
        <v>9</v>
      </c>
      <c r="BW151" s="2">
        <f>AVERAGE(BW135:BW142)</f>
        <v>42.142857142857146</v>
      </c>
      <c r="BX151" s="2"/>
      <c r="BY151" s="2"/>
      <c r="BZ151" s="2">
        <f>AVERAGE(BZ139:BZ150)</f>
        <v>0.25</v>
      </c>
      <c r="CA151">
        <f>1/BZ151</f>
        <v>4</v>
      </c>
    </row>
    <row r="152" spans="57:79" ht="15.75" x14ac:dyDescent="0.25">
      <c r="BE152" s="25"/>
      <c r="BF152" s="2" t="s">
        <v>26</v>
      </c>
      <c r="BG152">
        <f>STDEV(BG135:BG142)</f>
        <v>0.53452248382484879</v>
      </c>
      <c r="BH152">
        <f>STDEV(BH135:BH142)</f>
        <v>3.1167748898959182</v>
      </c>
      <c r="BI152">
        <f>STDEV(BI135:BI142)</f>
        <v>34.837377300004334</v>
      </c>
      <c r="BL152">
        <f>STDEV(BL139:BL150)</f>
        <v>3.7254245232976979</v>
      </c>
      <c r="BS152" s="25"/>
      <c r="BT152" s="2" t="s">
        <v>26</v>
      </c>
      <c r="BU152">
        <f>STDEV(BU135:BU142)</f>
        <v>0.53452248382484879</v>
      </c>
      <c r="BV152">
        <f>STDEV(BV135:BV142)</f>
        <v>5.3541261347363367</v>
      </c>
      <c r="BW152">
        <f>STDEV(BW135:BW142)</f>
        <v>38.662766634185971</v>
      </c>
      <c r="BZ152">
        <f>STDEV(BZ139:BZ150)</f>
        <v>0.62158156050806102</v>
      </c>
    </row>
    <row r="153" spans="57:79" ht="15.75" x14ac:dyDescent="0.25">
      <c r="BE153" s="25"/>
      <c r="BF153" s="2" t="s">
        <v>25</v>
      </c>
      <c r="BG153" s="2">
        <f>BG152/SQRT(COUNT(BG135:BG142))</f>
        <v>0.1889822365046136</v>
      </c>
      <c r="BH153" s="2">
        <f>BH152/SQRT(COUNT(BH135:BH142))</f>
        <v>1.1019463300386794</v>
      </c>
      <c r="BI153" s="2">
        <f>BI152/SQRT(COUNT(BI135:BI142))</f>
        <v>12.31687286379368</v>
      </c>
      <c r="BJ153" s="2"/>
      <c r="BK153" s="2"/>
      <c r="BL153" s="2">
        <f>BL152/SQRT(COUNT(BL139:BL150))</f>
        <v>1.0754374256857797</v>
      </c>
      <c r="BS153" s="25"/>
      <c r="BT153" s="2" t="s">
        <v>25</v>
      </c>
      <c r="BU153" s="2">
        <f>BU152/SQRT(COUNT(BU135:BU142))</f>
        <v>0.1889822365046136</v>
      </c>
      <c r="BV153" s="2">
        <f>BV152/SQRT(COUNT(BV135:BV142))</f>
        <v>2.0236694629405503</v>
      </c>
      <c r="BW153" s="2">
        <f>BW152/SQRT(COUNT(BW135:BW142))</f>
        <v>14.613152215968833</v>
      </c>
      <c r="BX153" s="2"/>
      <c r="BY153" s="2"/>
      <c r="BZ153" s="2">
        <f>BZ152/SQRT(COUNT(BZ139:BZ150))</f>
        <v>0.17943514064131835</v>
      </c>
    </row>
    <row r="154" spans="57:79" x14ac:dyDescent="0.25">
      <c r="BE154" s="25"/>
      <c r="BF154" s="11"/>
      <c r="BG154" s="11"/>
      <c r="BS154" s="25"/>
      <c r="BT154" s="11"/>
      <c r="BU154" s="11"/>
    </row>
    <row r="155" spans="57:79" ht="15.75" x14ac:dyDescent="0.25">
      <c r="BE155" s="20">
        <v>1.2</v>
      </c>
      <c r="BF155" s="26" t="s">
        <v>44</v>
      </c>
      <c r="BG155">
        <v>1</v>
      </c>
      <c r="BH155">
        <v>17</v>
      </c>
      <c r="BI155" s="12">
        <v>50</v>
      </c>
      <c r="BJ155">
        <v>0</v>
      </c>
      <c r="BM155" s="2"/>
      <c r="BS155" s="20">
        <v>1.2</v>
      </c>
      <c r="BT155" s="26" t="s">
        <v>44</v>
      </c>
      <c r="BU155">
        <v>1</v>
      </c>
      <c r="BV155">
        <v>13</v>
      </c>
      <c r="BW155" s="12">
        <v>80</v>
      </c>
      <c r="BX155">
        <v>0</v>
      </c>
      <c r="CA155" s="2"/>
    </row>
    <row r="156" spans="57:79" x14ac:dyDescent="0.25">
      <c r="BE156" s="20">
        <v>1.3</v>
      </c>
      <c r="BF156" s="26" t="s">
        <v>44</v>
      </c>
      <c r="BG156">
        <v>1</v>
      </c>
      <c r="BH156">
        <v>10</v>
      </c>
      <c r="BI156" s="12">
        <v>4</v>
      </c>
      <c r="BJ156">
        <v>1</v>
      </c>
      <c r="BS156" s="20">
        <v>1.3</v>
      </c>
      <c r="BT156" s="26" t="s">
        <v>44</v>
      </c>
      <c r="BU156">
        <v>1</v>
      </c>
      <c r="BV156">
        <v>9</v>
      </c>
      <c r="BW156" s="12">
        <v>17</v>
      </c>
      <c r="BX156">
        <v>1</v>
      </c>
    </row>
    <row r="157" spans="57:79" x14ac:dyDescent="0.25">
      <c r="BE157" s="20">
        <v>2.2000000000000002</v>
      </c>
      <c r="BF157" s="26" t="s">
        <v>44</v>
      </c>
      <c r="BG157">
        <v>1</v>
      </c>
      <c r="BH157">
        <v>10</v>
      </c>
      <c r="BI157" s="12">
        <v>108</v>
      </c>
      <c r="BJ157">
        <v>1</v>
      </c>
      <c r="BS157" s="20">
        <v>2.2000000000000002</v>
      </c>
      <c r="BT157" s="26" t="s">
        <v>44</v>
      </c>
      <c r="BU157">
        <v>1</v>
      </c>
      <c r="BV157">
        <v>21</v>
      </c>
      <c r="BW157" s="12">
        <v>60</v>
      </c>
      <c r="BX157">
        <v>0</v>
      </c>
    </row>
    <row r="158" spans="57:79" x14ac:dyDescent="0.25">
      <c r="BE158" s="20">
        <v>3.2</v>
      </c>
      <c r="BF158" s="26" t="s">
        <v>44</v>
      </c>
      <c r="BG158">
        <v>1</v>
      </c>
      <c r="BH158">
        <v>7</v>
      </c>
      <c r="BI158" s="12">
        <v>66</v>
      </c>
      <c r="BJ158">
        <v>0</v>
      </c>
      <c r="BS158" s="20">
        <v>3.2</v>
      </c>
      <c r="BT158" s="26" t="s">
        <v>44</v>
      </c>
      <c r="BU158">
        <v>1</v>
      </c>
      <c r="BV158">
        <v>3</v>
      </c>
      <c r="BW158" s="12">
        <v>45</v>
      </c>
      <c r="BX158">
        <v>0</v>
      </c>
    </row>
    <row r="159" spans="57:79" x14ac:dyDescent="0.25">
      <c r="BE159" s="20">
        <v>4.2</v>
      </c>
      <c r="BF159" s="26" t="s">
        <v>44</v>
      </c>
      <c r="BG159">
        <v>1</v>
      </c>
      <c r="BH159">
        <v>5</v>
      </c>
      <c r="BI159" s="12">
        <v>11</v>
      </c>
      <c r="BJ159">
        <v>0</v>
      </c>
      <c r="BS159" s="20">
        <v>4.2</v>
      </c>
      <c r="BT159" s="26" t="s">
        <v>44</v>
      </c>
      <c r="BU159">
        <v>1</v>
      </c>
      <c r="BV159">
        <v>6</v>
      </c>
      <c r="BW159" s="12">
        <v>8</v>
      </c>
      <c r="BX159">
        <v>0</v>
      </c>
    </row>
    <row r="160" spans="57:79" x14ac:dyDescent="0.25">
      <c r="BE160" s="20">
        <v>6.3</v>
      </c>
      <c r="BF160" s="26" t="s">
        <v>44</v>
      </c>
      <c r="BG160">
        <v>1</v>
      </c>
      <c r="BH160">
        <v>7</v>
      </c>
      <c r="BI160" s="12">
        <v>55</v>
      </c>
      <c r="BJ160">
        <v>0</v>
      </c>
      <c r="BS160" s="20">
        <v>6.3</v>
      </c>
      <c r="BT160" s="26" t="s">
        <v>44</v>
      </c>
      <c r="BU160">
        <v>1</v>
      </c>
      <c r="BV160">
        <v>6</v>
      </c>
      <c r="BW160" s="12">
        <v>76</v>
      </c>
      <c r="BX160">
        <v>0</v>
      </c>
    </row>
    <row r="161" spans="57:80" x14ac:dyDescent="0.25">
      <c r="BE161" s="20">
        <v>1.2</v>
      </c>
      <c r="BF161" s="26" t="s">
        <v>44</v>
      </c>
      <c r="BG161">
        <v>1</v>
      </c>
      <c r="BH161">
        <v>11</v>
      </c>
      <c r="BI161" s="12">
        <v>92</v>
      </c>
      <c r="BJ161">
        <v>3</v>
      </c>
      <c r="BS161" s="20">
        <v>1.2</v>
      </c>
      <c r="BT161" s="26" t="s">
        <v>44</v>
      </c>
      <c r="BU161">
        <v>1</v>
      </c>
      <c r="BV161">
        <v>17</v>
      </c>
      <c r="BW161" s="12">
        <v>87</v>
      </c>
      <c r="BX161">
        <v>0</v>
      </c>
    </row>
    <row r="162" spans="57:80" x14ac:dyDescent="0.25">
      <c r="BE162" s="20">
        <v>1.3</v>
      </c>
      <c r="BF162" s="26" t="s">
        <v>44</v>
      </c>
      <c r="BG162">
        <v>1</v>
      </c>
      <c r="BH162">
        <v>15</v>
      </c>
      <c r="BI162" s="12">
        <v>2</v>
      </c>
      <c r="BJ162">
        <v>0</v>
      </c>
      <c r="BS162" s="20">
        <v>1.3</v>
      </c>
      <c r="BT162" s="26" t="s">
        <v>44</v>
      </c>
      <c r="BU162">
        <v>1</v>
      </c>
      <c r="BV162">
        <v>7</v>
      </c>
      <c r="BW162" s="12">
        <v>1</v>
      </c>
      <c r="BX162">
        <v>0</v>
      </c>
    </row>
    <row r="163" spans="57:80" x14ac:dyDescent="0.25">
      <c r="BE163" s="20">
        <v>2.2000000000000002</v>
      </c>
      <c r="BF163" s="26" t="s">
        <v>44</v>
      </c>
      <c r="BG163">
        <v>1</v>
      </c>
      <c r="BH163">
        <v>6</v>
      </c>
      <c r="BI163" s="12">
        <v>70</v>
      </c>
      <c r="BJ163">
        <v>2</v>
      </c>
      <c r="BS163" s="20">
        <v>2.2000000000000002</v>
      </c>
      <c r="BT163" s="26" t="s">
        <v>44</v>
      </c>
      <c r="BU163">
        <v>1</v>
      </c>
      <c r="BV163">
        <v>10</v>
      </c>
      <c r="BW163" s="12">
        <v>30</v>
      </c>
      <c r="BX163">
        <v>0</v>
      </c>
    </row>
    <row r="164" spans="57:80" x14ac:dyDescent="0.25">
      <c r="BE164" s="20">
        <v>3.2</v>
      </c>
      <c r="BF164" s="26" t="s">
        <v>44</v>
      </c>
      <c r="BG164">
        <v>1</v>
      </c>
      <c r="BI164" s="12"/>
      <c r="BS164" s="20">
        <v>3.2</v>
      </c>
      <c r="BT164" s="26" t="s">
        <v>44</v>
      </c>
      <c r="BU164">
        <v>1</v>
      </c>
      <c r="BW164" s="12"/>
    </row>
    <row r="165" spans="57:80" x14ac:dyDescent="0.25">
      <c r="BE165" s="20">
        <v>4.2</v>
      </c>
      <c r="BF165" s="26" t="s">
        <v>44</v>
      </c>
      <c r="BG165">
        <v>1</v>
      </c>
      <c r="BH165">
        <v>5</v>
      </c>
      <c r="BI165" s="12">
        <v>5</v>
      </c>
      <c r="BJ165">
        <v>0</v>
      </c>
      <c r="BS165" s="20">
        <v>4.2</v>
      </c>
      <c r="BT165" s="26" t="s">
        <v>44</v>
      </c>
      <c r="BU165">
        <v>1</v>
      </c>
      <c r="BV165">
        <v>5</v>
      </c>
      <c r="BW165" s="12">
        <v>15</v>
      </c>
      <c r="BX165">
        <v>0</v>
      </c>
    </row>
    <row r="166" spans="57:80" x14ac:dyDescent="0.25">
      <c r="BE166" s="20">
        <v>6.3</v>
      </c>
      <c r="BF166" s="26" t="s">
        <v>44</v>
      </c>
      <c r="BG166">
        <v>1</v>
      </c>
      <c r="BH166">
        <v>7</v>
      </c>
      <c r="BI166" s="12">
        <v>116</v>
      </c>
      <c r="BJ166">
        <v>0</v>
      </c>
      <c r="BS166" s="20">
        <v>6.3</v>
      </c>
      <c r="BT166" s="26" t="s">
        <v>44</v>
      </c>
      <c r="BU166">
        <v>1</v>
      </c>
      <c r="BV166">
        <v>12</v>
      </c>
      <c r="BW166" s="12">
        <v>110</v>
      </c>
      <c r="BX166">
        <v>0</v>
      </c>
    </row>
    <row r="167" spans="57:80" x14ac:dyDescent="0.25">
      <c r="BE167" s="20">
        <v>1.2</v>
      </c>
      <c r="BF167" s="26" t="s">
        <v>44</v>
      </c>
      <c r="BG167">
        <v>2</v>
      </c>
      <c r="BH167">
        <v>7</v>
      </c>
      <c r="BI167" s="12">
        <v>16</v>
      </c>
      <c r="BJ167">
        <v>2</v>
      </c>
      <c r="BK167">
        <f>SUM(BH161,BH155,BL167)</f>
        <v>31</v>
      </c>
      <c r="BL167">
        <f>SUM(BJ161,BJ155)</f>
        <v>3</v>
      </c>
      <c r="BM167">
        <f>((BL167/BK167)*100)+1</f>
        <v>10.67741935483871</v>
      </c>
      <c r="BN167" s="12">
        <f>BM167*$BM$151</f>
        <v>4.004032258064516</v>
      </c>
      <c r="BS167" s="20">
        <v>1.2</v>
      </c>
      <c r="BT167" s="26" t="s">
        <v>44</v>
      </c>
      <c r="BU167">
        <v>2</v>
      </c>
      <c r="BV167">
        <v>16</v>
      </c>
      <c r="BW167" s="12">
        <v>71</v>
      </c>
      <c r="BX167">
        <v>0</v>
      </c>
      <c r="BY167">
        <f>SUM(BV161,BV155,BZ167)</f>
        <v>30</v>
      </c>
      <c r="BZ167">
        <f>SUM(BX161,BX155)</f>
        <v>0</v>
      </c>
      <c r="CA167">
        <f>((BZ167/BY167)*100)+1</f>
        <v>1</v>
      </c>
      <c r="CB167" s="12">
        <f>CA167*$CA$151</f>
        <v>4</v>
      </c>
    </row>
    <row r="168" spans="57:80" x14ac:dyDescent="0.25">
      <c r="BE168" s="20">
        <v>1.3</v>
      </c>
      <c r="BF168" s="26" t="s">
        <v>44</v>
      </c>
      <c r="BG168">
        <v>2</v>
      </c>
      <c r="BH168">
        <v>11</v>
      </c>
      <c r="BI168" s="12">
        <v>0</v>
      </c>
      <c r="BJ168">
        <v>0</v>
      </c>
      <c r="BK168">
        <f t="shared" ref="BK168:BK178" si="82">SUM(BH162,BH156,BL168)</f>
        <v>26</v>
      </c>
      <c r="BL168">
        <f t="shared" ref="BL168:BL169" si="83">SUM(BJ162,BJ156)</f>
        <v>1</v>
      </c>
      <c r="BM168">
        <f t="shared" ref="BM168:BM178" si="84">((BL168/BK168)*100)+1</f>
        <v>4.8461538461538467</v>
      </c>
      <c r="BN168" s="12">
        <f t="shared" ref="BN168:BN178" si="85">BM168*$BM$151</f>
        <v>1.8173076923076925</v>
      </c>
      <c r="BS168" s="20">
        <v>1.3</v>
      </c>
      <c r="BT168" s="26" t="s">
        <v>44</v>
      </c>
      <c r="BU168">
        <v>2</v>
      </c>
      <c r="BV168">
        <v>11</v>
      </c>
      <c r="BW168" s="12">
        <v>15</v>
      </c>
      <c r="BX168">
        <v>0</v>
      </c>
      <c r="BY168">
        <f t="shared" ref="BY168:BY178" si="86">SUM(BV162,BV156,BZ168)</f>
        <v>17</v>
      </c>
      <c r="BZ168">
        <f t="shared" ref="BZ168:BZ169" si="87">SUM(BX162,BX156)</f>
        <v>1</v>
      </c>
      <c r="CA168">
        <f t="shared" ref="CA168:CA178" si="88">((BZ168/BY168)*100)+1</f>
        <v>6.8823529411764701</v>
      </c>
      <c r="CB168" s="12">
        <f t="shared" ref="CB168:CB178" si="89">CA168*$CA$151</f>
        <v>27.52941176470588</v>
      </c>
    </row>
    <row r="169" spans="57:80" x14ac:dyDescent="0.25">
      <c r="BE169" s="20">
        <v>2.2000000000000002</v>
      </c>
      <c r="BF169" s="26" t="s">
        <v>44</v>
      </c>
      <c r="BG169">
        <v>2</v>
      </c>
      <c r="BH169">
        <v>13</v>
      </c>
      <c r="BI169" s="12">
        <v>57</v>
      </c>
      <c r="BJ169">
        <v>1</v>
      </c>
      <c r="BK169">
        <f t="shared" si="82"/>
        <v>19</v>
      </c>
      <c r="BL169">
        <f t="shared" si="83"/>
        <v>3</v>
      </c>
      <c r="BM169">
        <f t="shared" si="84"/>
        <v>16.789473684210527</v>
      </c>
      <c r="BN169" s="12">
        <f t="shared" si="85"/>
        <v>6.2960526315789478</v>
      </c>
      <c r="BS169" s="20">
        <v>2.2000000000000002</v>
      </c>
      <c r="BT169" s="26" t="s">
        <v>44</v>
      </c>
      <c r="BU169">
        <v>2</v>
      </c>
      <c r="BV169">
        <v>17</v>
      </c>
      <c r="BW169" s="12">
        <v>85</v>
      </c>
      <c r="BX169">
        <v>0</v>
      </c>
      <c r="BY169">
        <f t="shared" si="86"/>
        <v>31</v>
      </c>
      <c r="BZ169">
        <f t="shared" si="87"/>
        <v>0</v>
      </c>
      <c r="CA169">
        <f t="shared" si="88"/>
        <v>1</v>
      </c>
      <c r="CB169" s="12">
        <f t="shared" si="89"/>
        <v>4</v>
      </c>
    </row>
    <row r="170" spans="57:80" x14ac:dyDescent="0.25">
      <c r="BE170" s="20">
        <v>3.2</v>
      </c>
      <c r="BF170" s="26" t="s">
        <v>44</v>
      </c>
      <c r="BG170">
        <v>2</v>
      </c>
      <c r="BH170">
        <v>1</v>
      </c>
      <c r="BI170" s="12">
        <v>16</v>
      </c>
      <c r="BJ170" s="12">
        <v>0</v>
      </c>
      <c r="BK170">
        <f t="shared" si="82"/>
        <v>7</v>
      </c>
      <c r="BL170">
        <f>SUM(BJ164,BJ158)</f>
        <v>0</v>
      </c>
      <c r="BM170">
        <f t="shared" si="84"/>
        <v>1</v>
      </c>
      <c r="BN170" s="12">
        <f t="shared" si="85"/>
        <v>0.375</v>
      </c>
      <c r="BS170" s="20">
        <v>3.2</v>
      </c>
      <c r="BT170" s="26" t="s">
        <v>44</v>
      </c>
      <c r="BU170">
        <v>2</v>
      </c>
      <c r="BV170">
        <v>4</v>
      </c>
      <c r="BW170" s="12">
        <v>85</v>
      </c>
      <c r="BX170">
        <v>0</v>
      </c>
      <c r="BY170">
        <f t="shared" si="86"/>
        <v>3</v>
      </c>
      <c r="BZ170">
        <f>SUM(BX164,BX158)</f>
        <v>0</v>
      </c>
      <c r="CA170">
        <f t="shared" si="88"/>
        <v>1</v>
      </c>
      <c r="CB170" s="12">
        <f t="shared" si="89"/>
        <v>4</v>
      </c>
    </row>
    <row r="171" spans="57:80" x14ac:dyDescent="0.25">
      <c r="BE171" s="20">
        <v>4.2</v>
      </c>
      <c r="BF171" s="26" t="s">
        <v>44</v>
      </c>
      <c r="BG171">
        <v>2</v>
      </c>
      <c r="BH171">
        <v>7</v>
      </c>
      <c r="BI171" s="12">
        <v>10</v>
      </c>
      <c r="BJ171">
        <v>0</v>
      </c>
      <c r="BK171">
        <f t="shared" si="82"/>
        <v>10</v>
      </c>
      <c r="BL171">
        <f t="shared" ref="BL171" si="90">SUM(BJ165,BJ159)</f>
        <v>0</v>
      </c>
      <c r="BM171">
        <f t="shared" si="84"/>
        <v>1</v>
      </c>
      <c r="BN171" s="12">
        <f t="shared" si="85"/>
        <v>0.375</v>
      </c>
      <c r="BS171" s="20">
        <v>4.2</v>
      </c>
      <c r="BT171" s="26" t="s">
        <v>44</v>
      </c>
      <c r="BU171">
        <v>2</v>
      </c>
      <c r="BV171">
        <v>5</v>
      </c>
      <c r="BW171" s="12">
        <v>26</v>
      </c>
      <c r="BX171">
        <v>0</v>
      </c>
      <c r="BY171">
        <f t="shared" si="86"/>
        <v>11</v>
      </c>
      <c r="BZ171">
        <f t="shared" ref="BZ171" si="91">SUM(BX165,BX159)</f>
        <v>0</v>
      </c>
      <c r="CA171">
        <f t="shared" si="88"/>
        <v>1</v>
      </c>
      <c r="CB171" s="12">
        <f t="shared" si="89"/>
        <v>4</v>
      </c>
    </row>
    <row r="172" spans="57:80" x14ac:dyDescent="0.25">
      <c r="BE172" s="20">
        <v>6.3</v>
      </c>
      <c r="BF172" s="26" t="s">
        <v>44</v>
      </c>
      <c r="BG172">
        <v>2</v>
      </c>
      <c r="BH172">
        <v>12</v>
      </c>
      <c r="BI172" s="12">
        <v>49</v>
      </c>
      <c r="BJ172">
        <v>0</v>
      </c>
      <c r="BK172">
        <f t="shared" si="82"/>
        <v>14</v>
      </c>
      <c r="BL172">
        <f>SUM(BJ166,BJ160)</f>
        <v>0</v>
      </c>
      <c r="BM172">
        <f t="shared" si="84"/>
        <v>1</v>
      </c>
      <c r="BN172" s="12">
        <f t="shared" si="85"/>
        <v>0.375</v>
      </c>
      <c r="BS172" s="20">
        <v>6.3</v>
      </c>
      <c r="BT172" s="26" t="s">
        <v>44</v>
      </c>
      <c r="BU172">
        <v>2</v>
      </c>
      <c r="BV172">
        <v>16</v>
      </c>
      <c r="BW172" s="12">
        <v>85</v>
      </c>
      <c r="BX172">
        <v>0</v>
      </c>
      <c r="BY172">
        <f t="shared" si="86"/>
        <v>18</v>
      </c>
      <c r="BZ172">
        <f>SUM(BX166,BX160)</f>
        <v>0</v>
      </c>
      <c r="CA172">
        <f t="shared" si="88"/>
        <v>1</v>
      </c>
      <c r="CB172" s="12">
        <f t="shared" si="89"/>
        <v>4</v>
      </c>
    </row>
    <row r="173" spans="57:80" x14ac:dyDescent="0.25">
      <c r="BE173" s="20">
        <v>1.2</v>
      </c>
      <c r="BF173" s="26" t="s">
        <v>44</v>
      </c>
      <c r="BG173">
        <v>2</v>
      </c>
      <c r="BH173">
        <v>4</v>
      </c>
      <c r="BI173" s="12">
        <v>6</v>
      </c>
      <c r="BJ173">
        <v>2</v>
      </c>
      <c r="BK173">
        <f t="shared" si="82"/>
        <v>22</v>
      </c>
      <c r="BL173">
        <f>SUM(BJ173,BJ167)</f>
        <v>4</v>
      </c>
      <c r="BM173">
        <f t="shared" si="84"/>
        <v>19.181818181818183</v>
      </c>
      <c r="BN173" s="12">
        <f t="shared" si="85"/>
        <v>7.1931818181818183</v>
      </c>
      <c r="BS173" s="20">
        <v>1.2</v>
      </c>
      <c r="BT173" s="26" t="s">
        <v>44</v>
      </c>
      <c r="BU173">
        <v>2</v>
      </c>
      <c r="BV173">
        <v>7</v>
      </c>
      <c r="BW173" s="12">
        <v>35</v>
      </c>
      <c r="BX173">
        <v>2</v>
      </c>
      <c r="BY173">
        <f t="shared" si="86"/>
        <v>35</v>
      </c>
      <c r="BZ173">
        <f>SUM(BX173,BX167)</f>
        <v>2</v>
      </c>
      <c r="CA173">
        <f t="shared" si="88"/>
        <v>6.7142857142857144</v>
      </c>
      <c r="CB173" s="12">
        <f t="shared" si="89"/>
        <v>26.857142857142858</v>
      </c>
    </row>
    <row r="174" spans="57:80" x14ac:dyDescent="0.25">
      <c r="BE174" s="20">
        <v>1.3</v>
      </c>
      <c r="BF174" s="26" t="s">
        <v>44</v>
      </c>
      <c r="BG174">
        <v>2</v>
      </c>
      <c r="BH174">
        <v>16</v>
      </c>
      <c r="BI174" s="12">
        <v>5</v>
      </c>
      <c r="BJ174">
        <v>0</v>
      </c>
      <c r="BK174">
        <f t="shared" si="82"/>
        <v>26</v>
      </c>
      <c r="BL174">
        <f t="shared" ref="BL174:BL175" si="92">SUM(BJ174,BJ168)</f>
        <v>0</v>
      </c>
      <c r="BM174">
        <f t="shared" si="84"/>
        <v>1</v>
      </c>
      <c r="BN174" s="12">
        <f t="shared" si="85"/>
        <v>0.375</v>
      </c>
      <c r="BS174" s="20">
        <v>1.3</v>
      </c>
      <c r="BT174" s="26" t="s">
        <v>44</v>
      </c>
      <c r="BU174">
        <v>2</v>
      </c>
      <c r="BV174">
        <v>13</v>
      </c>
      <c r="BW174" s="12">
        <v>10</v>
      </c>
      <c r="BX174">
        <v>0</v>
      </c>
      <c r="BY174">
        <f t="shared" si="86"/>
        <v>18</v>
      </c>
      <c r="BZ174">
        <f t="shared" ref="BZ174:BZ175" si="93">SUM(BX174,BX168)</f>
        <v>0</v>
      </c>
      <c r="CA174">
        <f t="shared" si="88"/>
        <v>1</v>
      </c>
      <c r="CB174" s="12">
        <f t="shared" si="89"/>
        <v>4</v>
      </c>
    </row>
    <row r="175" spans="57:80" x14ac:dyDescent="0.25">
      <c r="BE175" s="20">
        <v>2.2000000000000002</v>
      </c>
      <c r="BF175" s="26" t="s">
        <v>44</v>
      </c>
      <c r="BG175">
        <v>2</v>
      </c>
      <c r="BH175">
        <v>7</v>
      </c>
      <c r="BI175" s="12">
        <v>124</v>
      </c>
      <c r="BJ175">
        <v>1</v>
      </c>
      <c r="BK175">
        <f t="shared" si="82"/>
        <v>21</v>
      </c>
      <c r="BL175">
        <f t="shared" si="92"/>
        <v>2</v>
      </c>
      <c r="BM175">
        <f t="shared" si="84"/>
        <v>10.523809523809524</v>
      </c>
      <c r="BN175" s="12">
        <f t="shared" si="85"/>
        <v>3.9464285714285712</v>
      </c>
      <c r="BS175" s="20">
        <v>2.2000000000000002</v>
      </c>
      <c r="BT175" s="26" t="s">
        <v>44</v>
      </c>
      <c r="BU175">
        <v>2</v>
      </c>
      <c r="BV175">
        <v>13</v>
      </c>
      <c r="BW175" s="12">
        <v>82</v>
      </c>
      <c r="BX175">
        <v>1</v>
      </c>
      <c r="BY175">
        <f t="shared" si="86"/>
        <v>28</v>
      </c>
      <c r="BZ175">
        <f t="shared" si="93"/>
        <v>1</v>
      </c>
      <c r="CA175">
        <f t="shared" si="88"/>
        <v>4.5714285714285712</v>
      </c>
      <c r="CB175" s="12">
        <f t="shared" si="89"/>
        <v>18.285714285714285</v>
      </c>
    </row>
    <row r="176" spans="57:80" x14ac:dyDescent="0.25">
      <c r="BE176" s="20">
        <v>3.2</v>
      </c>
      <c r="BF176" s="26" t="s">
        <v>44</v>
      </c>
      <c r="BG176">
        <v>2</v>
      </c>
      <c r="BH176">
        <v>5</v>
      </c>
      <c r="BI176" s="12">
        <v>48</v>
      </c>
      <c r="BJ176">
        <v>0</v>
      </c>
      <c r="BK176">
        <f t="shared" si="82"/>
        <v>1</v>
      </c>
      <c r="BL176">
        <f>SUM(BJ176,BJ170)</f>
        <v>0</v>
      </c>
      <c r="BM176">
        <f t="shared" si="84"/>
        <v>1</v>
      </c>
      <c r="BN176" s="12">
        <f t="shared" si="85"/>
        <v>0.375</v>
      </c>
      <c r="BS176" s="20">
        <v>3.2</v>
      </c>
      <c r="BT176" s="26" t="s">
        <v>44</v>
      </c>
      <c r="BU176">
        <v>2</v>
      </c>
      <c r="BV176">
        <v>6</v>
      </c>
      <c r="BW176" s="12">
        <v>75</v>
      </c>
      <c r="BX176">
        <v>0</v>
      </c>
      <c r="BY176">
        <f t="shared" si="86"/>
        <v>4</v>
      </c>
      <c r="BZ176">
        <f>SUM(BX176,BX170)</f>
        <v>0</v>
      </c>
      <c r="CA176">
        <f t="shared" si="88"/>
        <v>1</v>
      </c>
      <c r="CB176" s="12">
        <f t="shared" si="89"/>
        <v>4</v>
      </c>
    </row>
    <row r="177" spans="57:80" x14ac:dyDescent="0.25">
      <c r="BE177" s="20">
        <v>4.2</v>
      </c>
      <c r="BF177" s="26" t="s">
        <v>44</v>
      </c>
      <c r="BG177">
        <v>2</v>
      </c>
      <c r="BH177">
        <v>11</v>
      </c>
      <c r="BI177" s="12">
        <v>6</v>
      </c>
      <c r="BJ177">
        <v>0</v>
      </c>
      <c r="BK177">
        <f t="shared" si="82"/>
        <v>12</v>
      </c>
      <c r="BL177">
        <f t="shared" ref="BL177:BL178" si="94">SUM(BJ177,BJ171)</f>
        <v>0</v>
      </c>
      <c r="BM177">
        <f t="shared" si="84"/>
        <v>1</v>
      </c>
      <c r="BN177" s="12">
        <f t="shared" si="85"/>
        <v>0.375</v>
      </c>
      <c r="BS177" s="20">
        <v>4.2</v>
      </c>
      <c r="BT177" s="26" t="s">
        <v>44</v>
      </c>
      <c r="BU177">
        <v>2</v>
      </c>
      <c r="BW177" s="12"/>
      <c r="BY177">
        <f t="shared" si="86"/>
        <v>10</v>
      </c>
      <c r="BZ177">
        <f t="shared" ref="BZ177:BZ178" si="95">SUM(BX177,BX171)</f>
        <v>0</v>
      </c>
      <c r="CA177">
        <f t="shared" si="88"/>
        <v>1</v>
      </c>
      <c r="CB177" s="12">
        <f t="shared" si="89"/>
        <v>4</v>
      </c>
    </row>
    <row r="178" spans="57:80" x14ac:dyDescent="0.25">
      <c r="BE178" s="20">
        <v>6.3</v>
      </c>
      <c r="BF178" s="26" t="s">
        <v>44</v>
      </c>
      <c r="BG178">
        <v>2</v>
      </c>
      <c r="BH178">
        <v>11</v>
      </c>
      <c r="BI178" s="12">
        <v>48</v>
      </c>
      <c r="BJ178">
        <v>0</v>
      </c>
      <c r="BK178">
        <f t="shared" si="82"/>
        <v>19</v>
      </c>
      <c r="BL178">
        <f t="shared" si="94"/>
        <v>0</v>
      </c>
      <c r="BM178">
        <f t="shared" si="84"/>
        <v>1</v>
      </c>
      <c r="BN178" s="12">
        <f t="shared" si="85"/>
        <v>0.375</v>
      </c>
      <c r="BS178" s="20">
        <v>6.3</v>
      </c>
      <c r="BT178" s="26" t="s">
        <v>44</v>
      </c>
      <c r="BU178">
        <v>2</v>
      </c>
      <c r="BV178">
        <v>11</v>
      </c>
      <c r="BW178" s="12">
        <v>49</v>
      </c>
      <c r="BX178">
        <v>0</v>
      </c>
      <c r="BY178">
        <f t="shared" si="86"/>
        <v>28</v>
      </c>
      <c r="BZ178">
        <f t="shared" si="95"/>
        <v>0</v>
      </c>
      <c r="CA178">
        <f t="shared" si="88"/>
        <v>1</v>
      </c>
      <c r="CB178" s="12">
        <f t="shared" si="89"/>
        <v>4</v>
      </c>
    </row>
    <row r="179" spans="57:80" ht="15.75" x14ac:dyDescent="0.25">
      <c r="BE179" s="11"/>
      <c r="BF179" s="2" t="s">
        <v>24</v>
      </c>
      <c r="BG179" s="2">
        <f>AVERAGE(BG163:BG170)</f>
        <v>1.5</v>
      </c>
      <c r="BH179" s="2">
        <f>AVERAGE(BH163:BH170)</f>
        <v>7.1428571428571432</v>
      </c>
      <c r="BI179" s="2">
        <f>AVERAGE(BI163:BI170)</f>
        <v>40</v>
      </c>
      <c r="BJ179" s="2"/>
      <c r="BK179" s="2"/>
      <c r="BL179" s="2">
        <f>AVERAGE(BL167:BL178)</f>
        <v>1.0833333333333333</v>
      </c>
      <c r="BM179">
        <f>1/BL179</f>
        <v>0.92307692307692313</v>
      </c>
      <c r="BS179" s="11"/>
      <c r="BT179" s="2" t="s">
        <v>24</v>
      </c>
      <c r="BU179" s="2">
        <f>AVERAGE(BU163:BU170)</f>
        <v>1.5</v>
      </c>
      <c r="BV179" s="2">
        <f>AVERAGE(BV163:BV170)</f>
        <v>10.714285714285714</v>
      </c>
      <c r="BW179" s="2">
        <f>AVERAGE(BW163:BW170)</f>
        <v>58.714285714285715</v>
      </c>
      <c r="BX179" s="2"/>
      <c r="BY179" s="2"/>
      <c r="BZ179" s="2">
        <f>AVERAGE(BZ167:BZ178)</f>
        <v>0.33333333333333331</v>
      </c>
      <c r="CA179">
        <f>1/BZ179</f>
        <v>3</v>
      </c>
    </row>
    <row r="180" spans="57:80" ht="15.75" x14ac:dyDescent="0.25">
      <c r="BE180" s="25"/>
      <c r="BF180" s="2" t="s">
        <v>26</v>
      </c>
      <c r="BG180">
        <f>STDEV(BG163:BG170)</f>
        <v>0.53452248382484879</v>
      </c>
      <c r="BH180">
        <f>STDEV(BH163:BH170)</f>
        <v>3.9339789623472154</v>
      </c>
      <c r="BI180">
        <f>STDEV(BI163:BI170)</f>
        <v>42.704410388936019</v>
      </c>
      <c r="BL180">
        <f>STDEV(BL167:BL178)</f>
        <v>1.5050420310248864</v>
      </c>
      <c r="BS180" s="25"/>
      <c r="BT180" s="2" t="s">
        <v>26</v>
      </c>
      <c r="BU180">
        <f>STDEV(BU163:BU170)</f>
        <v>0.53452248382484879</v>
      </c>
      <c r="BV180">
        <f>STDEV(BV163:BV170)</f>
        <v>4.9569575922564209</v>
      </c>
      <c r="BW180">
        <f>STDEV(BW163:BW170)</f>
        <v>38.317595112925545</v>
      </c>
      <c r="BZ180">
        <f>STDEV(BZ167:BZ178)</f>
        <v>0.6513389472789296</v>
      </c>
    </row>
    <row r="181" spans="57:80" ht="15.75" x14ac:dyDescent="0.25">
      <c r="BE181" s="25"/>
      <c r="BF181" s="2" t="s">
        <v>25</v>
      </c>
      <c r="BG181" s="2">
        <f>BG180/SQRT(COUNT(BG163:BG170))</f>
        <v>0.1889822365046136</v>
      </c>
      <c r="BH181" s="2">
        <f>BH180/SQRT(COUNT(BH163:BH170))</f>
        <v>1.4869042853329517</v>
      </c>
      <c r="BI181" s="2">
        <f>BI180/SQRT(COUNT(BI163:BI170))</f>
        <v>16.140749967823972</v>
      </c>
      <c r="BJ181" s="2"/>
      <c r="BK181" s="2"/>
      <c r="BL181" s="2">
        <f>BL180/SQRT(COUNT(BL167:BL178))</f>
        <v>0.43446821087695964</v>
      </c>
      <c r="BS181" s="25"/>
      <c r="BT181" s="2" t="s">
        <v>25</v>
      </c>
      <c r="BU181" s="2">
        <f>BU180/SQRT(COUNT(BU163:BU170))</f>
        <v>0.1889822365046136</v>
      </c>
      <c r="BV181" s="2">
        <f>BV180/SQRT(COUNT(BV163:BV170))</f>
        <v>1.8735538640862859</v>
      </c>
      <c r="BW181" s="2">
        <f>BW180/SQRT(COUNT(BW163:BW170))</f>
        <v>14.482689643837844</v>
      </c>
      <c r="BX181" s="2"/>
      <c r="BY181" s="2"/>
      <c r="BZ181" s="2">
        <f>BZ180/SQRT(COUNT(BZ167:BZ178))</f>
        <v>0.18802535827258873</v>
      </c>
    </row>
    <row r="183" spans="57:80" x14ac:dyDescent="0.25">
      <c r="BK183" t="s">
        <v>131</v>
      </c>
      <c r="BM183">
        <f>TTEST(BM139:BM150,BM167:BM178,2,2)</f>
        <v>0.14802379684349126</v>
      </c>
      <c r="BY183" t="s">
        <v>131</v>
      </c>
      <c r="CA183">
        <f>TTEST(CA139:CA150,CA167:CA178,2,2)</f>
        <v>0.55934610538354723</v>
      </c>
    </row>
    <row r="185" spans="57:80" ht="15.75" x14ac:dyDescent="0.25">
      <c r="BE185" s="20">
        <v>1.4</v>
      </c>
      <c r="BF185" s="28" t="s">
        <v>134</v>
      </c>
      <c r="BG185">
        <v>1</v>
      </c>
      <c r="BH185">
        <v>1</v>
      </c>
      <c r="BI185" s="12">
        <v>10</v>
      </c>
      <c r="BJ185">
        <v>7</v>
      </c>
      <c r="BM185" s="2"/>
      <c r="BS185" s="20">
        <v>1.4</v>
      </c>
      <c r="BT185" s="28" t="s">
        <v>134</v>
      </c>
      <c r="BU185">
        <v>1</v>
      </c>
      <c r="BV185">
        <v>9</v>
      </c>
      <c r="BW185" s="12">
        <v>50</v>
      </c>
      <c r="BX185">
        <v>2</v>
      </c>
      <c r="CA185" s="2"/>
    </row>
    <row r="186" spans="57:80" x14ac:dyDescent="0.25">
      <c r="BE186" s="20">
        <v>1.5</v>
      </c>
      <c r="BF186" s="28" t="s">
        <v>134</v>
      </c>
      <c r="BG186">
        <v>1</v>
      </c>
      <c r="BH186">
        <v>5</v>
      </c>
      <c r="BI186" s="12">
        <v>32</v>
      </c>
      <c r="BJ186">
        <v>4</v>
      </c>
      <c r="BS186" s="20">
        <v>1.5</v>
      </c>
      <c r="BT186" s="28" t="s">
        <v>134</v>
      </c>
      <c r="BU186">
        <v>1</v>
      </c>
      <c r="BV186">
        <v>7</v>
      </c>
      <c r="BW186" s="12">
        <v>55</v>
      </c>
      <c r="BX186">
        <v>2</v>
      </c>
    </row>
    <row r="187" spans="57:80" x14ac:dyDescent="0.25">
      <c r="BE187" s="20">
        <v>2.4</v>
      </c>
      <c r="BF187" s="28" t="s">
        <v>134</v>
      </c>
      <c r="BG187">
        <v>1</v>
      </c>
      <c r="BH187">
        <v>13</v>
      </c>
      <c r="BI187" s="12">
        <v>37</v>
      </c>
      <c r="BJ187">
        <v>0</v>
      </c>
      <c r="BS187" s="20">
        <v>2.4</v>
      </c>
      <c r="BT187" s="28" t="s">
        <v>134</v>
      </c>
      <c r="BU187">
        <v>1</v>
      </c>
      <c r="BV187">
        <v>5</v>
      </c>
      <c r="BW187" s="12">
        <v>39</v>
      </c>
      <c r="BX187">
        <v>0</v>
      </c>
    </row>
    <row r="188" spans="57:80" x14ac:dyDescent="0.25">
      <c r="BE188" s="20">
        <v>3.3</v>
      </c>
      <c r="BF188" s="28" t="s">
        <v>134</v>
      </c>
      <c r="BG188">
        <v>1</v>
      </c>
      <c r="BH188">
        <v>9</v>
      </c>
      <c r="BI188" s="12">
        <v>10</v>
      </c>
      <c r="BJ188">
        <v>0</v>
      </c>
      <c r="BS188" s="20">
        <v>3.3</v>
      </c>
      <c r="BT188" s="28" t="s">
        <v>134</v>
      </c>
      <c r="BU188">
        <v>1</v>
      </c>
      <c r="BV188">
        <v>9</v>
      </c>
      <c r="BW188" s="12">
        <v>5</v>
      </c>
      <c r="BX188">
        <v>0</v>
      </c>
    </row>
    <row r="189" spans="57:80" x14ac:dyDescent="0.25">
      <c r="BE189" s="20">
        <v>5.4</v>
      </c>
      <c r="BF189" s="28" t="s">
        <v>134</v>
      </c>
      <c r="BG189">
        <v>1</v>
      </c>
      <c r="BH189">
        <v>5</v>
      </c>
      <c r="BI189" s="12">
        <v>37</v>
      </c>
      <c r="BJ189">
        <v>9</v>
      </c>
      <c r="BS189" s="20">
        <v>5.4</v>
      </c>
      <c r="BT189" s="28" t="s">
        <v>134</v>
      </c>
      <c r="BU189">
        <v>1</v>
      </c>
      <c r="BV189">
        <v>11</v>
      </c>
      <c r="BW189" s="12">
        <v>43</v>
      </c>
      <c r="BX189">
        <v>0</v>
      </c>
    </row>
    <row r="190" spans="57:80" x14ac:dyDescent="0.25">
      <c r="BE190" s="20">
        <v>6.2</v>
      </c>
      <c r="BF190" s="28" t="s">
        <v>134</v>
      </c>
      <c r="BG190">
        <v>1</v>
      </c>
      <c r="BH190">
        <v>9</v>
      </c>
      <c r="BI190" s="12">
        <v>3</v>
      </c>
      <c r="BJ190">
        <v>2</v>
      </c>
      <c r="BS190" s="20">
        <v>6.2</v>
      </c>
      <c r="BT190" s="28" t="s">
        <v>134</v>
      </c>
      <c r="BU190">
        <v>1</v>
      </c>
      <c r="BV190">
        <v>8</v>
      </c>
      <c r="BW190" s="12">
        <v>10</v>
      </c>
      <c r="BX190">
        <v>0</v>
      </c>
    </row>
    <row r="191" spans="57:80" x14ac:dyDescent="0.25">
      <c r="BE191" s="20">
        <v>1.4</v>
      </c>
      <c r="BF191" s="28" t="s">
        <v>134</v>
      </c>
      <c r="BG191">
        <v>1</v>
      </c>
      <c r="BH191">
        <v>6</v>
      </c>
      <c r="BI191" s="12">
        <v>14</v>
      </c>
      <c r="BJ191">
        <v>4</v>
      </c>
      <c r="BS191" s="20">
        <v>1.4</v>
      </c>
      <c r="BT191" s="28" t="s">
        <v>134</v>
      </c>
      <c r="BU191">
        <v>1</v>
      </c>
      <c r="BV191">
        <v>10</v>
      </c>
      <c r="BW191" s="12">
        <v>53</v>
      </c>
      <c r="BX191">
        <v>0</v>
      </c>
    </row>
    <row r="192" spans="57:80" x14ac:dyDescent="0.25">
      <c r="BE192" s="20">
        <v>1.5</v>
      </c>
      <c r="BF192" s="28" t="s">
        <v>134</v>
      </c>
      <c r="BG192">
        <v>1</v>
      </c>
      <c r="BH192">
        <v>14</v>
      </c>
      <c r="BI192" s="12">
        <v>90</v>
      </c>
      <c r="BJ192">
        <v>1</v>
      </c>
      <c r="BS192" s="20">
        <v>1.5</v>
      </c>
      <c r="BT192" s="28" t="s">
        <v>134</v>
      </c>
      <c r="BU192">
        <v>1</v>
      </c>
      <c r="BV192">
        <v>19</v>
      </c>
      <c r="BW192" s="12">
        <v>67</v>
      </c>
      <c r="BX192">
        <v>0</v>
      </c>
    </row>
    <row r="193" spans="57:80" x14ac:dyDescent="0.25">
      <c r="BE193" s="20">
        <v>2.4</v>
      </c>
      <c r="BF193" s="28" t="s">
        <v>134</v>
      </c>
      <c r="BG193">
        <v>1</v>
      </c>
      <c r="BH193">
        <v>7</v>
      </c>
      <c r="BI193" s="12">
        <v>15</v>
      </c>
      <c r="BJ193">
        <v>0</v>
      </c>
      <c r="BS193" s="20">
        <v>2.4</v>
      </c>
      <c r="BT193" s="28" t="s">
        <v>134</v>
      </c>
      <c r="BU193">
        <v>1</v>
      </c>
      <c r="BV193">
        <v>6</v>
      </c>
      <c r="BW193" s="12">
        <v>24</v>
      </c>
      <c r="BX193">
        <v>0</v>
      </c>
    </row>
    <row r="194" spans="57:80" x14ac:dyDescent="0.25">
      <c r="BE194" s="20">
        <v>3.3</v>
      </c>
      <c r="BF194" s="28" t="s">
        <v>134</v>
      </c>
      <c r="BG194">
        <v>1</v>
      </c>
      <c r="BH194">
        <v>5</v>
      </c>
      <c r="BI194" s="12">
        <v>5</v>
      </c>
      <c r="BJ194">
        <v>1</v>
      </c>
      <c r="BS194" s="20">
        <v>3.3</v>
      </c>
      <c r="BT194" s="28" t="s">
        <v>134</v>
      </c>
      <c r="BU194">
        <v>1</v>
      </c>
      <c r="BW194" s="12"/>
    </row>
    <row r="195" spans="57:80" x14ac:dyDescent="0.25">
      <c r="BE195" s="20">
        <v>5.4</v>
      </c>
      <c r="BF195" s="28" t="s">
        <v>134</v>
      </c>
      <c r="BG195">
        <v>1</v>
      </c>
      <c r="BH195">
        <v>11</v>
      </c>
      <c r="BI195" s="12">
        <v>17</v>
      </c>
      <c r="BJ195">
        <v>4</v>
      </c>
      <c r="BS195" s="20">
        <v>5.4</v>
      </c>
      <c r="BT195" s="28" t="s">
        <v>134</v>
      </c>
      <c r="BU195">
        <v>1</v>
      </c>
      <c r="BV195">
        <v>12</v>
      </c>
      <c r="BW195" s="12">
        <v>24</v>
      </c>
      <c r="BX195">
        <v>0</v>
      </c>
    </row>
    <row r="196" spans="57:80" x14ac:dyDescent="0.25">
      <c r="BE196" s="20">
        <v>6.2</v>
      </c>
      <c r="BF196" s="28" t="s">
        <v>134</v>
      </c>
      <c r="BG196">
        <v>1</v>
      </c>
      <c r="BI196" s="12"/>
      <c r="BS196" s="20">
        <v>6.2</v>
      </c>
      <c r="BT196" s="28" t="s">
        <v>134</v>
      </c>
      <c r="BU196">
        <v>1</v>
      </c>
      <c r="BV196">
        <v>9</v>
      </c>
      <c r="BW196" s="12">
        <v>6</v>
      </c>
      <c r="BX196">
        <v>0</v>
      </c>
    </row>
    <row r="197" spans="57:80" x14ac:dyDescent="0.25">
      <c r="BE197" s="20">
        <v>1.4</v>
      </c>
      <c r="BF197" s="28" t="s">
        <v>134</v>
      </c>
      <c r="BG197">
        <v>2</v>
      </c>
      <c r="BH197">
        <v>12</v>
      </c>
      <c r="BI197" s="12">
        <v>13</v>
      </c>
      <c r="BJ197">
        <v>2</v>
      </c>
      <c r="BK197">
        <f>SUM(BH191,BH185,BL197)</f>
        <v>18</v>
      </c>
      <c r="BL197">
        <f>SUM(BJ191,BJ185)</f>
        <v>11</v>
      </c>
      <c r="BM197">
        <f>((BL197/BK197)*100)+1</f>
        <v>62.111111111111114</v>
      </c>
      <c r="BN197" s="12">
        <f>BM197*$BM$151</f>
        <v>23.291666666666668</v>
      </c>
      <c r="BS197" s="20">
        <v>1.4</v>
      </c>
      <c r="BT197" s="28" t="s">
        <v>134</v>
      </c>
      <c r="BU197">
        <v>2</v>
      </c>
      <c r="BV197">
        <v>17</v>
      </c>
      <c r="BW197" s="12">
        <v>56</v>
      </c>
      <c r="BX197">
        <v>0</v>
      </c>
      <c r="BY197">
        <f>SUM(BV191,BV185,BZ197)</f>
        <v>21</v>
      </c>
      <c r="BZ197">
        <f>SUM(BX191,BX185)</f>
        <v>2</v>
      </c>
      <c r="CA197">
        <f>((BZ197/BY197)*100)+1</f>
        <v>10.523809523809524</v>
      </c>
      <c r="CB197" s="12">
        <f>CA197*$CA$151</f>
        <v>42.095238095238095</v>
      </c>
    </row>
    <row r="198" spans="57:80" x14ac:dyDescent="0.25">
      <c r="BE198" s="20">
        <v>1.5</v>
      </c>
      <c r="BF198" s="28" t="s">
        <v>134</v>
      </c>
      <c r="BG198">
        <v>2</v>
      </c>
      <c r="BH198">
        <v>9</v>
      </c>
      <c r="BI198" s="12">
        <v>61</v>
      </c>
      <c r="BJ198">
        <v>1</v>
      </c>
      <c r="BK198">
        <f t="shared" ref="BK198:BK208" si="96">SUM(BH192,BH186,BL198)</f>
        <v>24</v>
      </c>
      <c r="BL198">
        <f t="shared" ref="BL198:BL199" si="97">SUM(BJ192,BJ186)</f>
        <v>5</v>
      </c>
      <c r="BM198">
        <f t="shared" ref="BM198:BM208" si="98">((BL198/BK198)*100)+1</f>
        <v>21.833333333333336</v>
      </c>
      <c r="BN198" s="12">
        <f t="shared" ref="BN198:BN208" si="99">BM198*$BM$151</f>
        <v>8.1875</v>
      </c>
      <c r="BS198" s="20">
        <v>1.5</v>
      </c>
      <c r="BT198" s="28" t="s">
        <v>134</v>
      </c>
      <c r="BU198">
        <v>2</v>
      </c>
      <c r="BV198">
        <v>7</v>
      </c>
      <c r="BW198" s="12">
        <v>48</v>
      </c>
      <c r="BX198">
        <v>0</v>
      </c>
      <c r="BY198">
        <f t="shared" ref="BY198:BY208" si="100">SUM(BV192,BV186,BZ198)</f>
        <v>28</v>
      </c>
      <c r="BZ198">
        <f t="shared" ref="BZ198:BZ199" si="101">SUM(BX192,BX186)</f>
        <v>2</v>
      </c>
      <c r="CA198">
        <f t="shared" ref="CA198:CA208" si="102">((BZ198/BY198)*100)+1</f>
        <v>8.1428571428571423</v>
      </c>
      <c r="CB198" s="12">
        <f t="shared" ref="CB198:CB208" si="103">CA198*$CA$151</f>
        <v>32.571428571428569</v>
      </c>
    </row>
    <row r="199" spans="57:80" x14ac:dyDescent="0.25">
      <c r="BE199" s="20">
        <v>2.4</v>
      </c>
      <c r="BF199" s="28" t="s">
        <v>134</v>
      </c>
      <c r="BG199">
        <v>2</v>
      </c>
      <c r="BH199">
        <v>8</v>
      </c>
      <c r="BI199" s="12">
        <v>19</v>
      </c>
      <c r="BJ199">
        <v>1</v>
      </c>
      <c r="BK199">
        <f t="shared" si="96"/>
        <v>20</v>
      </c>
      <c r="BL199">
        <f t="shared" si="97"/>
        <v>0</v>
      </c>
      <c r="BM199">
        <f t="shared" si="98"/>
        <v>1</v>
      </c>
      <c r="BN199" s="12">
        <f t="shared" si="99"/>
        <v>0.375</v>
      </c>
      <c r="BS199" s="20">
        <v>2.4</v>
      </c>
      <c r="BT199" s="28" t="s">
        <v>134</v>
      </c>
      <c r="BU199">
        <v>2</v>
      </c>
      <c r="BV199">
        <v>4</v>
      </c>
      <c r="BW199" s="12">
        <v>28</v>
      </c>
      <c r="BX199">
        <v>0</v>
      </c>
      <c r="BY199">
        <f t="shared" si="100"/>
        <v>11</v>
      </c>
      <c r="BZ199">
        <f t="shared" si="101"/>
        <v>0</v>
      </c>
      <c r="CA199">
        <f t="shared" si="102"/>
        <v>1</v>
      </c>
      <c r="CB199" s="12">
        <f t="shared" si="103"/>
        <v>4</v>
      </c>
    </row>
    <row r="200" spans="57:80" x14ac:dyDescent="0.25">
      <c r="BE200" s="20">
        <v>3.3</v>
      </c>
      <c r="BF200" s="28" t="s">
        <v>134</v>
      </c>
      <c r="BG200">
        <v>2</v>
      </c>
      <c r="BH200">
        <v>7</v>
      </c>
      <c r="BI200" s="12">
        <v>16</v>
      </c>
      <c r="BJ200">
        <v>1</v>
      </c>
      <c r="BK200">
        <f t="shared" si="96"/>
        <v>15</v>
      </c>
      <c r="BL200">
        <f>SUM(BJ194,BJ188)</f>
        <v>1</v>
      </c>
      <c r="BM200">
        <f t="shared" si="98"/>
        <v>7.666666666666667</v>
      </c>
      <c r="BN200" s="12">
        <f t="shared" si="99"/>
        <v>2.875</v>
      </c>
      <c r="BS200" s="20">
        <v>3.3</v>
      </c>
      <c r="BT200" s="28" t="s">
        <v>134</v>
      </c>
      <c r="BU200">
        <v>2</v>
      </c>
      <c r="BV200">
        <v>4</v>
      </c>
      <c r="BW200" s="12">
        <v>11</v>
      </c>
      <c r="BX200">
        <v>0</v>
      </c>
      <c r="BY200">
        <f t="shared" si="100"/>
        <v>9</v>
      </c>
      <c r="BZ200">
        <f>SUM(BX194,BX188)</f>
        <v>0</v>
      </c>
      <c r="CA200">
        <f t="shared" si="102"/>
        <v>1</v>
      </c>
      <c r="CB200" s="12">
        <f t="shared" si="103"/>
        <v>4</v>
      </c>
    </row>
    <row r="201" spans="57:80" x14ac:dyDescent="0.25">
      <c r="BE201" s="20">
        <v>5.4</v>
      </c>
      <c r="BF201" s="28" t="s">
        <v>134</v>
      </c>
      <c r="BG201">
        <v>2</v>
      </c>
      <c r="BH201">
        <v>11</v>
      </c>
      <c r="BI201" s="12">
        <v>29</v>
      </c>
      <c r="BJ201">
        <v>2</v>
      </c>
      <c r="BK201">
        <f t="shared" si="96"/>
        <v>29</v>
      </c>
      <c r="BL201">
        <f t="shared" ref="BL201" si="104">SUM(BJ195,BJ189)</f>
        <v>13</v>
      </c>
      <c r="BM201">
        <f t="shared" si="98"/>
        <v>45.827586206896555</v>
      </c>
      <c r="BN201" s="12">
        <f t="shared" si="99"/>
        <v>17.185344827586206</v>
      </c>
      <c r="BS201" s="20">
        <v>5.4</v>
      </c>
      <c r="BT201" s="28" t="s">
        <v>134</v>
      </c>
      <c r="BU201">
        <v>2</v>
      </c>
      <c r="BV201">
        <v>9</v>
      </c>
      <c r="BW201" s="12">
        <v>40</v>
      </c>
      <c r="BX201">
        <v>1</v>
      </c>
      <c r="BY201">
        <f t="shared" si="100"/>
        <v>23</v>
      </c>
      <c r="BZ201">
        <f t="shared" ref="BZ201" si="105">SUM(BX195,BX189)</f>
        <v>0</v>
      </c>
      <c r="CA201">
        <f t="shared" si="102"/>
        <v>1</v>
      </c>
      <c r="CB201" s="12">
        <f t="shared" si="103"/>
        <v>4</v>
      </c>
    </row>
    <row r="202" spans="57:80" x14ac:dyDescent="0.25">
      <c r="BE202" s="20">
        <v>6.2</v>
      </c>
      <c r="BF202" s="28" t="s">
        <v>134</v>
      </c>
      <c r="BG202">
        <v>2</v>
      </c>
      <c r="BH202">
        <v>10</v>
      </c>
      <c r="BI202" s="12">
        <v>1</v>
      </c>
      <c r="BJ202">
        <v>1</v>
      </c>
      <c r="BK202">
        <f t="shared" si="96"/>
        <v>11</v>
      </c>
      <c r="BL202">
        <f>SUM(BJ196,BJ190)</f>
        <v>2</v>
      </c>
      <c r="BM202">
        <f t="shared" si="98"/>
        <v>19.181818181818183</v>
      </c>
      <c r="BN202" s="12">
        <f t="shared" si="99"/>
        <v>7.1931818181818183</v>
      </c>
      <c r="BS202" s="20">
        <v>6.2</v>
      </c>
      <c r="BT202" s="28" t="s">
        <v>134</v>
      </c>
      <c r="BU202">
        <v>2</v>
      </c>
      <c r="BV202">
        <v>17</v>
      </c>
      <c r="BW202" s="12">
        <v>9</v>
      </c>
      <c r="BX202">
        <v>0</v>
      </c>
      <c r="BY202">
        <f t="shared" si="100"/>
        <v>17</v>
      </c>
      <c r="BZ202">
        <f>SUM(BX196,BX190)</f>
        <v>0</v>
      </c>
      <c r="CA202">
        <f t="shared" si="102"/>
        <v>1</v>
      </c>
      <c r="CB202" s="12">
        <f t="shared" si="103"/>
        <v>4</v>
      </c>
    </row>
    <row r="203" spans="57:80" x14ac:dyDescent="0.25">
      <c r="BE203" s="20">
        <v>1.4</v>
      </c>
      <c r="BF203" s="28" t="s">
        <v>134</v>
      </c>
      <c r="BG203">
        <v>2</v>
      </c>
      <c r="BH203">
        <v>7</v>
      </c>
      <c r="BI203" s="12">
        <v>8</v>
      </c>
      <c r="BJ203">
        <v>1</v>
      </c>
      <c r="BK203">
        <f t="shared" si="96"/>
        <v>21</v>
      </c>
      <c r="BL203">
        <f>SUM(BJ203,BJ197)</f>
        <v>3</v>
      </c>
      <c r="BM203">
        <f t="shared" si="98"/>
        <v>15.285714285714285</v>
      </c>
      <c r="BN203" s="12">
        <f t="shared" si="99"/>
        <v>5.7321428571428568</v>
      </c>
      <c r="BS203" s="20">
        <v>1.4</v>
      </c>
      <c r="BT203" s="28" t="s">
        <v>134</v>
      </c>
      <c r="BU203">
        <v>2</v>
      </c>
      <c r="BV203">
        <v>12</v>
      </c>
      <c r="BW203" s="12">
        <v>52</v>
      </c>
      <c r="BX203">
        <v>0</v>
      </c>
      <c r="BY203">
        <f t="shared" si="100"/>
        <v>27</v>
      </c>
      <c r="BZ203">
        <f>SUM(BX203,BX197)</f>
        <v>0</v>
      </c>
      <c r="CA203">
        <f t="shared" si="102"/>
        <v>1</v>
      </c>
      <c r="CB203" s="12">
        <f t="shared" si="103"/>
        <v>4</v>
      </c>
    </row>
    <row r="204" spans="57:80" x14ac:dyDescent="0.25">
      <c r="BE204" s="20">
        <v>1.5</v>
      </c>
      <c r="BF204" s="28" t="s">
        <v>134</v>
      </c>
      <c r="BG204">
        <v>2</v>
      </c>
      <c r="BH204">
        <v>2</v>
      </c>
      <c r="BI204" s="12">
        <v>45</v>
      </c>
      <c r="BJ204">
        <v>3</v>
      </c>
      <c r="BK204">
        <f t="shared" si="96"/>
        <v>27</v>
      </c>
      <c r="BL204">
        <f t="shared" ref="BL204:BL205" si="106">SUM(BJ204,BJ198)</f>
        <v>4</v>
      </c>
      <c r="BM204">
        <f t="shared" si="98"/>
        <v>15.814814814814813</v>
      </c>
      <c r="BN204" s="12">
        <f t="shared" si="99"/>
        <v>5.9305555555555554</v>
      </c>
      <c r="BS204" s="20">
        <v>1.5</v>
      </c>
      <c r="BT204" s="28" t="s">
        <v>134</v>
      </c>
      <c r="BU204">
        <v>2</v>
      </c>
      <c r="BV204">
        <v>11</v>
      </c>
      <c r="BW204" s="12">
        <v>44</v>
      </c>
      <c r="BX204">
        <v>0</v>
      </c>
      <c r="BY204">
        <f t="shared" si="100"/>
        <v>26</v>
      </c>
      <c r="BZ204">
        <f t="shared" ref="BZ204:BZ205" si="107">SUM(BX204,BX198)</f>
        <v>0</v>
      </c>
      <c r="CA204">
        <f t="shared" si="102"/>
        <v>1</v>
      </c>
      <c r="CB204" s="12">
        <f t="shared" si="103"/>
        <v>4</v>
      </c>
    </row>
    <row r="205" spans="57:80" x14ac:dyDescent="0.25">
      <c r="BE205" s="20">
        <v>2.4</v>
      </c>
      <c r="BF205" s="28" t="s">
        <v>134</v>
      </c>
      <c r="BG205">
        <v>2</v>
      </c>
      <c r="BH205">
        <v>1</v>
      </c>
      <c r="BI205" s="12">
        <v>41</v>
      </c>
      <c r="BJ205">
        <v>1</v>
      </c>
      <c r="BK205">
        <f t="shared" si="96"/>
        <v>17</v>
      </c>
      <c r="BL205">
        <f t="shared" si="106"/>
        <v>2</v>
      </c>
      <c r="BM205">
        <f t="shared" si="98"/>
        <v>12.76470588235294</v>
      </c>
      <c r="BN205" s="12">
        <f t="shared" si="99"/>
        <v>4.7867647058823524</v>
      </c>
      <c r="BS205" s="20">
        <v>2.4</v>
      </c>
      <c r="BT205" s="28" t="s">
        <v>134</v>
      </c>
      <c r="BU205">
        <v>2</v>
      </c>
      <c r="BV205">
        <v>3</v>
      </c>
      <c r="BW205" s="12">
        <v>26</v>
      </c>
      <c r="BX205">
        <v>0</v>
      </c>
      <c r="BY205">
        <f t="shared" si="100"/>
        <v>10</v>
      </c>
      <c r="BZ205">
        <f t="shared" si="107"/>
        <v>0</v>
      </c>
      <c r="CA205">
        <f t="shared" si="102"/>
        <v>1</v>
      </c>
      <c r="CB205" s="12">
        <f t="shared" si="103"/>
        <v>4</v>
      </c>
    </row>
    <row r="206" spans="57:80" x14ac:dyDescent="0.25">
      <c r="BE206" s="20">
        <v>3.3</v>
      </c>
      <c r="BF206" s="28" t="s">
        <v>134</v>
      </c>
      <c r="BG206">
        <v>2</v>
      </c>
      <c r="BH206">
        <v>8</v>
      </c>
      <c r="BI206" s="12">
        <v>13</v>
      </c>
      <c r="BJ206">
        <v>0</v>
      </c>
      <c r="BK206">
        <f t="shared" si="96"/>
        <v>13</v>
      </c>
      <c r="BL206">
        <f>SUM(BJ206,BJ200)</f>
        <v>1</v>
      </c>
      <c r="BM206">
        <f t="shared" si="98"/>
        <v>8.6923076923076934</v>
      </c>
      <c r="BN206" s="12">
        <f t="shared" si="99"/>
        <v>3.259615384615385</v>
      </c>
      <c r="BS206" s="20">
        <v>3.3</v>
      </c>
      <c r="BT206" s="28" t="s">
        <v>134</v>
      </c>
      <c r="BU206">
        <v>2</v>
      </c>
      <c r="BV206">
        <v>4</v>
      </c>
      <c r="BW206" s="12">
        <v>14</v>
      </c>
      <c r="BX206">
        <v>0</v>
      </c>
      <c r="BY206">
        <f t="shared" si="100"/>
        <v>4</v>
      </c>
      <c r="BZ206">
        <f>SUM(BX206,BX200)</f>
        <v>0</v>
      </c>
      <c r="CA206">
        <f t="shared" si="102"/>
        <v>1</v>
      </c>
      <c r="CB206" s="12">
        <f t="shared" si="103"/>
        <v>4</v>
      </c>
    </row>
    <row r="207" spans="57:80" x14ac:dyDescent="0.25">
      <c r="BE207" s="20">
        <v>5.4</v>
      </c>
      <c r="BF207" s="28" t="s">
        <v>134</v>
      </c>
      <c r="BG207">
        <v>2</v>
      </c>
      <c r="BH207">
        <v>10</v>
      </c>
      <c r="BI207" s="12">
        <v>66</v>
      </c>
      <c r="BJ207">
        <v>1</v>
      </c>
      <c r="BK207">
        <f t="shared" si="96"/>
        <v>25</v>
      </c>
      <c r="BL207">
        <f t="shared" ref="BL207:BL208" si="108">SUM(BJ207,BJ201)</f>
        <v>3</v>
      </c>
      <c r="BM207">
        <f t="shared" si="98"/>
        <v>13</v>
      </c>
      <c r="BN207" s="12">
        <f t="shared" si="99"/>
        <v>4.875</v>
      </c>
      <c r="BS207" s="20">
        <v>5.4</v>
      </c>
      <c r="BT207" s="28" t="s">
        <v>134</v>
      </c>
      <c r="BU207">
        <v>2</v>
      </c>
      <c r="BV207">
        <v>22</v>
      </c>
      <c r="BW207" s="12">
        <v>53</v>
      </c>
      <c r="BX207">
        <v>0</v>
      </c>
      <c r="BY207">
        <f t="shared" si="100"/>
        <v>22</v>
      </c>
      <c r="BZ207">
        <f t="shared" ref="BZ207:BZ208" si="109">SUM(BX207,BX201)</f>
        <v>1</v>
      </c>
      <c r="CA207">
        <f t="shared" si="102"/>
        <v>5.5454545454545459</v>
      </c>
      <c r="CB207" s="12">
        <f t="shared" si="103"/>
        <v>22.181818181818183</v>
      </c>
    </row>
    <row r="208" spans="57:80" x14ac:dyDescent="0.25">
      <c r="BE208" s="20">
        <v>6.2</v>
      </c>
      <c r="BF208" s="28" t="s">
        <v>134</v>
      </c>
      <c r="BG208">
        <v>2</v>
      </c>
      <c r="BH208">
        <v>7</v>
      </c>
      <c r="BI208" s="12">
        <v>15</v>
      </c>
      <c r="BJ208">
        <v>3</v>
      </c>
      <c r="BK208">
        <f t="shared" si="96"/>
        <v>14</v>
      </c>
      <c r="BL208">
        <f t="shared" si="108"/>
        <v>4</v>
      </c>
      <c r="BM208">
        <f t="shared" si="98"/>
        <v>29.571428571428569</v>
      </c>
      <c r="BN208" s="12">
        <f t="shared" si="99"/>
        <v>11.089285714285714</v>
      </c>
      <c r="BS208" s="20">
        <v>6.2</v>
      </c>
      <c r="BT208" s="28" t="s">
        <v>134</v>
      </c>
      <c r="BU208">
        <v>2</v>
      </c>
      <c r="BV208">
        <v>10</v>
      </c>
      <c r="BW208" s="12">
        <v>13</v>
      </c>
      <c r="BX208">
        <v>0</v>
      </c>
      <c r="BY208">
        <f t="shared" si="100"/>
        <v>26</v>
      </c>
      <c r="BZ208">
        <f t="shared" si="109"/>
        <v>0</v>
      </c>
      <c r="CA208">
        <f t="shared" si="102"/>
        <v>1</v>
      </c>
      <c r="CB208" s="12">
        <f t="shared" si="103"/>
        <v>4</v>
      </c>
    </row>
    <row r="209" spans="57:80" ht="15.75" x14ac:dyDescent="0.25">
      <c r="BE209" s="11"/>
      <c r="BF209" s="2" t="s">
        <v>24</v>
      </c>
      <c r="BG209" s="2">
        <f>AVERAGE(BG193:BG200)</f>
        <v>1.5</v>
      </c>
      <c r="BH209" s="2">
        <f>AVERAGE(BH193:BH200)</f>
        <v>8.4285714285714288</v>
      </c>
      <c r="BI209" s="2">
        <f>AVERAGE(BI193:BI200)</f>
        <v>20.857142857142858</v>
      </c>
      <c r="BJ209" s="2"/>
      <c r="BK209" s="2"/>
      <c r="BL209" s="2">
        <f>AVERAGE(BL197:BL208)</f>
        <v>4.083333333333333</v>
      </c>
      <c r="BM209">
        <f>1/BL209</f>
        <v>0.24489795918367349</v>
      </c>
      <c r="BS209" s="11"/>
      <c r="BT209" s="2" t="s">
        <v>24</v>
      </c>
      <c r="BU209" s="2">
        <f>AVERAGE(BU193:BU200)</f>
        <v>1.5</v>
      </c>
      <c r="BV209" s="2">
        <f>AVERAGE(BV193:BV200)</f>
        <v>8.4285714285714288</v>
      </c>
      <c r="BW209" s="2">
        <f>AVERAGE(BW193:BW200)</f>
        <v>28.142857142857142</v>
      </c>
      <c r="BX209" s="2"/>
      <c r="BY209" s="2"/>
      <c r="BZ209" s="2">
        <f>AVERAGE(BZ197:BZ208)</f>
        <v>0.41666666666666669</v>
      </c>
      <c r="CA209">
        <f>1/BZ209</f>
        <v>2.4</v>
      </c>
    </row>
    <row r="210" spans="57:80" ht="15.75" x14ac:dyDescent="0.25">
      <c r="BE210" s="25"/>
      <c r="BF210" s="2" t="s">
        <v>26</v>
      </c>
      <c r="BG210">
        <f>STDEV(BG193:BG200)</f>
        <v>0.53452248382484879</v>
      </c>
      <c r="BH210">
        <f>STDEV(BH193:BH200)</f>
        <v>2.4397501823713332</v>
      </c>
      <c r="BI210">
        <f>STDEV(BI193:BI200)</f>
        <v>18.26133046840209</v>
      </c>
      <c r="BL210">
        <f>STDEV(BL197:BL208)</f>
        <v>3.9876703915337774</v>
      </c>
      <c r="BS210" s="25"/>
      <c r="BT210" s="2" t="s">
        <v>26</v>
      </c>
      <c r="BU210">
        <f>STDEV(BU193:BU200)</f>
        <v>0.53452248382484879</v>
      </c>
      <c r="BV210">
        <f>STDEV(BV193:BV200)</f>
        <v>4.7207747548166594</v>
      </c>
      <c r="BW210">
        <f>STDEV(BW193:BW200)</f>
        <v>18.20648759305843</v>
      </c>
      <c r="BZ210">
        <f>STDEV(BZ197:BZ208)</f>
        <v>0.79296146109875909</v>
      </c>
    </row>
    <row r="211" spans="57:80" ht="15.75" x14ac:dyDescent="0.25">
      <c r="BE211" s="25"/>
      <c r="BF211" s="2" t="s">
        <v>25</v>
      </c>
      <c r="BG211" s="2">
        <f>BG210/SQRT(COUNT(BG193:BG200))</f>
        <v>0.1889822365046136</v>
      </c>
      <c r="BH211" s="2">
        <f>BH210/SQRT(COUNT(BH193:BH200))</f>
        <v>0.92213889195414689</v>
      </c>
      <c r="BI211" s="2">
        <f>BI210/SQRT(COUNT(BI193:BI200))</f>
        <v>6.9021341469369402</v>
      </c>
      <c r="BJ211" s="2"/>
      <c r="BK211" s="2"/>
      <c r="BL211" s="2">
        <f>BL210/SQRT(COUNT(BL197:BL208))</f>
        <v>1.1511412869957633</v>
      </c>
      <c r="BS211" s="25"/>
      <c r="BT211" s="2" t="s">
        <v>25</v>
      </c>
      <c r="BU211" s="2">
        <f>BU210/SQRT(COUNT(BU193:BU200))</f>
        <v>0.1889822365046136</v>
      </c>
      <c r="BV211" s="2">
        <f>BV210/SQRT(COUNT(BV193:BV200))</f>
        <v>1.7842851423995425</v>
      </c>
      <c r="BW211" s="2">
        <f>BW210/SQRT(COUNT(BW193:BW200))</f>
        <v>6.8814054884593627</v>
      </c>
      <c r="BX211" s="2"/>
      <c r="BY211" s="2"/>
      <c r="BZ211" s="2">
        <f>BZ210/SQRT(COUNT(BZ197:BZ208))</f>
        <v>0.22890825651118377</v>
      </c>
      <c r="CB211" s="2"/>
    </row>
    <row r="213" spans="57:80" x14ac:dyDescent="0.25">
      <c r="BK213" t="s">
        <v>131</v>
      </c>
      <c r="BM213">
        <f>TTEST(BM139:BM150,BM197:BM208,2,2)</f>
        <v>0.28140700550667824</v>
      </c>
      <c r="BY213" t="s">
        <v>131</v>
      </c>
      <c r="CA213">
        <f>TTEST(CA139:CA150,CA197:CA208,2,2)</f>
        <v>0.71177185962158385</v>
      </c>
    </row>
  </sheetData>
  <mergeCells count="10">
    <mergeCell ref="AC52:AK52"/>
    <mergeCell ref="AQ52:AY52"/>
    <mergeCell ref="BE125:BN125"/>
    <mergeCell ref="BS125:CB125"/>
    <mergeCell ref="A1:I1"/>
    <mergeCell ref="O1:W1"/>
    <mergeCell ref="AC1:AK1"/>
    <mergeCell ref="AQ1:AY1"/>
    <mergeCell ref="BE1:BN1"/>
    <mergeCell ref="BS1:C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6"/>
  <sheetViews>
    <sheetView zoomScale="55" zoomScaleNormal="55" workbookViewId="0">
      <selection activeCell="O8" sqref="O8"/>
    </sheetView>
  </sheetViews>
  <sheetFormatPr defaultRowHeight="15" x14ac:dyDescent="0.25"/>
  <cols>
    <col min="8" max="8" width="20.140625" bestFit="1" customWidth="1"/>
    <col min="15" max="15" width="9.140625" style="7"/>
    <col min="35" max="35" width="9.140625" style="7"/>
  </cols>
  <sheetData>
    <row r="1" spans="1:35" ht="47.25" x14ac:dyDescent="0.25">
      <c r="A1" s="1" t="s">
        <v>0</v>
      </c>
      <c r="B1" s="1" t="s">
        <v>1</v>
      </c>
      <c r="C1" s="1" t="s">
        <v>2</v>
      </c>
      <c r="D1" s="2" t="s">
        <v>3</v>
      </c>
      <c r="E1" s="2"/>
      <c r="F1" s="2" t="s">
        <v>4</v>
      </c>
      <c r="G1" s="2" t="s">
        <v>5</v>
      </c>
      <c r="H1" s="2" t="s">
        <v>6</v>
      </c>
      <c r="I1" s="3" t="s">
        <v>7</v>
      </c>
      <c r="J1" s="2" t="s">
        <v>8</v>
      </c>
      <c r="K1" s="2" t="s">
        <v>9</v>
      </c>
      <c r="L1" s="2" t="s">
        <v>10</v>
      </c>
      <c r="N1" s="4" t="s">
        <v>11</v>
      </c>
      <c r="O1" s="5" t="s">
        <v>12</v>
      </c>
      <c r="V1" s="1" t="s">
        <v>0</v>
      </c>
      <c r="W1" s="1" t="s">
        <v>1</v>
      </c>
      <c r="X1" s="1" t="s">
        <v>2</v>
      </c>
      <c r="Y1" s="2" t="s">
        <v>3</v>
      </c>
      <c r="Z1" s="2"/>
      <c r="AA1" s="2" t="s">
        <v>4</v>
      </c>
      <c r="AB1" s="2" t="s">
        <v>5</v>
      </c>
      <c r="AC1" s="2" t="s">
        <v>6</v>
      </c>
      <c r="AD1" s="6" t="s">
        <v>13</v>
      </c>
      <c r="AE1" s="2" t="s">
        <v>8</v>
      </c>
      <c r="AF1" s="2" t="s">
        <v>9</v>
      </c>
      <c r="AG1" s="2" t="s">
        <v>10</v>
      </c>
      <c r="AI1" s="5" t="s">
        <v>14</v>
      </c>
    </row>
    <row r="2" spans="1:35" x14ac:dyDescent="0.25">
      <c r="A2">
        <v>1.1000000000000001</v>
      </c>
      <c r="B2" t="s">
        <v>15</v>
      </c>
      <c r="C2" t="s">
        <v>16</v>
      </c>
      <c r="D2" t="s">
        <v>17</v>
      </c>
      <c r="E2" t="s">
        <v>18</v>
      </c>
      <c r="F2">
        <v>8</v>
      </c>
      <c r="G2">
        <v>23</v>
      </c>
      <c r="H2">
        <v>2</v>
      </c>
      <c r="I2" s="4">
        <f t="shared" ref="I2:I23" si="0">(H2/(F2+H2))*100</f>
        <v>20</v>
      </c>
      <c r="J2">
        <f>F2+H2</f>
        <v>10</v>
      </c>
      <c r="K2">
        <f>(G2/(G2+H2))*100</f>
        <v>92</v>
      </c>
      <c r="L2">
        <f>G2+H2</f>
        <v>25</v>
      </c>
      <c r="N2" s="4">
        <v>53.333333333333336</v>
      </c>
      <c r="V2">
        <v>3.1</v>
      </c>
      <c r="W2" t="s">
        <v>15</v>
      </c>
      <c r="X2" t="s">
        <v>16</v>
      </c>
      <c r="Y2" t="s">
        <v>17</v>
      </c>
      <c r="Z2" t="s">
        <v>18</v>
      </c>
      <c r="AA2">
        <v>7</v>
      </c>
      <c r="AB2">
        <v>11</v>
      </c>
      <c r="AC2">
        <v>8</v>
      </c>
      <c r="AD2">
        <f t="shared" ref="AD2:AD23" si="1">(AC2/(AA2+AC2))*100</f>
        <v>53.333333333333336</v>
      </c>
      <c r="AE2">
        <f>AA2+AC2</f>
        <v>15</v>
      </c>
      <c r="AF2">
        <f>(AB2/(AB2+AC2))*100</f>
        <v>57.894736842105267</v>
      </c>
      <c r="AG2">
        <f>AB2+AC2</f>
        <v>19</v>
      </c>
    </row>
    <row r="3" spans="1:35" x14ac:dyDescent="0.25">
      <c r="A3">
        <v>1.1000000000000001</v>
      </c>
      <c r="B3" t="s">
        <v>19</v>
      </c>
      <c r="C3" t="s">
        <v>16</v>
      </c>
      <c r="D3" t="s">
        <v>17</v>
      </c>
      <c r="E3" t="s">
        <v>20</v>
      </c>
      <c r="F3">
        <v>11</v>
      </c>
      <c r="G3">
        <v>37</v>
      </c>
      <c r="H3">
        <v>2</v>
      </c>
      <c r="I3" s="4">
        <f t="shared" si="0"/>
        <v>15.384615384615385</v>
      </c>
      <c r="J3">
        <f t="shared" ref="J3:J23" si="2">F3+H3</f>
        <v>13</v>
      </c>
      <c r="K3">
        <f t="shared" ref="K3:K23" si="3">(G3/(G3+H3))*100</f>
        <v>94.871794871794862</v>
      </c>
      <c r="L3">
        <f t="shared" ref="L3:L23" si="4">G3+H3</f>
        <v>39</v>
      </c>
      <c r="N3" s="4">
        <v>28.571428571428569</v>
      </c>
      <c r="V3">
        <v>3.1</v>
      </c>
      <c r="W3" t="s">
        <v>19</v>
      </c>
      <c r="X3" t="s">
        <v>16</v>
      </c>
      <c r="Y3" t="s">
        <v>17</v>
      </c>
      <c r="Z3" t="s">
        <v>20</v>
      </c>
      <c r="AA3">
        <v>10</v>
      </c>
      <c r="AB3">
        <v>15</v>
      </c>
      <c r="AC3">
        <v>4</v>
      </c>
      <c r="AD3">
        <f t="shared" si="1"/>
        <v>28.571428571428569</v>
      </c>
      <c r="AE3">
        <f t="shared" ref="AE3:AE23" si="5">AA3+AC3</f>
        <v>14</v>
      </c>
      <c r="AF3">
        <f t="shared" ref="AF3:AF23" si="6">(AB3/(AB3+AC3))*100</f>
        <v>78.94736842105263</v>
      </c>
      <c r="AG3">
        <f t="shared" ref="AG3:AG23" si="7">AB3+AC3</f>
        <v>19</v>
      </c>
    </row>
    <row r="4" spans="1:35" x14ac:dyDescent="0.25">
      <c r="A4">
        <v>1.1000000000000001</v>
      </c>
      <c r="B4" t="s">
        <v>19</v>
      </c>
      <c r="C4" t="s">
        <v>16</v>
      </c>
      <c r="D4" t="s">
        <v>21</v>
      </c>
      <c r="E4" t="s">
        <v>18</v>
      </c>
      <c r="F4">
        <v>8</v>
      </c>
      <c r="G4">
        <v>32</v>
      </c>
      <c r="H4">
        <v>5</v>
      </c>
      <c r="I4" s="4">
        <f>(H4/(F4+H4))*100</f>
        <v>38.461538461538467</v>
      </c>
      <c r="J4">
        <f t="shared" si="2"/>
        <v>13</v>
      </c>
      <c r="K4">
        <f t="shared" si="3"/>
        <v>86.486486486486484</v>
      </c>
      <c r="L4">
        <f t="shared" si="4"/>
        <v>37</v>
      </c>
      <c r="N4" s="4">
        <v>23.52941176470588</v>
      </c>
      <c r="V4">
        <v>3.1</v>
      </c>
      <c r="W4" t="s">
        <v>19</v>
      </c>
      <c r="X4" t="s">
        <v>16</v>
      </c>
      <c r="Y4" t="s">
        <v>21</v>
      </c>
      <c r="Z4" t="s">
        <v>18</v>
      </c>
      <c r="AA4">
        <v>13</v>
      </c>
      <c r="AB4">
        <v>5</v>
      </c>
      <c r="AC4">
        <v>4</v>
      </c>
      <c r="AD4">
        <f t="shared" si="1"/>
        <v>23.52941176470588</v>
      </c>
      <c r="AE4">
        <f t="shared" si="5"/>
        <v>17</v>
      </c>
      <c r="AF4">
        <f t="shared" si="6"/>
        <v>55.555555555555557</v>
      </c>
      <c r="AG4">
        <f t="shared" si="7"/>
        <v>9</v>
      </c>
    </row>
    <row r="5" spans="1:35" x14ac:dyDescent="0.25">
      <c r="A5">
        <v>1.1000000000000001</v>
      </c>
      <c r="B5" t="s">
        <v>19</v>
      </c>
      <c r="C5" t="s">
        <v>16</v>
      </c>
      <c r="D5" t="s">
        <v>21</v>
      </c>
      <c r="E5" t="s">
        <v>20</v>
      </c>
      <c r="F5">
        <v>8</v>
      </c>
      <c r="G5">
        <v>27</v>
      </c>
      <c r="H5">
        <v>7</v>
      </c>
      <c r="I5" s="4">
        <f t="shared" si="0"/>
        <v>46.666666666666664</v>
      </c>
      <c r="J5">
        <f t="shared" si="2"/>
        <v>15</v>
      </c>
      <c r="K5">
        <f t="shared" si="3"/>
        <v>79.411764705882348</v>
      </c>
      <c r="L5">
        <f t="shared" si="4"/>
        <v>34</v>
      </c>
      <c r="N5" s="4">
        <v>7.6923076923076925</v>
      </c>
      <c r="V5">
        <v>3.1</v>
      </c>
      <c r="W5" t="s">
        <v>19</v>
      </c>
      <c r="X5" t="s">
        <v>16</v>
      </c>
      <c r="Y5" t="s">
        <v>21</v>
      </c>
      <c r="Z5" t="s">
        <v>20</v>
      </c>
      <c r="AA5">
        <v>12</v>
      </c>
      <c r="AB5">
        <v>12</v>
      </c>
      <c r="AC5">
        <v>1</v>
      </c>
      <c r="AD5">
        <f t="shared" si="1"/>
        <v>7.6923076923076925</v>
      </c>
      <c r="AE5">
        <f t="shared" si="5"/>
        <v>13</v>
      </c>
      <c r="AF5">
        <f t="shared" si="6"/>
        <v>92.307692307692307</v>
      </c>
      <c r="AG5">
        <f t="shared" si="7"/>
        <v>13</v>
      </c>
    </row>
    <row r="6" spans="1:35" x14ac:dyDescent="0.25">
      <c r="A6">
        <v>1.1000000000000001</v>
      </c>
      <c r="B6" t="s">
        <v>19</v>
      </c>
      <c r="C6" t="s">
        <v>16</v>
      </c>
      <c r="D6" t="s">
        <v>22</v>
      </c>
      <c r="E6" t="s">
        <v>18</v>
      </c>
      <c r="F6">
        <v>6</v>
      </c>
      <c r="G6">
        <v>22</v>
      </c>
      <c r="H6">
        <v>3</v>
      </c>
      <c r="I6" s="4">
        <f t="shared" si="0"/>
        <v>33.333333333333329</v>
      </c>
      <c r="J6">
        <f t="shared" si="2"/>
        <v>9</v>
      </c>
      <c r="K6">
        <f t="shared" si="3"/>
        <v>88</v>
      </c>
      <c r="L6">
        <f t="shared" si="4"/>
        <v>25</v>
      </c>
      <c r="N6" s="4">
        <v>0</v>
      </c>
      <c r="O6" s="7">
        <f>SUM(H4,H6,H2)/SUM(H6,F6,H4,F4,H2,F2)*100</f>
        <v>31.25</v>
      </c>
      <c r="V6">
        <v>3.1</v>
      </c>
      <c r="W6" t="s">
        <v>19</v>
      </c>
      <c r="X6" t="s">
        <v>16</v>
      </c>
      <c r="Y6" t="s">
        <v>22</v>
      </c>
      <c r="Z6" t="s">
        <v>18</v>
      </c>
      <c r="AA6">
        <v>15</v>
      </c>
      <c r="AB6">
        <v>7</v>
      </c>
      <c r="AC6">
        <v>0</v>
      </c>
      <c r="AD6">
        <f t="shared" si="1"/>
        <v>0</v>
      </c>
      <c r="AE6">
        <f t="shared" si="5"/>
        <v>15</v>
      </c>
      <c r="AF6">
        <f t="shared" si="6"/>
        <v>100</v>
      </c>
      <c r="AG6">
        <f t="shared" si="7"/>
        <v>7</v>
      </c>
      <c r="AI6" s="7">
        <f>SUM(AC4,AC6,AC2)/SUM(AC6,AA6,AC4,AA4,AA2,AC2)*100</f>
        <v>25.531914893617021</v>
      </c>
    </row>
    <row r="7" spans="1:35" x14ac:dyDescent="0.25">
      <c r="A7">
        <v>1.1000000000000001</v>
      </c>
      <c r="B7" t="s">
        <v>19</v>
      </c>
      <c r="C7" t="s">
        <v>16</v>
      </c>
      <c r="D7" t="s">
        <v>22</v>
      </c>
      <c r="E7" t="s">
        <v>20</v>
      </c>
      <c r="F7">
        <v>8</v>
      </c>
      <c r="G7">
        <v>36</v>
      </c>
      <c r="H7">
        <v>8</v>
      </c>
      <c r="I7" s="4">
        <f t="shared" si="0"/>
        <v>50</v>
      </c>
      <c r="J7">
        <f t="shared" si="2"/>
        <v>16</v>
      </c>
      <c r="K7">
        <f t="shared" si="3"/>
        <v>81.818181818181827</v>
      </c>
      <c r="L7">
        <f t="shared" si="4"/>
        <v>44</v>
      </c>
      <c r="N7" s="4">
        <v>9.0909090909090917</v>
      </c>
      <c r="O7" s="7">
        <f>SUM(H5,H7,H3)/SUM(H7,F7,H5,F5,H3,F3)*100</f>
        <v>38.636363636363633</v>
      </c>
      <c r="V7">
        <v>3.1</v>
      </c>
      <c r="W7" t="s">
        <v>19</v>
      </c>
      <c r="X7" t="s">
        <v>16</v>
      </c>
      <c r="Y7" t="s">
        <v>22</v>
      </c>
      <c r="Z7" t="s">
        <v>20</v>
      </c>
      <c r="AA7">
        <v>10</v>
      </c>
      <c r="AB7">
        <v>6</v>
      </c>
      <c r="AC7">
        <v>1</v>
      </c>
      <c r="AD7">
        <f t="shared" si="1"/>
        <v>9.0909090909090917</v>
      </c>
      <c r="AE7">
        <f t="shared" si="5"/>
        <v>11</v>
      </c>
      <c r="AF7">
        <f t="shared" si="6"/>
        <v>85.714285714285708</v>
      </c>
      <c r="AG7">
        <f t="shared" si="7"/>
        <v>7</v>
      </c>
      <c r="AI7" s="7">
        <f>SUM(AC5,AC7,AC3)/SUM(AC7,AA7,AC5,AA5,AA3,AC3)*100</f>
        <v>15.789473684210526</v>
      </c>
    </row>
    <row r="8" spans="1:35" x14ac:dyDescent="0.25">
      <c r="A8">
        <v>3.1</v>
      </c>
      <c r="B8" t="s">
        <v>19</v>
      </c>
      <c r="C8" t="s">
        <v>16</v>
      </c>
      <c r="D8" t="s">
        <v>17</v>
      </c>
      <c r="E8" t="s">
        <v>18</v>
      </c>
      <c r="F8">
        <v>6</v>
      </c>
      <c r="G8">
        <v>30</v>
      </c>
      <c r="H8">
        <v>7</v>
      </c>
      <c r="I8" s="4">
        <f t="shared" si="0"/>
        <v>53.846153846153847</v>
      </c>
      <c r="J8">
        <f t="shared" si="2"/>
        <v>13</v>
      </c>
      <c r="K8">
        <f t="shared" si="3"/>
        <v>81.081081081081081</v>
      </c>
      <c r="L8">
        <f t="shared" si="4"/>
        <v>37</v>
      </c>
      <c r="N8" s="4">
        <v>7.6923076923076925</v>
      </c>
      <c r="V8">
        <v>3.2</v>
      </c>
      <c r="W8" t="s">
        <v>19</v>
      </c>
      <c r="X8" t="s">
        <v>16</v>
      </c>
      <c r="Y8" t="s">
        <v>17</v>
      </c>
      <c r="Z8" t="s">
        <v>18</v>
      </c>
      <c r="AA8">
        <v>12</v>
      </c>
      <c r="AB8">
        <v>5</v>
      </c>
      <c r="AC8">
        <v>1</v>
      </c>
      <c r="AD8">
        <f t="shared" si="1"/>
        <v>7.6923076923076925</v>
      </c>
      <c r="AE8">
        <f t="shared" si="5"/>
        <v>13</v>
      </c>
      <c r="AF8">
        <f t="shared" si="6"/>
        <v>83.333333333333343</v>
      </c>
      <c r="AG8">
        <f t="shared" si="7"/>
        <v>6</v>
      </c>
    </row>
    <row r="9" spans="1:35" x14ac:dyDescent="0.25">
      <c r="A9">
        <v>3.1</v>
      </c>
      <c r="B9" t="s">
        <v>19</v>
      </c>
      <c r="C9" t="s">
        <v>16</v>
      </c>
      <c r="D9" t="s">
        <v>17</v>
      </c>
      <c r="E9" t="s">
        <v>20</v>
      </c>
      <c r="F9">
        <v>8</v>
      </c>
      <c r="G9">
        <v>24</v>
      </c>
      <c r="H9">
        <v>5</v>
      </c>
      <c r="I9" s="4">
        <f t="shared" si="0"/>
        <v>38.461538461538467</v>
      </c>
      <c r="J9">
        <f t="shared" si="2"/>
        <v>13</v>
      </c>
      <c r="K9">
        <f t="shared" si="3"/>
        <v>82.758620689655174</v>
      </c>
      <c r="L9">
        <f t="shared" si="4"/>
        <v>29</v>
      </c>
      <c r="N9" s="4">
        <v>13.333333333333334</v>
      </c>
      <c r="V9">
        <v>3.2</v>
      </c>
      <c r="W9" t="s">
        <v>19</v>
      </c>
      <c r="X9" t="s">
        <v>16</v>
      </c>
      <c r="Y9" t="s">
        <v>17</v>
      </c>
      <c r="Z9" t="s">
        <v>20</v>
      </c>
      <c r="AA9">
        <v>13</v>
      </c>
      <c r="AB9">
        <v>2</v>
      </c>
      <c r="AC9">
        <v>2</v>
      </c>
      <c r="AD9">
        <f t="shared" si="1"/>
        <v>13.333333333333334</v>
      </c>
      <c r="AE9">
        <f t="shared" si="5"/>
        <v>15</v>
      </c>
      <c r="AF9">
        <f t="shared" si="6"/>
        <v>50</v>
      </c>
      <c r="AG9">
        <f t="shared" si="7"/>
        <v>4</v>
      </c>
    </row>
    <row r="10" spans="1:35" x14ac:dyDescent="0.25">
      <c r="A10">
        <v>3.1</v>
      </c>
      <c r="B10" t="s">
        <v>19</v>
      </c>
      <c r="C10" t="s">
        <v>16</v>
      </c>
      <c r="D10" t="s">
        <v>22</v>
      </c>
      <c r="E10" t="s">
        <v>18</v>
      </c>
      <c r="F10">
        <v>11</v>
      </c>
      <c r="G10">
        <v>32</v>
      </c>
      <c r="H10">
        <v>2</v>
      </c>
      <c r="I10" s="4">
        <f t="shared" si="0"/>
        <v>15.384615384615385</v>
      </c>
      <c r="J10">
        <f t="shared" si="2"/>
        <v>13</v>
      </c>
      <c r="K10">
        <f t="shared" si="3"/>
        <v>94.117647058823522</v>
      </c>
      <c r="L10">
        <f t="shared" si="4"/>
        <v>34</v>
      </c>
      <c r="N10" s="4">
        <v>5.8823529411764701</v>
      </c>
      <c r="O10" s="7">
        <f>SUM(H8,H10,H6)/SUM(H10,F10,H8,F8,H6,F6)*100</f>
        <v>34.285714285714285</v>
      </c>
      <c r="V10">
        <v>3.2</v>
      </c>
      <c r="W10" t="s">
        <v>19</v>
      </c>
      <c r="X10" t="s">
        <v>16</v>
      </c>
      <c r="Y10" t="s">
        <v>22</v>
      </c>
      <c r="Z10" t="s">
        <v>18</v>
      </c>
      <c r="AA10">
        <v>16</v>
      </c>
      <c r="AB10">
        <v>4</v>
      </c>
      <c r="AC10">
        <v>1</v>
      </c>
      <c r="AD10">
        <f t="shared" si="1"/>
        <v>5.8823529411764701</v>
      </c>
      <c r="AE10">
        <f t="shared" si="5"/>
        <v>17</v>
      </c>
      <c r="AF10">
        <f t="shared" si="6"/>
        <v>80</v>
      </c>
      <c r="AG10">
        <f t="shared" si="7"/>
        <v>5</v>
      </c>
      <c r="AI10" s="7">
        <f>(AC10+AC8)/(AA10+AC10+AA8+AC8)*100</f>
        <v>6.666666666666667</v>
      </c>
    </row>
    <row r="11" spans="1:35" x14ac:dyDescent="0.25">
      <c r="A11">
        <v>3.1</v>
      </c>
      <c r="B11" t="s">
        <v>19</v>
      </c>
      <c r="C11" t="s">
        <v>16</v>
      </c>
      <c r="D11" t="s">
        <v>22</v>
      </c>
      <c r="E11" t="s">
        <v>20</v>
      </c>
      <c r="F11">
        <v>5</v>
      </c>
      <c r="G11">
        <v>20</v>
      </c>
      <c r="H11">
        <v>5</v>
      </c>
      <c r="I11" s="4">
        <f t="shared" si="0"/>
        <v>50</v>
      </c>
      <c r="J11">
        <f t="shared" si="2"/>
        <v>10</v>
      </c>
      <c r="K11">
        <f t="shared" si="3"/>
        <v>80</v>
      </c>
      <c r="L11">
        <f t="shared" si="4"/>
        <v>25</v>
      </c>
      <c r="N11" s="4">
        <v>20</v>
      </c>
      <c r="O11" s="7">
        <f>SUM(H9,H11,H7)/SUM(H11,F11,H9,F9,H7,F7)*100</f>
        <v>46.153846153846153</v>
      </c>
      <c r="V11">
        <v>3.2</v>
      </c>
      <c r="W11" t="s">
        <v>19</v>
      </c>
      <c r="X11" t="s">
        <v>16</v>
      </c>
      <c r="Y11" t="s">
        <v>22</v>
      </c>
      <c r="Z11" t="s">
        <v>20</v>
      </c>
      <c r="AA11">
        <v>8</v>
      </c>
      <c r="AB11">
        <v>2</v>
      </c>
      <c r="AC11">
        <v>2</v>
      </c>
      <c r="AD11">
        <f t="shared" si="1"/>
        <v>20</v>
      </c>
      <c r="AE11">
        <f t="shared" si="5"/>
        <v>10</v>
      </c>
      <c r="AF11">
        <f t="shared" si="6"/>
        <v>50</v>
      </c>
      <c r="AG11">
        <f t="shared" si="7"/>
        <v>4</v>
      </c>
      <c r="AI11" s="7">
        <f>(AC11+AC9)/(AA11+AC11+AA9+AC9)*100</f>
        <v>16</v>
      </c>
    </row>
    <row r="12" spans="1:35" x14ac:dyDescent="0.25">
      <c r="A12">
        <v>3.1</v>
      </c>
      <c r="B12" t="s">
        <v>23</v>
      </c>
      <c r="C12" t="s">
        <v>16</v>
      </c>
      <c r="D12" t="s">
        <v>17</v>
      </c>
      <c r="E12" t="s">
        <v>18</v>
      </c>
      <c r="F12">
        <v>5</v>
      </c>
      <c r="G12">
        <v>17</v>
      </c>
      <c r="H12">
        <v>2</v>
      </c>
      <c r="I12" s="4">
        <f t="shared" si="0"/>
        <v>28.571428571428569</v>
      </c>
      <c r="J12">
        <f t="shared" si="2"/>
        <v>7</v>
      </c>
      <c r="K12">
        <f t="shared" si="3"/>
        <v>89.473684210526315</v>
      </c>
      <c r="L12">
        <f t="shared" si="4"/>
        <v>19</v>
      </c>
      <c r="N12" s="4">
        <v>50</v>
      </c>
      <c r="V12">
        <v>1.1000000000000001</v>
      </c>
      <c r="W12" t="s">
        <v>23</v>
      </c>
      <c r="X12" t="s">
        <v>16</v>
      </c>
      <c r="Y12" t="s">
        <v>17</v>
      </c>
      <c r="Z12" t="s">
        <v>18</v>
      </c>
      <c r="AA12">
        <v>3</v>
      </c>
      <c r="AB12">
        <v>16</v>
      </c>
      <c r="AC12">
        <v>2</v>
      </c>
      <c r="AD12">
        <f t="shared" si="1"/>
        <v>40</v>
      </c>
      <c r="AE12">
        <f t="shared" si="5"/>
        <v>5</v>
      </c>
      <c r="AF12">
        <f t="shared" si="6"/>
        <v>88.888888888888886</v>
      </c>
      <c r="AG12">
        <f t="shared" si="7"/>
        <v>18</v>
      </c>
    </row>
    <row r="13" spans="1:35" x14ac:dyDescent="0.25">
      <c r="A13">
        <v>3.1</v>
      </c>
      <c r="B13" t="s">
        <v>23</v>
      </c>
      <c r="C13" t="s">
        <v>16</v>
      </c>
      <c r="D13" t="s">
        <v>17</v>
      </c>
      <c r="E13" t="s">
        <v>20</v>
      </c>
      <c r="F13">
        <v>9</v>
      </c>
      <c r="G13">
        <v>19</v>
      </c>
      <c r="H13">
        <v>5</v>
      </c>
      <c r="I13" s="4">
        <f t="shared" si="0"/>
        <v>35.714285714285715</v>
      </c>
      <c r="J13">
        <f t="shared" si="2"/>
        <v>14</v>
      </c>
      <c r="K13">
        <f t="shared" si="3"/>
        <v>79.166666666666657</v>
      </c>
      <c r="L13">
        <f t="shared" si="4"/>
        <v>24</v>
      </c>
      <c r="N13" s="4">
        <v>14.285714285714285</v>
      </c>
      <c r="V13">
        <v>1.1000000000000001</v>
      </c>
      <c r="W13" t="s">
        <v>23</v>
      </c>
      <c r="X13" t="s">
        <v>16</v>
      </c>
      <c r="Y13" t="s">
        <v>17</v>
      </c>
      <c r="Z13" t="s">
        <v>20</v>
      </c>
      <c r="AA13">
        <v>6</v>
      </c>
      <c r="AB13">
        <v>15</v>
      </c>
      <c r="AC13">
        <v>1</v>
      </c>
      <c r="AD13">
        <f t="shared" si="1"/>
        <v>14.285714285714285</v>
      </c>
      <c r="AE13">
        <f t="shared" si="5"/>
        <v>7</v>
      </c>
      <c r="AF13">
        <f t="shared" si="6"/>
        <v>93.75</v>
      </c>
      <c r="AG13">
        <f t="shared" si="7"/>
        <v>16</v>
      </c>
    </row>
    <row r="14" spans="1:35" x14ac:dyDescent="0.25">
      <c r="A14">
        <v>3.2</v>
      </c>
      <c r="B14" t="s">
        <v>23</v>
      </c>
      <c r="C14" t="s">
        <v>16</v>
      </c>
      <c r="D14" t="s">
        <v>21</v>
      </c>
      <c r="E14" t="s">
        <v>18</v>
      </c>
      <c r="F14">
        <v>8</v>
      </c>
      <c r="G14">
        <v>12</v>
      </c>
      <c r="H14">
        <v>7</v>
      </c>
      <c r="I14" s="4">
        <f t="shared" si="0"/>
        <v>46.666666666666664</v>
      </c>
      <c r="J14">
        <f t="shared" si="2"/>
        <v>15</v>
      </c>
      <c r="K14">
        <f t="shared" si="3"/>
        <v>63.157894736842103</v>
      </c>
      <c r="L14">
        <f t="shared" si="4"/>
        <v>19</v>
      </c>
      <c r="N14" s="4">
        <v>30.76923076923077</v>
      </c>
      <c r="V14">
        <v>1.1000000000000001</v>
      </c>
      <c r="W14" t="s">
        <v>23</v>
      </c>
      <c r="X14" t="s">
        <v>16</v>
      </c>
      <c r="Y14" t="s">
        <v>21</v>
      </c>
      <c r="Z14" t="s">
        <v>18</v>
      </c>
      <c r="AA14">
        <v>9</v>
      </c>
      <c r="AB14">
        <v>14</v>
      </c>
      <c r="AC14">
        <v>4</v>
      </c>
      <c r="AD14">
        <f t="shared" si="1"/>
        <v>30.76923076923077</v>
      </c>
      <c r="AE14">
        <f t="shared" si="5"/>
        <v>13</v>
      </c>
      <c r="AF14">
        <f t="shared" si="6"/>
        <v>77.777777777777786</v>
      </c>
      <c r="AG14">
        <f t="shared" si="7"/>
        <v>18</v>
      </c>
    </row>
    <row r="15" spans="1:35" x14ac:dyDescent="0.25">
      <c r="A15">
        <v>3.2</v>
      </c>
      <c r="B15" t="s">
        <v>23</v>
      </c>
      <c r="C15" t="s">
        <v>16</v>
      </c>
      <c r="D15" t="s">
        <v>21</v>
      </c>
      <c r="E15" t="s">
        <v>20</v>
      </c>
      <c r="F15">
        <v>7</v>
      </c>
      <c r="G15">
        <v>10</v>
      </c>
      <c r="H15">
        <v>5</v>
      </c>
      <c r="I15" s="4">
        <f t="shared" si="0"/>
        <v>41.666666666666671</v>
      </c>
      <c r="J15">
        <f t="shared" si="2"/>
        <v>12</v>
      </c>
      <c r="K15">
        <f t="shared" si="3"/>
        <v>66.666666666666657</v>
      </c>
      <c r="L15">
        <f t="shared" si="4"/>
        <v>15</v>
      </c>
      <c r="N15" s="4">
        <v>28.571428571428569</v>
      </c>
      <c r="V15">
        <v>1.1000000000000001</v>
      </c>
      <c r="W15" t="s">
        <v>23</v>
      </c>
      <c r="X15" t="s">
        <v>16</v>
      </c>
      <c r="Y15" t="s">
        <v>21</v>
      </c>
      <c r="Z15" t="s">
        <v>20</v>
      </c>
      <c r="AA15">
        <v>10</v>
      </c>
      <c r="AB15">
        <v>12</v>
      </c>
      <c r="AC15">
        <v>4</v>
      </c>
      <c r="AD15">
        <f t="shared" si="1"/>
        <v>28.571428571428569</v>
      </c>
      <c r="AE15">
        <f t="shared" si="5"/>
        <v>14</v>
      </c>
      <c r="AF15">
        <f t="shared" si="6"/>
        <v>75</v>
      </c>
      <c r="AG15">
        <f t="shared" si="7"/>
        <v>16</v>
      </c>
    </row>
    <row r="16" spans="1:35" x14ac:dyDescent="0.25">
      <c r="A16">
        <v>3.2</v>
      </c>
      <c r="B16" t="s">
        <v>23</v>
      </c>
      <c r="C16" t="s">
        <v>16</v>
      </c>
      <c r="D16" t="s">
        <v>22</v>
      </c>
      <c r="E16" t="s">
        <v>18</v>
      </c>
      <c r="F16">
        <v>10</v>
      </c>
      <c r="G16">
        <v>11</v>
      </c>
      <c r="H16">
        <v>2</v>
      </c>
      <c r="I16" s="4">
        <f t="shared" si="0"/>
        <v>16.666666666666664</v>
      </c>
      <c r="J16">
        <f t="shared" si="2"/>
        <v>12</v>
      </c>
      <c r="K16">
        <f t="shared" si="3"/>
        <v>84.615384615384613</v>
      </c>
      <c r="L16">
        <f t="shared" si="4"/>
        <v>13</v>
      </c>
      <c r="N16" s="4">
        <v>30</v>
      </c>
      <c r="O16" s="7">
        <f>SUM(H14,H16,H12)/SUM(H16,F16,H14,F14,H12,F12)*100</f>
        <v>32.352941176470587</v>
      </c>
      <c r="V16">
        <v>1.1000000000000001</v>
      </c>
      <c r="W16" t="s">
        <v>23</v>
      </c>
      <c r="X16" t="s">
        <v>16</v>
      </c>
      <c r="Y16" t="s">
        <v>22</v>
      </c>
      <c r="Z16" t="s">
        <v>18</v>
      </c>
      <c r="AA16">
        <v>7</v>
      </c>
      <c r="AB16">
        <v>16</v>
      </c>
      <c r="AC16">
        <v>3</v>
      </c>
      <c r="AD16">
        <f t="shared" si="1"/>
        <v>30</v>
      </c>
      <c r="AE16">
        <f t="shared" si="5"/>
        <v>10</v>
      </c>
      <c r="AF16">
        <f t="shared" si="6"/>
        <v>84.210526315789465</v>
      </c>
      <c r="AG16">
        <f t="shared" si="7"/>
        <v>19</v>
      </c>
      <c r="AI16" s="7">
        <f>SUM(AC14,AC16,AC12)/SUM(AC16,AA16,AC14,AA14,AA12,AC12)*100</f>
        <v>32.142857142857146</v>
      </c>
    </row>
    <row r="17" spans="1:35" x14ac:dyDescent="0.25">
      <c r="A17">
        <v>3.2</v>
      </c>
      <c r="B17" t="s">
        <v>23</v>
      </c>
      <c r="C17" t="s">
        <v>16</v>
      </c>
      <c r="D17" t="s">
        <v>22</v>
      </c>
      <c r="E17" t="s">
        <v>20</v>
      </c>
      <c r="F17">
        <v>11</v>
      </c>
      <c r="G17">
        <v>12</v>
      </c>
      <c r="H17">
        <v>3</v>
      </c>
      <c r="I17" s="4">
        <f t="shared" si="0"/>
        <v>21.428571428571427</v>
      </c>
      <c r="J17">
        <f t="shared" si="2"/>
        <v>14</v>
      </c>
      <c r="K17">
        <f t="shared" si="3"/>
        <v>80</v>
      </c>
      <c r="L17">
        <f t="shared" si="4"/>
        <v>15</v>
      </c>
      <c r="N17" s="4">
        <v>37.5</v>
      </c>
      <c r="O17" s="7">
        <f>SUM(H15,H17,H13)/SUM(H17,F17,H15,F15,H13,F13)*100</f>
        <v>32.5</v>
      </c>
      <c r="V17">
        <v>1.1000000000000001</v>
      </c>
      <c r="W17" t="s">
        <v>23</v>
      </c>
      <c r="X17" t="s">
        <v>16</v>
      </c>
      <c r="Y17" t="s">
        <v>22</v>
      </c>
      <c r="Z17" t="s">
        <v>20</v>
      </c>
      <c r="AA17">
        <v>10</v>
      </c>
      <c r="AB17">
        <v>12</v>
      </c>
      <c r="AC17">
        <v>6</v>
      </c>
      <c r="AD17">
        <f t="shared" si="1"/>
        <v>37.5</v>
      </c>
      <c r="AE17">
        <f t="shared" si="5"/>
        <v>16</v>
      </c>
      <c r="AF17">
        <f t="shared" si="6"/>
        <v>66.666666666666657</v>
      </c>
      <c r="AG17">
        <f t="shared" si="7"/>
        <v>18</v>
      </c>
      <c r="AI17" s="7">
        <f>SUM(AC15,AC17,AC13)/SUM(AC17,AA17,AC15,AA15,AA13,AC13)*100</f>
        <v>29.72972972972973</v>
      </c>
    </row>
    <row r="18" spans="1:35" x14ac:dyDescent="0.25">
      <c r="A18">
        <v>5.0999999999999996</v>
      </c>
      <c r="B18" t="s">
        <v>23</v>
      </c>
      <c r="C18" t="s">
        <v>16</v>
      </c>
      <c r="D18" t="s">
        <v>17</v>
      </c>
      <c r="E18" t="s">
        <v>18</v>
      </c>
      <c r="F18">
        <v>5</v>
      </c>
      <c r="G18">
        <v>28</v>
      </c>
      <c r="H18">
        <v>5</v>
      </c>
      <c r="I18" s="4">
        <f t="shared" si="0"/>
        <v>50</v>
      </c>
      <c r="J18">
        <f t="shared" si="2"/>
        <v>10</v>
      </c>
      <c r="K18">
        <f t="shared" si="3"/>
        <v>84.848484848484844</v>
      </c>
      <c r="L18">
        <f t="shared" si="4"/>
        <v>33</v>
      </c>
      <c r="N18" s="4">
        <v>33.333333333333329</v>
      </c>
      <c r="V18">
        <v>5.0999999999999996</v>
      </c>
      <c r="W18" t="s">
        <v>23</v>
      </c>
      <c r="X18" t="s">
        <v>16</v>
      </c>
      <c r="Y18" t="s">
        <v>17</v>
      </c>
      <c r="Z18" t="s">
        <v>18</v>
      </c>
      <c r="AA18">
        <v>10</v>
      </c>
      <c r="AB18">
        <v>8</v>
      </c>
      <c r="AC18">
        <v>5</v>
      </c>
      <c r="AD18">
        <f t="shared" si="1"/>
        <v>33.333333333333329</v>
      </c>
      <c r="AE18">
        <f t="shared" si="5"/>
        <v>15</v>
      </c>
      <c r="AF18">
        <f t="shared" si="6"/>
        <v>61.53846153846154</v>
      </c>
      <c r="AG18">
        <f t="shared" si="7"/>
        <v>13</v>
      </c>
    </row>
    <row r="19" spans="1:35" x14ac:dyDescent="0.25">
      <c r="A19">
        <v>5.0999999999999996</v>
      </c>
      <c r="B19" t="s">
        <v>23</v>
      </c>
      <c r="C19" t="s">
        <v>16</v>
      </c>
      <c r="D19" t="s">
        <v>17</v>
      </c>
      <c r="E19" t="s">
        <v>20</v>
      </c>
      <c r="F19">
        <v>14</v>
      </c>
      <c r="G19">
        <v>22</v>
      </c>
      <c r="H19">
        <v>4</v>
      </c>
      <c r="I19" s="4">
        <f t="shared" si="0"/>
        <v>22.222222222222221</v>
      </c>
      <c r="J19">
        <f t="shared" si="2"/>
        <v>18</v>
      </c>
      <c r="K19">
        <f t="shared" si="3"/>
        <v>84.615384615384613</v>
      </c>
      <c r="L19">
        <f t="shared" si="4"/>
        <v>26</v>
      </c>
      <c r="N19" s="4">
        <v>16.666666666666664</v>
      </c>
      <c r="V19">
        <v>5.0999999999999996</v>
      </c>
      <c r="W19" t="s">
        <v>23</v>
      </c>
      <c r="X19" t="s">
        <v>16</v>
      </c>
      <c r="Y19" t="s">
        <v>17</v>
      </c>
      <c r="Z19" t="s">
        <v>20</v>
      </c>
      <c r="AA19">
        <v>10</v>
      </c>
      <c r="AB19">
        <v>15</v>
      </c>
      <c r="AC19">
        <v>2</v>
      </c>
      <c r="AD19">
        <f t="shared" si="1"/>
        <v>16.666666666666664</v>
      </c>
      <c r="AE19">
        <f t="shared" si="5"/>
        <v>12</v>
      </c>
      <c r="AF19">
        <f t="shared" si="6"/>
        <v>88.235294117647058</v>
      </c>
      <c r="AG19">
        <f t="shared" si="7"/>
        <v>17</v>
      </c>
    </row>
    <row r="20" spans="1:35" x14ac:dyDescent="0.25">
      <c r="A20">
        <v>5.0999999999999996</v>
      </c>
      <c r="B20" t="s">
        <v>23</v>
      </c>
      <c r="C20" t="s">
        <v>16</v>
      </c>
      <c r="D20" t="s">
        <v>21</v>
      </c>
      <c r="E20" t="s">
        <v>18</v>
      </c>
      <c r="F20">
        <v>8</v>
      </c>
      <c r="G20">
        <v>21</v>
      </c>
      <c r="H20">
        <v>4</v>
      </c>
      <c r="I20" s="4">
        <f t="shared" si="0"/>
        <v>33.333333333333329</v>
      </c>
      <c r="J20">
        <f t="shared" si="2"/>
        <v>12</v>
      </c>
      <c r="K20">
        <f t="shared" si="3"/>
        <v>84</v>
      </c>
      <c r="L20">
        <f t="shared" si="4"/>
        <v>25</v>
      </c>
      <c r="N20" s="4">
        <v>40</v>
      </c>
      <c r="V20">
        <v>5.0999999999999996</v>
      </c>
      <c r="W20" t="s">
        <v>23</v>
      </c>
      <c r="X20" t="s">
        <v>16</v>
      </c>
      <c r="Y20" t="s">
        <v>21</v>
      </c>
      <c r="Z20" t="s">
        <v>18</v>
      </c>
      <c r="AA20">
        <v>9</v>
      </c>
      <c r="AB20">
        <v>13</v>
      </c>
      <c r="AC20">
        <v>6</v>
      </c>
      <c r="AD20">
        <f t="shared" si="1"/>
        <v>40</v>
      </c>
      <c r="AE20">
        <f t="shared" si="5"/>
        <v>15</v>
      </c>
      <c r="AF20">
        <f t="shared" si="6"/>
        <v>68.421052631578945</v>
      </c>
      <c r="AG20">
        <f t="shared" si="7"/>
        <v>19</v>
      </c>
    </row>
    <row r="21" spans="1:35" x14ac:dyDescent="0.25">
      <c r="A21">
        <v>5.0999999999999996</v>
      </c>
      <c r="B21" t="s">
        <v>23</v>
      </c>
      <c r="C21" t="s">
        <v>16</v>
      </c>
      <c r="D21" t="s">
        <v>21</v>
      </c>
      <c r="E21" t="s">
        <v>20</v>
      </c>
      <c r="F21">
        <v>5</v>
      </c>
      <c r="G21">
        <v>15</v>
      </c>
      <c r="H21">
        <v>2</v>
      </c>
      <c r="I21" s="4">
        <f t="shared" si="0"/>
        <v>28.571428571428569</v>
      </c>
      <c r="J21">
        <f t="shared" si="2"/>
        <v>7</v>
      </c>
      <c r="K21">
        <f t="shared" si="3"/>
        <v>88.235294117647058</v>
      </c>
      <c r="L21">
        <f t="shared" si="4"/>
        <v>17</v>
      </c>
      <c r="N21" s="4">
        <v>20</v>
      </c>
      <c r="V21">
        <v>5.0999999999999996</v>
      </c>
      <c r="W21" t="s">
        <v>23</v>
      </c>
      <c r="X21" t="s">
        <v>16</v>
      </c>
      <c r="Y21" t="s">
        <v>21</v>
      </c>
      <c r="Z21" t="s">
        <v>20</v>
      </c>
      <c r="AA21">
        <v>8</v>
      </c>
      <c r="AB21">
        <v>21</v>
      </c>
      <c r="AC21">
        <v>2</v>
      </c>
      <c r="AD21">
        <f t="shared" si="1"/>
        <v>20</v>
      </c>
      <c r="AE21">
        <f t="shared" si="5"/>
        <v>10</v>
      </c>
      <c r="AF21">
        <f t="shared" si="6"/>
        <v>91.304347826086953</v>
      </c>
      <c r="AG21">
        <f t="shared" si="7"/>
        <v>23</v>
      </c>
    </row>
    <row r="22" spans="1:35" x14ac:dyDescent="0.25">
      <c r="A22">
        <v>5.0999999999999996</v>
      </c>
      <c r="B22" t="s">
        <v>23</v>
      </c>
      <c r="C22" t="s">
        <v>16</v>
      </c>
      <c r="D22" t="s">
        <v>22</v>
      </c>
      <c r="E22" t="s">
        <v>18</v>
      </c>
      <c r="F22">
        <v>6</v>
      </c>
      <c r="G22">
        <v>11</v>
      </c>
      <c r="H22">
        <v>1</v>
      </c>
      <c r="I22" s="4">
        <f t="shared" si="0"/>
        <v>14.285714285714285</v>
      </c>
      <c r="J22">
        <f t="shared" si="2"/>
        <v>7</v>
      </c>
      <c r="K22">
        <f t="shared" si="3"/>
        <v>91.666666666666657</v>
      </c>
      <c r="L22">
        <f t="shared" si="4"/>
        <v>12</v>
      </c>
      <c r="N22" s="4">
        <v>0</v>
      </c>
      <c r="O22" s="7">
        <f>SUM(H20,H22,H18)/SUM(H22,F22,H20,F20,H18,F18)*100</f>
        <v>34.482758620689658</v>
      </c>
      <c r="V22">
        <v>5.0999999999999996</v>
      </c>
      <c r="W22" t="s">
        <v>23</v>
      </c>
      <c r="X22" t="s">
        <v>16</v>
      </c>
      <c r="Y22" t="s">
        <v>22</v>
      </c>
      <c r="Z22" t="s">
        <v>18</v>
      </c>
      <c r="AA22">
        <v>14</v>
      </c>
      <c r="AB22">
        <v>8</v>
      </c>
      <c r="AC22">
        <v>0</v>
      </c>
      <c r="AD22">
        <f t="shared" si="1"/>
        <v>0</v>
      </c>
      <c r="AE22">
        <f t="shared" si="5"/>
        <v>14</v>
      </c>
      <c r="AF22">
        <f t="shared" si="6"/>
        <v>100</v>
      </c>
      <c r="AG22">
        <f t="shared" si="7"/>
        <v>8</v>
      </c>
      <c r="AI22" s="7">
        <f>SUM(AC20,AC22,AC18)/SUM(AC22,AA22,AC20,AA20,AA18,AC18)*100</f>
        <v>25</v>
      </c>
    </row>
    <row r="23" spans="1:35" x14ac:dyDescent="0.25">
      <c r="A23">
        <v>5.0999999999999996</v>
      </c>
      <c r="B23" t="s">
        <v>23</v>
      </c>
      <c r="C23" t="s">
        <v>16</v>
      </c>
      <c r="D23" t="s">
        <v>22</v>
      </c>
      <c r="E23" t="s">
        <v>20</v>
      </c>
      <c r="F23">
        <v>5</v>
      </c>
      <c r="G23">
        <v>18</v>
      </c>
      <c r="H23">
        <v>1</v>
      </c>
      <c r="I23" s="4">
        <f t="shared" si="0"/>
        <v>16.666666666666664</v>
      </c>
      <c r="J23">
        <f t="shared" si="2"/>
        <v>6</v>
      </c>
      <c r="K23">
        <f t="shared" si="3"/>
        <v>94.73684210526315</v>
      </c>
      <c r="L23">
        <f t="shared" si="4"/>
        <v>19</v>
      </c>
      <c r="N23" s="4">
        <v>10</v>
      </c>
      <c r="O23" s="7">
        <f>SUM(H21,H23,H19)/SUM(H23,F23,H21,F21,H19,F19)*100</f>
        <v>22.58064516129032</v>
      </c>
      <c r="V23">
        <v>5.0999999999999996</v>
      </c>
      <c r="W23" t="s">
        <v>23</v>
      </c>
      <c r="X23" t="s">
        <v>16</v>
      </c>
      <c r="Y23" t="s">
        <v>22</v>
      </c>
      <c r="Z23" t="s">
        <v>20</v>
      </c>
      <c r="AA23">
        <v>9</v>
      </c>
      <c r="AB23">
        <v>19</v>
      </c>
      <c r="AC23">
        <v>1</v>
      </c>
      <c r="AD23">
        <f t="shared" si="1"/>
        <v>10</v>
      </c>
      <c r="AE23">
        <f t="shared" si="5"/>
        <v>10</v>
      </c>
      <c r="AF23">
        <f t="shared" si="6"/>
        <v>95</v>
      </c>
      <c r="AG23">
        <f t="shared" si="7"/>
        <v>20</v>
      </c>
      <c r="AI23" s="7">
        <f>SUM(AC21,AC23,AC19)/SUM(AC23,AA23,AC21,AA21,AA19,AC19)*100</f>
        <v>15.625</v>
      </c>
    </row>
    <row r="24" spans="1:35" ht="15.75" x14ac:dyDescent="0.25">
      <c r="E24" s="2" t="s">
        <v>24</v>
      </c>
      <c r="F24" s="2">
        <f>AVERAGE(F2:F23)</f>
        <v>7.8181818181818183</v>
      </c>
      <c r="G24" s="2">
        <f t="shared" ref="G24:L24" si="8">AVERAGE(G2:G23)</f>
        <v>21.772727272727273</v>
      </c>
      <c r="H24" s="2">
        <f t="shared" si="8"/>
        <v>3.9545454545454546</v>
      </c>
      <c r="I24" s="8">
        <f>AVERAGE(I2:I23)</f>
        <v>32.606005106005107</v>
      </c>
      <c r="J24" s="2">
        <f t="shared" si="8"/>
        <v>11.772727272727273</v>
      </c>
      <c r="K24" s="2">
        <f t="shared" si="8"/>
        <v>84.169479361883546</v>
      </c>
      <c r="L24" s="2">
        <f t="shared" si="8"/>
        <v>25.727272727272727</v>
      </c>
      <c r="N24" s="9">
        <v>21.829625365721622</v>
      </c>
      <c r="O24" s="5">
        <f t="shared" ref="O24" si="9">AVERAGE(O2:O23)</f>
        <v>34.030283629296825</v>
      </c>
      <c r="Z24" s="2" t="s">
        <v>24</v>
      </c>
      <c r="AA24" s="2">
        <f>AVERAGE(AA2:AA23)</f>
        <v>10.045454545454545</v>
      </c>
      <c r="AB24" s="2">
        <f t="shared" ref="AB24:AG24" si="10">AVERAGE(AB2:AB23)</f>
        <v>10.818181818181818</v>
      </c>
      <c r="AC24" s="2">
        <f t="shared" si="10"/>
        <v>2.7272727272727271</v>
      </c>
      <c r="AD24" s="2">
        <f t="shared" si="10"/>
        <v>21.375079911176169</v>
      </c>
      <c r="AE24" s="2">
        <f t="shared" si="10"/>
        <v>12.772727272727273</v>
      </c>
      <c r="AF24" s="2">
        <f t="shared" si="10"/>
        <v>78.388453997132828</v>
      </c>
      <c r="AG24" s="2">
        <f t="shared" si="10"/>
        <v>13.545454545454545</v>
      </c>
      <c r="AI24" s="5">
        <f t="shared" ref="AI24" si="11">AVERAGE(AI2:AI23)</f>
        <v>20.810705264635136</v>
      </c>
    </row>
    <row r="25" spans="1:35" x14ac:dyDescent="0.25">
      <c r="E25" t="s">
        <v>25</v>
      </c>
      <c r="F25">
        <f>STDEV(F2:F23)</f>
        <v>2.4424102778542274</v>
      </c>
      <c r="G25">
        <f t="shared" ref="G25:L25" si="12">STDEV(G2:G23)</f>
        <v>8.2803946201213776</v>
      </c>
      <c r="H25">
        <f t="shared" si="12"/>
        <v>2.1039027844477332</v>
      </c>
      <c r="I25" s="4">
        <f t="shared" si="12"/>
        <v>13.410597454305844</v>
      </c>
      <c r="J25">
        <f t="shared" si="12"/>
        <v>3.1912352912285691</v>
      </c>
      <c r="K25">
        <f t="shared" si="12"/>
        <v>8.0345073477829843</v>
      </c>
      <c r="L25">
        <f t="shared" si="12"/>
        <v>9.1608994057394764</v>
      </c>
      <c r="N25" s="4">
        <v>15.128573604167965</v>
      </c>
      <c r="O25" s="7">
        <f t="shared" ref="O25" si="13">STDEV(O2:O23)</f>
        <v>6.6809554872014489</v>
      </c>
      <c r="Z25" t="s">
        <v>25</v>
      </c>
      <c r="AA25">
        <f>STDEV(AA2:AA23)</f>
        <v>3.0624806740268387</v>
      </c>
      <c r="AB25">
        <f t="shared" ref="AB25:AG25" si="14">STDEV(AB2:AB23)</f>
        <v>5.4303938613306402</v>
      </c>
      <c r="AC25">
        <f t="shared" si="14"/>
        <v>2.1421355206299597</v>
      </c>
      <c r="AD25">
        <f t="shared" si="14"/>
        <v>14.373248262625255</v>
      </c>
      <c r="AE25">
        <f t="shared" si="14"/>
        <v>3.1157330129188239</v>
      </c>
      <c r="AF25">
        <f t="shared" si="14"/>
        <v>15.757715340793988</v>
      </c>
      <c r="AG25">
        <f t="shared" si="14"/>
        <v>6.1079750578534053</v>
      </c>
      <c r="AI25" s="7">
        <f t="shared" ref="AI25" si="15">STDEV(AI2:AI23)</f>
        <v>8.6446324636448892</v>
      </c>
    </row>
    <row r="26" spans="1:35" ht="15.75" x14ac:dyDescent="0.25">
      <c r="E26" s="2" t="s">
        <v>26</v>
      </c>
      <c r="F26" s="2">
        <f>F25/SQRT(COUNT(F2:F23))</f>
        <v>0.52072362087282675</v>
      </c>
      <c r="G26" s="2">
        <f t="shared" ref="G26:L26" si="16">G25/SQRT(COUNT(G2:G23))</f>
        <v>1.7653860647170203</v>
      </c>
      <c r="H26" s="2">
        <f t="shared" si="16"/>
        <v>0.44855358078682012</v>
      </c>
      <c r="I26" s="8">
        <f t="shared" si="16"/>
        <v>2.8591489840147313</v>
      </c>
      <c r="J26" s="2">
        <f t="shared" si="16"/>
        <v>0.68037365014923601</v>
      </c>
      <c r="K26" s="2">
        <f t="shared" si="16"/>
        <v>1.7129627221117478</v>
      </c>
      <c r="L26" s="2">
        <f t="shared" si="16"/>
        <v>1.9531103157653422</v>
      </c>
      <c r="N26" s="9">
        <v>3.2254227298471894</v>
      </c>
      <c r="O26" s="5">
        <f t="shared" ref="O26" si="17">O25/SQRT(COUNT(O2:O23))</f>
        <v>2.3620744649028094</v>
      </c>
      <c r="Z26" s="2" t="s">
        <v>26</v>
      </c>
      <c r="AA26" s="2">
        <f>AA25/SQRT(COUNT(AA2:AA23))</f>
        <v>0.65292307352773471</v>
      </c>
      <c r="AB26" s="2">
        <f t="shared" ref="AB26:AG26" si="18">AB25/SQRT(COUNT(AB2:AB23))</f>
        <v>1.1577638613288019</v>
      </c>
      <c r="AC26" s="2">
        <f t="shared" si="18"/>
        <v>0.45670482752910591</v>
      </c>
      <c r="AD26" s="2">
        <f t="shared" si="18"/>
        <v>3.0643868259487372</v>
      </c>
      <c r="AE26" s="2">
        <f t="shared" si="18"/>
        <v>0.66427651032711765</v>
      </c>
      <c r="AF26" s="2">
        <f t="shared" si="18"/>
        <v>3.3595561987850702</v>
      </c>
      <c r="AG26" s="2">
        <f t="shared" si="18"/>
        <v>1.3022246578165471</v>
      </c>
      <c r="AI26" s="5">
        <f t="shared" ref="AI26" si="19">AI25/SQRT(COUNT(AI2:AI23))</f>
        <v>3.0563391179543355</v>
      </c>
    </row>
    <row r="27" spans="1:35" x14ac:dyDescent="0.25">
      <c r="I27" s="4"/>
      <c r="N27" s="4"/>
    </row>
    <row r="28" spans="1:35" x14ac:dyDescent="0.25">
      <c r="A28">
        <v>4.12</v>
      </c>
      <c r="B28" t="s">
        <v>27</v>
      </c>
      <c r="C28" t="s">
        <v>16</v>
      </c>
      <c r="D28" t="s">
        <v>17</v>
      </c>
      <c r="E28" t="s">
        <v>18</v>
      </c>
      <c r="F28">
        <v>19</v>
      </c>
      <c r="G28">
        <v>34</v>
      </c>
      <c r="H28">
        <v>2</v>
      </c>
      <c r="I28" s="4">
        <f>(H28/(F28+H28))*100</f>
        <v>9.5238095238095237</v>
      </c>
      <c r="J28">
        <f t="shared" ref="J28:J48" si="20">F28+H28</f>
        <v>21</v>
      </c>
      <c r="K28">
        <f t="shared" ref="K28:K48" si="21">(G28/(G28+H28))*100</f>
        <v>94.444444444444443</v>
      </c>
      <c r="L28">
        <f t="shared" ref="L28:L48" si="22">G28+H28</f>
        <v>36</v>
      </c>
      <c r="N28" s="4">
        <v>63.636363636363633</v>
      </c>
      <c r="V28">
        <v>4.12</v>
      </c>
      <c r="W28" t="s">
        <v>27</v>
      </c>
      <c r="X28" t="s">
        <v>16</v>
      </c>
      <c r="Y28" t="s">
        <v>17</v>
      </c>
      <c r="Z28" t="s">
        <v>18</v>
      </c>
      <c r="AA28">
        <v>4</v>
      </c>
      <c r="AB28">
        <v>22</v>
      </c>
      <c r="AC28">
        <v>7</v>
      </c>
      <c r="AD28">
        <f t="shared" ref="AD28:AD49" si="23">(AC28/(AA28+AC28))*100</f>
        <v>63.636363636363633</v>
      </c>
      <c r="AE28">
        <f>AA28+AC28</f>
        <v>11</v>
      </c>
      <c r="AF28">
        <f t="shared" ref="AF28:AF49" si="24">(AB28/(AB28+AC28))*100</f>
        <v>75.862068965517238</v>
      </c>
      <c r="AG28">
        <f t="shared" ref="AG28:AG49" si="25">AB28+AC28</f>
        <v>29</v>
      </c>
    </row>
    <row r="29" spans="1:35" x14ac:dyDescent="0.25">
      <c r="A29">
        <v>4.12</v>
      </c>
      <c r="B29" t="s">
        <v>28</v>
      </c>
      <c r="C29" t="s">
        <v>16</v>
      </c>
      <c r="D29" t="s">
        <v>21</v>
      </c>
      <c r="E29" t="s">
        <v>18</v>
      </c>
      <c r="F29">
        <v>15</v>
      </c>
      <c r="G29">
        <v>17</v>
      </c>
      <c r="H29">
        <v>7</v>
      </c>
      <c r="I29" s="4">
        <f>(H29/(F29+H29))*100</f>
        <v>31.818181818181817</v>
      </c>
      <c r="J29">
        <f t="shared" si="20"/>
        <v>22</v>
      </c>
      <c r="K29">
        <f t="shared" si="21"/>
        <v>70.833333333333343</v>
      </c>
      <c r="L29">
        <f t="shared" si="22"/>
        <v>24</v>
      </c>
      <c r="N29" s="4">
        <v>71.428571428571431</v>
      </c>
      <c r="V29">
        <v>4.12</v>
      </c>
      <c r="W29" t="s">
        <v>29</v>
      </c>
      <c r="X29" t="s">
        <v>16</v>
      </c>
      <c r="Y29" t="s">
        <v>17</v>
      </c>
      <c r="Z29" t="s">
        <v>20</v>
      </c>
      <c r="AA29">
        <v>4</v>
      </c>
      <c r="AB29">
        <v>11</v>
      </c>
      <c r="AC29">
        <v>10</v>
      </c>
      <c r="AD29">
        <f t="shared" si="23"/>
        <v>71.428571428571431</v>
      </c>
      <c r="AE29">
        <f t="shared" ref="AE29:AE49" si="26">AA29+AC29</f>
        <v>14</v>
      </c>
      <c r="AF29">
        <f t="shared" si="24"/>
        <v>52.380952380952387</v>
      </c>
      <c r="AG29">
        <f t="shared" si="25"/>
        <v>21</v>
      </c>
    </row>
    <row r="30" spans="1:35" x14ac:dyDescent="0.25">
      <c r="A30">
        <v>4.12</v>
      </c>
      <c r="B30" t="s">
        <v>28</v>
      </c>
      <c r="C30" t="s">
        <v>16</v>
      </c>
      <c r="D30" t="s">
        <v>21</v>
      </c>
      <c r="E30" t="s">
        <v>20</v>
      </c>
      <c r="F30">
        <v>11</v>
      </c>
      <c r="G30">
        <v>11</v>
      </c>
      <c r="H30">
        <v>4</v>
      </c>
      <c r="I30" s="4">
        <f>(H30/(F30+H30))*100</f>
        <v>26.666666666666668</v>
      </c>
      <c r="J30">
        <f t="shared" si="20"/>
        <v>15</v>
      </c>
      <c r="K30">
        <f t="shared" si="21"/>
        <v>73.333333333333329</v>
      </c>
      <c r="L30">
        <f t="shared" si="22"/>
        <v>15</v>
      </c>
      <c r="N30" s="4">
        <v>47.058823529411761</v>
      </c>
      <c r="V30">
        <v>4.12</v>
      </c>
      <c r="W30" t="s">
        <v>29</v>
      </c>
      <c r="X30" t="s">
        <v>16</v>
      </c>
      <c r="Y30" t="s">
        <v>21</v>
      </c>
      <c r="Z30" t="s">
        <v>18</v>
      </c>
      <c r="AA30">
        <v>9</v>
      </c>
      <c r="AB30">
        <v>9</v>
      </c>
      <c r="AC30">
        <v>8</v>
      </c>
      <c r="AD30">
        <f t="shared" si="23"/>
        <v>47.058823529411761</v>
      </c>
      <c r="AE30">
        <f t="shared" si="26"/>
        <v>17</v>
      </c>
      <c r="AF30">
        <f t="shared" si="24"/>
        <v>52.941176470588239</v>
      </c>
      <c r="AG30">
        <f t="shared" si="25"/>
        <v>17</v>
      </c>
    </row>
    <row r="31" spans="1:35" x14ac:dyDescent="0.25">
      <c r="A31">
        <v>4.12</v>
      </c>
      <c r="B31" t="s">
        <v>28</v>
      </c>
      <c r="C31" t="s">
        <v>16</v>
      </c>
      <c r="D31" t="s">
        <v>22</v>
      </c>
      <c r="E31" t="s">
        <v>18</v>
      </c>
      <c r="F31">
        <v>7</v>
      </c>
      <c r="G31">
        <v>24</v>
      </c>
      <c r="H31">
        <v>4</v>
      </c>
      <c r="I31" s="4">
        <f>(H31/(F31+H31))*100</f>
        <v>36.363636363636367</v>
      </c>
      <c r="J31">
        <f t="shared" si="20"/>
        <v>11</v>
      </c>
      <c r="K31">
        <f t="shared" si="21"/>
        <v>85.714285714285708</v>
      </c>
      <c r="L31">
        <f t="shared" si="22"/>
        <v>28</v>
      </c>
      <c r="N31" s="4">
        <v>10.526315789473683</v>
      </c>
      <c r="O31" s="7">
        <f>SUM(H29,H31,H27)/SUM(H31,F31,H29,F29,H27,F27)*100</f>
        <v>33.333333333333329</v>
      </c>
      <c r="V31">
        <v>4.12</v>
      </c>
      <c r="W31" t="s">
        <v>29</v>
      </c>
      <c r="X31" t="s">
        <v>16</v>
      </c>
      <c r="Y31" t="s">
        <v>21</v>
      </c>
      <c r="Z31" t="s">
        <v>20</v>
      </c>
      <c r="AA31">
        <v>17</v>
      </c>
      <c r="AB31">
        <v>12</v>
      </c>
      <c r="AC31">
        <v>2</v>
      </c>
      <c r="AD31">
        <f t="shared" si="23"/>
        <v>10.526315789473683</v>
      </c>
      <c r="AE31">
        <f t="shared" si="26"/>
        <v>19</v>
      </c>
      <c r="AF31">
        <f t="shared" si="24"/>
        <v>85.714285714285708</v>
      </c>
      <c r="AG31">
        <f t="shared" si="25"/>
        <v>14</v>
      </c>
    </row>
    <row r="32" spans="1:35" x14ac:dyDescent="0.25">
      <c r="A32">
        <v>4.12</v>
      </c>
      <c r="B32" t="s">
        <v>28</v>
      </c>
      <c r="C32" t="s">
        <v>16</v>
      </c>
      <c r="D32" t="s">
        <v>22</v>
      </c>
      <c r="E32" t="s">
        <v>20</v>
      </c>
      <c r="F32">
        <v>8</v>
      </c>
      <c r="G32">
        <v>12</v>
      </c>
      <c r="H32">
        <v>6</v>
      </c>
      <c r="I32" s="4">
        <f>(H32/(F32+H32))*100</f>
        <v>42.857142857142854</v>
      </c>
      <c r="J32">
        <f t="shared" si="20"/>
        <v>14</v>
      </c>
      <c r="K32">
        <f t="shared" si="21"/>
        <v>66.666666666666657</v>
      </c>
      <c r="L32">
        <f t="shared" si="22"/>
        <v>18</v>
      </c>
      <c r="N32" s="4">
        <v>23.076923076923077</v>
      </c>
      <c r="O32" s="7">
        <f>SUM(H30,H32,H28)/SUM(H32,F32,H30,F30,H28,F28)*100</f>
        <v>24</v>
      </c>
      <c r="V32">
        <v>4.12</v>
      </c>
      <c r="W32" t="s">
        <v>29</v>
      </c>
      <c r="X32" t="s">
        <v>16</v>
      </c>
      <c r="Y32" t="s">
        <v>22</v>
      </c>
      <c r="Z32" t="s">
        <v>18</v>
      </c>
      <c r="AA32">
        <v>10</v>
      </c>
      <c r="AB32">
        <v>20</v>
      </c>
      <c r="AC32">
        <v>3</v>
      </c>
      <c r="AD32">
        <f t="shared" si="23"/>
        <v>23.076923076923077</v>
      </c>
      <c r="AE32">
        <f t="shared" si="26"/>
        <v>13</v>
      </c>
      <c r="AF32">
        <f t="shared" si="24"/>
        <v>86.956521739130437</v>
      </c>
      <c r="AG32">
        <f t="shared" si="25"/>
        <v>23</v>
      </c>
      <c r="AI32" s="7">
        <f>SUM(AC30,AC32,AC28)/SUM(AC32,AA32,AC30,AA30,AC28,AA28)*100</f>
        <v>43.902439024390247</v>
      </c>
    </row>
    <row r="33" spans="1:35" x14ac:dyDescent="0.25">
      <c r="A33">
        <v>4.3</v>
      </c>
      <c r="B33" t="s">
        <v>28</v>
      </c>
      <c r="C33" t="s">
        <v>16</v>
      </c>
      <c r="D33" t="s">
        <v>17</v>
      </c>
      <c r="E33" t="s">
        <v>18</v>
      </c>
      <c r="F33">
        <v>10</v>
      </c>
      <c r="G33">
        <v>27</v>
      </c>
      <c r="H33">
        <v>5</v>
      </c>
      <c r="I33" s="4">
        <f t="shared" ref="I33:I48" si="27">(H33/(F33+H33))*100</f>
        <v>33.333333333333329</v>
      </c>
      <c r="J33">
        <f t="shared" si="20"/>
        <v>15</v>
      </c>
      <c r="K33">
        <f t="shared" si="21"/>
        <v>84.375</v>
      </c>
      <c r="L33">
        <f t="shared" si="22"/>
        <v>32</v>
      </c>
      <c r="N33" s="4">
        <v>30.76923076923077</v>
      </c>
      <c r="V33">
        <v>4.12</v>
      </c>
      <c r="W33" t="s">
        <v>29</v>
      </c>
      <c r="X33" t="s">
        <v>16</v>
      </c>
      <c r="Y33" t="s">
        <v>22</v>
      </c>
      <c r="Z33" t="s">
        <v>20</v>
      </c>
      <c r="AA33">
        <v>9</v>
      </c>
      <c r="AB33">
        <v>14</v>
      </c>
      <c r="AC33">
        <v>4</v>
      </c>
      <c r="AD33">
        <f t="shared" si="23"/>
        <v>30.76923076923077</v>
      </c>
      <c r="AE33">
        <f t="shared" si="26"/>
        <v>13</v>
      </c>
      <c r="AF33">
        <f t="shared" si="24"/>
        <v>77.777777777777786</v>
      </c>
      <c r="AG33">
        <f t="shared" si="25"/>
        <v>18</v>
      </c>
      <c r="AI33" s="7">
        <f>SUM(AC31,AC33,AC29)/SUM(AC33,AA33,AC31,AA31,AC29,AA29)*100</f>
        <v>34.782608695652172</v>
      </c>
    </row>
    <row r="34" spans="1:35" x14ac:dyDescent="0.25">
      <c r="A34">
        <v>4.3</v>
      </c>
      <c r="B34" t="s">
        <v>28</v>
      </c>
      <c r="C34" t="s">
        <v>16</v>
      </c>
      <c r="D34" t="s">
        <v>17</v>
      </c>
      <c r="E34" t="s">
        <v>20</v>
      </c>
      <c r="F34">
        <v>9</v>
      </c>
      <c r="G34">
        <v>30</v>
      </c>
      <c r="H34">
        <v>4</v>
      </c>
      <c r="I34" s="4">
        <f t="shared" si="27"/>
        <v>30.76923076923077</v>
      </c>
      <c r="J34">
        <f t="shared" si="20"/>
        <v>13</v>
      </c>
      <c r="K34">
        <f t="shared" si="21"/>
        <v>88.235294117647058</v>
      </c>
      <c r="L34">
        <f t="shared" si="22"/>
        <v>34</v>
      </c>
      <c r="N34" s="4">
        <v>40</v>
      </c>
      <c r="V34">
        <v>2.7</v>
      </c>
      <c r="W34" t="s">
        <v>29</v>
      </c>
      <c r="X34" t="s">
        <v>30</v>
      </c>
      <c r="Y34" t="s">
        <v>17</v>
      </c>
      <c r="Z34" t="s">
        <v>18</v>
      </c>
      <c r="AA34">
        <v>6</v>
      </c>
      <c r="AB34">
        <v>7</v>
      </c>
      <c r="AC34">
        <v>4</v>
      </c>
      <c r="AD34">
        <f t="shared" si="23"/>
        <v>40</v>
      </c>
      <c r="AE34">
        <f t="shared" si="26"/>
        <v>10</v>
      </c>
      <c r="AF34">
        <f t="shared" si="24"/>
        <v>63.636363636363633</v>
      </c>
      <c r="AG34">
        <f t="shared" si="25"/>
        <v>11</v>
      </c>
    </row>
    <row r="35" spans="1:35" x14ac:dyDescent="0.25">
      <c r="A35">
        <v>4.3</v>
      </c>
      <c r="B35" t="s">
        <v>28</v>
      </c>
      <c r="C35" t="s">
        <v>16</v>
      </c>
      <c r="D35" t="s">
        <v>21</v>
      </c>
      <c r="E35" t="s">
        <v>18</v>
      </c>
      <c r="F35">
        <v>10</v>
      </c>
      <c r="G35">
        <v>10</v>
      </c>
      <c r="H35">
        <v>4</v>
      </c>
      <c r="I35" s="4">
        <f t="shared" si="27"/>
        <v>28.571428571428569</v>
      </c>
      <c r="J35">
        <f t="shared" si="20"/>
        <v>14</v>
      </c>
      <c r="K35">
        <f t="shared" si="21"/>
        <v>71.428571428571431</v>
      </c>
      <c r="L35">
        <f t="shared" si="22"/>
        <v>14</v>
      </c>
      <c r="N35" s="4">
        <v>28.571428571428569</v>
      </c>
      <c r="V35">
        <v>2.7</v>
      </c>
      <c r="W35" t="s">
        <v>29</v>
      </c>
      <c r="X35" t="s">
        <v>30</v>
      </c>
      <c r="Y35" t="s">
        <v>17</v>
      </c>
      <c r="Z35" t="s">
        <v>20</v>
      </c>
      <c r="AA35">
        <v>5</v>
      </c>
      <c r="AB35">
        <v>12</v>
      </c>
      <c r="AC35">
        <v>2</v>
      </c>
      <c r="AD35">
        <f t="shared" si="23"/>
        <v>28.571428571428569</v>
      </c>
      <c r="AE35">
        <f t="shared" si="26"/>
        <v>7</v>
      </c>
      <c r="AF35">
        <f t="shared" si="24"/>
        <v>85.714285714285708</v>
      </c>
      <c r="AG35">
        <f t="shared" si="25"/>
        <v>14</v>
      </c>
    </row>
    <row r="36" spans="1:35" x14ac:dyDescent="0.25">
      <c r="A36">
        <v>4.3</v>
      </c>
      <c r="B36" t="s">
        <v>28</v>
      </c>
      <c r="C36" t="s">
        <v>16</v>
      </c>
      <c r="D36" t="s">
        <v>21</v>
      </c>
      <c r="E36" t="s">
        <v>20</v>
      </c>
      <c r="F36">
        <v>9</v>
      </c>
      <c r="G36">
        <v>19</v>
      </c>
      <c r="H36">
        <v>3</v>
      </c>
      <c r="I36" s="4">
        <f t="shared" si="27"/>
        <v>25</v>
      </c>
      <c r="J36">
        <f t="shared" si="20"/>
        <v>12</v>
      </c>
      <c r="K36">
        <f t="shared" si="21"/>
        <v>86.36363636363636</v>
      </c>
      <c r="L36">
        <f t="shared" si="22"/>
        <v>22</v>
      </c>
      <c r="N36" s="4">
        <v>36.363636363636367</v>
      </c>
      <c r="V36">
        <v>2.7</v>
      </c>
      <c r="W36" t="s">
        <v>29</v>
      </c>
      <c r="X36" t="s">
        <v>30</v>
      </c>
      <c r="Y36" t="s">
        <v>21</v>
      </c>
      <c r="Z36" t="s">
        <v>18</v>
      </c>
      <c r="AA36">
        <v>7</v>
      </c>
      <c r="AB36">
        <v>6</v>
      </c>
      <c r="AC36">
        <v>4</v>
      </c>
      <c r="AD36">
        <f t="shared" si="23"/>
        <v>36.363636363636367</v>
      </c>
      <c r="AE36">
        <f t="shared" si="26"/>
        <v>11</v>
      </c>
      <c r="AF36">
        <f t="shared" si="24"/>
        <v>60</v>
      </c>
      <c r="AG36">
        <f t="shared" si="25"/>
        <v>10</v>
      </c>
    </row>
    <row r="37" spans="1:35" x14ac:dyDescent="0.25">
      <c r="A37">
        <v>4.3</v>
      </c>
      <c r="B37" t="s">
        <v>28</v>
      </c>
      <c r="C37" t="s">
        <v>16</v>
      </c>
      <c r="D37" t="s">
        <v>22</v>
      </c>
      <c r="E37" t="s">
        <v>18</v>
      </c>
      <c r="F37">
        <v>10</v>
      </c>
      <c r="G37">
        <v>10</v>
      </c>
      <c r="H37">
        <v>1</v>
      </c>
      <c r="I37" s="4">
        <f t="shared" si="27"/>
        <v>9.0909090909090917</v>
      </c>
      <c r="J37">
        <f t="shared" si="20"/>
        <v>11</v>
      </c>
      <c r="K37">
        <f t="shared" si="21"/>
        <v>90.909090909090907</v>
      </c>
      <c r="L37">
        <f t="shared" si="22"/>
        <v>11</v>
      </c>
      <c r="N37" s="4">
        <v>25</v>
      </c>
      <c r="O37" s="7">
        <f>SUM(H35,H37,H33)/SUM(H37,F37,H35,F35,H33,F33)*100</f>
        <v>25</v>
      </c>
      <c r="V37">
        <v>2.7</v>
      </c>
      <c r="W37" t="s">
        <v>29</v>
      </c>
      <c r="X37" t="s">
        <v>30</v>
      </c>
      <c r="Y37" t="s">
        <v>21</v>
      </c>
      <c r="Z37" t="s">
        <v>20</v>
      </c>
      <c r="AA37">
        <v>6</v>
      </c>
      <c r="AB37">
        <v>8</v>
      </c>
      <c r="AC37">
        <v>2</v>
      </c>
      <c r="AD37">
        <f t="shared" si="23"/>
        <v>25</v>
      </c>
      <c r="AE37">
        <f t="shared" si="26"/>
        <v>8</v>
      </c>
      <c r="AF37">
        <f t="shared" si="24"/>
        <v>80</v>
      </c>
      <c r="AG37">
        <f t="shared" si="25"/>
        <v>10</v>
      </c>
    </row>
    <row r="38" spans="1:35" x14ac:dyDescent="0.25">
      <c r="A38">
        <v>4.3</v>
      </c>
      <c r="B38" t="s">
        <v>28</v>
      </c>
      <c r="C38" t="s">
        <v>16</v>
      </c>
      <c r="D38" t="s">
        <v>22</v>
      </c>
      <c r="E38" t="s">
        <v>20</v>
      </c>
      <c r="F38">
        <v>5</v>
      </c>
      <c r="G38">
        <v>25</v>
      </c>
      <c r="H38">
        <v>1</v>
      </c>
      <c r="I38" s="4">
        <f t="shared" si="27"/>
        <v>16.666666666666664</v>
      </c>
      <c r="J38">
        <f t="shared" si="20"/>
        <v>6</v>
      </c>
      <c r="K38">
        <f t="shared" si="21"/>
        <v>96.15384615384616</v>
      </c>
      <c r="L38">
        <f t="shared" si="22"/>
        <v>26</v>
      </c>
      <c r="N38" s="4">
        <v>26.666666666666668</v>
      </c>
      <c r="O38" s="7">
        <f>SUM(H36,H38,H34)/SUM(H38,F38,H36,F36,H34,F34)*100</f>
        <v>25.806451612903224</v>
      </c>
      <c r="V38">
        <v>2.7</v>
      </c>
      <c r="W38" t="s">
        <v>29</v>
      </c>
      <c r="X38" t="s">
        <v>30</v>
      </c>
      <c r="Y38" t="s">
        <v>21</v>
      </c>
      <c r="Z38" t="s">
        <v>20</v>
      </c>
      <c r="AA38">
        <v>11</v>
      </c>
      <c r="AB38">
        <v>9</v>
      </c>
      <c r="AC38">
        <v>4</v>
      </c>
      <c r="AD38">
        <f t="shared" si="23"/>
        <v>26.666666666666668</v>
      </c>
      <c r="AE38">
        <f t="shared" si="26"/>
        <v>15</v>
      </c>
      <c r="AF38">
        <f t="shared" si="24"/>
        <v>69.230769230769226</v>
      </c>
      <c r="AG38">
        <f t="shared" si="25"/>
        <v>13</v>
      </c>
    </row>
    <row r="39" spans="1:35" x14ac:dyDescent="0.25">
      <c r="A39">
        <v>2.7</v>
      </c>
      <c r="B39" t="s">
        <v>28</v>
      </c>
      <c r="C39" t="s">
        <v>30</v>
      </c>
      <c r="D39" t="s">
        <v>17</v>
      </c>
      <c r="E39" t="s">
        <v>18</v>
      </c>
      <c r="F39">
        <v>11</v>
      </c>
      <c r="G39">
        <v>14</v>
      </c>
      <c r="H39">
        <v>6</v>
      </c>
      <c r="I39" s="4">
        <f t="shared" si="27"/>
        <v>35.294117647058826</v>
      </c>
      <c r="J39">
        <f t="shared" si="20"/>
        <v>17</v>
      </c>
      <c r="K39">
        <f t="shared" si="21"/>
        <v>70</v>
      </c>
      <c r="L39">
        <f t="shared" si="22"/>
        <v>20</v>
      </c>
      <c r="N39" s="4">
        <v>57.142857142857139</v>
      </c>
      <c r="V39">
        <v>2.7</v>
      </c>
      <c r="W39" t="s">
        <v>29</v>
      </c>
      <c r="X39" t="s">
        <v>30</v>
      </c>
      <c r="Y39" t="s">
        <v>22</v>
      </c>
      <c r="Z39" t="s">
        <v>18</v>
      </c>
      <c r="AA39">
        <v>3</v>
      </c>
      <c r="AB39">
        <v>14</v>
      </c>
      <c r="AC39">
        <v>4</v>
      </c>
      <c r="AD39">
        <f t="shared" si="23"/>
        <v>57.142857142857139</v>
      </c>
      <c r="AE39">
        <f t="shared" si="26"/>
        <v>7</v>
      </c>
      <c r="AF39">
        <f t="shared" si="24"/>
        <v>77.777777777777786</v>
      </c>
      <c r="AG39">
        <f t="shared" si="25"/>
        <v>18</v>
      </c>
      <c r="AI39" s="7">
        <f>SUM(AC36,AC39,AC34)/SUM(AC39,AA39,AC36,AA36,AC34,AA34)*100</f>
        <v>42.857142857142854</v>
      </c>
    </row>
    <row r="40" spans="1:35" x14ac:dyDescent="0.25">
      <c r="A40">
        <v>2.7</v>
      </c>
      <c r="B40" t="s">
        <v>28</v>
      </c>
      <c r="C40" t="s">
        <v>30</v>
      </c>
      <c r="D40" t="s">
        <v>17</v>
      </c>
      <c r="E40" t="s">
        <v>20</v>
      </c>
      <c r="F40">
        <v>9</v>
      </c>
      <c r="G40">
        <v>13</v>
      </c>
      <c r="H40">
        <v>1</v>
      </c>
      <c r="I40" s="4">
        <f t="shared" si="27"/>
        <v>10</v>
      </c>
      <c r="J40">
        <f t="shared" si="20"/>
        <v>10</v>
      </c>
      <c r="K40">
        <f t="shared" si="21"/>
        <v>92.857142857142861</v>
      </c>
      <c r="L40">
        <f t="shared" si="22"/>
        <v>14</v>
      </c>
      <c r="N40" s="4">
        <v>57.142857142857139</v>
      </c>
      <c r="V40">
        <v>2.7</v>
      </c>
      <c r="W40" t="s">
        <v>29</v>
      </c>
      <c r="X40" t="s">
        <v>30</v>
      </c>
      <c r="Y40" t="s">
        <v>22</v>
      </c>
      <c r="Z40" t="s">
        <v>20</v>
      </c>
      <c r="AA40">
        <v>3</v>
      </c>
      <c r="AB40">
        <v>10</v>
      </c>
      <c r="AC40">
        <v>4</v>
      </c>
      <c r="AD40">
        <f t="shared" si="23"/>
        <v>57.142857142857139</v>
      </c>
      <c r="AE40">
        <f t="shared" si="26"/>
        <v>7</v>
      </c>
      <c r="AF40">
        <f t="shared" si="24"/>
        <v>71.428571428571431</v>
      </c>
      <c r="AG40">
        <f t="shared" si="25"/>
        <v>14</v>
      </c>
      <c r="AI40" s="7">
        <f>SUM(AC38,AC40,AC35)/SUM(AC40,AA40,AC38,AA38,AC35,AA35)*100</f>
        <v>34.482758620689658</v>
      </c>
    </row>
    <row r="41" spans="1:35" x14ac:dyDescent="0.25">
      <c r="A41">
        <v>2.7</v>
      </c>
      <c r="B41" t="s">
        <v>28</v>
      </c>
      <c r="C41" t="s">
        <v>30</v>
      </c>
      <c r="D41" t="s">
        <v>21</v>
      </c>
      <c r="E41" t="s">
        <v>18</v>
      </c>
      <c r="F41">
        <v>11</v>
      </c>
      <c r="G41">
        <v>6</v>
      </c>
      <c r="H41">
        <v>2</v>
      </c>
      <c r="I41" s="4">
        <f t="shared" si="27"/>
        <v>15.384615384615385</v>
      </c>
      <c r="J41">
        <f t="shared" si="20"/>
        <v>13</v>
      </c>
      <c r="K41">
        <f t="shared" si="21"/>
        <v>75</v>
      </c>
      <c r="L41">
        <f t="shared" si="22"/>
        <v>8</v>
      </c>
      <c r="N41" s="4">
        <v>64.285714285714292</v>
      </c>
      <c r="V41">
        <v>2.2999999999999998</v>
      </c>
      <c r="W41" t="s">
        <v>29</v>
      </c>
      <c r="X41" t="s">
        <v>30</v>
      </c>
      <c r="Y41" t="s">
        <v>17</v>
      </c>
      <c r="Z41" t="s">
        <v>20</v>
      </c>
      <c r="AA41">
        <v>5</v>
      </c>
      <c r="AB41">
        <v>5</v>
      </c>
      <c r="AC41">
        <v>9</v>
      </c>
      <c r="AD41">
        <f t="shared" si="23"/>
        <v>64.285714285714292</v>
      </c>
      <c r="AE41">
        <f t="shared" si="26"/>
        <v>14</v>
      </c>
      <c r="AF41">
        <f t="shared" si="24"/>
        <v>35.714285714285715</v>
      </c>
      <c r="AG41">
        <f t="shared" si="25"/>
        <v>14</v>
      </c>
    </row>
    <row r="42" spans="1:35" x14ac:dyDescent="0.25">
      <c r="A42">
        <v>2.7</v>
      </c>
      <c r="B42" t="s">
        <v>28</v>
      </c>
      <c r="C42" t="s">
        <v>30</v>
      </c>
      <c r="D42" t="s">
        <v>21</v>
      </c>
      <c r="E42" t="s">
        <v>20</v>
      </c>
      <c r="F42">
        <v>4</v>
      </c>
      <c r="G42">
        <v>8</v>
      </c>
      <c r="H42">
        <v>2</v>
      </c>
      <c r="I42" s="4">
        <f t="shared" si="27"/>
        <v>33.333333333333329</v>
      </c>
      <c r="J42">
        <f t="shared" si="20"/>
        <v>6</v>
      </c>
      <c r="K42">
        <f t="shared" si="21"/>
        <v>80</v>
      </c>
      <c r="L42">
        <f t="shared" si="22"/>
        <v>10</v>
      </c>
      <c r="N42" s="4">
        <v>13.636363636363635</v>
      </c>
      <c r="V42">
        <v>2.2999999999999998</v>
      </c>
      <c r="W42" t="s">
        <v>29</v>
      </c>
      <c r="X42" t="s">
        <v>30</v>
      </c>
      <c r="Y42" t="s">
        <v>21</v>
      </c>
      <c r="Z42" t="s">
        <v>20</v>
      </c>
      <c r="AA42">
        <v>19</v>
      </c>
      <c r="AB42">
        <v>11</v>
      </c>
      <c r="AC42">
        <v>3</v>
      </c>
      <c r="AD42">
        <f t="shared" si="23"/>
        <v>13.636363636363635</v>
      </c>
      <c r="AE42">
        <f t="shared" si="26"/>
        <v>22</v>
      </c>
      <c r="AF42">
        <f t="shared" si="24"/>
        <v>78.571428571428569</v>
      </c>
      <c r="AG42">
        <f t="shared" si="25"/>
        <v>14</v>
      </c>
    </row>
    <row r="43" spans="1:35" x14ac:dyDescent="0.25">
      <c r="A43">
        <v>2.7</v>
      </c>
      <c r="B43" t="s">
        <v>28</v>
      </c>
      <c r="C43" t="s">
        <v>30</v>
      </c>
      <c r="D43" t="s">
        <v>22</v>
      </c>
      <c r="E43" t="s">
        <v>18</v>
      </c>
      <c r="F43">
        <v>2</v>
      </c>
      <c r="G43">
        <v>4</v>
      </c>
      <c r="H43">
        <v>3</v>
      </c>
      <c r="I43" s="4">
        <f t="shared" si="27"/>
        <v>60</v>
      </c>
      <c r="J43">
        <f t="shared" si="20"/>
        <v>5</v>
      </c>
      <c r="K43">
        <f t="shared" si="21"/>
        <v>57.142857142857139</v>
      </c>
      <c r="L43">
        <f t="shared" si="22"/>
        <v>7</v>
      </c>
      <c r="N43" s="4">
        <v>31.578947368421051</v>
      </c>
      <c r="O43" s="7">
        <f>SUM(H41,H43,H39)/SUM(H43,F43,H41,F41,H39,F39)*100</f>
        <v>31.428571428571427</v>
      </c>
      <c r="V43">
        <v>2.2999999999999998</v>
      </c>
      <c r="W43" t="s">
        <v>29</v>
      </c>
      <c r="X43" t="s">
        <v>30</v>
      </c>
      <c r="Y43" t="s">
        <v>22</v>
      </c>
      <c r="Z43" t="s">
        <v>20</v>
      </c>
      <c r="AA43">
        <v>13</v>
      </c>
      <c r="AB43">
        <v>18</v>
      </c>
      <c r="AC43">
        <v>6</v>
      </c>
      <c r="AD43">
        <f t="shared" si="23"/>
        <v>31.578947368421051</v>
      </c>
      <c r="AE43">
        <f t="shared" si="26"/>
        <v>19</v>
      </c>
      <c r="AF43">
        <f t="shared" si="24"/>
        <v>75</v>
      </c>
      <c r="AG43">
        <f t="shared" si="25"/>
        <v>24</v>
      </c>
      <c r="AI43" s="7">
        <f>SUM(AC42,AC43,AC41)/SUM(AC43,AA43,AC42,AA42,AC41,AA41)*100</f>
        <v>32.727272727272727</v>
      </c>
    </row>
    <row r="44" spans="1:35" x14ac:dyDescent="0.25">
      <c r="A44">
        <v>2.7</v>
      </c>
      <c r="B44" t="s">
        <v>28</v>
      </c>
      <c r="C44" t="s">
        <v>30</v>
      </c>
      <c r="D44" t="s">
        <v>22</v>
      </c>
      <c r="E44" t="s">
        <v>20</v>
      </c>
      <c r="F44">
        <v>4</v>
      </c>
      <c r="G44">
        <v>15</v>
      </c>
      <c r="H44">
        <v>2</v>
      </c>
      <c r="I44" s="4">
        <f t="shared" si="27"/>
        <v>33.333333333333329</v>
      </c>
      <c r="J44">
        <f t="shared" si="20"/>
        <v>6</v>
      </c>
      <c r="K44">
        <f t="shared" si="21"/>
        <v>88.235294117647058</v>
      </c>
      <c r="L44">
        <f t="shared" si="22"/>
        <v>17</v>
      </c>
      <c r="N44" s="4">
        <v>70</v>
      </c>
      <c r="O44" s="7">
        <f>SUM(H42,H44,H40)/SUM(H44,F44,H42,F42,H40,F40)*100</f>
        <v>22.727272727272727</v>
      </c>
      <c r="V44">
        <v>4.3</v>
      </c>
      <c r="W44" t="s">
        <v>28</v>
      </c>
      <c r="X44" t="s">
        <v>16</v>
      </c>
      <c r="Y44" t="s">
        <v>17</v>
      </c>
      <c r="Z44" t="s">
        <v>18</v>
      </c>
      <c r="AA44">
        <v>3</v>
      </c>
      <c r="AB44">
        <v>21</v>
      </c>
      <c r="AC44">
        <v>7</v>
      </c>
      <c r="AD44">
        <f t="shared" si="23"/>
        <v>70</v>
      </c>
      <c r="AE44">
        <f t="shared" si="26"/>
        <v>10</v>
      </c>
      <c r="AF44">
        <f t="shared" si="24"/>
        <v>75</v>
      </c>
      <c r="AG44">
        <f t="shared" si="25"/>
        <v>28</v>
      </c>
    </row>
    <row r="45" spans="1:35" x14ac:dyDescent="0.25">
      <c r="A45">
        <v>2.2999999999999998</v>
      </c>
      <c r="B45" t="s">
        <v>28</v>
      </c>
      <c r="C45" t="s">
        <v>30</v>
      </c>
      <c r="D45" t="s">
        <v>21</v>
      </c>
      <c r="E45" t="s">
        <v>18</v>
      </c>
      <c r="F45">
        <v>15</v>
      </c>
      <c r="G45">
        <v>19</v>
      </c>
      <c r="H45">
        <v>8</v>
      </c>
      <c r="I45" s="4">
        <f t="shared" si="27"/>
        <v>34.782608695652172</v>
      </c>
      <c r="J45">
        <f t="shared" si="20"/>
        <v>23</v>
      </c>
      <c r="K45">
        <f t="shared" si="21"/>
        <v>70.370370370370367</v>
      </c>
      <c r="L45">
        <f t="shared" si="22"/>
        <v>27</v>
      </c>
      <c r="N45" s="4">
        <v>57.142857142857139</v>
      </c>
      <c r="V45">
        <v>4.3</v>
      </c>
      <c r="W45" t="s">
        <v>28</v>
      </c>
      <c r="X45" t="s">
        <v>16</v>
      </c>
      <c r="Y45" t="s">
        <v>17</v>
      </c>
      <c r="Z45" t="s">
        <v>20</v>
      </c>
      <c r="AA45">
        <v>6</v>
      </c>
      <c r="AB45">
        <v>15</v>
      </c>
      <c r="AC45">
        <v>8</v>
      </c>
      <c r="AD45">
        <f t="shared" si="23"/>
        <v>57.142857142857139</v>
      </c>
      <c r="AE45">
        <f t="shared" si="26"/>
        <v>14</v>
      </c>
      <c r="AF45">
        <f t="shared" si="24"/>
        <v>65.217391304347828</v>
      </c>
      <c r="AG45">
        <f t="shared" si="25"/>
        <v>23</v>
      </c>
    </row>
    <row r="46" spans="1:35" x14ac:dyDescent="0.25">
      <c r="A46">
        <v>2.2999999999999998</v>
      </c>
      <c r="B46" t="s">
        <v>28</v>
      </c>
      <c r="C46" t="s">
        <v>30</v>
      </c>
      <c r="D46" t="s">
        <v>21</v>
      </c>
      <c r="E46" t="s">
        <v>20</v>
      </c>
      <c r="F46">
        <v>8</v>
      </c>
      <c r="G46">
        <v>22</v>
      </c>
      <c r="H46">
        <v>3</v>
      </c>
      <c r="I46" s="4">
        <f t="shared" si="27"/>
        <v>27.27272727272727</v>
      </c>
      <c r="J46">
        <f t="shared" si="20"/>
        <v>11</v>
      </c>
      <c r="K46">
        <f t="shared" si="21"/>
        <v>88</v>
      </c>
      <c r="L46">
        <f t="shared" si="22"/>
        <v>25</v>
      </c>
      <c r="N46" s="4">
        <v>40</v>
      </c>
      <c r="V46">
        <v>4.3</v>
      </c>
      <c r="W46" t="s">
        <v>28</v>
      </c>
      <c r="X46" t="s">
        <v>16</v>
      </c>
      <c r="Y46" t="s">
        <v>21</v>
      </c>
      <c r="Z46" t="s">
        <v>18</v>
      </c>
      <c r="AA46">
        <v>9</v>
      </c>
      <c r="AB46">
        <v>16</v>
      </c>
      <c r="AC46">
        <v>6</v>
      </c>
      <c r="AD46">
        <f t="shared" si="23"/>
        <v>40</v>
      </c>
      <c r="AE46">
        <f t="shared" si="26"/>
        <v>15</v>
      </c>
      <c r="AF46">
        <f t="shared" si="24"/>
        <v>72.727272727272734</v>
      </c>
      <c r="AG46">
        <f t="shared" si="25"/>
        <v>22</v>
      </c>
    </row>
    <row r="47" spans="1:35" x14ac:dyDescent="0.25">
      <c r="A47">
        <v>2.2999999999999998</v>
      </c>
      <c r="B47" t="s">
        <v>28</v>
      </c>
      <c r="C47" t="s">
        <v>30</v>
      </c>
      <c r="D47" t="s">
        <v>22</v>
      </c>
      <c r="E47" t="s">
        <v>18</v>
      </c>
      <c r="F47">
        <v>7</v>
      </c>
      <c r="G47">
        <v>18</v>
      </c>
      <c r="H47">
        <v>3</v>
      </c>
      <c r="I47" s="4">
        <f t="shared" si="27"/>
        <v>30</v>
      </c>
      <c r="J47">
        <f t="shared" si="20"/>
        <v>10</v>
      </c>
      <c r="K47">
        <f t="shared" si="21"/>
        <v>85.714285714285708</v>
      </c>
      <c r="L47">
        <f t="shared" si="22"/>
        <v>21</v>
      </c>
      <c r="N47" s="4">
        <v>33.333333333333329</v>
      </c>
      <c r="O47" s="7">
        <f>SUM(H45,H47,H43)/SUM(H47,F47,H45,F45,H43,F43)*100</f>
        <v>36.84210526315789</v>
      </c>
      <c r="V47">
        <v>4.3</v>
      </c>
      <c r="W47" t="s">
        <v>28</v>
      </c>
      <c r="X47" t="s">
        <v>16</v>
      </c>
      <c r="Y47" t="s">
        <v>21</v>
      </c>
      <c r="Z47" t="s">
        <v>20</v>
      </c>
      <c r="AA47">
        <v>6</v>
      </c>
      <c r="AB47">
        <v>22</v>
      </c>
      <c r="AC47">
        <v>3</v>
      </c>
      <c r="AD47">
        <f t="shared" si="23"/>
        <v>33.333333333333329</v>
      </c>
      <c r="AE47">
        <f t="shared" si="26"/>
        <v>9</v>
      </c>
      <c r="AF47">
        <f t="shared" si="24"/>
        <v>88</v>
      </c>
      <c r="AG47">
        <f t="shared" si="25"/>
        <v>25</v>
      </c>
    </row>
    <row r="48" spans="1:35" x14ac:dyDescent="0.25">
      <c r="A48">
        <v>2.2999999999999998</v>
      </c>
      <c r="B48" t="s">
        <v>28</v>
      </c>
      <c r="C48" t="s">
        <v>30</v>
      </c>
      <c r="D48" t="s">
        <v>22</v>
      </c>
      <c r="E48" t="s">
        <v>20</v>
      </c>
      <c r="F48">
        <v>8</v>
      </c>
      <c r="G48">
        <v>12</v>
      </c>
      <c r="H48">
        <v>2</v>
      </c>
      <c r="I48" s="4">
        <f t="shared" si="27"/>
        <v>20</v>
      </c>
      <c r="J48">
        <f t="shared" si="20"/>
        <v>10</v>
      </c>
      <c r="K48">
        <f t="shared" si="21"/>
        <v>85.714285714285708</v>
      </c>
      <c r="L48">
        <f t="shared" si="22"/>
        <v>14</v>
      </c>
      <c r="N48" s="4">
        <v>46.153846153846153</v>
      </c>
      <c r="O48" s="7">
        <f>SUM(H46,H48,H44)/SUM(H48,F48,H46,F46,H44,F44)*100</f>
        <v>25.925925925925924</v>
      </c>
      <c r="V48">
        <v>4.3</v>
      </c>
      <c r="W48" t="s">
        <v>28</v>
      </c>
      <c r="X48" t="s">
        <v>16</v>
      </c>
      <c r="Y48" t="s">
        <v>22</v>
      </c>
      <c r="Z48" t="s">
        <v>18</v>
      </c>
      <c r="AA48">
        <v>7</v>
      </c>
      <c r="AB48">
        <v>12</v>
      </c>
      <c r="AC48">
        <v>6</v>
      </c>
      <c r="AD48">
        <f t="shared" si="23"/>
        <v>46.153846153846153</v>
      </c>
      <c r="AE48">
        <f t="shared" si="26"/>
        <v>13</v>
      </c>
      <c r="AF48">
        <f t="shared" si="24"/>
        <v>66.666666666666657</v>
      </c>
      <c r="AG48">
        <f t="shared" si="25"/>
        <v>18</v>
      </c>
      <c r="AI48" s="7">
        <f>SUM(AC46,AC48,AC44)/SUM(AC48,AA48,AC46,AA46,AC44,AA44)*100</f>
        <v>50</v>
      </c>
    </row>
    <row r="49" spans="1:35" ht="15.75" x14ac:dyDescent="0.25">
      <c r="E49" s="2" t="s">
        <v>24</v>
      </c>
      <c r="F49" s="2">
        <f t="shared" ref="F49:L49" si="28">AVERAGE(F28:F48)</f>
        <v>9.1428571428571423</v>
      </c>
      <c r="G49" s="2">
        <f t="shared" si="28"/>
        <v>16.666666666666668</v>
      </c>
      <c r="H49" s="2">
        <f t="shared" si="28"/>
        <v>3.4761904761904763</v>
      </c>
      <c r="I49" s="8">
        <f t="shared" si="28"/>
        <v>28.098178158463135</v>
      </c>
      <c r="J49" s="2">
        <f t="shared" si="28"/>
        <v>12.619047619047619</v>
      </c>
      <c r="K49" s="2">
        <f t="shared" si="28"/>
        <v>81.023416113402121</v>
      </c>
      <c r="L49" s="2">
        <f t="shared" si="28"/>
        <v>20.142857142857142</v>
      </c>
      <c r="N49" s="4">
        <v>40</v>
      </c>
      <c r="O49" s="5">
        <f t="shared" ref="O49" si="29">AVERAGE(O27:O48)</f>
        <v>28.132957536395562</v>
      </c>
      <c r="V49">
        <v>4.3</v>
      </c>
      <c r="W49" t="s">
        <v>28</v>
      </c>
      <c r="X49" t="s">
        <v>16</v>
      </c>
      <c r="Y49" t="s">
        <v>22</v>
      </c>
      <c r="Z49" t="s">
        <v>20</v>
      </c>
      <c r="AA49">
        <v>6</v>
      </c>
      <c r="AB49">
        <v>15</v>
      </c>
      <c r="AC49">
        <v>4</v>
      </c>
      <c r="AD49">
        <f t="shared" si="23"/>
        <v>40</v>
      </c>
      <c r="AE49">
        <f t="shared" si="26"/>
        <v>10</v>
      </c>
      <c r="AF49">
        <f t="shared" si="24"/>
        <v>78.94736842105263</v>
      </c>
      <c r="AG49">
        <f t="shared" si="25"/>
        <v>19</v>
      </c>
      <c r="AI49" s="7">
        <f>SUM(AC47,AC49,AC45)/SUM(AC49,AA49,AC47,AA47,AC45,AA45)*100</f>
        <v>45.454545454545453</v>
      </c>
    </row>
    <row r="50" spans="1:35" ht="15.75" x14ac:dyDescent="0.25">
      <c r="E50" t="s">
        <v>25</v>
      </c>
      <c r="F50">
        <f t="shared" ref="F50:L50" si="30">STDEV(F28:F48)</f>
        <v>3.9532988033503655</v>
      </c>
      <c r="G50">
        <f t="shared" si="30"/>
        <v>8.0208062770106441</v>
      </c>
      <c r="H50">
        <f t="shared" si="30"/>
        <v>1.9904534061124772</v>
      </c>
      <c r="I50" s="4">
        <f t="shared" si="30"/>
        <v>12.065280866713774</v>
      </c>
      <c r="J50">
        <f t="shared" si="30"/>
        <v>5.0938805490135941</v>
      </c>
      <c r="K50">
        <f t="shared" si="30"/>
        <v>10.509619558811472</v>
      </c>
      <c r="L50">
        <f t="shared" si="30"/>
        <v>8.4574565578885164</v>
      </c>
      <c r="N50" s="9">
        <v>41.523397092634362</v>
      </c>
      <c r="O50" s="7">
        <f t="shared" ref="O50" si="31">STDEV(O27:O48)</f>
        <v>5.0731230308360464</v>
      </c>
      <c r="Z50" s="2" t="s">
        <v>24</v>
      </c>
      <c r="AA50" s="2">
        <f>AVERAGE(AA28:AA49)</f>
        <v>7.6363636363636367</v>
      </c>
      <c r="AB50" s="2">
        <f t="shared" ref="AB50:AG50" si="32">AVERAGE(AB28:AB49)</f>
        <v>13.136363636363637</v>
      </c>
      <c r="AC50" s="2">
        <f t="shared" si="32"/>
        <v>5</v>
      </c>
      <c r="AD50" s="2">
        <f t="shared" si="32"/>
        <v>41.523397092634362</v>
      </c>
      <c r="AE50" s="2">
        <f t="shared" si="32"/>
        <v>12.636363636363637</v>
      </c>
      <c r="AF50" s="2">
        <f t="shared" si="32"/>
        <v>71.602952920048807</v>
      </c>
      <c r="AG50" s="2">
        <f t="shared" si="32"/>
        <v>18.136363636363637</v>
      </c>
      <c r="AI50" s="5">
        <f t="shared" ref="AI50" si="33">AVERAGE(AI28:AI49)</f>
        <v>40.600966768527584</v>
      </c>
    </row>
    <row r="51" spans="1:35" ht="15.75" x14ac:dyDescent="0.25">
      <c r="E51" s="2" t="s">
        <v>26</v>
      </c>
      <c r="F51" s="2">
        <f t="shared" ref="F51:L51" si="34">F50/SQRT(COUNT(F28:F48))</f>
        <v>0.86268052433959008</v>
      </c>
      <c r="G51" s="2">
        <f t="shared" si="34"/>
        <v>1.7502834237608675</v>
      </c>
      <c r="H51" s="2">
        <f t="shared" si="34"/>
        <v>0.43435254289490977</v>
      </c>
      <c r="I51" s="8">
        <f t="shared" si="34"/>
        <v>2.6328601358389654</v>
      </c>
      <c r="J51" s="2">
        <f t="shared" si="34"/>
        <v>1.1115758665199051</v>
      </c>
      <c r="K51" s="2">
        <f t="shared" si="34"/>
        <v>2.2933870073067606</v>
      </c>
      <c r="L51" s="2">
        <f t="shared" si="34"/>
        <v>1.8455683268249903</v>
      </c>
      <c r="N51" s="4">
        <v>17.663266525699189</v>
      </c>
      <c r="O51" s="5">
        <f t="shared" ref="O51" si="35">O50/SQRT(COUNT(O27:O48))</f>
        <v>1.7936198484489094</v>
      </c>
      <c r="Z51" s="10" t="s">
        <v>26</v>
      </c>
      <c r="AA51">
        <f>STDEV(AA28:AA49)</f>
        <v>4.2933553816217485</v>
      </c>
      <c r="AB51">
        <f t="shared" ref="AB51:AG51" si="36">STDEV(AB28:AB49)</f>
        <v>5.0924356091069454</v>
      </c>
      <c r="AC51">
        <f t="shared" si="36"/>
        <v>2.3502786055720124</v>
      </c>
      <c r="AD51">
        <f t="shared" si="36"/>
        <v>17.663266525699189</v>
      </c>
      <c r="AE51">
        <f t="shared" si="36"/>
        <v>4.1466619339904227</v>
      </c>
      <c r="AF51">
        <f t="shared" si="36"/>
        <v>12.853098155952793</v>
      </c>
      <c r="AG51">
        <f t="shared" si="36"/>
        <v>5.6255831828519023</v>
      </c>
      <c r="AI51" s="7">
        <f t="shared" ref="AI51" si="37">STDEV(AI28:AI49)</f>
        <v>6.5975995736646773</v>
      </c>
    </row>
    <row r="52" spans="1:35" ht="15.75" x14ac:dyDescent="0.25">
      <c r="Z52" s="1" t="s">
        <v>25</v>
      </c>
      <c r="AA52" s="2">
        <f>AA51/SQRT(COUNT(AA28:AA49))</f>
        <v>0.915346442930972</v>
      </c>
      <c r="AB52" s="2">
        <f t="shared" ref="AB52:AG52" si="38">AB51/SQRT(COUNT(AB28:AB49))</f>
        <v>1.0857109198564201</v>
      </c>
      <c r="AC52" s="2">
        <f t="shared" si="38"/>
        <v>0.50108108234321824</v>
      </c>
      <c r="AD52" s="2">
        <f t="shared" si="38"/>
        <v>3.7658210764591411</v>
      </c>
      <c r="AE52" s="2">
        <f t="shared" si="38"/>
        <v>0.88407129481129909</v>
      </c>
      <c r="AF52" s="2">
        <f t="shared" si="38"/>
        <v>2.740289734238111</v>
      </c>
      <c r="AG52" s="2">
        <f t="shared" si="38"/>
        <v>1.1993783645021006</v>
      </c>
      <c r="AI52" s="5">
        <f t="shared" ref="AI52" si="39">AI51/SQRT(COUNT(AI28:AI49))</f>
        <v>2.4936582459860719</v>
      </c>
    </row>
    <row r="60" spans="1:35" x14ac:dyDescent="0.25">
      <c r="A60" t="s">
        <v>31</v>
      </c>
    </row>
    <row r="61" spans="1:35" x14ac:dyDescent="0.25">
      <c r="A61" t="s">
        <v>32</v>
      </c>
    </row>
    <row r="62" spans="1:35" x14ac:dyDescent="0.25">
      <c r="A62" t="s">
        <v>33</v>
      </c>
      <c r="V62" t="s">
        <v>34</v>
      </c>
    </row>
    <row r="63" spans="1:35" x14ac:dyDescent="0.25">
      <c r="A63" s="11" t="s">
        <v>0</v>
      </c>
      <c r="B63" s="11" t="s">
        <v>35</v>
      </c>
      <c r="C63" s="11" t="s">
        <v>36</v>
      </c>
      <c r="D63" s="12" t="s">
        <v>1</v>
      </c>
      <c r="E63" s="12" t="s">
        <v>37</v>
      </c>
      <c r="F63" s="12" t="s">
        <v>3</v>
      </c>
      <c r="G63" s="13" t="s">
        <v>4</v>
      </c>
      <c r="H63" s="13" t="s">
        <v>38</v>
      </c>
      <c r="I63" s="13" t="s">
        <v>39</v>
      </c>
      <c r="J63" s="1" t="s">
        <v>40</v>
      </c>
      <c r="K63" s="14" t="s">
        <v>41</v>
      </c>
      <c r="L63" s="14" t="s">
        <v>10</v>
      </c>
      <c r="V63" s="11" t="s">
        <v>0</v>
      </c>
      <c r="W63" s="11" t="s">
        <v>35</v>
      </c>
      <c r="X63" s="11" t="s">
        <v>36</v>
      </c>
      <c r="Y63" s="12" t="s">
        <v>1</v>
      </c>
      <c r="Z63" s="12" t="s">
        <v>37</v>
      </c>
      <c r="AA63" s="12" t="s">
        <v>3</v>
      </c>
      <c r="AB63" s="13" t="s">
        <v>4</v>
      </c>
      <c r="AC63" s="13" t="s">
        <v>38</v>
      </c>
      <c r="AD63" s="13" t="s">
        <v>39</v>
      </c>
      <c r="AE63" s="1" t="s">
        <v>40</v>
      </c>
      <c r="AF63" s="14" t="s">
        <v>41</v>
      </c>
      <c r="AG63" s="14" t="s">
        <v>10</v>
      </c>
    </row>
    <row r="64" spans="1:35" x14ac:dyDescent="0.25">
      <c r="A64" s="11" t="s">
        <v>42</v>
      </c>
      <c r="B64" s="11">
        <v>7.1</v>
      </c>
      <c r="C64" s="11" t="s">
        <v>43</v>
      </c>
      <c r="D64" t="s">
        <v>44</v>
      </c>
      <c r="E64">
        <v>1</v>
      </c>
      <c r="F64" t="s">
        <v>17</v>
      </c>
      <c r="G64">
        <v>9</v>
      </c>
      <c r="H64">
        <v>7</v>
      </c>
      <c r="I64">
        <v>3</v>
      </c>
      <c r="J64" s="11">
        <f t="shared" ref="J64:J81" si="40">(I64/(G64+I64)*100)</f>
        <v>25</v>
      </c>
      <c r="K64" s="11">
        <f t="shared" ref="K64:K81" si="41">I64+G64</f>
        <v>12</v>
      </c>
      <c r="L64" s="11">
        <f>H64+I64</f>
        <v>10</v>
      </c>
    </row>
    <row r="65" spans="1:35" x14ac:dyDescent="0.25">
      <c r="A65" s="11"/>
      <c r="B65" s="11"/>
      <c r="C65" s="11"/>
      <c r="D65" t="s">
        <v>44</v>
      </c>
      <c r="F65" t="s">
        <v>45</v>
      </c>
      <c r="G65">
        <v>11</v>
      </c>
      <c r="H65">
        <v>8</v>
      </c>
      <c r="I65">
        <v>0</v>
      </c>
      <c r="J65" s="11">
        <f t="shared" si="40"/>
        <v>0</v>
      </c>
      <c r="K65" s="11">
        <f t="shared" si="41"/>
        <v>11</v>
      </c>
      <c r="L65" s="11">
        <f t="shared" ref="L65:L81" si="42">H65+I65</f>
        <v>8</v>
      </c>
      <c r="O65" s="7">
        <f>SUM(I65,I66,I64)/SUM(I66,G66,I65,G65,G64,I64)*100</f>
        <v>14.705882352941178</v>
      </c>
      <c r="V65" s="11" t="s">
        <v>42</v>
      </c>
      <c r="W65" s="11">
        <v>7.1</v>
      </c>
      <c r="X65" s="11" t="s">
        <v>43</v>
      </c>
      <c r="Y65" t="s">
        <v>44</v>
      </c>
      <c r="Z65">
        <v>1</v>
      </c>
      <c r="AA65" t="s">
        <v>17</v>
      </c>
      <c r="AB65">
        <v>11</v>
      </c>
      <c r="AC65">
        <v>2</v>
      </c>
      <c r="AD65">
        <v>1</v>
      </c>
      <c r="AE65" s="11">
        <f t="shared" ref="AE65:AE82" si="43">(AD65/(AB65+AD65)*100)</f>
        <v>8.3333333333333321</v>
      </c>
      <c r="AF65" s="11">
        <f t="shared" ref="AF65:AF82" si="44">AD65+AB65</f>
        <v>12</v>
      </c>
      <c r="AG65" s="11">
        <f>AC65+AD65</f>
        <v>3</v>
      </c>
    </row>
    <row r="66" spans="1:35" x14ac:dyDescent="0.25">
      <c r="A66" s="11"/>
      <c r="B66" s="11"/>
      <c r="C66" s="11"/>
      <c r="D66" t="s">
        <v>44</v>
      </c>
      <c r="F66" t="s">
        <v>46</v>
      </c>
      <c r="G66">
        <v>9</v>
      </c>
      <c r="H66">
        <v>6</v>
      </c>
      <c r="I66">
        <v>2</v>
      </c>
      <c r="J66" s="11">
        <f t="shared" si="40"/>
        <v>18.181818181818183</v>
      </c>
      <c r="K66" s="11">
        <f t="shared" si="41"/>
        <v>11</v>
      </c>
      <c r="L66" s="11">
        <f t="shared" si="42"/>
        <v>8</v>
      </c>
      <c r="V66" s="11"/>
      <c r="W66" s="11"/>
      <c r="X66" s="11"/>
      <c r="Y66" t="s">
        <v>44</v>
      </c>
      <c r="AA66" t="s">
        <v>45</v>
      </c>
      <c r="AB66">
        <v>15</v>
      </c>
      <c r="AC66">
        <v>3</v>
      </c>
      <c r="AD66">
        <v>0</v>
      </c>
      <c r="AE66" s="11">
        <f t="shared" si="43"/>
        <v>0</v>
      </c>
      <c r="AF66" s="11">
        <f t="shared" si="44"/>
        <v>15</v>
      </c>
      <c r="AG66" s="11">
        <f t="shared" ref="AG66:AG82" si="45">AC66+AD66</f>
        <v>3</v>
      </c>
      <c r="AI66" s="7">
        <f>SUM(AD66,AD67,AD65)/SUM(AD67,AB67,AD66,AB66,AB65,AD65)*100</f>
        <v>2.5</v>
      </c>
    </row>
    <row r="67" spans="1:35" ht="15.75" x14ac:dyDescent="0.25">
      <c r="A67" s="11"/>
      <c r="B67" s="15"/>
      <c r="C67" s="15"/>
      <c r="D67" t="s">
        <v>44</v>
      </c>
      <c r="E67">
        <v>2</v>
      </c>
      <c r="F67" t="s">
        <v>17</v>
      </c>
      <c r="G67">
        <v>19</v>
      </c>
      <c r="H67">
        <v>10</v>
      </c>
      <c r="I67">
        <v>1</v>
      </c>
      <c r="J67" s="11">
        <f t="shared" si="40"/>
        <v>5</v>
      </c>
      <c r="K67" s="11">
        <f t="shared" si="41"/>
        <v>20</v>
      </c>
      <c r="L67" s="11">
        <f t="shared" si="42"/>
        <v>11</v>
      </c>
      <c r="V67" s="11"/>
      <c r="W67" s="11"/>
      <c r="X67" s="11"/>
      <c r="Y67" t="s">
        <v>44</v>
      </c>
      <c r="AA67" t="s">
        <v>46</v>
      </c>
      <c r="AB67">
        <v>13</v>
      </c>
      <c r="AC67">
        <v>0</v>
      </c>
      <c r="AD67">
        <v>0</v>
      </c>
      <c r="AE67" s="11">
        <f t="shared" si="43"/>
        <v>0</v>
      </c>
      <c r="AF67" s="11">
        <f t="shared" si="44"/>
        <v>13</v>
      </c>
      <c r="AG67" s="11">
        <f t="shared" si="45"/>
        <v>0</v>
      </c>
    </row>
    <row r="68" spans="1:35" ht="15.75" x14ac:dyDescent="0.25">
      <c r="A68" s="11"/>
      <c r="B68" s="11"/>
      <c r="C68" s="11"/>
      <c r="D68" t="s">
        <v>44</v>
      </c>
      <c r="F68" t="s">
        <v>45</v>
      </c>
      <c r="G68">
        <v>13</v>
      </c>
      <c r="H68">
        <v>2</v>
      </c>
      <c r="I68">
        <v>1</v>
      </c>
      <c r="J68" s="11">
        <f t="shared" si="40"/>
        <v>7.1428571428571423</v>
      </c>
      <c r="K68" s="11">
        <f t="shared" si="41"/>
        <v>14</v>
      </c>
      <c r="L68" s="11">
        <f t="shared" si="42"/>
        <v>3</v>
      </c>
      <c r="O68" s="7">
        <f>SUM(I68,I69,I67)/SUM(I69,G69,I68,G68,G67,I67)*100</f>
        <v>9.7560975609756095</v>
      </c>
      <c r="V68" s="11"/>
      <c r="W68" s="15"/>
      <c r="X68" s="15"/>
      <c r="Y68" t="s">
        <v>44</v>
      </c>
      <c r="Z68">
        <v>2</v>
      </c>
      <c r="AA68" t="s">
        <v>17</v>
      </c>
      <c r="AB68">
        <v>24</v>
      </c>
      <c r="AC68">
        <v>0</v>
      </c>
      <c r="AD68">
        <v>0</v>
      </c>
      <c r="AE68" s="11">
        <f t="shared" si="43"/>
        <v>0</v>
      </c>
      <c r="AF68" s="11">
        <f t="shared" si="44"/>
        <v>24</v>
      </c>
      <c r="AG68" s="11">
        <f t="shared" si="45"/>
        <v>0</v>
      </c>
    </row>
    <row r="69" spans="1:35" ht="15.75" x14ac:dyDescent="0.25">
      <c r="A69" s="11"/>
      <c r="B69" s="15"/>
      <c r="C69" s="15"/>
      <c r="D69" t="s">
        <v>44</v>
      </c>
      <c r="F69" t="s">
        <v>46</v>
      </c>
      <c r="G69">
        <v>5</v>
      </c>
      <c r="H69">
        <v>0</v>
      </c>
      <c r="I69">
        <v>2</v>
      </c>
      <c r="J69" s="11">
        <f t="shared" si="40"/>
        <v>28.571428571428569</v>
      </c>
      <c r="K69" s="11">
        <f t="shared" si="41"/>
        <v>7</v>
      </c>
      <c r="L69" s="11">
        <f t="shared" si="42"/>
        <v>2</v>
      </c>
      <c r="V69" s="11"/>
      <c r="W69" s="11"/>
      <c r="X69" s="11"/>
      <c r="Y69" t="s">
        <v>44</v>
      </c>
      <c r="AA69" t="s">
        <v>45</v>
      </c>
      <c r="AB69">
        <v>14</v>
      </c>
      <c r="AC69">
        <v>2</v>
      </c>
      <c r="AD69">
        <v>0</v>
      </c>
      <c r="AE69" s="11">
        <f t="shared" si="43"/>
        <v>0</v>
      </c>
      <c r="AF69" s="11">
        <f t="shared" si="44"/>
        <v>14</v>
      </c>
      <c r="AG69" s="11">
        <f t="shared" si="45"/>
        <v>2</v>
      </c>
      <c r="AI69" s="7">
        <f>SUM(AD69,AD70,AD68)/SUM(AD70,AB70,AD69,AB69,AB68,AD68)*100</f>
        <v>0</v>
      </c>
    </row>
    <row r="70" spans="1:35" ht="15.75" x14ac:dyDescent="0.25">
      <c r="A70" s="11" t="s">
        <v>47</v>
      </c>
      <c r="B70" s="11">
        <v>7.1</v>
      </c>
      <c r="C70" s="11" t="s">
        <v>43</v>
      </c>
      <c r="D70" t="s">
        <v>44</v>
      </c>
      <c r="E70">
        <v>1</v>
      </c>
      <c r="F70" t="s">
        <v>17</v>
      </c>
      <c r="G70">
        <v>17</v>
      </c>
      <c r="H70">
        <v>1</v>
      </c>
      <c r="I70">
        <v>7</v>
      </c>
      <c r="J70" s="11">
        <f t="shared" si="40"/>
        <v>29.166666666666668</v>
      </c>
      <c r="K70" s="11">
        <f t="shared" si="41"/>
        <v>24</v>
      </c>
      <c r="L70" s="11">
        <f t="shared" si="42"/>
        <v>8</v>
      </c>
      <c r="V70" s="11"/>
      <c r="W70" s="15"/>
      <c r="X70" s="15"/>
      <c r="Y70" t="s">
        <v>44</v>
      </c>
      <c r="AA70" t="s">
        <v>46</v>
      </c>
      <c r="AB70">
        <v>9</v>
      </c>
      <c r="AC70">
        <v>0</v>
      </c>
      <c r="AD70">
        <v>0</v>
      </c>
      <c r="AE70" s="11">
        <f t="shared" si="43"/>
        <v>0</v>
      </c>
      <c r="AF70" s="11">
        <f t="shared" si="44"/>
        <v>9</v>
      </c>
      <c r="AG70" s="11">
        <f t="shared" si="45"/>
        <v>0</v>
      </c>
    </row>
    <row r="71" spans="1:35" x14ac:dyDescent="0.25">
      <c r="A71" s="11"/>
      <c r="B71" s="11"/>
      <c r="C71" s="11"/>
      <c r="D71" t="s">
        <v>44</v>
      </c>
      <c r="F71" t="s">
        <v>45</v>
      </c>
      <c r="G71">
        <v>8</v>
      </c>
      <c r="H71">
        <v>0</v>
      </c>
      <c r="I71">
        <v>5</v>
      </c>
      <c r="J71" s="11">
        <f t="shared" si="40"/>
        <v>38.461538461538467</v>
      </c>
      <c r="K71" s="11">
        <f t="shared" si="41"/>
        <v>13</v>
      </c>
      <c r="L71" s="11">
        <f t="shared" si="42"/>
        <v>5</v>
      </c>
      <c r="O71" s="7">
        <f>SUM(I71,I72,I70)/SUM(I72,G72,I71,G71,G70,I70)*100</f>
        <v>31.914893617021278</v>
      </c>
      <c r="V71" s="11" t="s">
        <v>47</v>
      </c>
      <c r="W71" s="11">
        <v>7.1</v>
      </c>
      <c r="X71" s="11" t="s">
        <v>43</v>
      </c>
      <c r="Y71" t="s">
        <v>44</v>
      </c>
      <c r="Z71">
        <v>1</v>
      </c>
      <c r="AA71" t="s">
        <v>17</v>
      </c>
      <c r="AB71">
        <v>18</v>
      </c>
      <c r="AC71">
        <v>2</v>
      </c>
      <c r="AD71">
        <v>2</v>
      </c>
      <c r="AE71" s="11">
        <f t="shared" si="43"/>
        <v>10</v>
      </c>
      <c r="AF71" s="11">
        <f t="shared" si="44"/>
        <v>20</v>
      </c>
      <c r="AG71" s="11">
        <f t="shared" si="45"/>
        <v>4</v>
      </c>
    </row>
    <row r="72" spans="1:35" x14ac:dyDescent="0.25">
      <c r="A72" s="11"/>
      <c r="B72" s="11"/>
      <c r="C72" s="11"/>
      <c r="D72" t="s">
        <v>44</v>
      </c>
      <c r="F72" t="s">
        <v>46</v>
      </c>
      <c r="G72">
        <v>7</v>
      </c>
      <c r="H72">
        <v>0</v>
      </c>
      <c r="I72">
        <v>3</v>
      </c>
      <c r="J72" s="11">
        <f t="shared" si="40"/>
        <v>30</v>
      </c>
      <c r="K72" s="11">
        <f t="shared" si="41"/>
        <v>10</v>
      </c>
      <c r="L72" s="11">
        <f t="shared" si="42"/>
        <v>3</v>
      </c>
      <c r="V72" s="11"/>
      <c r="W72" s="11"/>
      <c r="X72" s="11"/>
      <c r="Y72" t="s">
        <v>44</v>
      </c>
      <c r="AA72" t="s">
        <v>45</v>
      </c>
      <c r="AB72">
        <v>12</v>
      </c>
      <c r="AC72">
        <v>3</v>
      </c>
      <c r="AD72">
        <v>0</v>
      </c>
      <c r="AE72" s="11">
        <f t="shared" si="43"/>
        <v>0</v>
      </c>
      <c r="AF72" s="11">
        <f t="shared" si="44"/>
        <v>12</v>
      </c>
      <c r="AG72" s="11">
        <f t="shared" si="45"/>
        <v>3</v>
      </c>
      <c r="AI72" s="7">
        <f>SUM(AD72,AD73,AD71)/SUM(AD73,AB73,AD72,AB72,AB71,AD71)*100</f>
        <v>8</v>
      </c>
    </row>
    <row r="73" spans="1:35" x14ac:dyDescent="0.25">
      <c r="A73" s="11"/>
      <c r="B73" s="11"/>
      <c r="C73" s="11"/>
      <c r="D73" t="s">
        <v>44</v>
      </c>
      <c r="E73">
        <v>2</v>
      </c>
      <c r="F73" t="s">
        <v>17</v>
      </c>
      <c r="G73">
        <v>6</v>
      </c>
      <c r="H73">
        <v>5</v>
      </c>
      <c r="I73">
        <v>5</v>
      </c>
      <c r="J73" s="11">
        <f t="shared" si="40"/>
        <v>45.454545454545453</v>
      </c>
      <c r="K73" s="11">
        <f t="shared" si="41"/>
        <v>11</v>
      </c>
      <c r="L73" s="11">
        <f t="shared" si="42"/>
        <v>10</v>
      </c>
      <c r="V73" s="11"/>
      <c r="W73" s="11"/>
      <c r="X73" s="11"/>
      <c r="Y73" t="s">
        <v>44</v>
      </c>
      <c r="AA73" t="s">
        <v>46</v>
      </c>
      <c r="AB73">
        <v>16</v>
      </c>
      <c r="AC73">
        <v>1</v>
      </c>
      <c r="AD73">
        <v>2</v>
      </c>
      <c r="AE73" s="11">
        <f t="shared" si="43"/>
        <v>11.111111111111111</v>
      </c>
      <c r="AF73" s="11">
        <f t="shared" si="44"/>
        <v>18</v>
      </c>
      <c r="AG73" s="11">
        <f t="shared" si="45"/>
        <v>3</v>
      </c>
    </row>
    <row r="74" spans="1:35" x14ac:dyDescent="0.25">
      <c r="A74" s="11"/>
      <c r="B74" s="11"/>
      <c r="C74" s="11"/>
      <c r="D74" t="s">
        <v>44</v>
      </c>
      <c r="F74" t="s">
        <v>45</v>
      </c>
      <c r="G74">
        <v>11</v>
      </c>
      <c r="H74">
        <v>0</v>
      </c>
      <c r="I74">
        <v>2</v>
      </c>
      <c r="J74" s="11">
        <f t="shared" si="40"/>
        <v>15.384615384615385</v>
      </c>
      <c r="K74" s="11">
        <f t="shared" si="41"/>
        <v>13</v>
      </c>
      <c r="L74" s="11">
        <f t="shared" si="42"/>
        <v>2</v>
      </c>
      <c r="O74" s="7">
        <f>SUM(I74,I75,I73)/SUM(I75,G75,I74,G74,G73,I73)*100</f>
        <v>25.714285714285712</v>
      </c>
      <c r="V74" s="11"/>
      <c r="W74" s="11"/>
      <c r="X74" s="11"/>
      <c r="Y74" t="s">
        <v>44</v>
      </c>
      <c r="Z74">
        <v>2</v>
      </c>
      <c r="AA74" t="s">
        <v>17</v>
      </c>
      <c r="AB74">
        <v>4</v>
      </c>
      <c r="AC74">
        <v>3</v>
      </c>
      <c r="AD74">
        <v>3</v>
      </c>
      <c r="AE74" s="11">
        <f t="shared" si="43"/>
        <v>42.857142857142854</v>
      </c>
      <c r="AF74" s="11">
        <f t="shared" si="44"/>
        <v>7</v>
      </c>
      <c r="AG74" s="11">
        <f t="shared" si="45"/>
        <v>6</v>
      </c>
    </row>
    <row r="75" spans="1:35" x14ac:dyDescent="0.25">
      <c r="A75" s="11"/>
      <c r="B75" s="11"/>
      <c r="C75" s="11"/>
      <c r="D75" t="s">
        <v>44</v>
      </c>
      <c r="F75" t="s">
        <v>46</v>
      </c>
      <c r="G75">
        <v>9</v>
      </c>
      <c r="H75">
        <v>0</v>
      </c>
      <c r="I75">
        <v>2</v>
      </c>
      <c r="J75" s="11">
        <f t="shared" si="40"/>
        <v>18.181818181818183</v>
      </c>
      <c r="K75" s="11">
        <f t="shared" si="41"/>
        <v>11</v>
      </c>
      <c r="L75" s="11">
        <f t="shared" si="42"/>
        <v>2</v>
      </c>
      <c r="V75" s="11"/>
      <c r="W75" s="11"/>
      <c r="X75" s="11"/>
      <c r="Y75" t="s">
        <v>44</v>
      </c>
      <c r="AA75" t="s">
        <v>45</v>
      </c>
      <c r="AB75">
        <v>6</v>
      </c>
      <c r="AC75">
        <v>1</v>
      </c>
      <c r="AD75">
        <v>1</v>
      </c>
      <c r="AE75" s="11">
        <f t="shared" si="43"/>
        <v>14.285714285714285</v>
      </c>
      <c r="AF75" s="11">
        <f t="shared" si="44"/>
        <v>7</v>
      </c>
      <c r="AG75" s="11">
        <f t="shared" si="45"/>
        <v>2</v>
      </c>
      <c r="AI75" s="7">
        <f>SUM(AD75,AD76,AD74)/SUM(AD76,AB76,AD75,AB75,AB74,AD74)*100</f>
        <v>13.333333333333334</v>
      </c>
    </row>
    <row r="76" spans="1:35" x14ac:dyDescent="0.25">
      <c r="A76" s="11" t="s">
        <v>48</v>
      </c>
      <c r="B76" s="11">
        <v>7.8</v>
      </c>
      <c r="C76" s="11" t="s">
        <v>43</v>
      </c>
      <c r="D76" t="s">
        <v>44</v>
      </c>
      <c r="E76">
        <v>1</v>
      </c>
      <c r="F76" t="s">
        <v>17</v>
      </c>
      <c r="G76">
        <v>12</v>
      </c>
      <c r="H76">
        <v>1</v>
      </c>
      <c r="I76">
        <v>3</v>
      </c>
      <c r="J76" s="11">
        <f t="shared" si="40"/>
        <v>20</v>
      </c>
      <c r="K76" s="11">
        <f t="shared" si="41"/>
        <v>15</v>
      </c>
      <c r="L76" s="11">
        <f t="shared" si="42"/>
        <v>4</v>
      </c>
      <c r="V76" s="11"/>
      <c r="W76" s="11"/>
      <c r="X76" s="11"/>
      <c r="Y76" t="s">
        <v>44</v>
      </c>
      <c r="AA76" t="s">
        <v>46</v>
      </c>
      <c r="AB76">
        <v>16</v>
      </c>
      <c r="AC76">
        <v>5</v>
      </c>
      <c r="AD76">
        <v>0</v>
      </c>
      <c r="AE76" s="11">
        <f t="shared" si="43"/>
        <v>0</v>
      </c>
      <c r="AF76" s="11">
        <f t="shared" si="44"/>
        <v>16</v>
      </c>
      <c r="AG76" s="11">
        <f t="shared" si="45"/>
        <v>5</v>
      </c>
    </row>
    <row r="77" spans="1:35" x14ac:dyDescent="0.25">
      <c r="A77" s="11"/>
      <c r="B77" s="11"/>
      <c r="C77" s="11"/>
      <c r="D77" t="s">
        <v>44</v>
      </c>
      <c r="F77" t="s">
        <v>45</v>
      </c>
      <c r="G77">
        <v>15</v>
      </c>
      <c r="H77">
        <v>0</v>
      </c>
      <c r="I77">
        <v>0</v>
      </c>
      <c r="J77" s="11">
        <f t="shared" si="40"/>
        <v>0</v>
      </c>
      <c r="K77" s="11">
        <f t="shared" si="41"/>
        <v>15</v>
      </c>
      <c r="L77" s="11">
        <f t="shared" si="42"/>
        <v>0</v>
      </c>
      <c r="O77" s="7">
        <f>SUM(I77,I78,I76)/SUM(I78,G78,I77,G77,G76,I76)*100</f>
        <v>9.7560975609756095</v>
      </c>
      <c r="V77" s="11" t="s">
        <v>48</v>
      </c>
      <c r="W77" s="11">
        <v>7.8</v>
      </c>
      <c r="X77" s="11" t="s">
        <v>43</v>
      </c>
      <c r="Y77" t="s">
        <v>44</v>
      </c>
      <c r="Z77">
        <v>1</v>
      </c>
      <c r="AA77" t="s">
        <v>17</v>
      </c>
      <c r="AB77">
        <v>10</v>
      </c>
      <c r="AC77">
        <v>3</v>
      </c>
      <c r="AD77">
        <v>2</v>
      </c>
      <c r="AE77" s="11">
        <f t="shared" si="43"/>
        <v>16.666666666666664</v>
      </c>
      <c r="AF77" s="11">
        <f t="shared" si="44"/>
        <v>12</v>
      </c>
      <c r="AG77" s="11">
        <f t="shared" si="45"/>
        <v>5</v>
      </c>
    </row>
    <row r="78" spans="1:35" x14ac:dyDescent="0.25">
      <c r="A78" s="11"/>
      <c r="B78" s="11"/>
      <c r="C78" s="11"/>
      <c r="D78" t="s">
        <v>44</v>
      </c>
      <c r="F78" t="s">
        <v>46</v>
      </c>
      <c r="G78">
        <v>10</v>
      </c>
      <c r="H78">
        <v>0</v>
      </c>
      <c r="I78">
        <v>1</v>
      </c>
      <c r="J78" s="11">
        <f t="shared" si="40"/>
        <v>9.0909090909090917</v>
      </c>
      <c r="K78" s="11">
        <f t="shared" si="41"/>
        <v>11</v>
      </c>
      <c r="L78" s="11">
        <f t="shared" si="42"/>
        <v>1</v>
      </c>
      <c r="V78" s="11"/>
      <c r="W78" s="11"/>
      <c r="X78" s="11"/>
      <c r="Y78" t="s">
        <v>44</v>
      </c>
      <c r="AA78" t="s">
        <v>45</v>
      </c>
      <c r="AB78">
        <v>16</v>
      </c>
      <c r="AC78">
        <v>0</v>
      </c>
      <c r="AD78">
        <v>1</v>
      </c>
      <c r="AE78" s="11">
        <f t="shared" si="43"/>
        <v>5.8823529411764701</v>
      </c>
      <c r="AF78" s="11">
        <f t="shared" si="44"/>
        <v>17</v>
      </c>
      <c r="AG78" s="11">
        <f t="shared" si="45"/>
        <v>1</v>
      </c>
      <c r="AI78" s="7">
        <f>SUM(AD78,AD79,AD77)/SUM(AD79,AB79,AD78,AB78,AB77,AD77)*100</f>
        <v>7.1428571428571423</v>
      </c>
    </row>
    <row r="79" spans="1:35" x14ac:dyDescent="0.25">
      <c r="A79" s="11"/>
      <c r="B79" s="11"/>
      <c r="C79" s="11"/>
      <c r="D79" t="s">
        <v>44</v>
      </c>
      <c r="E79">
        <v>2</v>
      </c>
      <c r="F79" t="s">
        <v>17</v>
      </c>
      <c r="G79">
        <v>8</v>
      </c>
      <c r="H79">
        <v>0</v>
      </c>
      <c r="I79">
        <v>5</v>
      </c>
      <c r="J79" s="11">
        <f t="shared" si="40"/>
        <v>38.461538461538467</v>
      </c>
      <c r="K79" s="11">
        <f t="shared" si="41"/>
        <v>13</v>
      </c>
      <c r="L79" s="11">
        <f t="shared" si="42"/>
        <v>5</v>
      </c>
      <c r="V79" s="11"/>
      <c r="W79" s="11"/>
      <c r="X79" s="11"/>
      <c r="Y79" t="s">
        <v>44</v>
      </c>
      <c r="AA79" t="s">
        <v>46</v>
      </c>
      <c r="AB79">
        <v>13</v>
      </c>
      <c r="AC79">
        <v>1</v>
      </c>
      <c r="AD79">
        <v>0</v>
      </c>
      <c r="AE79" s="11">
        <f t="shared" si="43"/>
        <v>0</v>
      </c>
      <c r="AF79" s="11">
        <f t="shared" si="44"/>
        <v>13</v>
      </c>
      <c r="AG79" s="11">
        <f t="shared" si="45"/>
        <v>1</v>
      </c>
    </row>
    <row r="80" spans="1:35" x14ac:dyDescent="0.25">
      <c r="A80" s="11"/>
      <c r="B80" s="11"/>
      <c r="C80" s="11"/>
      <c r="D80" t="s">
        <v>44</v>
      </c>
      <c r="F80" t="s">
        <v>45</v>
      </c>
      <c r="G80">
        <v>15</v>
      </c>
      <c r="H80">
        <v>0</v>
      </c>
      <c r="I80">
        <v>6</v>
      </c>
      <c r="J80" s="11">
        <f t="shared" si="40"/>
        <v>28.571428571428569</v>
      </c>
      <c r="K80" s="11">
        <f t="shared" si="41"/>
        <v>21</v>
      </c>
      <c r="L80" s="11">
        <f t="shared" si="42"/>
        <v>6</v>
      </c>
      <c r="O80" s="7">
        <f>SUM(I80,I81,I79)/SUM(I81,G81,I80,G80,G79,I79)*100</f>
        <v>34.146341463414636</v>
      </c>
      <c r="V80" s="11"/>
      <c r="W80" s="11"/>
      <c r="X80" s="11"/>
      <c r="Y80" t="s">
        <v>44</v>
      </c>
      <c r="Z80">
        <v>2</v>
      </c>
      <c r="AA80" t="s">
        <v>17</v>
      </c>
      <c r="AB80">
        <v>8</v>
      </c>
      <c r="AC80">
        <v>0</v>
      </c>
      <c r="AD80">
        <v>5</v>
      </c>
      <c r="AE80" s="11">
        <f t="shared" si="43"/>
        <v>38.461538461538467</v>
      </c>
      <c r="AF80" s="11">
        <f t="shared" si="44"/>
        <v>13</v>
      </c>
      <c r="AG80" s="11">
        <f t="shared" si="45"/>
        <v>5</v>
      </c>
    </row>
    <row r="81" spans="1:35" x14ac:dyDescent="0.25">
      <c r="A81" s="11"/>
      <c r="B81" s="11"/>
      <c r="C81" s="11"/>
      <c r="D81" t="s">
        <v>44</v>
      </c>
      <c r="F81" t="s">
        <v>46</v>
      </c>
      <c r="G81">
        <v>4</v>
      </c>
      <c r="H81">
        <v>5</v>
      </c>
      <c r="I81">
        <v>3</v>
      </c>
      <c r="J81" s="11">
        <f t="shared" si="40"/>
        <v>42.857142857142854</v>
      </c>
      <c r="K81" s="11">
        <f t="shared" si="41"/>
        <v>7</v>
      </c>
      <c r="L81" s="11">
        <f t="shared" si="42"/>
        <v>8</v>
      </c>
      <c r="V81" s="11"/>
      <c r="W81" s="11"/>
      <c r="X81" s="11"/>
      <c r="Y81" t="s">
        <v>44</v>
      </c>
      <c r="AA81" t="s">
        <v>45</v>
      </c>
      <c r="AB81">
        <v>17</v>
      </c>
      <c r="AC81">
        <v>0</v>
      </c>
      <c r="AD81">
        <v>3</v>
      </c>
      <c r="AE81" s="11">
        <f t="shared" si="43"/>
        <v>15</v>
      </c>
      <c r="AF81" s="11">
        <f t="shared" si="44"/>
        <v>20</v>
      </c>
      <c r="AG81" s="11">
        <f t="shared" si="45"/>
        <v>3</v>
      </c>
      <c r="AI81" s="7">
        <f>SUM(AD81,AD82,AD80)/SUM(AD82,AB82,AD81,AB81,AB80,AD80)*100</f>
        <v>23.809523809523807</v>
      </c>
    </row>
    <row r="82" spans="1:35" ht="15.75" x14ac:dyDescent="0.25">
      <c r="A82" s="11"/>
      <c r="B82" s="11"/>
      <c r="C82" s="11"/>
      <c r="F82" s="15" t="s">
        <v>24</v>
      </c>
      <c r="O82" s="5">
        <f t="shared" ref="O82" si="46">AVERAGE(O60:O81)</f>
        <v>20.998933044935669</v>
      </c>
      <c r="V82" s="11"/>
      <c r="W82" s="11"/>
      <c r="X82" s="11"/>
      <c r="Y82" t="s">
        <v>44</v>
      </c>
      <c r="AA82" t="s">
        <v>46</v>
      </c>
      <c r="AB82">
        <v>7</v>
      </c>
      <c r="AC82">
        <v>3</v>
      </c>
      <c r="AD82">
        <v>2</v>
      </c>
      <c r="AE82" s="11">
        <f t="shared" si="43"/>
        <v>22.222222222222221</v>
      </c>
      <c r="AF82" s="11">
        <f t="shared" si="44"/>
        <v>9</v>
      </c>
      <c r="AG82" s="11">
        <f t="shared" si="45"/>
        <v>5</v>
      </c>
    </row>
    <row r="83" spans="1:35" ht="15.75" x14ac:dyDescent="0.25">
      <c r="A83" s="11"/>
      <c r="B83" s="11"/>
      <c r="C83" s="11"/>
      <c r="F83" s="11" t="s">
        <v>25</v>
      </c>
      <c r="O83" s="7">
        <f t="shared" ref="O83" si="47">STDEV(O60:O81)</f>
        <v>11.015010490968782</v>
      </c>
      <c r="V83" s="11"/>
      <c r="W83" s="11"/>
      <c r="X83" s="11"/>
      <c r="AA83" s="15" t="s">
        <v>24</v>
      </c>
      <c r="AI83" s="5">
        <f t="shared" ref="AI83" si="48">AVERAGE(AI61:AI82)</f>
        <v>9.1309523809523814</v>
      </c>
    </row>
    <row r="84" spans="1:35" ht="15.75" x14ac:dyDescent="0.25">
      <c r="A84" s="11"/>
      <c r="B84" s="11"/>
      <c r="C84" s="11"/>
      <c r="F84" s="15" t="s">
        <v>26</v>
      </c>
      <c r="O84" s="5">
        <f t="shared" ref="O84" si="49">O83/SQRT(COUNT(O60:O81))</f>
        <v>4.4968592023795226</v>
      </c>
      <c r="V84" s="11"/>
      <c r="W84" s="11"/>
      <c r="X84" s="11"/>
      <c r="AA84" s="11" t="s">
        <v>25</v>
      </c>
      <c r="AI84" s="7">
        <f t="shared" ref="AI84" si="50">STDEV(AI61:AI82)</f>
        <v>8.5521443121360452</v>
      </c>
    </row>
    <row r="85" spans="1:35" ht="15.75" x14ac:dyDescent="0.25">
      <c r="V85" s="11"/>
      <c r="W85" s="11"/>
      <c r="X85" s="11"/>
      <c r="AA85" s="15" t="s">
        <v>26</v>
      </c>
      <c r="AI85" s="5">
        <f t="shared" ref="AI85" si="51">AI84/SQRT(COUNT(AI61:AI82))</f>
        <v>3.4913982952297906</v>
      </c>
    </row>
    <row r="86" spans="1:35" x14ac:dyDescent="0.25">
      <c r="V86" s="11"/>
      <c r="W86" s="11"/>
      <c r="X86" s="1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"/>
  <sheetViews>
    <sheetView zoomScale="70" zoomScaleNormal="70" workbookViewId="0">
      <selection activeCell="M51" sqref="M51"/>
    </sheetView>
  </sheetViews>
  <sheetFormatPr defaultRowHeight="15" x14ac:dyDescent="0.25"/>
  <sheetData>
    <row r="1" spans="1:28" x14ac:dyDescent="0.25">
      <c r="A1" s="18" t="s">
        <v>0</v>
      </c>
      <c r="B1" s="19" t="s">
        <v>106</v>
      </c>
      <c r="C1" s="13" t="s">
        <v>37</v>
      </c>
      <c r="D1" s="13" t="s">
        <v>3</v>
      </c>
      <c r="E1" s="13" t="s">
        <v>4</v>
      </c>
      <c r="F1" s="13" t="s">
        <v>38</v>
      </c>
      <c r="G1" s="13" t="s">
        <v>39</v>
      </c>
      <c r="H1" s="1" t="s">
        <v>40</v>
      </c>
      <c r="I1" s="14" t="s">
        <v>41</v>
      </c>
      <c r="J1" s="14" t="s">
        <v>10</v>
      </c>
      <c r="K1" s="14" t="s">
        <v>107</v>
      </c>
      <c r="R1" s="18" t="s">
        <v>0</v>
      </c>
      <c r="S1" s="19" t="s">
        <v>106</v>
      </c>
      <c r="T1" s="13" t="s">
        <v>37</v>
      </c>
      <c r="U1" s="13" t="s">
        <v>3</v>
      </c>
      <c r="V1" s="13" t="s">
        <v>4</v>
      </c>
      <c r="W1" s="13" t="s">
        <v>38</v>
      </c>
      <c r="X1" s="13" t="s">
        <v>39</v>
      </c>
      <c r="Y1" s="1" t="s">
        <v>40</v>
      </c>
      <c r="Z1" s="14" t="s">
        <v>41</v>
      </c>
      <c r="AA1" s="14" t="s">
        <v>10</v>
      </c>
      <c r="AB1" s="14" t="s">
        <v>107</v>
      </c>
    </row>
    <row r="2" spans="1:28" x14ac:dyDescent="0.25">
      <c r="A2" s="20">
        <v>1.5</v>
      </c>
      <c r="B2" s="21" t="s">
        <v>83</v>
      </c>
      <c r="C2">
        <v>1</v>
      </c>
      <c r="D2" t="s">
        <v>17</v>
      </c>
      <c r="E2">
        <v>2</v>
      </c>
      <c r="F2">
        <v>45</v>
      </c>
      <c r="G2">
        <v>10</v>
      </c>
      <c r="H2" s="11">
        <f t="shared" ref="H2:H37" si="0">(G2/(E2+G2)*100)</f>
        <v>83.333333333333343</v>
      </c>
      <c r="I2" s="11">
        <f>G2+E2</f>
        <v>12</v>
      </c>
      <c r="J2" s="11">
        <f t="shared" ref="J2:J37" si="1">F2+G2</f>
        <v>55</v>
      </c>
      <c r="R2" s="20">
        <v>1.5</v>
      </c>
      <c r="S2" s="21" t="s">
        <v>83</v>
      </c>
      <c r="T2">
        <v>1</v>
      </c>
      <c r="U2" t="s">
        <v>17</v>
      </c>
      <c r="V2">
        <v>6</v>
      </c>
      <c r="W2">
        <v>40</v>
      </c>
      <c r="X2">
        <v>5</v>
      </c>
      <c r="Y2" s="11">
        <f t="shared" ref="Y2:Y37" si="2">(X2/(V2+X2)*100)</f>
        <v>45.454545454545453</v>
      </c>
      <c r="Z2" s="11">
        <f>X2+V2</f>
        <v>11</v>
      </c>
      <c r="AA2" s="11">
        <f t="shared" ref="AA2:AA37" si="3">W2+X2</f>
        <v>45</v>
      </c>
    </row>
    <row r="3" spans="1:28" x14ac:dyDescent="0.25">
      <c r="C3">
        <v>1</v>
      </c>
      <c r="D3" t="s">
        <v>45</v>
      </c>
      <c r="E3">
        <v>1</v>
      </c>
      <c r="F3">
        <v>38</v>
      </c>
      <c r="G3">
        <v>7</v>
      </c>
      <c r="H3" s="11">
        <f t="shared" si="0"/>
        <v>87.5</v>
      </c>
      <c r="I3" s="11">
        <f t="shared" ref="I3:I37" si="4">G3+E3</f>
        <v>8</v>
      </c>
      <c r="J3" s="11">
        <f t="shared" si="1"/>
        <v>45</v>
      </c>
      <c r="T3">
        <v>1</v>
      </c>
      <c r="U3" t="s">
        <v>45</v>
      </c>
      <c r="V3">
        <v>2</v>
      </c>
      <c r="W3">
        <v>30</v>
      </c>
      <c r="X3">
        <v>6</v>
      </c>
      <c r="Y3" s="11">
        <f t="shared" si="2"/>
        <v>75</v>
      </c>
      <c r="Z3" s="11">
        <f t="shared" ref="Z3:Z37" si="5">X3+V3</f>
        <v>8</v>
      </c>
      <c r="AA3" s="11">
        <f t="shared" si="3"/>
        <v>36</v>
      </c>
    </row>
    <row r="4" spans="1:28" x14ac:dyDescent="0.25">
      <c r="C4">
        <v>1</v>
      </c>
      <c r="D4" t="s">
        <v>46</v>
      </c>
      <c r="E4">
        <v>7</v>
      </c>
      <c r="F4">
        <v>21</v>
      </c>
      <c r="G4">
        <v>4</v>
      </c>
      <c r="H4" s="11">
        <f t="shared" si="0"/>
        <v>36.363636363636367</v>
      </c>
      <c r="I4" s="11">
        <f t="shared" si="4"/>
        <v>11</v>
      </c>
      <c r="J4" s="11">
        <f t="shared" si="1"/>
        <v>25</v>
      </c>
      <c r="T4">
        <v>1</v>
      </c>
      <c r="U4" t="s">
        <v>46</v>
      </c>
      <c r="V4">
        <v>3</v>
      </c>
      <c r="W4">
        <v>20</v>
      </c>
      <c r="X4">
        <v>5</v>
      </c>
      <c r="Y4" s="11">
        <f t="shared" si="2"/>
        <v>62.5</v>
      </c>
      <c r="Z4" s="11">
        <f t="shared" si="5"/>
        <v>8</v>
      </c>
      <c r="AA4" s="11">
        <f t="shared" si="3"/>
        <v>25</v>
      </c>
    </row>
    <row r="5" spans="1:28" x14ac:dyDescent="0.25">
      <c r="C5">
        <v>2</v>
      </c>
      <c r="D5" t="s">
        <v>17</v>
      </c>
      <c r="E5">
        <v>3</v>
      </c>
      <c r="F5">
        <v>9</v>
      </c>
      <c r="G5">
        <v>4</v>
      </c>
      <c r="H5" s="11">
        <f t="shared" si="0"/>
        <v>57.142857142857139</v>
      </c>
      <c r="I5" s="11">
        <f t="shared" si="4"/>
        <v>7</v>
      </c>
      <c r="J5" s="11">
        <f t="shared" si="1"/>
        <v>13</v>
      </c>
      <c r="T5">
        <v>2</v>
      </c>
      <c r="U5" t="s">
        <v>17</v>
      </c>
      <c r="V5">
        <v>3</v>
      </c>
      <c r="W5">
        <v>23</v>
      </c>
      <c r="X5">
        <v>7</v>
      </c>
      <c r="Y5" s="11">
        <f t="shared" si="2"/>
        <v>70</v>
      </c>
      <c r="Z5" s="11">
        <f t="shared" si="5"/>
        <v>10</v>
      </c>
      <c r="AA5" s="11">
        <f t="shared" si="3"/>
        <v>30</v>
      </c>
    </row>
    <row r="6" spans="1:28" x14ac:dyDescent="0.25">
      <c r="C6">
        <v>2</v>
      </c>
      <c r="D6" t="s">
        <v>45</v>
      </c>
      <c r="E6">
        <v>2</v>
      </c>
      <c r="F6">
        <v>25</v>
      </c>
      <c r="G6">
        <v>9</v>
      </c>
      <c r="H6" s="11">
        <f t="shared" si="0"/>
        <v>81.818181818181827</v>
      </c>
      <c r="I6" s="11">
        <f t="shared" si="4"/>
        <v>11</v>
      </c>
      <c r="J6" s="11">
        <f t="shared" si="1"/>
        <v>34</v>
      </c>
      <c r="T6">
        <v>2</v>
      </c>
      <c r="U6" t="s">
        <v>45</v>
      </c>
      <c r="V6">
        <v>3</v>
      </c>
      <c r="W6">
        <v>30</v>
      </c>
      <c r="X6">
        <v>10</v>
      </c>
      <c r="Y6" s="11">
        <f t="shared" si="2"/>
        <v>76.923076923076934</v>
      </c>
      <c r="Z6" s="11">
        <f t="shared" si="5"/>
        <v>13</v>
      </c>
      <c r="AA6" s="11">
        <f t="shared" si="3"/>
        <v>40</v>
      </c>
    </row>
    <row r="7" spans="1:28" x14ac:dyDescent="0.25">
      <c r="C7">
        <v>2</v>
      </c>
      <c r="D7" t="s">
        <v>46</v>
      </c>
      <c r="E7">
        <v>7</v>
      </c>
      <c r="F7">
        <v>15</v>
      </c>
      <c r="G7">
        <v>6</v>
      </c>
      <c r="H7" s="11">
        <f t="shared" si="0"/>
        <v>46.153846153846153</v>
      </c>
      <c r="I7" s="11">
        <f t="shared" si="4"/>
        <v>13</v>
      </c>
      <c r="J7" s="11">
        <f t="shared" si="1"/>
        <v>21</v>
      </c>
      <c r="K7">
        <f>(SUM(G3,G4,G6,G7)/(SUM(G3,G4,G6,G7)+SUM(E3:E4,E6:E7)))*100</f>
        <v>60.465116279069761</v>
      </c>
      <c r="T7">
        <v>2</v>
      </c>
      <c r="U7" t="s">
        <v>46</v>
      </c>
      <c r="V7">
        <v>4</v>
      </c>
      <c r="W7">
        <v>25</v>
      </c>
      <c r="X7">
        <v>5</v>
      </c>
      <c r="Y7" s="11">
        <f t="shared" si="2"/>
        <v>55.555555555555557</v>
      </c>
      <c r="Z7" s="11">
        <f t="shared" si="5"/>
        <v>9</v>
      </c>
      <c r="AA7" s="11">
        <f t="shared" si="3"/>
        <v>30</v>
      </c>
      <c r="AB7">
        <f>(SUM(X3,X4,X6,X7)/(SUM(X3,X4,X6,X7)+SUM(V3:V4,V6:V7)))*100</f>
        <v>68.421052631578945</v>
      </c>
    </row>
    <row r="8" spans="1:28" x14ac:dyDescent="0.25">
      <c r="A8" s="20">
        <v>3.3</v>
      </c>
      <c r="B8" s="21" t="s">
        <v>83</v>
      </c>
      <c r="C8">
        <v>1</v>
      </c>
      <c r="D8" t="s">
        <v>17</v>
      </c>
      <c r="E8">
        <v>8</v>
      </c>
      <c r="F8">
        <v>45</v>
      </c>
      <c r="G8">
        <v>8</v>
      </c>
      <c r="H8" s="11">
        <f t="shared" si="0"/>
        <v>50</v>
      </c>
      <c r="I8" s="11">
        <f t="shared" si="4"/>
        <v>16</v>
      </c>
      <c r="J8" s="11">
        <f t="shared" si="1"/>
        <v>53</v>
      </c>
      <c r="R8" s="20">
        <v>3.3</v>
      </c>
      <c r="S8" s="21" t="s">
        <v>83</v>
      </c>
      <c r="T8">
        <v>1</v>
      </c>
      <c r="U8" t="s">
        <v>17</v>
      </c>
      <c r="V8">
        <v>0</v>
      </c>
      <c r="W8">
        <v>50</v>
      </c>
      <c r="X8">
        <v>11</v>
      </c>
      <c r="Y8" s="11">
        <f t="shared" si="2"/>
        <v>100</v>
      </c>
      <c r="Z8" s="11">
        <f t="shared" si="5"/>
        <v>11</v>
      </c>
      <c r="AA8" s="11">
        <f t="shared" si="3"/>
        <v>61</v>
      </c>
    </row>
    <row r="9" spans="1:28" x14ac:dyDescent="0.25">
      <c r="C9">
        <v>1</v>
      </c>
      <c r="D9" t="s">
        <v>45</v>
      </c>
      <c r="E9">
        <v>4</v>
      </c>
      <c r="F9">
        <v>16</v>
      </c>
      <c r="G9">
        <v>5</v>
      </c>
      <c r="H9" s="11">
        <f t="shared" si="0"/>
        <v>55.555555555555557</v>
      </c>
      <c r="I9" s="11">
        <f t="shared" si="4"/>
        <v>9</v>
      </c>
      <c r="J9" s="11">
        <f t="shared" si="1"/>
        <v>21</v>
      </c>
      <c r="T9">
        <v>1</v>
      </c>
      <c r="U9" t="s">
        <v>45</v>
      </c>
      <c r="V9">
        <v>4</v>
      </c>
      <c r="W9">
        <v>40</v>
      </c>
      <c r="X9">
        <v>7</v>
      </c>
      <c r="Y9" s="11">
        <f t="shared" si="2"/>
        <v>63.636363636363633</v>
      </c>
      <c r="Z9" s="11">
        <f t="shared" si="5"/>
        <v>11</v>
      </c>
      <c r="AA9" s="11">
        <f t="shared" si="3"/>
        <v>47</v>
      </c>
    </row>
    <row r="10" spans="1:28" x14ac:dyDescent="0.25">
      <c r="C10">
        <v>1</v>
      </c>
      <c r="D10" t="s">
        <v>46</v>
      </c>
      <c r="E10">
        <v>1</v>
      </c>
      <c r="F10">
        <v>32</v>
      </c>
      <c r="G10">
        <v>6</v>
      </c>
      <c r="H10" s="11">
        <f t="shared" si="0"/>
        <v>85.714285714285708</v>
      </c>
      <c r="I10" s="11">
        <f t="shared" si="4"/>
        <v>7</v>
      </c>
      <c r="J10" s="11">
        <f t="shared" si="1"/>
        <v>38</v>
      </c>
      <c r="T10">
        <v>1</v>
      </c>
      <c r="U10" t="s">
        <v>46</v>
      </c>
      <c r="V10">
        <v>8</v>
      </c>
      <c r="W10">
        <v>35</v>
      </c>
      <c r="X10">
        <v>6</v>
      </c>
      <c r="Y10" s="11">
        <f t="shared" si="2"/>
        <v>42.857142857142854</v>
      </c>
      <c r="Z10" s="11">
        <f t="shared" si="5"/>
        <v>14</v>
      </c>
      <c r="AA10" s="11">
        <f t="shared" si="3"/>
        <v>41</v>
      </c>
    </row>
    <row r="11" spans="1:28" x14ac:dyDescent="0.25">
      <c r="C11">
        <v>2</v>
      </c>
      <c r="D11" t="s">
        <v>17</v>
      </c>
      <c r="E11">
        <v>3</v>
      </c>
      <c r="F11">
        <v>43</v>
      </c>
      <c r="G11">
        <v>6</v>
      </c>
      <c r="H11" s="11">
        <f t="shared" si="0"/>
        <v>66.666666666666657</v>
      </c>
      <c r="I11" s="11">
        <f t="shared" si="4"/>
        <v>9</v>
      </c>
      <c r="J11" s="11">
        <f t="shared" si="1"/>
        <v>49</v>
      </c>
      <c r="T11">
        <v>2</v>
      </c>
      <c r="U11" t="s">
        <v>17</v>
      </c>
      <c r="V11">
        <v>3</v>
      </c>
      <c r="W11">
        <v>45</v>
      </c>
      <c r="X11">
        <v>10</v>
      </c>
      <c r="Y11" s="11">
        <f t="shared" si="2"/>
        <v>76.923076923076934</v>
      </c>
      <c r="Z11" s="11">
        <f t="shared" si="5"/>
        <v>13</v>
      </c>
      <c r="AA11" s="11">
        <f t="shared" si="3"/>
        <v>55</v>
      </c>
    </row>
    <row r="12" spans="1:28" x14ac:dyDescent="0.25">
      <c r="C12">
        <v>2</v>
      </c>
      <c r="D12" t="s">
        <v>45</v>
      </c>
      <c r="E12">
        <v>7</v>
      </c>
      <c r="F12">
        <v>80</v>
      </c>
      <c r="G12">
        <v>10</v>
      </c>
      <c r="H12" s="11">
        <f t="shared" si="0"/>
        <v>58.82352941176471</v>
      </c>
      <c r="I12" s="11">
        <f t="shared" si="4"/>
        <v>17</v>
      </c>
      <c r="J12" s="11">
        <f t="shared" si="1"/>
        <v>90</v>
      </c>
      <c r="T12">
        <v>2</v>
      </c>
      <c r="U12" t="s">
        <v>45</v>
      </c>
      <c r="V12">
        <v>3</v>
      </c>
      <c r="W12">
        <v>60</v>
      </c>
      <c r="X12">
        <v>7</v>
      </c>
      <c r="Y12" s="11">
        <f t="shared" si="2"/>
        <v>70</v>
      </c>
      <c r="Z12" s="11">
        <f t="shared" si="5"/>
        <v>10</v>
      </c>
      <c r="AA12" s="11">
        <f t="shared" si="3"/>
        <v>67</v>
      </c>
    </row>
    <row r="13" spans="1:28" x14ac:dyDescent="0.25">
      <c r="C13">
        <v>2</v>
      </c>
      <c r="D13" t="s">
        <v>46</v>
      </c>
      <c r="E13">
        <v>7</v>
      </c>
      <c r="F13">
        <v>8</v>
      </c>
      <c r="G13">
        <v>1</v>
      </c>
      <c r="H13" s="11">
        <f t="shared" si="0"/>
        <v>12.5</v>
      </c>
      <c r="I13" s="11">
        <f t="shared" si="4"/>
        <v>8</v>
      </c>
      <c r="J13" s="11">
        <f t="shared" si="1"/>
        <v>9</v>
      </c>
      <c r="K13">
        <f t="shared" ref="K13" si="6">(SUM(G9,G10,G12,G13)/(SUM(G9,G10,G12,G13)+SUM(E9:E10,E12:E13)))*100</f>
        <v>53.658536585365859</v>
      </c>
      <c r="T13">
        <v>2</v>
      </c>
      <c r="U13" t="s">
        <v>46</v>
      </c>
      <c r="V13">
        <v>3</v>
      </c>
      <c r="W13">
        <v>30</v>
      </c>
      <c r="X13">
        <v>5</v>
      </c>
      <c r="Y13" s="11">
        <f t="shared" si="2"/>
        <v>62.5</v>
      </c>
      <c r="Z13" s="11">
        <f t="shared" si="5"/>
        <v>8</v>
      </c>
      <c r="AA13" s="11">
        <f t="shared" si="3"/>
        <v>35</v>
      </c>
      <c r="AB13">
        <f t="shared" ref="AB13" si="7">(SUM(X9,X10,X12,X13)/(SUM(X9,X10,X12,X13)+SUM(V9:V10,V12:V13)))*100</f>
        <v>58.139534883720934</v>
      </c>
    </row>
    <row r="14" spans="1:28" x14ac:dyDescent="0.25">
      <c r="A14" s="20">
        <v>3.6</v>
      </c>
      <c r="B14" s="21" t="s">
        <v>83</v>
      </c>
      <c r="C14">
        <v>1</v>
      </c>
      <c r="D14" t="s">
        <v>17</v>
      </c>
      <c r="E14">
        <v>6</v>
      </c>
      <c r="F14">
        <v>20</v>
      </c>
      <c r="G14">
        <v>8</v>
      </c>
      <c r="H14" s="11">
        <f t="shared" si="0"/>
        <v>57.142857142857139</v>
      </c>
      <c r="I14" s="11">
        <f t="shared" si="4"/>
        <v>14</v>
      </c>
      <c r="J14" s="11">
        <f t="shared" si="1"/>
        <v>28</v>
      </c>
      <c r="R14" s="20">
        <v>3.6</v>
      </c>
      <c r="S14" s="21" t="s">
        <v>83</v>
      </c>
      <c r="T14">
        <v>1</v>
      </c>
      <c r="U14" t="s">
        <v>17</v>
      </c>
      <c r="V14">
        <v>6</v>
      </c>
      <c r="W14">
        <v>30</v>
      </c>
      <c r="X14">
        <v>6</v>
      </c>
      <c r="Y14" s="11">
        <f t="shared" si="2"/>
        <v>50</v>
      </c>
      <c r="Z14" s="11">
        <f t="shared" si="5"/>
        <v>12</v>
      </c>
      <c r="AA14" s="11">
        <f t="shared" si="3"/>
        <v>36</v>
      </c>
    </row>
    <row r="15" spans="1:28" x14ac:dyDescent="0.25">
      <c r="C15">
        <v>1</v>
      </c>
      <c r="D15" t="s">
        <v>45</v>
      </c>
      <c r="E15">
        <v>2</v>
      </c>
      <c r="F15">
        <v>33</v>
      </c>
      <c r="G15">
        <v>3</v>
      </c>
      <c r="H15" s="11">
        <f t="shared" si="0"/>
        <v>60</v>
      </c>
      <c r="I15" s="11">
        <f t="shared" si="4"/>
        <v>5</v>
      </c>
      <c r="J15" s="11">
        <f t="shared" si="1"/>
        <v>36</v>
      </c>
      <c r="T15">
        <v>1</v>
      </c>
      <c r="U15" t="s">
        <v>45</v>
      </c>
      <c r="V15">
        <v>4</v>
      </c>
      <c r="W15">
        <v>40</v>
      </c>
      <c r="X15">
        <v>6</v>
      </c>
      <c r="Y15" s="11">
        <f t="shared" si="2"/>
        <v>60</v>
      </c>
      <c r="Z15" s="11">
        <f t="shared" si="5"/>
        <v>10</v>
      </c>
      <c r="AA15" s="11">
        <f t="shared" si="3"/>
        <v>46</v>
      </c>
    </row>
    <row r="16" spans="1:28" x14ac:dyDescent="0.25">
      <c r="C16">
        <v>1</v>
      </c>
      <c r="D16" t="s">
        <v>46</v>
      </c>
      <c r="E16">
        <v>0</v>
      </c>
      <c r="F16">
        <v>82</v>
      </c>
      <c r="G16">
        <v>3</v>
      </c>
      <c r="H16" s="11">
        <f t="shared" si="0"/>
        <v>100</v>
      </c>
      <c r="I16" s="11">
        <f t="shared" si="4"/>
        <v>3</v>
      </c>
      <c r="J16" s="11">
        <f t="shared" si="1"/>
        <v>85</v>
      </c>
      <c r="T16">
        <v>1</v>
      </c>
      <c r="U16" t="s">
        <v>46</v>
      </c>
      <c r="V16">
        <v>1</v>
      </c>
      <c r="W16">
        <v>45</v>
      </c>
      <c r="X16">
        <v>4</v>
      </c>
      <c r="Y16" s="11">
        <f t="shared" si="2"/>
        <v>80</v>
      </c>
      <c r="Z16" s="11">
        <f t="shared" si="5"/>
        <v>5</v>
      </c>
      <c r="AA16" s="11">
        <f t="shared" si="3"/>
        <v>49</v>
      </c>
    </row>
    <row r="17" spans="1:28" x14ac:dyDescent="0.25">
      <c r="C17">
        <v>2</v>
      </c>
      <c r="D17" t="s">
        <v>17</v>
      </c>
      <c r="E17">
        <v>1</v>
      </c>
      <c r="F17">
        <v>56</v>
      </c>
      <c r="G17">
        <v>8</v>
      </c>
      <c r="H17" s="11">
        <f t="shared" si="0"/>
        <v>88.888888888888886</v>
      </c>
      <c r="I17" s="11">
        <f t="shared" si="4"/>
        <v>9</v>
      </c>
      <c r="J17" s="11">
        <f t="shared" si="1"/>
        <v>64</v>
      </c>
      <c r="T17">
        <v>2</v>
      </c>
      <c r="U17" t="s">
        <v>17</v>
      </c>
      <c r="V17">
        <v>14</v>
      </c>
      <c r="W17">
        <v>25</v>
      </c>
      <c r="X17">
        <v>3</v>
      </c>
      <c r="Y17" s="11">
        <f t="shared" si="2"/>
        <v>17.647058823529413</v>
      </c>
      <c r="Z17" s="11">
        <f t="shared" si="5"/>
        <v>17</v>
      </c>
      <c r="AA17" s="11">
        <f t="shared" si="3"/>
        <v>28</v>
      </c>
    </row>
    <row r="18" spans="1:28" x14ac:dyDescent="0.25">
      <c r="C18">
        <v>2</v>
      </c>
      <c r="D18" t="s">
        <v>45</v>
      </c>
      <c r="H18" s="11"/>
      <c r="I18" s="11"/>
      <c r="J18" s="11"/>
      <c r="T18">
        <v>2</v>
      </c>
      <c r="U18" t="s">
        <v>45</v>
      </c>
      <c r="Y18" s="11"/>
      <c r="Z18" s="11"/>
      <c r="AA18" s="11"/>
    </row>
    <row r="19" spans="1:28" x14ac:dyDescent="0.25">
      <c r="C19">
        <v>2</v>
      </c>
      <c r="D19" t="s">
        <v>46</v>
      </c>
      <c r="H19" s="11"/>
      <c r="I19" s="11"/>
      <c r="J19" s="11"/>
      <c r="K19">
        <f t="shared" ref="K19" si="8">(SUM(G15,G16,G18,G19)/(SUM(G15,G16,G18,G19)+SUM(E15:E16,E18:E19)))*100</f>
        <v>75</v>
      </c>
      <c r="T19">
        <v>2</v>
      </c>
      <c r="U19" t="s">
        <v>46</v>
      </c>
      <c r="Y19" s="11"/>
      <c r="Z19" s="11"/>
      <c r="AA19" s="11"/>
      <c r="AB19">
        <f t="shared" ref="AB19" si="9">(SUM(X15,X16,X18,X19)/(SUM(X15,X16,X18,X19)+SUM(V15:V16,V18:V19)))*100</f>
        <v>66.666666666666657</v>
      </c>
    </row>
    <row r="20" spans="1:28" x14ac:dyDescent="0.25">
      <c r="A20" s="20">
        <v>3.1</v>
      </c>
      <c r="B20" s="21" t="s">
        <v>83</v>
      </c>
      <c r="C20">
        <v>1</v>
      </c>
      <c r="D20" t="s">
        <v>17</v>
      </c>
      <c r="E20">
        <v>7</v>
      </c>
      <c r="F20">
        <v>3</v>
      </c>
      <c r="G20">
        <v>0</v>
      </c>
      <c r="H20" s="11">
        <f t="shared" si="0"/>
        <v>0</v>
      </c>
      <c r="I20" s="11">
        <f t="shared" si="4"/>
        <v>7</v>
      </c>
      <c r="J20" s="11">
        <f t="shared" si="1"/>
        <v>3</v>
      </c>
      <c r="R20" s="20">
        <v>3.1</v>
      </c>
      <c r="S20" s="21" t="s">
        <v>83</v>
      </c>
      <c r="T20">
        <v>1</v>
      </c>
      <c r="U20" t="s">
        <v>17</v>
      </c>
      <c r="V20">
        <v>10</v>
      </c>
      <c r="W20">
        <v>10</v>
      </c>
      <c r="X20">
        <v>0</v>
      </c>
      <c r="Y20" s="11">
        <f t="shared" si="2"/>
        <v>0</v>
      </c>
      <c r="Z20" s="11">
        <f t="shared" si="5"/>
        <v>10</v>
      </c>
      <c r="AA20" s="11">
        <f t="shared" si="3"/>
        <v>10</v>
      </c>
    </row>
    <row r="21" spans="1:28" x14ac:dyDescent="0.25">
      <c r="C21">
        <v>1</v>
      </c>
      <c r="D21" t="s">
        <v>45</v>
      </c>
      <c r="E21">
        <v>2</v>
      </c>
      <c r="F21">
        <v>8</v>
      </c>
      <c r="G21">
        <v>9</v>
      </c>
      <c r="H21" s="11">
        <f t="shared" si="0"/>
        <v>81.818181818181827</v>
      </c>
      <c r="I21" s="11">
        <f t="shared" si="4"/>
        <v>11</v>
      </c>
      <c r="J21" s="11">
        <f t="shared" si="1"/>
        <v>17</v>
      </c>
      <c r="T21">
        <v>1</v>
      </c>
      <c r="U21" t="s">
        <v>45</v>
      </c>
      <c r="V21">
        <v>6</v>
      </c>
      <c r="W21">
        <v>5</v>
      </c>
      <c r="X21">
        <v>2</v>
      </c>
      <c r="Y21" s="11">
        <f t="shared" si="2"/>
        <v>25</v>
      </c>
      <c r="Z21" s="11">
        <f t="shared" si="5"/>
        <v>8</v>
      </c>
      <c r="AA21" s="11">
        <f t="shared" si="3"/>
        <v>7</v>
      </c>
    </row>
    <row r="22" spans="1:28" x14ac:dyDescent="0.25">
      <c r="C22">
        <v>1</v>
      </c>
      <c r="D22" t="s">
        <v>46</v>
      </c>
      <c r="E22">
        <v>2</v>
      </c>
      <c r="F22">
        <v>23</v>
      </c>
      <c r="G22">
        <v>9</v>
      </c>
      <c r="H22" s="11">
        <f t="shared" si="0"/>
        <v>81.818181818181827</v>
      </c>
      <c r="I22" s="11">
        <f t="shared" si="4"/>
        <v>11</v>
      </c>
      <c r="J22" s="11">
        <f t="shared" si="1"/>
        <v>32</v>
      </c>
      <c r="T22">
        <v>1</v>
      </c>
      <c r="U22" t="s">
        <v>46</v>
      </c>
      <c r="V22">
        <v>3</v>
      </c>
      <c r="W22">
        <v>10</v>
      </c>
      <c r="X22">
        <v>2</v>
      </c>
      <c r="Y22" s="11">
        <f t="shared" si="2"/>
        <v>40</v>
      </c>
      <c r="Z22" s="11">
        <f t="shared" si="5"/>
        <v>5</v>
      </c>
      <c r="AA22" s="11">
        <f t="shared" si="3"/>
        <v>12</v>
      </c>
    </row>
    <row r="23" spans="1:28" x14ac:dyDescent="0.25">
      <c r="C23">
        <v>2</v>
      </c>
      <c r="D23" t="s">
        <v>17</v>
      </c>
      <c r="E23">
        <v>5</v>
      </c>
      <c r="F23">
        <v>6</v>
      </c>
      <c r="G23">
        <v>6</v>
      </c>
      <c r="H23" s="11">
        <f t="shared" si="0"/>
        <v>54.54545454545454</v>
      </c>
      <c r="I23" s="11">
        <f t="shared" si="4"/>
        <v>11</v>
      </c>
      <c r="J23" s="11">
        <f t="shared" si="1"/>
        <v>12</v>
      </c>
      <c r="T23">
        <v>2</v>
      </c>
      <c r="U23" t="s">
        <v>17</v>
      </c>
      <c r="V23">
        <v>1</v>
      </c>
      <c r="W23">
        <v>11</v>
      </c>
      <c r="X23">
        <v>5</v>
      </c>
      <c r="Y23" s="11">
        <f t="shared" si="2"/>
        <v>83.333333333333343</v>
      </c>
      <c r="Z23" s="11">
        <f t="shared" si="5"/>
        <v>6</v>
      </c>
      <c r="AA23" s="11">
        <f t="shared" si="3"/>
        <v>16</v>
      </c>
    </row>
    <row r="24" spans="1:28" x14ac:dyDescent="0.25">
      <c r="C24">
        <v>2</v>
      </c>
      <c r="D24" t="s">
        <v>45</v>
      </c>
      <c r="E24">
        <v>1</v>
      </c>
      <c r="F24">
        <v>6</v>
      </c>
      <c r="G24">
        <v>6</v>
      </c>
      <c r="H24" s="11">
        <f t="shared" si="0"/>
        <v>85.714285714285708</v>
      </c>
      <c r="I24" s="11">
        <f t="shared" si="4"/>
        <v>7</v>
      </c>
      <c r="J24" s="11">
        <f t="shared" si="1"/>
        <v>12</v>
      </c>
      <c r="T24">
        <v>2</v>
      </c>
      <c r="U24" t="s">
        <v>45</v>
      </c>
      <c r="V24">
        <v>4</v>
      </c>
      <c r="W24">
        <v>20</v>
      </c>
      <c r="X24">
        <v>4</v>
      </c>
      <c r="Y24" s="11">
        <f t="shared" si="2"/>
        <v>50</v>
      </c>
      <c r="Z24" s="11">
        <f t="shared" si="5"/>
        <v>8</v>
      </c>
      <c r="AA24" s="11">
        <f t="shared" si="3"/>
        <v>24</v>
      </c>
    </row>
    <row r="25" spans="1:28" x14ac:dyDescent="0.25">
      <c r="C25">
        <v>2</v>
      </c>
      <c r="D25" t="s">
        <v>46</v>
      </c>
      <c r="E25">
        <v>5</v>
      </c>
      <c r="F25">
        <v>81</v>
      </c>
      <c r="G25">
        <v>8</v>
      </c>
      <c r="H25" s="11">
        <f t="shared" si="0"/>
        <v>61.53846153846154</v>
      </c>
      <c r="I25" s="11">
        <f t="shared" si="4"/>
        <v>13</v>
      </c>
      <c r="J25" s="11">
        <f t="shared" si="1"/>
        <v>89</v>
      </c>
      <c r="K25">
        <f t="shared" ref="K25" si="10">(SUM(G21,G22,G24,G25)/(SUM(G21,G22,G24,G25)+SUM(E21:E22,E24:E25)))*100</f>
        <v>76.19047619047619</v>
      </c>
      <c r="T25">
        <v>2</v>
      </c>
      <c r="U25" t="s">
        <v>46</v>
      </c>
      <c r="V25">
        <v>12</v>
      </c>
      <c r="W25">
        <v>35</v>
      </c>
      <c r="X25">
        <v>0</v>
      </c>
      <c r="Y25" s="11">
        <f>(X25/(V25+X25)*100)</f>
        <v>0</v>
      </c>
      <c r="Z25" s="11">
        <f t="shared" si="5"/>
        <v>12</v>
      </c>
      <c r="AA25" s="11">
        <f t="shared" si="3"/>
        <v>35</v>
      </c>
      <c r="AB25">
        <f t="shared" ref="AB25" si="11">(SUM(X21,X22,X24,X25)/(SUM(X21,X22,X24,X25)+SUM(V21:V22,V24:V25)))*100</f>
        <v>24.242424242424242</v>
      </c>
    </row>
    <row r="26" spans="1:28" x14ac:dyDescent="0.25">
      <c r="A26" s="20">
        <v>4.4000000000000004</v>
      </c>
      <c r="B26" s="21" t="s">
        <v>83</v>
      </c>
      <c r="C26">
        <v>1</v>
      </c>
      <c r="D26" t="s">
        <v>17</v>
      </c>
      <c r="E26">
        <v>1</v>
      </c>
      <c r="F26">
        <v>9</v>
      </c>
      <c r="G26">
        <v>5</v>
      </c>
      <c r="H26" s="11">
        <f t="shared" si="0"/>
        <v>83.333333333333343</v>
      </c>
      <c r="I26" s="11">
        <f t="shared" si="4"/>
        <v>6</v>
      </c>
      <c r="J26" s="11">
        <f t="shared" si="1"/>
        <v>14</v>
      </c>
      <c r="R26" s="20">
        <v>4.4000000000000004</v>
      </c>
      <c r="S26" s="21" t="s">
        <v>83</v>
      </c>
      <c r="T26">
        <v>1</v>
      </c>
      <c r="U26" t="s">
        <v>17</v>
      </c>
      <c r="V26">
        <v>7</v>
      </c>
      <c r="W26">
        <v>20</v>
      </c>
      <c r="X26">
        <v>4</v>
      </c>
      <c r="Y26" s="11">
        <f t="shared" si="2"/>
        <v>36.363636363636367</v>
      </c>
      <c r="Z26" s="11">
        <f t="shared" si="5"/>
        <v>11</v>
      </c>
      <c r="AA26" s="11">
        <f t="shared" si="3"/>
        <v>24</v>
      </c>
    </row>
    <row r="27" spans="1:28" x14ac:dyDescent="0.25">
      <c r="C27">
        <v>1</v>
      </c>
      <c r="D27" t="s">
        <v>45</v>
      </c>
      <c r="E27">
        <v>3</v>
      </c>
      <c r="F27">
        <v>16</v>
      </c>
      <c r="G27">
        <v>4</v>
      </c>
      <c r="H27" s="11">
        <f t="shared" si="0"/>
        <v>57.142857142857139</v>
      </c>
      <c r="I27" s="11">
        <f t="shared" si="4"/>
        <v>7</v>
      </c>
      <c r="J27" s="11">
        <f t="shared" si="1"/>
        <v>20</v>
      </c>
      <c r="T27">
        <v>1</v>
      </c>
      <c r="U27" t="s">
        <v>45</v>
      </c>
      <c r="V27">
        <v>6</v>
      </c>
      <c r="W27">
        <v>16</v>
      </c>
      <c r="X27">
        <v>7</v>
      </c>
      <c r="Y27" s="11">
        <f t="shared" si="2"/>
        <v>53.846153846153847</v>
      </c>
      <c r="Z27" s="11">
        <f t="shared" si="5"/>
        <v>13</v>
      </c>
      <c r="AA27" s="11">
        <f t="shared" si="3"/>
        <v>23</v>
      </c>
    </row>
    <row r="28" spans="1:28" x14ac:dyDescent="0.25">
      <c r="C28">
        <v>1</v>
      </c>
      <c r="D28" t="s">
        <v>46</v>
      </c>
      <c r="E28">
        <v>5</v>
      </c>
      <c r="F28">
        <v>14</v>
      </c>
      <c r="G28">
        <v>7</v>
      </c>
      <c r="H28" s="11">
        <f t="shared" si="0"/>
        <v>58.333333333333336</v>
      </c>
      <c r="I28" s="11">
        <f t="shared" si="4"/>
        <v>12</v>
      </c>
      <c r="J28" s="11">
        <f t="shared" si="1"/>
        <v>21</v>
      </c>
      <c r="T28">
        <v>1</v>
      </c>
      <c r="U28" t="s">
        <v>46</v>
      </c>
      <c r="V28">
        <v>6</v>
      </c>
      <c r="W28">
        <v>15</v>
      </c>
      <c r="X28">
        <v>2</v>
      </c>
      <c r="Y28" s="11">
        <f t="shared" si="2"/>
        <v>25</v>
      </c>
      <c r="Z28" s="11">
        <f t="shared" si="5"/>
        <v>8</v>
      </c>
      <c r="AA28" s="11">
        <f t="shared" si="3"/>
        <v>17</v>
      </c>
    </row>
    <row r="29" spans="1:28" x14ac:dyDescent="0.25">
      <c r="C29">
        <v>2</v>
      </c>
      <c r="D29" t="s">
        <v>17</v>
      </c>
      <c r="E29">
        <v>0</v>
      </c>
      <c r="F29">
        <v>9</v>
      </c>
      <c r="G29">
        <v>8</v>
      </c>
      <c r="H29" s="11">
        <f t="shared" si="0"/>
        <v>100</v>
      </c>
      <c r="I29" s="11">
        <f t="shared" si="4"/>
        <v>8</v>
      </c>
      <c r="J29" s="11">
        <f t="shared" si="1"/>
        <v>17</v>
      </c>
      <c r="T29">
        <v>2</v>
      </c>
      <c r="U29" t="s">
        <v>17</v>
      </c>
      <c r="V29">
        <v>3</v>
      </c>
      <c r="W29">
        <v>15</v>
      </c>
      <c r="X29">
        <v>5</v>
      </c>
      <c r="Y29" s="11">
        <f t="shared" si="2"/>
        <v>62.5</v>
      </c>
      <c r="Z29" s="11">
        <f t="shared" si="5"/>
        <v>8</v>
      </c>
      <c r="AA29" s="11">
        <f t="shared" si="3"/>
        <v>20</v>
      </c>
    </row>
    <row r="30" spans="1:28" x14ac:dyDescent="0.25">
      <c r="C30">
        <v>2</v>
      </c>
      <c r="D30" t="s">
        <v>45</v>
      </c>
      <c r="E30">
        <v>5</v>
      </c>
      <c r="F30">
        <v>8</v>
      </c>
      <c r="G30">
        <v>8</v>
      </c>
      <c r="H30" s="11">
        <f t="shared" si="0"/>
        <v>61.53846153846154</v>
      </c>
      <c r="I30" s="11">
        <f t="shared" si="4"/>
        <v>13</v>
      </c>
      <c r="J30" s="11">
        <f t="shared" si="1"/>
        <v>16</v>
      </c>
      <c r="T30">
        <v>2</v>
      </c>
      <c r="U30" t="s">
        <v>45</v>
      </c>
      <c r="V30">
        <v>5</v>
      </c>
      <c r="W30">
        <v>40</v>
      </c>
      <c r="X30">
        <v>5</v>
      </c>
      <c r="Y30" s="11">
        <f t="shared" si="2"/>
        <v>50</v>
      </c>
      <c r="Z30" s="11">
        <f t="shared" si="5"/>
        <v>10</v>
      </c>
      <c r="AA30" s="11">
        <f t="shared" si="3"/>
        <v>45</v>
      </c>
    </row>
    <row r="31" spans="1:28" x14ac:dyDescent="0.25">
      <c r="C31">
        <v>2</v>
      </c>
      <c r="D31" t="s">
        <v>46</v>
      </c>
      <c r="E31">
        <v>3</v>
      </c>
      <c r="F31">
        <v>18</v>
      </c>
      <c r="G31">
        <v>9</v>
      </c>
      <c r="H31" s="11">
        <f t="shared" si="0"/>
        <v>75</v>
      </c>
      <c r="I31" s="11">
        <f t="shared" si="4"/>
        <v>12</v>
      </c>
      <c r="J31" s="11">
        <f t="shared" si="1"/>
        <v>27</v>
      </c>
      <c r="K31">
        <f t="shared" ref="K31" si="12">(SUM(G27,G28,G30,G31)/(SUM(G27,G28,G30,G31)+SUM(E27:E28,E30:E31)))*100</f>
        <v>63.636363636363633</v>
      </c>
      <c r="T31">
        <v>2</v>
      </c>
      <c r="U31" t="s">
        <v>46</v>
      </c>
      <c r="V31">
        <v>4</v>
      </c>
      <c r="W31">
        <v>20</v>
      </c>
      <c r="X31">
        <v>4</v>
      </c>
      <c r="Y31" s="11">
        <f t="shared" si="2"/>
        <v>50</v>
      </c>
      <c r="Z31" s="11">
        <f t="shared" si="5"/>
        <v>8</v>
      </c>
      <c r="AA31" s="11">
        <f t="shared" si="3"/>
        <v>24</v>
      </c>
      <c r="AB31">
        <f t="shared" ref="AB31" si="13">(SUM(X27,X28,X30,X31)/(SUM(X27,X28,X30,X31)+SUM(V27:V28,V30:V31)))*100</f>
        <v>46.153846153846153</v>
      </c>
    </row>
    <row r="32" spans="1:28" x14ac:dyDescent="0.25">
      <c r="A32" s="20">
        <v>4.5</v>
      </c>
      <c r="B32" s="21" t="s">
        <v>83</v>
      </c>
      <c r="C32">
        <v>1</v>
      </c>
      <c r="D32" t="s">
        <v>17</v>
      </c>
      <c r="E32">
        <v>6</v>
      </c>
      <c r="F32">
        <v>20</v>
      </c>
      <c r="G32">
        <v>9</v>
      </c>
      <c r="H32" s="11">
        <f t="shared" si="0"/>
        <v>60</v>
      </c>
      <c r="I32" s="11">
        <f t="shared" si="4"/>
        <v>15</v>
      </c>
      <c r="J32" s="11">
        <f t="shared" si="1"/>
        <v>29</v>
      </c>
      <c r="R32" s="20">
        <v>4.5</v>
      </c>
      <c r="S32" s="21" t="s">
        <v>83</v>
      </c>
      <c r="T32">
        <v>1</v>
      </c>
      <c r="U32" t="s">
        <v>17</v>
      </c>
      <c r="V32">
        <v>8</v>
      </c>
      <c r="W32">
        <v>35</v>
      </c>
      <c r="X32">
        <v>3</v>
      </c>
      <c r="Y32" s="11">
        <f t="shared" si="2"/>
        <v>27.27272727272727</v>
      </c>
      <c r="Z32" s="11">
        <f t="shared" si="5"/>
        <v>11</v>
      </c>
      <c r="AA32" s="11">
        <f t="shared" si="3"/>
        <v>38</v>
      </c>
    </row>
    <row r="33" spans="1:28" x14ac:dyDescent="0.25">
      <c r="C33">
        <v>1</v>
      </c>
      <c r="D33" t="s">
        <v>45</v>
      </c>
      <c r="E33">
        <v>5</v>
      </c>
      <c r="F33">
        <v>18</v>
      </c>
      <c r="G33">
        <v>8</v>
      </c>
      <c r="H33" s="11">
        <f t="shared" si="0"/>
        <v>61.53846153846154</v>
      </c>
      <c r="I33" s="11">
        <f t="shared" si="4"/>
        <v>13</v>
      </c>
      <c r="J33" s="11">
        <f t="shared" si="1"/>
        <v>26</v>
      </c>
      <c r="T33">
        <v>1</v>
      </c>
      <c r="U33" t="s">
        <v>45</v>
      </c>
      <c r="V33">
        <v>7</v>
      </c>
      <c r="W33">
        <v>30</v>
      </c>
      <c r="X33">
        <v>4</v>
      </c>
      <c r="Y33" s="11">
        <f t="shared" si="2"/>
        <v>36.363636363636367</v>
      </c>
      <c r="Z33" s="11">
        <f t="shared" si="5"/>
        <v>11</v>
      </c>
      <c r="AA33" s="11">
        <f t="shared" si="3"/>
        <v>34</v>
      </c>
    </row>
    <row r="34" spans="1:28" x14ac:dyDescent="0.25">
      <c r="C34">
        <v>1</v>
      </c>
      <c r="D34" t="s">
        <v>46</v>
      </c>
      <c r="E34">
        <v>5</v>
      </c>
      <c r="F34">
        <v>10</v>
      </c>
      <c r="G34">
        <v>6</v>
      </c>
      <c r="H34" s="11">
        <f t="shared" si="0"/>
        <v>54.54545454545454</v>
      </c>
      <c r="I34" s="11">
        <f t="shared" si="4"/>
        <v>11</v>
      </c>
      <c r="J34" s="11">
        <f t="shared" si="1"/>
        <v>16</v>
      </c>
      <c r="T34">
        <v>1</v>
      </c>
      <c r="U34" t="s">
        <v>46</v>
      </c>
      <c r="V34">
        <v>3</v>
      </c>
      <c r="W34">
        <v>40</v>
      </c>
      <c r="X34">
        <v>9</v>
      </c>
      <c r="Y34" s="11">
        <f t="shared" si="2"/>
        <v>75</v>
      </c>
      <c r="Z34" s="11">
        <f t="shared" si="5"/>
        <v>12</v>
      </c>
      <c r="AA34" s="11">
        <f t="shared" si="3"/>
        <v>49</v>
      </c>
    </row>
    <row r="35" spans="1:28" x14ac:dyDescent="0.25">
      <c r="C35">
        <v>2</v>
      </c>
      <c r="D35" t="s">
        <v>17</v>
      </c>
      <c r="E35">
        <v>2</v>
      </c>
      <c r="F35">
        <v>45</v>
      </c>
      <c r="G35">
        <v>7</v>
      </c>
      <c r="H35" s="11">
        <f t="shared" si="0"/>
        <v>77.777777777777786</v>
      </c>
      <c r="I35" s="11">
        <f t="shared" si="4"/>
        <v>9</v>
      </c>
      <c r="J35" s="11">
        <f t="shared" si="1"/>
        <v>52</v>
      </c>
      <c r="T35">
        <v>2</v>
      </c>
      <c r="U35" t="s">
        <v>17</v>
      </c>
      <c r="V35">
        <v>6</v>
      </c>
      <c r="W35">
        <v>50</v>
      </c>
      <c r="X35">
        <v>6</v>
      </c>
      <c r="Y35" s="11">
        <f t="shared" si="2"/>
        <v>50</v>
      </c>
      <c r="Z35" s="11">
        <f t="shared" si="5"/>
        <v>12</v>
      </c>
      <c r="AA35" s="11">
        <f t="shared" si="3"/>
        <v>56</v>
      </c>
    </row>
    <row r="36" spans="1:28" x14ac:dyDescent="0.25">
      <c r="C36">
        <v>2</v>
      </c>
      <c r="D36" t="s">
        <v>45</v>
      </c>
      <c r="E36">
        <v>11</v>
      </c>
      <c r="F36">
        <v>8</v>
      </c>
      <c r="G36">
        <v>8</v>
      </c>
      <c r="H36" s="11">
        <f t="shared" si="0"/>
        <v>42.105263157894733</v>
      </c>
      <c r="I36" s="11">
        <f t="shared" si="4"/>
        <v>19</v>
      </c>
      <c r="J36" s="11">
        <f t="shared" si="1"/>
        <v>16</v>
      </c>
      <c r="T36">
        <v>2</v>
      </c>
      <c r="U36" t="s">
        <v>45</v>
      </c>
      <c r="V36">
        <v>3</v>
      </c>
      <c r="W36">
        <v>50</v>
      </c>
      <c r="X36">
        <v>7</v>
      </c>
      <c r="Y36" s="11">
        <f t="shared" si="2"/>
        <v>70</v>
      </c>
      <c r="Z36" s="11">
        <f t="shared" si="5"/>
        <v>10</v>
      </c>
      <c r="AA36" s="11">
        <f t="shared" si="3"/>
        <v>57</v>
      </c>
    </row>
    <row r="37" spans="1:28" x14ac:dyDescent="0.25">
      <c r="C37">
        <v>2</v>
      </c>
      <c r="D37" t="s">
        <v>46</v>
      </c>
      <c r="E37">
        <v>7</v>
      </c>
      <c r="F37">
        <v>25</v>
      </c>
      <c r="G37">
        <v>15</v>
      </c>
      <c r="H37" s="11">
        <f t="shared" si="0"/>
        <v>68.181818181818173</v>
      </c>
      <c r="I37" s="11">
        <f t="shared" si="4"/>
        <v>22</v>
      </c>
      <c r="J37" s="11">
        <f t="shared" si="1"/>
        <v>40</v>
      </c>
      <c r="K37">
        <f t="shared" ref="K37" si="14">(SUM(G33,G34,G36,G37)/(SUM(G33,G34,G36,G37)+SUM(E33:E34,E36:E37)))*100</f>
        <v>56.92307692307692</v>
      </c>
      <c r="T37">
        <v>2</v>
      </c>
      <c r="U37" t="s">
        <v>46</v>
      </c>
      <c r="V37">
        <v>3</v>
      </c>
      <c r="W37">
        <v>45</v>
      </c>
      <c r="X37">
        <v>9</v>
      </c>
      <c r="Y37" s="11">
        <f t="shared" si="2"/>
        <v>75</v>
      </c>
      <c r="Z37" s="11">
        <f t="shared" si="5"/>
        <v>12</v>
      </c>
      <c r="AA37" s="11">
        <f t="shared" si="3"/>
        <v>54</v>
      </c>
      <c r="AB37">
        <f t="shared" ref="AB37" si="15">(SUM(X33,X34,X36,X37)/(SUM(X33,X34,X36,X37)+SUM(V33:V34,V36:V37)))*100</f>
        <v>64.444444444444443</v>
      </c>
    </row>
    <row r="38" spans="1:28" ht="15.75" x14ac:dyDescent="0.25">
      <c r="E38" s="2">
        <f>AVERAGE(E2:E37)</f>
        <v>4</v>
      </c>
      <c r="F38" s="2">
        <f t="shared" ref="F38:J38" si="16">AVERAGE(F2:F37)</f>
        <v>26.323529411764707</v>
      </c>
      <c r="G38" s="2">
        <f t="shared" si="16"/>
        <v>6.7647058823529411</v>
      </c>
      <c r="H38" s="2">
        <f t="shared" si="16"/>
        <v>64.486322475759707</v>
      </c>
      <c r="I38" s="2">
        <f t="shared" si="16"/>
        <v>10.764705882352942</v>
      </c>
      <c r="J38" s="2">
        <f t="shared" si="16"/>
        <v>33.088235294117645</v>
      </c>
      <c r="V38" s="2">
        <f>AVERAGE(V2:V37)</f>
        <v>4.8235294117647056</v>
      </c>
      <c r="W38" s="2">
        <f t="shared" ref="W38:AA38" si="17">AVERAGE(W2:W37)</f>
        <v>30.441176470588236</v>
      </c>
      <c r="X38" s="2">
        <f t="shared" si="17"/>
        <v>5.3235294117647056</v>
      </c>
      <c r="Y38" s="2">
        <f t="shared" si="17"/>
        <v>53.490479628022875</v>
      </c>
      <c r="Z38" s="2">
        <f t="shared" si="17"/>
        <v>10.147058823529411</v>
      </c>
      <c r="AA38" s="2">
        <f t="shared" si="17"/>
        <v>35.764705882352942</v>
      </c>
    </row>
    <row r="39" spans="1:28" x14ac:dyDescent="0.25">
      <c r="E39">
        <f>STDEV(E2:E37)</f>
        <v>2.6855392777096396</v>
      </c>
      <c r="F39">
        <f t="shared" ref="F39:J39" si="18">STDEV(F2:F37)</f>
        <v>22.035399327659384</v>
      </c>
      <c r="G39">
        <f t="shared" si="18"/>
        <v>2.8397484260044319</v>
      </c>
      <c r="H39">
        <f t="shared" si="18"/>
        <v>21.839805622058659</v>
      </c>
      <c r="I39">
        <f t="shared" si="18"/>
        <v>4.0306313779373113</v>
      </c>
      <c r="J39">
        <f t="shared" si="18"/>
        <v>22.742787930507774</v>
      </c>
      <c r="V39">
        <f>STDEV(V2:V37)</f>
        <v>3.0198393318217822</v>
      </c>
      <c r="W39">
        <f t="shared" ref="W39:AA39" si="19">STDEV(W2:W37)</f>
        <v>13.788865021239964</v>
      </c>
      <c r="X39">
        <f t="shared" si="19"/>
        <v>2.6368092315052221</v>
      </c>
      <c r="Y39">
        <f t="shared" si="19"/>
        <v>23.210995076239286</v>
      </c>
      <c r="Z39">
        <f t="shared" si="19"/>
        <v>2.5599757686018991</v>
      </c>
      <c r="AA39">
        <f t="shared" si="19"/>
        <v>15.423435186143731</v>
      </c>
    </row>
    <row r="40" spans="1:28" ht="15.75" x14ac:dyDescent="0.25">
      <c r="E40" s="2">
        <f>E39/SQRT(COUNT(E2:E37))</f>
        <v>0.46056618647183828</v>
      </c>
      <c r="F40" s="2">
        <f t="shared" ref="F40:J40" si="20">F39/SQRT(COUNT(F2:F37))</f>
        <v>3.7790398077437746</v>
      </c>
      <c r="G40" s="2">
        <f t="shared" si="20"/>
        <v>0.48701283722042649</v>
      </c>
      <c r="H40" s="2">
        <f t="shared" si="20"/>
        <v>3.74549576397047</v>
      </c>
      <c r="I40" s="2">
        <f t="shared" si="20"/>
        <v>0.69124757854724972</v>
      </c>
      <c r="J40" s="2">
        <f t="shared" si="20"/>
        <v>3.9003559522782094</v>
      </c>
      <c r="V40" s="2">
        <f>V39/SQRT(COUNT(V2:V37))</f>
        <v>0.51789817276513495</v>
      </c>
      <c r="W40" s="2">
        <f t="shared" ref="W40:AA40" si="21">W39/SQRT(COUNT(W2:W37))</f>
        <v>2.3647708418636837</v>
      </c>
      <c r="X40" s="2">
        <f t="shared" si="21"/>
        <v>0.45220905249385163</v>
      </c>
      <c r="Y40" s="2">
        <f t="shared" si="21"/>
        <v>3.9806528153247762</v>
      </c>
      <c r="Z40" s="2">
        <f t="shared" si="21"/>
        <v>0.43903222231433225</v>
      </c>
      <c r="AA40" s="2">
        <f t="shared" si="21"/>
        <v>2.645097312460837</v>
      </c>
    </row>
    <row r="42" spans="1:28" x14ac:dyDescent="0.25">
      <c r="A42" s="20">
        <v>1.7</v>
      </c>
      <c r="B42" s="22" t="s">
        <v>108</v>
      </c>
      <c r="C42">
        <v>1</v>
      </c>
      <c r="D42" t="s">
        <v>17</v>
      </c>
      <c r="E42">
        <v>13</v>
      </c>
      <c r="F42">
        <v>0</v>
      </c>
      <c r="G42">
        <v>0</v>
      </c>
      <c r="H42" s="11">
        <f t="shared" ref="H42:H83" si="22">(G42/(E42+G42)*100)</f>
        <v>0</v>
      </c>
      <c r="I42" s="11">
        <f t="shared" ref="I42:I83" si="23">G42+E42</f>
        <v>13</v>
      </c>
      <c r="J42" s="11">
        <f t="shared" ref="J42:J83" si="24">F42+G42</f>
        <v>0</v>
      </c>
      <c r="R42" s="20">
        <v>1.7</v>
      </c>
      <c r="S42" s="22" t="s">
        <v>108</v>
      </c>
      <c r="T42">
        <v>1</v>
      </c>
      <c r="U42" t="s">
        <v>17</v>
      </c>
      <c r="V42">
        <v>12</v>
      </c>
      <c r="W42">
        <v>0</v>
      </c>
      <c r="X42">
        <v>0</v>
      </c>
      <c r="Y42" s="11">
        <f t="shared" ref="Y42:Y83" si="25">(X42/(V42+X42)*100)</f>
        <v>0</v>
      </c>
      <c r="Z42" s="11">
        <f t="shared" ref="Z42:Z83" si="26">X42+V42</f>
        <v>12</v>
      </c>
      <c r="AA42" s="11">
        <f t="shared" ref="AA42:AA83" si="27">W42+X42</f>
        <v>0</v>
      </c>
    </row>
    <row r="43" spans="1:28" x14ac:dyDescent="0.25">
      <c r="C43">
        <v>1</v>
      </c>
      <c r="D43" t="s">
        <v>45</v>
      </c>
      <c r="E43">
        <v>12</v>
      </c>
      <c r="F43">
        <v>3</v>
      </c>
      <c r="G43">
        <v>0</v>
      </c>
      <c r="H43" s="11">
        <f t="shared" si="22"/>
        <v>0</v>
      </c>
      <c r="I43" s="11">
        <f t="shared" si="23"/>
        <v>12</v>
      </c>
      <c r="J43" s="11">
        <f t="shared" si="24"/>
        <v>3</v>
      </c>
      <c r="T43">
        <v>1</v>
      </c>
      <c r="U43" t="s">
        <v>45</v>
      </c>
      <c r="V43">
        <v>8</v>
      </c>
      <c r="W43">
        <v>0</v>
      </c>
      <c r="X43">
        <v>0</v>
      </c>
      <c r="Y43" s="11">
        <f t="shared" si="25"/>
        <v>0</v>
      </c>
      <c r="Z43" s="11">
        <f t="shared" si="26"/>
        <v>8</v>
      </c>
      <c r="AA43" s="11">
        <f t="shared" si="27"/>
        <v>0</v>
      </c>
    </row>
    <row r="44" spans="1:28" x14ac:dyDescent="0.25">
      <c r="C44">
        <v>1</v>
      </c>
      <c r="D44" t="s">
        <v>46</v>
      </c>
      <c r="E44">
        <v>13</v>
      </c>
      <c r="F44">
        <v>0</v>
      </c>
      <c r="G44">
        <v>0</v>
      </c>
      <c r="H44" s="11">
        <f t="shared" si="22"/>
        <v>0</v>
      </c>
      <c r="I44" s="11">
        <f t="shared" si="23"/>
        <v>13</v>
      </c>
      <c r="J44" s="11">
        <f t="shared" si="24"/>
        <v>0</v>
      </c>
      <c r="T44">
        <v>1</v>
      </c>
      <c r="U44" t="s">
        <v>46</v>
      </c>
      <c r="V44">
        <v>12</v>
      </c>
      <c r="W44">
        <v>3</v>
      </c>
      <c r="X44">
        <v>0</v>
      </c>
      <c r="Y44" s="11">
        <f t="shared" si="25"/>
        <v>0</v>
      </c>
      <c r="Z44" s="11">
        <f t="shared" si="26"/>
        <v>12</v>
      </c>
      <c r="AA44" s="11">
        <f t="shared" si="27"/>
        <v>3</v>
      </c>
    </row>
    <row r="45" spans="1:28" x14ac:dyDescent="0.25">
      <c r="C45">
        <v>2</v>
      </c>
      <c r="D45" t="s">
        <v>17</v>
      </c>
      <c r="E45">
        <v>9</v>
      </c>
      <c r="F45">
        <v>0</v>
      </c>
      <c r="G45">
        <v>1</v>
      </c>
      <c r="H45" s="11">
        <f t="shared" si="22"/>
        <v>10</v>
      </c>
      <c r="I45" s="11">
        <f t="shared" si="23"/>
        <v>10</v>
      </c>
      <c r="J45" s="11">
        <f t="shared" si="24"/>
        <v>1</v>
      </c>
      <c r="T45">
        <v>2</v>
      </c>
      <c r="U45" t="s">
        <v>17</v>
      </c>
      <c r="V45">
        <v>12</v>
      </c>
      <c r="W45">
        <v>1</v>
      </c>
      <c r="X45">
        <v>0</v>
      </c>
      <c r="Y45" s="11">
        <f t="shared" si="25"/>
        <v>0</v>
      </c>
      <c r="Z45" s="11">
        <f t="shared" si="26"/>
        <v>12</v>
      </c>
      <c r="AA45" s="11">
        <f t="shared" si="27"/>
        <v>1</v>
      </c>
    </row>
    <row r="46" spans="1:28" x14ac:dyDescent="0.25">
      <c r="C46">
        <v>2</v>
      </c>
      <c r="D46" t="s">
        <v>45</v>
      </c>
      <c r="E46">
        <v>9</v>
      </c>
      <c r="F46">
        <v>0</v>
      </c>
      <c r="G46">
        <v>0</v>
      </c>
      <c r="H46" s="11">
        <f t="shared" si="22"/>
        <v>0</v>
      </c>
      <c r="I46" s="11">
        <f t="shared" si="23"/>
        <v>9</v>
      </c>
      <c r="J46" s="11">
        <f t="shared" si="24"/>
        <v>0</v>
      </c>
      <c r="T46">
        <v>2</v>
      </c>
      <c r="U46" t="s">
        <v>45</v>
      </c>
      <c r="V46">
        <v>11</v>
      </c>
      <c r="W46">
        <v>5</v>
      </c>
      <c r="X46">
        <v>0</v>
      </c>
      <c r="Y46" s="11">
        <f t="shared" si="25"/>
        <v>0</v>
      </c>
      <c r="Z46" s="11">
        <f t="shared" si="26"/>
        <v>11</v>
      </c>
      <c r="AA46" s="11">
        <f t="shared" si="27"/>
        <v>5</v>
      </c>
    </row>
    <row r="47" spans="1:28" x14ac:dyDescent="0.25">
      <c r="C47">
        <v>2</v>
      </c>
      <c r="D47" t="s">
        <v>46</v>
      </c>
      <c r="E47">
        <v>12</v>
      </c>
      <c r="F47">
        <v>25</v>
      </c>
      <c r="G47">
        <v>3</v>
      </c>
      <c r="H47" s="11">
        <f t="shared" si="22"/>
        <v>20</v>
      </c>
      <c r="I47" s="11">
        <f t="shared" si="23"/>
        <v>15</v>
      </c>
      <c r="J47" s="11">
        <f t="shared" si="24"/>
        <v>28</v>
      </c>
      <c r="K47">
        <f>(SUM(G43,G44,G46,G47)/(SUM(G43,G44,G46,G47)+SUM(E43:E44,E46:E47)))*100</f>
        <v>6.1224489795918364</v>
      </c>
      <c r="T47">
        <v>2</v>
      </c>
      <c r="U47" t="s">
        <v>46</v>
      </c>
      <c r="V47">
        <v>8</v>
      </c>
      <c r="W47">
        <v>0</v>
      </c>
      <c r="X47">
        <v>0</v>
      </c>
      <c r="Y47" s="11">
        <f t="shared" si="25"/>
        <v>0</v>
      </c>
      <c r="Z47" s="11">
        <f t="shared" si="26"/>
        <v>8</v>
      </c>
      <c r="AA47" s="11">
        <f t="shared" si="27"/>
        <v>0</v>
      </c>
      <c r="AB47">
        <f>(SUM(X43,X44,X46,X47)/(SUM(X43,X44,X46,X47)+SUM(V43:V44,V46:V47)))*100</f>
        <v>0</v>
      </c>
    </row>
    <row r="48" spans="1:28" x14ac:dyDescent="0.25">
      <c r="A48" s="20">
        <v>2.2999999999999998</v>
      </c>
      <c r="B48" s="22" t="s">
        <v>108</v>
      </c>
      <c r="C48">
        <v>1</v>
      </c>
      <c r="D48" t="s">
        <v>17</v>
      </c>
      <c r="E48">
        <v>4</v>
      </c>
      <c r="F48">
        <v>65</v>
      </c>
      <c r="G48">
        <v>9</v>
      </c>
      <c r="H48" s="11">
        <f t="shared" si="22"/>
        <v>69.230769230769226</v>
      </c>
      <c r="I48" s="11">
        <f t="shared" si="23"/>
        <v>13</v>
      </c>
      <c r="J48" s="11">
        <f t="shared" si="24"/>
        <v>74</v>
      </c>
      <c r="R48" s="20">
        <v>2.2999999999999998</v>
      </c>
      <c r="S48" s="22" t="s">
        <v>108</v>
      </c>
      <c r="T48">
        <v>1</v>
      </c>
      <c r="U48" t="s">
        <v>17</v>
      </c>
      <c r="V48">
        <v>5</v>
      </c>
      <c r="W48">
        <v>70</v>
      </c>
      <c r="X48">
        <v>12</v>
      </c>
      <c r="Y48" s="11">
        <f t="shared" si="25"/>
        <v>70.588235294117652</v>
      </c>
      <c r="Z48" s="11">
        <f t="shared" si="26"/>
        <v>17</v>
      </c>
      <c r="AA48" s="11">
        <f t="shared" si="27"/>
        <v>82</v>
      </c>
    </row>
    <row r="49" spans="1:28" x14ac:dyDescent="0.25">
      <c r="C49">
        <v>1</v>
      </c>
      <c r="D49" t="s">
        <v>45</v>
      </c>
      <c r="E49">
        <v>5</v>
      </c>
      <c r="F49">
        <v>70</v>
      </c>
      <c r="G49">
        <v>6</v>
      </c>
      <c r="H49" s="11">
        <f t="shared" si="22"/>
        <v>54.54545454545454</v>
      </c>
      <c r="I49" s="11">
        <f t="shared" si="23"/>
        <v>11</v>
      </c>
      <c r="J49" s="11">
        <f t="shared" si="24"/>
        <v>76</v>
      </c>
      <c r="T49">
        <v>1</v>
      </c>
      <c r="U49" t="s">
        <v>45</v>
      </c>
      <c r="V49">
        <v>8</v>
      </c>
      <c r="W49">
        <v>56</v>
      </c>
      <c r="X49">
        <v>6</v>
      </c>
      <c r="Y49" s="11">
        <f t="shared" si="25"/>
        <v>42.857142857142854</v>
      </c>
      <c r="Z49" s="11">
        <f t="shared" si="26"/>
        <v>14</v>
      </c>
      <c r="AA49" s="11">
        <f t="shared" si="27"/>
        <v>62</v>
      </c>
    </row>
    <row r="50" spans="1:28" x14ac:dyDescent="0.25">
      <c r="C50">
        <v>1</v>
      </c>
      <c r="D50" t="s">
        <v>46</v>
      </c>
      <c r="E50">
        <v>12</v>
      </c>
      <c r="F50">
        <v>50</v>
      </c>
      <c r="G50">
        <v>9</v>
      </c>
      <c r="H50" s="11">
        <f t="shared" si="22"/>
        <v>42.857142857142854</v>
      </c>
      <c r="I50" s="11">
        <f t="shared" si="23"/>
        <v>21</v>
      </c>
      <c r="J50" s="11">
        <f t="shared" si="24"/>
        <v>59</v>
      </c>
      <c r="T50">
        <v>1</v>
      </c>
      <c r="U50" t="s">
        <v>46</v>
      </c>
      <c r="V50">
        <v>7</v>
      </c>
      <c r="W50">
        <v>35</v>
      </c>
      <c r="X50">
        <v>5</v>
      </c>
      <c r="Y50" s="11">
        <f t="shared" si="25"/>
        <v>41.666666666666671</v>
      </c>
      <c r="Z50" s="11">
        <f t="shared" si="26"/>
        <v>12</v>
      </c>
      <c r="AA50" s="11">
        <f t="shared" si="27"/>
        <v>40</v>
      </c>
    </row>
    <row r="51" spans="1:28" x14ac:dyDescent="0.25">
      <c r="C51">
        <v>2</v>
      </c>
      <c r="D51" t="s">
        <v>17</v>
      </c>
      <c r="E51">
        <v>5</v>
      </c>
      <c r="F51">
        <v>80</v>
      </c>
      <c r="G51">
        <v>5</v>
      </c>
      <c r="H51" s="11">
        <f t="shared" si="22"/>
        <v>50</v>
      </c>
      <c r="I51" s="11">
        <f t="shared" si="23"/>
        <v>10</v>
      </c>
      <c r="J51" s="11">
        <f t="shared" si="24"/>
        <v>85</v>
      </c>
      <c r="T51">
        <v>2</v>
      </c>
      <c r="U51" t="s">
        <v>17</v>
      </c>
      <c r="V51">
        <v>4</v>
      </c>
      <c r="W51">
        <v>60</v>
      </c>
      <c r="X51">
        <v>12</v>
      </c>
      <c r="Y51" s="11">
        <f t="shared" si="25"/>
        <v>75</v>
      </c>
      <c r="Z51" s="11">
        <f t="shared" si="26"/>
        <v>16</v>
      </c>
      <c r="AA51" s="11">
        <f t="shared" si="27"/>
        <v>72</v>
      </c>
    </row>
    <row r="52" spans="1:28" x14ac:dyDescent="0.25">
      <c r="C52">
        <v>2</v>
      </c>
      <c r="D52" t="s">
        <v>45</v>
      </c>
      <c r="E52">
        <v>6</v>
      </c>
      <c r="F52">
        <v>30</v>
      </c>
      <c r="G52">
        <v>9</v>
      </c>
      <c r="H52" s="11">
        <f t="shared" si="22"/>
        <v>60</v>
      </c>
      <c r="I52" s="11">
        <f t="shared" si="23"/>
        <v>15</v>
      </c>
      <c r="J52" s="11">
        <f t="shared" si="24"/>
        <v>39</v>
      </c>
      <c r="T52">
        <v>2</v>
      </c>
      <c r="U52" t="s">
        <v>45</v>
      </c>
      <c r="V52">
        <v>4</v>
      </c>
      <c r="W52">
        <v>60</v>
      </c>
      <c r="X52">
        <v>10</v>
      </c>
      <c r="Y52" s="11">
        <f t="shared" si="25"/>
        <v>71.428571428571431</v>
      </c>
      <c r="Z52" s="11">
        <f t="shared" si="26"/>
        <v>14</v>
      </c>
      <c r="AA52" s="11">
        <f t="shared" si="27"/>
        <v>70</v>
      </c>
    </row>
    <row r="53" spans="1:28" x14ac:dyDescent="0.25">
      <c r="C53">
        <v>2</v>
      </c>
      <c r="D53" t="s">
        <v>46</v>
      </c>
      <c r="E53">
        <v>7</v>
      </c>
      <c r="F53">
        <v>15</v>
      </c>
      <c r="G53">
        <v>6</v>
      </c>
      <c r="H53" s="11">
        <f t="shared" si="22"/>
        <v>46.153846153846153</v>
      </c>
      <c r="I53" s="11">
        <f t="shared" si="23"/>
        <v>13</v>
      </c>
      <c r="J53" s="11">
        <f t="shared" si="24"/>
        <v>21</v>
      </c>
      <c r="K53">
        <f t="shared" ref="K53" si="28">(SUM(G49,G50,G52,G53)/(SUM(G49,G50,G52,G53)+SUM(E49:E50,E52:E53)))*100</f>
        <v>50</v>
      </c>
      <c r="T53">
        <v>2</v>
      </c>
      <c r="U53" t="s">
        <v>46</v>
      </c>
      <c r="V53">
        <v>4</v>
      </c>
      <c r="W53">
        <v>80</v>
      </c>
      <c r="X53">
        <v>9</v>
      </c>
      <c r="Y53" s="11">
        <f t="shared" si="25"/>
        <v>69.230769230769226</v>
      </c>
      <c r="Z53" s="11">
        <f t="shared" si="26"/>
        <v>13</v>
      </c>
      <c r="AA53" s="11">
        <f t="shared" si="27"/>
        <v>89</v>
      </c>
      <c r="AB53">
        <f t="shared" ref="AB53" si="29">(SUM(X49,X50,X52,X53)/(SUM(X49,X50,X52,X53)+SUM(V49:V50,V52:V53)))*100</f>
        <v>56.60377358490566</v>
      </c>
    </row>
    <row r="54" spans="1:28" x14ac:dyDescent="0.25">
      <c r="A54" s="20">
        <v>4.3</v>
      </c>
      <c r="B54" s="22" t="s">
        <v>108</v>
      </c>
      <c r="C54">
        <v>1</v>
      </c>
      <c r="D54" t="s">
        <v>17</v>
      </c>
      <c r="E54">
        <v>5</v>
      </c>
      <c r="F54">
        <v>25</v>
      </c>
      <c r="G54">
        <v>9</v>
      </c>
      <c r="H54" s="11">
        <f t="shared" si="22"/>
        <v>64.285714285714292</v>
      </c>
      <c r="I54" s="11">
        <f t="shared" si="23"/>
        <v>14</v>
      </c>
      <c r="J54" s="11">
        <f t="shared" si="24"/>
        <v>34</v>
      </c>
      <c r="R54" s="20">
        <v>4.3</v>
      </c>
      <c r="S54" s="22" t="s">
        <v>108</v>
      </c>
      <c r="T54">
        <v>1</v>
      </c>
      <c r="U54" t="s">
        <v>17</v>
      </c>
      <c r="V54">
        <v>3</v>
      </c>
      <c r="W54">
        <v>15</v>
      </c>
      <c r="X54">
        <v>3</v>
      </c>
      <c r="Y54" s="11">
        <f t="shared" si="25"/>
        <v>50</v>
      </c>
      <c r="Z54" s="11">
        <f t="shared" si="26"/>
        <v>6</v>
      </c>
      <c r="AA54" s="11">
        <f t="shared" si="27"/>
        <v>18</v>
      </c>
    </row>
    <row r="55" spans="1:28" x14ac:dyDescent="0.25">
      <c r="C55">
        <v>1</v>
      </c>
      <c r="D55" t="s">
        <v>45</v>
      </c>
      <c r="E55">
        <v>7</v>
      </c>
      <c r="F55">
        <v>15</v>
      </c>
      <c r="G55">
        <v>9</v>
      </c>
      <c r="H55" s="11">
        <f t="shared" si="22"/>
        <v>56.25</v>
      </c>
      <c r="I55" s="11">
        <f t="shared" si="23"/>
        <v>16</v>
      </c>
      <c r="J55" s="11">
        <f t="shared" si="24"/>
        <v>24</v>
      </c>
      <c r="T55">
        <v>1</v>
      </c>
      <c r="U55" t="s">
        <v>45</v>
      </c>
      <c r="V55">
        <v>7</v>
      </c>
      <c r="W55">
        <v>15</v>
      </c>
      <c r="X55">
        <v>2</v>
      </c>
      <c r="Y55" s="11">
        <f t="shared" si="25"/>
        <v>22.222222222222221</v>
      </c>
      <c r="Z55" s="11">
        <f t="shared" si="26"/>
        <v>9</v>
      </c>
      <c r="AA55" s="11">
        <f t="shared" si="27"/>
        <v>17</v>
      </c>
    </row>
    <row r="56" spans="1:28" x14ac:dyDescent="0.25">
      <c r="C56">
        <v>1</v>
      </c>
      <c r="D56" t="s">
        <v>46</v>
      </c>
      <c r="E56">
        <v>4</v>
      </c>
      <c r="F56">
        <v>9</v>
      </c>
      <c r="G56">
        <v>5</v>
      </c>
      <c r="H56" s="11">
        <f t="shared" si="22"/>
        <v>55.555555555555557</v>
      </c>
      <c r="I56" s="11">
        <f t="shared" si="23"/>
        <v>9</v>
      </c>
      <c r="J56" s="11">
        <f t="shared" si="24"/>
        <v>14</v>
      </c>
      <c r="T56">
        <v>1</v>
      </c>
      <c r="U56" t="s">
        <v>46</v>
      </c>
      <c r="V56">
        <v>7</v>
      </c>
      <c r="W56">
        <v>16</v>
      </c>
      <c r="X56">
        <v>5</v>
      </c>
      <c r="Y56" s="11">
        <f t="shared" si="25"/>
        <v>41.666666666666671</v>
      </c>
      <c r="Z56" s="11">
        <f t="shared" si="26"/>
        <v>12</v>
      </c>
      <c r="AA56" s="11">
        <f t="shared" si="27"/>
        <v>21</v>
      </c>
    </row>
    <row r="57" spans="1:28" x14ac:dyDescent="0.25">
      <c r="C57">
        <v>2</v>
      </c>
      <c r="D57" t="s">
        <v>17</v>
      </c>
      <c r="E57">
        <v>7</v>
      </c>
      <c r="F57">
        <v>2</v>
      </c>
      <c r="G57">
        <v>4</v>
      </c>
      <c r="H57" s="11">
        <f t="shared" si="22"/>
        <v>36.363636363636367</v>
      </c>
      <c r="I57" s="11">
        <f t="shared" si="23"/>
        <v>11</v>
      </c>
      <c r="J57" s="11">
        <f t="shared" si="24"/>
        <v>6</v>
      </c>
      <c r="T57">
        <v>2</v>
      </c>
      <c r="U57" t="s">
        <v>17</v>
      </c>
      <c r="V57">
        <v>10</v>
      </c>
      <c r="W57">
        <v>8</v>
      </c>
      <c r="X57">
        <v>2</v>
      </c>
      <c r="Y57" s="11">
        <f t="shared" si="25"/>
        <v>16.666666666666664</v>
      </c>
      <c r="Z57" s="11">
        <f t="shared" si="26"/>
        <v>12</v>
      </c>
      <c r="AA57" s="11">
        <f t="shared" si="27"/>
        <v>10</v>
      </c>
    </row>
    <row r="58" spans="1:28" x14ac:dyDescent="0.25">
      <c r="C58">
        <v>2</v>
      </c>
      <c r="D58" t="s">
        <v>45</v>
      </c>
      <c r="E58">
        <v>4</v>
      </c>
      <c r="F58">
        <v>15</v>
      </c>
      <c r="G58">
        <v>12</v>
      </c>
      <c r="H58" s="11">
        <f t="shared" si="22"/>
        <v>75</v>
      </c>
      <c r="I58" s="11">
        <f t="shared" si="23"/>
        <v>16</v>
      </c>
      <c r="J58" s="11">
        <f t="shared" si="24"/>
        <v>27</v>
      </c>
      <c r="T58">
        <v>2</v>
      </c>
      <c r="U58" t="s">
        <v>45</v>
      </c>
      <c r="V58">
        <v>5</v>
      </c>
      <c r="W58">
        <v>25</v>
      </c>
      <c r="X58">
        <v>3</v>
      </c>
      <c r="Y58" s="11">
        <f t="shared" si="25"/>
        <v>37.5</v>
      </c>
      <c r="Z58" s="11">
        <f t="shared" si="26"/>
        <v>8</v>
      </c>
      <c r="AA58" s="11">
        <f t="shared" si="27"/>
        <v>28</v>
      </c>
    </row>
    <row r="59" spans="1:28" x14ac:dyDescent="0.25">
      <c r="C59">
        <v>2</v>
      </c>
      <c r="D59" t="s">
        <v>46</v>
      </c>
      <c r="E59">
        <v>6</v>
      </c>
      <c r="F59">
        <v>15</v>
      </c>
      <c r="G59">
        <v>6</v>
      </c>
      <c r="H59" s="11">
        <f t="shared" si="22"/>
        <v>50</v>
      </c>
      <c r="I59" s="11">
        <f t="shared" si="23"/>
        <v>12</v>
      </c>
      <c r="J59" s="11">
        <f t="shared" si="24"/>
        <v>21</v>
      </c>
      <c r="K59">
        <f t="shared" ref="K59" si="30">(SUM(G55,G56,G58,G59)/(SUM(G55,G56,G58,G59)+SUM(E55:E56,E58:E59)))*100</f>
        <v>60.377358490566039</v>
      </c>
      <c r="T59">
        <v>2</v>
      </c>
      <c r="U59" t="s">
        <v>46</v>
      </c>
      <c r="V59">
        <v>5</v>
      </c>
      <c r="W59">
        <v>6</v>
      </c>
      <c r="X59">
        <v>5</v>
      </c>
      <c r="Y59" s="11">
        <f t="shared" si="25"/>
        <v>50</v>
      </c>
      <c r="Z59" s="11">
        <f t="shared" si="26"/>
        <v>10</v>
      </c>
      <c r="AA59" s="11">
        <f t="shared" si="27"/>
        <v>11</v>
      </c>
      <c r="AB59">
        <f t="shared" ref="AB59" si="31">(SUM(X55,X56,X58,X59)/(SUM(X55,X56,X58,X59)+SUM(V55:V56,V58:V59)))*100</f>
        <v>38.461538461538467</v>
      </c>
    </row>
    <row r="60" spans="1:28" x14ac:dyDescent="0.25">
      <c r="A60" s="20">
        <v>5.0999999999999996</v>
      </c>
      <c r="B60" s="22" t="s">
        <v>108</v>
      </c>
      <c r="C60">
        <v>1</v>
      </c>
      <c r="D60" t="s">
        <v>17</v>
      </c>
      <c r="E60">
        <v>4</v>
      </c>
      <c r="F60">
        <v>8</v>
      </c>
      <c r="G60">
        <v>7</v>
      </c>
      <c r="H60" s="11">
        <f t="shared" si="22"/>
        <v>63.636363636363633</v>
      </c>
      <c r="I60" s="11">
        <f t="shared" si="23"/>
        <v>11</v>
      </c>
      <c r="J60" s="11">
        <f t="shared" si="24"/>
        <v>15</v>
      </c>
      <c r="R60" s="20">
        <v>5.0999999999999996</v>
      </c>
      <c r="S60" s="22" t="s">
        <v>108</v>
      </c>
      <c r="T60">
        <v>1</v>
      </c>
      <c r="U60" t="s">
        <v>17</v>
      </c>
      <c r="V60">
        <v>6</v>
      </c>
      <c r="W60">
        <v>35</v>
      </c>
      <c r="X60">
        <v>5</v>
      </c>
      <c r="Y60" s="11">
        <f t="shared" si="25"/>
        <v>45.454545454545453</v>
      </c>
      <c r="Z60" s="11">
        <f t="shared" si="26"/>
        <v>11</v>
      </c>
      <c r="AA60" s="11">
        <f t="shared" si="27"/>
        <v>40</v>
      </c>
    </row>
    <row r="61" spans="1:28" x14ac:dyDescent="0.25">
      <c r="C61">
        <v>1</v>
      </c>
      <c r="D61" t="s">
        <v>45</v>
      </c>
      <c r="E61">
        <v>6</v>
      </c>
      <c r="F61">
        <v>15</v>
      </c>
      <c r="G61">
        <v>6</v>
      </c>
      <c r="H61" s="11">
        <f t="shared" si="22"/>
        <v>50</v>
      </c>
      <c r="I61" s="11">
        <f t="shared" si="23"/>
        <v>12</v>
      </c>
      <c r="J61" s="11">
        <f t="shared" si="24"/>
        <v>21</v>
      </c>
      <c r="T61">
        <v>1</v>
      </c>
      <c r="U61" t="s">
        <v>45</v>
      </c>
      <c r="V61">
        <v>4</v>
      </c>
      <c r="W61">
        <v>20</v>
      </c>
      <c r="X61">
        <v>6</v>
      </c>
      <c r="Y61" s="11">
        <f t="shared" si="25"/>
        <v>60</v>
      </c>
      <c r="Z61" s="11">
        <f t="shared" si="26"/>
        <v>10</v>
      </c>
      <c r="AA61" s="11">
        <f t="shared" si="27"/>
        <v>26</v>
      </c>
    </row>
    <row r="62" spans="1:28" x14ac:dyDescent="0.25">
      <c r="C62">
        <v>1</v>
      </c>
      <c r="D62" t="s">
        <v>46</v>
      </c>
      <c r="E62">
        <v>6</v>
      </c>
      <c r="F62">
        <v>20</v>
      </c>
      <c r="G62">
        <v>8</v>
      </c>
      <c r="H62" s="11">
        <f t="shared" si="22"/>
        <v>57.142857142857139</v>
      </c>
      <c r="I62" s="11">
        <f t="shared" si="23"/>
        <v>14</v>
      </c>
      <c r="J62" s="11">
        <f t="shared" si="24"/>
        <v>28</v>
      </c>
      <c r="T62">
        <v>1</v>
      </c>
      <c r="U62" t="s">
        <v>46</v>
      </c>
      <c r="V62">
        <v>5</v>
      </c>
      <c r="W62">
        <v>25</v>
      </c>
      <c r="X62">
        <v>6</v>
      </c>
      <c r="Y62" s="11">
        <f t="shared" si="25"/>
        <v>54.54545454545454</v>
      </c>
      <c r="Z62" s="11">
        <f t="shared" si="26"/>
        <v>11</v>
      </c>
      <c r="AA62" s="11">
        <f t="shared" si="27"/>
        <v>31</v>
      </c>
    </row>
    <row r="63" spans="1:28" x14ac:dyDescent="0.25">
      <c r="C63">
        <v>2</v>
      </c>
      <c r="D63" t="s">
        <v>17</v>
      </c>
      <c r="E63">
        <v>2</v>
      </c>
      <c r="F63">
        <v>25</v>
      </c>
      <c r="G63">
        <v>5</v>
      </c>
      <c r="H63" s="11">
        <f t="shared" si="22"/>
        <v>71.428571428571431</v>
      </c>
      <c r="I63" s="11">
        <f t="shared" si="23"/>
        <v>7</v>
      </c>
      <c r="J63" s="11">
        <f t="shared" si="24"/>
        <v>30</v>
      </c>
      <c r="T63">
        <v>2</v>
      </c>
      <c r="U63" t="s">
        <v>17</v>
      </c>
      <c r="V63">
        <v>4</v>
      </c>
      <c r="W63">
        <v>30</v>
      </c>
      <c r="X63">
        <v>8</v>
      </c>
      <c r="Y63" s="11">
        <f t="shared" si="25"/>
        <v>66.666666666666657</v>
      </c>
      <c r="Z63" s="11">
        <f t="shared" si="26"/>
        <v>12</v>
      </c>
      <c r="AA63" s="11">
        <f t="shared" si="27"/>
        <v>38</v>
      </c>
    </row>
    <row r="64" spans="1:28" x14ac:dyDescent="0.25">
      <c r="C64">
        <v>2</v>
      </c>
      <c r="D64" t="s">
        <v>45</v>
      </c>
      <c r="E64">
        <v>1</v>
      </c>
      <c r="F64">
        <v>15</v>
      </c>
      <c r="G64">
        <v>7</v>
      </c>
      <c r="H64" s="11">
        <f t="shared" si="22"/>
        <v>87.5</v>
      </c>
      <c r="I64" s="11">
        <f t="shared" si="23"/>
        <v>8</v>
      </c>
      <c r="J64" s="11">
        <f t="shared" si="24"/>
        <v>22</v>
      </c>
      <c r="T64">
        <v>2</v>
      </c>
      <c r="U64" t="s">
        <v>45</v>
      </c>
      <c r="V64">
        <v>9</v>
      </c>
      <c r="W64">
        <v>10</v>
      </c>
      <c r="X64">
        <v>2</v>
      </c>
      <c r="Y64" s="11">
        <f t="shared" si="25"/>
        <v>18.181818181818183</v>
      </c>
      <c r="Z64" s="11">
        <f t="shared" si="26"/>
        <v>11</v>
      </c>
      <c r="AA64" s="11">
        <f t="shared" si="27"/>
        <v>12</v>
      </c>
    </row>
    <row r="65" spans="1:28" x14ac:dyDescent="0.25">
      <c r="C65">
        <v>2</v>
      </c>
      <c r="D65" t="s">
        <v>46</v>
      </c>
      <c r="E65">
        <v>8</v>
      </c>
      <c r="F65">
        <v>11</v>
      </c>
      <c r="G65">
        <v>6</v>
      </c>
      <c r="H65" s="11">
        <f t="shared" si="22"/>
        <v>42.857142857142854</v>
      </c>
      <c r="I65" s="11">
        <f t="shared" si="23"/>
        <v>14</v>
      </c>
      <c r="J65" s="11">
        <f t="shared" si="24"/>
        <v>17</v>
      </c>
      <c r="K65">
        <f t="shared" ref="K65" si="32">(SUM(G61,G62,G64,G65)/(SUM(G61,G62,G64,G65)+SUM(E61:E62,E64:E65)))*100</f>
        <v>56.25</v>
      </c>
      <c r="T65">
        <v>2</v>
      </c>
      <c r="U65" t="s">
        <v>46</v>
      </c>
      <c r="V65">
        <v>6</v>
      </c>
      <c r="W65">
        <v>35</v>
      </c>
      <c r="X65">
        <v>5</v>
      </c>
      <c r="Y65" s="11">
        <f t="shared" si="25"/>
        <v>45.454545454545453</v>
      </c>
      <c r="Z65" s="11">
        <f t="shared" si="26"/>
        <v>11</v>
      </c>
      <c r="AA65" s="11">
        <f t="shared" si="27"/>
        <v>40</v>
      </c>
      <c r="AB65">
        <f t="shared" ref="AB65" si="33">(SUM(X61,X62,X64,X65)/(SUM(X61,X62,X64,X65)+SUM(V61:V62,V64:V65)))*100</f>
        <v>44.186046511627907</v>
      </c>
    </row>
    <row r="66" spans="1:28" x14ac:dyDescent="0.25">
      <c r="A66" s="20">
        <v>1.7</v>
      </c>
      <c r="B66" s="22" t="s">
        <v>108</v>
      </c>
      <c r="C66">
        <v>1</v>
      </c>
      <c r="D66" t="s">
        <v>109</v>
      </c>
      <c r="E66">
        <v>11</v>
      </c>
      <c r="F66">
        <v>0</v>
      </c>
      <c r="G66">
        <v>0</v>
      </c>
      <c r="H66" s="11">
        <f t="shared" si="22"/>
        <v>0</v>
      </c>
      <c r="I66" s="11">
        <f t="shared" si="23"/>
        <v>11</v>
      </c>
      <c r="J66" s="11">
        <f t="shared" si="24"/>
        <v>0</v>
      </c>
      <c r="R66" s="20">
        <v>1.7</v>
      </c>
      <c r="S66" s="22" t="s">
        <v>108</v>
      </c>
      <c r="T66">
        <v>1</v>
      </c>
      <c r="U66" t="s">
        <v>109</v>
      </c>
      <c r="V66">
        <v>8</v>
      </c>
      <c r="W66">
        <v>15</v>
      </c>
      <c r="X66">
        <v>2</v>
      </c>
      <c r="Y66" s="11">
        <f t="shared" si="25"/>
        <v>20</v>
      </c>
      <c r="Z66" s="11">
        <f t="shared" si="26"/>
        <v>10</v>
      </c>
      <c r="AA66" s="11">
        <f t="shared" si="27"/>
        <v>17</v>
      </c>
    </row>
    <row r="67" spans="1:28" x14ac:dyDescent="0.25">
      <c r="C67">
        <v>1</v>
      </c>
      <c r="D67" t="s">
        <v>110</v>
      </c>
      <c r="E67">
        <v>12</v>
      </c>
      <c r="F67">
        <v>0</v>
      </c>
      <c r="G67">
        <v>0</v>
      </c>
      <c r="H67" s="11">
        <f t="shared" si="22"/>
        <v>0</v>
      </c>
      <c r="I67" s="11">
        <f t="shared" si="23"/>
        <v>12</v>
      </c>
      <c r="J67" s="11">
        <f t="shared" si="24"/>
        <v>0</v>
      </c>
      <c r="T67">
        <v>1</v>
      </c>
      <c r="U67" t="s">
        <v>110</v>
      </c>
      <c r="V67">
        <v>9</v>
      </c>
      <c r="W67">
        <v>3</v>
      </c>
      <c r="X67">
        <v>0</v>
      </c>
      <c r="Y67" s="11">
        <f t="shared" si="25"/>
        <v>0</v>
      </c>
      <c r="Z67" s="11">
        <f t="shared" si="26"/>
        <v>9</v>
      </c>
      <c r="AA67" s="11">
        <f t="shared" si="27"/>
        <v>3</v>
      </c>
    </row>
    <row r="68" spans="1:28" x14ac:dyDescent="0.25">
      <c r="C68">
        <v>1</v>
      </c>
      <c r="D68" t="s">
        <v>111</v>
      </c>
      <c r="E68">
        <v>11</v>
      </c>
      <c r="F68">
        <v>15</v>
      </c>
      <c r="G68">
        <v>0</v>
      </c>
      <c r="H68" s="11">
        <f t="shared" si="22"/>
        <v>0</v>
      </c>
      <c r="I68" s="11">
        <f t="shared" si="23"/>
        <v>11</v>
      </c>
      <c r="J68" s="11">
        <f t="shared" si="24"/>
        <v>15</v>
      </c>
      <c r="T68">
        <v>1</v>
      </c>
      <c r="U68" t="s">
        <v>111</v>
      </c>
      <c r="V68">
        <v>12</v>
      </c>
      <c r="W68">
        <v>4</v>
      </c>
      <c r="X68">
        <v>0</v>
      </c>
      <c r="Y68" s="11">
        <f t="shared" si="25"/>
        <v>0</v>
      </c>
      <c r="Z68" s="11">
        <f t="shared" si="26"/>
        <v>12</v>
      </c>
      <c r="AA68" s="11">
        <f t="shared" si="27"/>
        <v>4</v>
      </c>
    </row>
    <row r="69" spans="1:28" x14ac:dyDescent="0.25">
      <c r="C69">
        <v>2</v>
      </c>
      <c r="D69" t="s">
        <v>109</v>
      </c>
      <c r="E69">
        <v>9</v>
      </c>
      <c r="F69">
        <v>0</v>
      </c>
      <c r="G69">
        <v>0</v>
      </c>
      <c r="H69" s="11">
        <f t="shared" si="22"/>
        <v>0</v>
      </c>
      <c r="I69" s="11">
        <f t="shared" si="23"/>
        <v>9</v>
      </c>
      <c r="J69" s="11">
        <f t="shared" si="24"/>
        <v>0</v>
      </c>
      <c r="T69">
        <v>2</v>
      </c>
      <c r="U69" t="s">
        <v>109</v>
      </c>
      <c r="V69">
        <v>9</v>
      </c>
      <c r="W69">
        <v>8</v>
      </c>
      <c r="X69">
        <v>1</v>
      </c>
      <c r="Y69" s="11">
        <f t="shared" si="25"/>
        <v>10</v>
      </c>
      <c r="Z69" s="11">
        <f t="shared" si="26"/>
        <v>10</v>
      </c>
      <c r="AA69" s="11">
        <f t="shared" si="27"/>
        <v>9</v>
      </c>
    </row>
    <row r="70" spans="1:28" x14ac:dyDescent="0.25">
      <c r="C70">
        <v>2</v>
      </c>
      <c r="D70" t="s">
        <v>110</v>
      </c>
      <c r="E70">
        <v>11</v>
      </c>
      <c r="F70">
        <v>10</v>
      </c>
      <c r="G70">
        <v>0</v>
      </c>
      <c r="H70" s="11">
        <f t="shared" si="22"/>
        <v>0</v>
      </c>
      <c r="I70" s="11">
        <f t="shared" si="23"/>
        <v>11</v>
      </c>
      <c r="J70" s="11">
        <f t="shared" si="24"/>
        <v>10</v>
      </c>
      <c r="T70">
        <v>2</v>
      </c>
      <c r="U70" t="s">
        <v>110</v>
      </c>
      <c r="V70">
        <v>12</v>
      </c>
      <c r="W70">
        <v>0</v>
      </c>
      <c r="X70">
        <v>0</v>
      </c>
      <c r="Y70" s="11">
        <f t="shared" si="25"/>
        <v>0</v>
      </c>
      <c r="Z70" s="11">
        <f t="shared" si="26"/>
        <v>12</v>
      </c>
      <c r="AA70" s="11">
        <f t="shared" si="27"/>
        <v>0</v>
      </c>
    </row>
    <row r="71" spans="1:28" x14ac:dyDescent="0.25">
      <c r="C71">
        <v>2</v>
      </c>
      <c r="D71" t="s">
        <v>111</v>
      </c>
      <c r="E71">
        <v>9</v>
      </c>
      <c r="F71">
        <v>3</v>
      </c>
      <c r="G71">
        <v>0</v>
      </c>
      <c r="H71" s="11">
        <f t="shared" si="22"/>
        <v>0</v>
      </c>
      <c r="I71" s="11">
        <f t="shared" si="23"/>
        <v>9</v>
      </c>
      <c r="J71" s="11">
        <f t="shared" si="24"/>
        <v>3</v>
      </c>
      <c r="K71">
        <f t="shared" ref="K71" si="34">(SUM(G67,G68,G70,G71)/(SUM(G67,G68,G70,G71)+SUM(E67:E68,E70:E71)))*100</f>
        <v>0</v>
      </c>
      <c r="T71">
        <v>2</v>
      </c>
      <c r="U71" t="s">
        <v>111</v>
      </c>
      <c r="V71">
        <v>12</v>
      </c>
      <c r="W71">
        <v>20</v>
      </c>
      <c r="X71">
        <v>1</v>
      </c>
      <c r="Y71" s="11">
        <f t="shared" si="25"/>
        <v>7.6923076923076925</v>
      </c>
      <c r="Z71" s="11">
        <f t="shared" si="26"/>
        <v>13</v>
      </c>
      <c r="AA71" s="11">
        <f t="shared" si="27"/>
        <v>21</v>
      </c>
      <c r="AB71">
        <f t="shared" ref="AB71" si="35">(SUM(X67,X68,X70,X71)/(SUM(X67,X68,X70,X71)+SUM(V67:V68,V70:V71)))*100</f>
        <v>2.1739130434782608</v>
      </c>
    </row>
    <row r="72" spans="1:28" x14ac:dyDescent="0.25">
      <c r="A72" s="20">
        <v>4.3</v>
      </c>
      <c r="B72" s="22" t="s">
        <v>108</v>
      </c>
      <c r="C72">
        <v>1</v>
      </c>
      <c r="D72" t="s">
        <v>109</v>
      </c>
      <c r="H72" s="11"/>
      <c r="I72" s="11"/>
      <c r="J72" s="11"/>
      <c r="R72" s="20">
        <v>4.3</v>
      </c>
      <c r="S72" s="22" t="s">
        <v>108</v>
      </c>
      <c r="T72">
        <v>1</v>
      </c>
      <c r="U72" t="s">
        <v>109</v>
      </c>
      <c r="Y72" s="11"/>
      <c r="Z72" s="11"/>
      <c r="AA72" s="11"/>
    </row>
    <row r="73" spans="1:28" x14ac:dyDescent="0.25">
      <c r="C73">
        <v>1</v>
      </c>
      <c r="D73" t="s">
        <v>110</v>
      </c>
      <c r="H73" s="11"/>
      <c r="I73" s="11"/>
      <c r="J73" s="11"/>
      <c r="T73">
        <v>1</v>
      </c>
      <c r="U73" t="s">
        <v>110</v>
      </c>
      <c r="Y73" s="11"/>
      <c r="Z73" s="11"/>
      <c r="AA73" s="11"/>
    </row>
    <row r="74" spans="1:28" x14ac:dyDescent="0.25">
      <c r="C74">
        <v>1</v>
      </c>
      <c r="D74" t="s">
        <v>111</v>
      </c>
      <c r="E74">
        <v>11</v>
      </c>
      <c r="F74">
        <v>2</v>
      </c>
      <c r="G74">
        <v>2</v>
      </c>
      <c r="H74" s="11">
        <f t="shared" si="22"/>
        <v>15.384615384615385</v>
      </c>
      <c r="I74" s="11">
        <f t="shared" si="23"/>
        <v>13</v>
      </c>
      <c r="J74" s="11">
        <f t="shared" si="24"/>
        <v>4</v>
      </c>
      <c r="T74">
        <v>1</v>
      </c>
      <c r="U74" t="s">
        <v>111</v>
      </c>
      <c r="Y74" s="11"/>
      <c r="Z74" s="11"/>
      <c r="AA74" s="11"/>
    </row>
    <row r="75" spans="1:28" x14ac:dyDescent="0.25">
      <c r="C75">
        <v>2</v>
      </c>
      <c r="D75" t="s">
        <v>109</v>
      </c>
      <c r="H75" s="11"/>
      <c r="I75" s="11"/>
      <c r="J75" s="11"/>
      <c r="T75">
        <v>2</v>
      </c>
      <c r="U75" t="s">
        <v>109</v>
      </c>
      <c r="Y75" s="11"/>
      <c r="Z75" s="11"/>
      <c r="AA75" s="11"/>
    </row>
    <row r="76" spans="1:28" x14ac:dyDescent="0.25">
      <c r="C76">
        <v>2</v>
      </c>
      <c r="D76" t="s">
        <v>110</v>
      </c>
      <c r="H76" s="11"/>
      <c r="I76" s="11"/>
      <c r="J76" s="11"/>
      <c r="T76">
        <v>2</v>
      </c>
      <c r="U76" t="s">
        <v>110</v>
      </c>
      <c r="Y76" s="11"/>
      <c r="Z76" s="11"/>
      <c r="AA76" s="11"/>
    </row>
    <row r="77" spans="1:28" x14ac:dyDescent="0.25">
      <c r="C77">
        <v>2</v>
      </c>
      <c r="D77" t="s">
        <v>111</v>
      </c>
      <c r="E77">
        <v>19</v>
      </c>
      <c r="F77">
        <v>14</v>
      </c>
      <c r="G77">
        <v>1</v>
      </c>
      <c r="H77" s="11">
        <f t="shared" si="22"/>
        <v>5</v>
      </c>
      <c r="I77" s="11">
        <f t="shared" si="23"/>
        <v>20</v>
      </c>
      <c r="J77" s="11">
        <f t="shared" si="24"/>
        <v>15</v>
      </c>
      <c r="K77">
        <f t="shared" ref="K77" si="36">(SUM(G73,G74,G76,G77)/(SUM(G73,G74,G76,G77)+SUM(E73:E74,E76:E77)))*100</f>
        <v>9.0909090909090917</v>
      </c>
      <c r="T77">
        <v>2</v>
      </c>
      <c r="U77" t="s">
        <v>111</v>
      </c>
      <c r="Y77" s="11"/>
      <c r="Z77" s="11"/>
      <c r="AA77" s="11"/>
      <c r="AB77" t="e">
        <f t="shared" ref="AB77" si="37">(SUM(X73,X74,X76,X77)/(SUM(X73,X74,X76,X77)+SUM(V73:V74,V76:V77)))*100</f>
        <v>#DIV/0!</v>
      </c>
    </row>
    <row r="78" spans="1:28" x14ac:dyDescent="0.25">
      <c r="A78" s="20">
        <v>5.0999999999999996</v>
      </c>
      <c r="B78" s="22" t="s">
        <v>108</v>
      </c>
      <c r="C78">
        <v>1</v>
      </c>
      <c r="D78" t="s">
        <v>109</v>
      </c>
      <c r="H78" s="11"/>
      <c r="I78" s="11"/>
      <c r="J78" s="11"/>
      <c r="R78" s="20">
        <v>5.0999999999999996</v>
      </c>
      <c r="S78" s="22" t="s">
        <v>108</v>
      </c>
      <c r="T78">
        <v>1</v>
      </c>
      <c r="U78" t="s">
        <v>109</v>
      </c>
      <c r="Y78" s="11"/>
      <c r="Z78" s="11"/>
      <c r="AA78" s="11"/>
    </row>
    <row r="79" spans="1:28" x14ac:dyDescent="0.25">
      <c r="C79">
        <v>1</v>
      </c>
      <c r="D79" t="s">
        <v>110</v>
      </c>
      <c r="E79">
        <v>10</v>
      </c>
      <c r="F79">
        <v>10</v>
      </c>
      <c r="G79">
        <v>5</v>
      </c>
      <c r="H79" s="11">
        <f t="shared" si="22"/>
        <v>33.333333333333329</v>
      </c>
      <c r="I79" s="11">
        <f t="shared" si="23"/>
        <v>15</v>
      </c>
      <c r="J79" s="11">
        <f t="shared" si="24"/>
        <v>15</v>
      </c>
      <c r="T79">
        <v>1</v>
      </c>
      <c r="U79" t="s">
        <v>110</v>
      </c>
      <c r="V79">
        <v>11</v>
      </c>
      <c r="W79">
        <v>25</v>
      </c>
      <c r="X79">
        <v>6</v>
      </c>
      <c r="Y79" s="11">
        <f t="shared" si="25"/>
        <v>35.294117647058826</v>
      </c>
      <c r="Z79" s="11">
        <f t="shared" si="26"/>
        <v>17</v>
      </c>
      <c r="AA79" s="11">
        <f t="shared" si="27"/>
        <v>31</v>
      </c>
    </row>
    <row r="80" spans="1:28" x14ac:dyDescent="0.25">
      <c r="C80">
        <v>1</v>
      </c>
      <c r="D80" t="s">
        <v>111</v>
      </c>
      <c r="E80">
        <v>8</v>
      </c>
      <c r="F80">
        <v>22</v>
      </c>
      <c r="G80">
        <v>9</v>
      </c>
      <c r="H80" s="11">
        <f t="shared" si="22"/>
        <v>52.941176470588239</v>
      </c>
      <c r="I80" s="11">
        <f t="shared" si="23"/>
        <v>17</v>
      </c>
      <c r="J80" s="11">
        <f t="shared" si="24"/>
        <v>31</v>
      </c>
      <c r="T80">
        <v>1</v>
      </c>
      <c r="U80" t="s">
        <v>111</v>
      </c>
      <c r="V80">
        <v>7</v>
      </c>
      <c r="W80">
        <v>20</v>
      </c>
      <c r="X80">
        <v>4</v>
      </c>
      <c r="Y80" s="11">
        <f t="shared" si="25"/>
        <v>36.363636363636367</v>
      </c>
      <c r="Z80" s="11">
        <f t="shared" si="26"/>
        <v>11</v>
      </c>
      <c r="AA80" s="11">
        <f t="shared" si="27"/>
        <v>24</v>
      </c>
    </row>
    <row r="81" spans="3:28" x14ac:dyDescent="0.25">
      <c r="C81">
        <v>2</v>
      </c>
      <c r="D81" t="s">
        <v>109</v>
      </c>
      <c r="H81" s="11"/>
      <c r="I81" s="11"/>
      <c r="J81" s="11"/>
      <c r="T81">
        <v>2</v>
      </c>
      <c r="U81" t="s">
        <v>109</v>
      </c>
      <c r="Y81" s="11"/>
      <c r="Z81" s="11"/>
      <c r="AA81" s="11"/>
    </row>
    <row r="82" spans="3:28" x14ac:dyDescent="0.25">
      <c r="C82">
        <v>2</v>
      </c>
      <c r="D82" t="s">
        <v>110</v>
      </c>
      <c r="E82">
        <v>11</v>
      </c>
      <c r="F82">
        <v>20</v>
      </c>
      <c r="G82">
        <v>8</v>
      </c>
      <c r="H82" s="11">
        <f t="shared" si="22"/>
        <v>42.105263157894733</v>
      </c>
      <c r="I82" s="11">
        <f t="shared" si="23"/>
        <v>19</v>
      </c>
      <c r="J82" s="11">
        <f t="shared" si="24"/>
        <v>28</v>
      </c>
      <c r="T82">
        <v>2</v>
      </c>
      <c r="U82" t="s">
        <v>110</v>
      </c>
      <c r="V82">
        <v>5</v>
      </c>
      <c r="W82">
        <v>35</v>
      </c>
      <c r="X82">
        <v>3</v>
      </c>
      <c r="Y82" s="11">
        <f t="shared" si="25"/>
        <v>37.5</v>
      </c>
      <c r="Z82" s="11">
        <f t="shared" si="26"/>
        <v>8</v>
      </c>
      <c r="AA82" s="11">
        <f t="shared" si="27"/>
        <v>38</v>
      </c>
    </row>
    <row r="83" spans="3:28" x14ac:dyDescent="0.25">
      <c r="C83">
        <v>2</v>
      </c>
      <c r="D83" t="s">
        <v>111</v>
      </c>
      <c r="E83">
        <v>9</v>
      </c>
      <c r="F83">
        <v>15</v>
      </c>
      <c r="G83">
        <v>2</v>
      </c>
      <c r="H83" s="11">
        <f t="shared" si="22"/>
        <v>18.181818181818183</v>
      </c>
      <c r="I83" s="11">
        <f t="shared" si="23"/>
        <v>11</v>
      </c>
      <c r="J83" s="11">
        <f t="shared" si="24"/>
        <v>17</v>
      </c>
      <c r="K83">
        <f t="shared" ref="K83" si="38">(SUM(G79,G80,G82,G83)/(SUM(G79,G80,G82,G83)+SUM(E79:E80,E82:E83)))*100</f>
        <v>38.70967741935484</v>
      </c>
      <c r="T83">
        <v>2</v>
      </c>
      <c r="U83" t="s">
        <v>111</v>
      </c>
      <c r="V83">
        <v>5</v>
      </c>
      <c r="W83">
        <v>11</v>
      </c>
      <c r="X83">
        <v>3</v>
      </c>
      <c r="Y83" s="11">
        <f t="shared" si="25"/>
        <v>37.5</v>
      </c>
      <c r="Z83" s="11">
        <f t="shared" si="26"/>
        <v>8</v>
      </c>
      <c r="AA83" s="11">
        <f t="shared" si="27"/>
        <v>14</v>
      </c>
      <c r="AB83">
        <f t="shared" ref="AB83" si="39">(SUM(X79,X80,X82,X83)/(SUM(X79,X80,X82,X83)+SUM(V79:V80,V82:V83)))*100</f>
        <v>36.363636363636367</v>
      </c>
    </row>
    <row r="84" spans="3:28" ht="15.75" x14ac:dyDescent="0.25">
      <c r="E84" s="2">
        <f t="shared" ref="E84:J84" si="40">AVERAGE(E42:E83)</f>
        <v>8.2777777777777786</v>
      </c>
      <c r="F84" s="2">
        <f t="shared" si="40"/>
        <v>17.333333333333332</v>
      </c>
      <c r="G84" s="2">
        <f t="shared" si="40"/>
        <v>4.416666666666667</v>
      </c>
      <c r="H84" s="2">
        <f t="shared" si="40"/>
        <v>34.159812794036228</v>
      </c>
      <c r="I84" s="2">
        <f t="shared" si="40"/>
        <v>12.694444444444445</v>
      </c>
      <c r="J84" s="2">
        <f t="shared" si="40"/>
        <v>21.75</v>
      </c>
      <c r="V84" s="2">
        <f t="shared" ref="V84:AA84" si="41">AVERAGE(V42:V83)</f>
        <v>7.5294117647058822</v>
      </c>
      <c r="W84" s="2">
        <f t="shared" si="41"/>
        <v>22.088235294117649</v>
      </c>
      <c r="X84" s="2">
        <f t="shared" si="41"/>
        <v>3.7058823529411766</v>
      </c>
      <c r="Y84" s="2">
        <f t="shared" si="41"/>
        <v>31.278824501142843</v>
      </c>
      <c r="Z84" s="2">
        <f t="shared" si="41"/>
        <v>11.235294117647058</v>
      </c>
      <c r="AA84" s="2">
        <f t="shared" si="41"/>
        <v>25.794117647058822</v>
      </c>
    </row>
    <row r="85" spans="3:28" x14ac:dyDescent="0.25">
      <c r="E85">
        <f t="shared" ref="E85:J85" si="42">STDEV(E42:E83)</f>
        <v>3.7079922261523617</v>
      </c>
      <c r="F85">
        <f t="shared" si="42"/>
        <v>19.824948207462519</v>
      </c>
      <c r="G85">
        <f t="shared" si="42"/>
        <v>3.6596252735569994</v>
      </c>
      <c r="H85">
        <f t="shared" si="42"/>
        <v>27.695405603101758</v>
      </c>
      <c r="I85">
        <f t="shared" si="42"/>
        <v>3.2497863177616932</v>
      </c>
      <c r="J85">
        <f t="shared" si="42"/>
        <v>21.89243182994003</v>
      </c>
      <c r="V85">
        <f t="shared" ref="V85:AA85" si="43">STDEV(V42:V83)</f>
        <v>2.9360382926002471</v>
      </c>
      <c r="W85">
        <f t="shared" si="43"/>
        <v>21.531326926496803</v>
      </c>
      <c r="X85">
        <f t="shared" si="43"/>
        <v>3.5034996509092977</v>
      </c>
      <c r="Y85">
        <f t="shared" si="43"/>
        <v>25.314486862150726</v>
      </c>
      <c r="Z85">
        <f t="shared" si="43"/>
        <v>2.5353121083272989</v>
      </c>
      <c r="AA85">
        <f t="shared" si="43"/>
        <v>24.669671494004604</v>
      </c>
    </row>
    <row r="86" spans="3:28" ht="15.75" x14ac:dyDescent="0.25">
      <c r="E86" s="2">
        <f t="shared" ref="E86:J86" si="44">E85/SQRT(COUNT(E42:E83))</f>
        <v>0.61799870435872695</v>
      </c>
      <c r="F86" s="2">
        <f t="shared" si="44"/>
        <v>3.3041580345770867</v>
      </c>
      <c r="G86" s="2">
        <f t="shared" si="44"/>
        <v>0.6099375455928332</v>
      </c>
      <c r="H86" s="2">
        <f t="shared" si="44"/>
        <v>4.615900933850293</v>
      </c>
      <c r="I86" s="2">
        <f t="shared" si="44"/>
        <v>0.54163105296028224</v>
      </c>
      <c r="J86" s="2">
        <f t="shared" si="44"/>
        <v>3.6487386383233384</v>
      </c>
      <c r="V86" s="2">
        <f t="shared" ref="V86:AA86" si="45">V85/SQRT(COUNT(V42:V83))</f>
        <v>0.50352641310516977</v>
      </c>
      <c r="W86" s="2">
        <f t="shared" si="45"/>
        <v>3.6925921041350049</v>
      </c>
      <c r="X86" s="2">
        <f t="shared" si="45"/>
        <v>0.60084523317821814</v>
      </c>
      <c r="Y86" s="2">
        <f t="shared" si="45"/>
        <v>4.3413986804674778</v>
      </c>
      <c r="Z86" s="2">
        <f t="shared" si="45"/>
        <v>0.43480243947280284</v>
      </c>
      <c r="AA86" s="2">
        <f t="shared" si="45"/>
        <v>4.2308137571522719</v>
      </c>
    </row>
    <row r="88" spans="3:28" x14ac:dyDescent="0.25">
      <c r="H88">
        <f>TTEST(H2:H37,H42:H83,2,2)</f>
        <v>3.3080379458963216E-6</v>
      </c>
      <c r="I88">
        <f t="shared" ref="I88:J88" si="46">TTEST(I2:I37,I42:I83,2,2)</f>
        <v>3.0402001625520897E-2</v>
      </c>
      <c r="J88">
        <f t="shared" si="46"/>
        <v>3.7204326953121876E-2</v>
      </c>
      <c r="Y88">
        <f>TTEST(Y2:Y37,Y42:Y83,2,2)</f>
        <v>3.4985344430618767E-4</v>
      </c>
      <c r="Z88">
        <f t="shared" ref="Z88:AA88" si="47">TTEST(Z2:Z37,Z42:Z83,2,2)</f>
        <v>8.2839931200448275E-2</v>
      </c>
      <c r="AA88">
        <f t="shared" si="47"/>
        <v>4.9810735028009971E-2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7"/>
  <sheetViews>
    <sheetView topLeftCell="A28" zoomScale="40" zoomScaleNormal="40" workbookViewId="0">
      <selection activeCell="AP74" sqref="AP74"/>
    </sheetView>
  </sheetViews>
  <sheetFormatPr defaultRowHeight="15" x14ac:dyDescent="0.25"/>
  <cols>
    <col min="2" max="2" width="15.42578125" bestFit="1" customWidth="1"/>
    <col min="4" max="4" width="11.5703125" bestFit="1" customWidth="1"/>
    <col min="19" max="19" width="15.42578125" bestFit="1" customWidth="1"/>
    <col min="21" max="21" width="11.5703125" bestFit="1" customWidth="1"/>
  </cols>
  <sheetData>
    <row r="1" spans="1:28" x14ac:dyDescent="0.25">
      <c r="A1" s="18" t="s">
        <v>0</v>
      </c>
      <c r="B1" s="19" t="s">
        <v>106</v>
      </c>
      <c r="C1" s="13" t="s">
        <v>37</v>
      </c>
      <c r="D1" s="13" t="s">
        <v>3</v>
      </c>
      <c r="E1" s="13" t="s">
        <v>4</v>
      </c>
      <c r="F1" s="13" t="s">
        <v>38</v>
      </c>
      <c r="G1" s="13" t="s">
        <v>39</v>
      </c>
      <c r="H1" s="1" t="s">
        <v>40</v>
      </c>
      <c r="I1" s="14" t="s">
        <v>41</v>
      </c>
      <c r="J1" s="14" t="s">
        <v>10</v>
      </c>
      <c r="K1" s="14" t="s">
        <v>107</v>
      </c>
      <c r="R1" s="18" t="s">
        <v>0</v>
      </c>
      <c r="S1" s="19" t="s">
        <v>106</v>
      </c>
      <c r="T1" s="13" t="s">
        <v>37</v>
      </c>
      <c r="U1" s="13" t="s">
        <v>3</v>
      </c>
      <c r="V1" s="13" t="s">
        <v>4</v>
      </c>
      <c r="W1" s="13" t="s">
        <v>38</v>
      </c>
      <c r="X1" s="13" t="s">
        <v>39</v>
      </c>
      <c r="Y1" s="1" t="s">
        <v>40</v>
      </c>
      <c r="Z1" s="14" t="s">
        <v>41</v>
      </c>
      <c r="AA1" s="14" t="s">
        <v>10</v>
      </c>
      <c r="AB1" s="14" t="s">
        <v>107</v>
      </c>
    </row>
    <row r="2" spans="1:28" x14ac:dyDescent="0.25">
      <c r="A2" s="20">
        <v>1.5</v>
      </c>
      <c r="B2" s="20" t="s">
        <v>112</v>
      </c>
      <c r="C2">
        <v>1</v>
      </c>
      <c r="D2" t="s">
        <v>17</v>
      </c>
      <c r="E2">
        <v>5</v>
      </c>
      <c r="F2">
        <v>3</v>
      </c>
      <c r="G2">
        <v>0</v>
      </c>
      <c r="H2" s="11">
        <f t="shared" ref="H2:H61" si="0">(G2/(E2+G2)*100)</f>
        <v>0</v>
      </c>
      <c r="I2" s="11">
        <f t="shared" ref="I2:I61" si="1">G2+E2</f>
        <v>5</v>
      </c>
      <c r="J2" s="11">
        <f t="shared" ref="J2:J61" si="2">F2+G2</f>
        <v>3</v>
      </c>
      <c r="R2" s="20">
        <v>1.5</v>
      </c>
      <c r="S2" s="20" t="s">
        <v>112</v>
      </c>
      <c r="T2">
        <v>1</v>
      </c>
      <c r="U2" t="s">
        <v>17</v>
      </c>
      <c r="V2">
        <v>10</v>
      </c>
      <c r="W2">
        <v>2</v>
      </c>
      <c r="X2">
        <v>0</v>
      </c>
      <c r="Y2" s="11">
        <f t="shared" ref="Y2:Y61" si="3">(X2/(V2+X2)*100)</f>
        <v>0</v>
      </c>
      <c r="Z2" s="11">
        <f t="shared" ref="Z2:Z61" si="4">X2+V2</f>
        <v>10</v>
      </c>
      <c r="AA2" s="11">
        <f t="shared" ref="AA2:AA61" si="5">W2+X2</f>
        <v>2</v>
      </c>
    </row>
    <row r="3" spans="1:28" x14ac:dyDescent="0.25">
      <c r="C3">
        <v>1</v>
      </c>
      <c r="D3" t="s">
        <v>45</v>
      </c>
      <c r="E3">
        <v>19</v>
      </c>
      <c r="F3">
        <v>9</v>
      </c>
      <c r="G3">
        <v>0</v>
      </c>
      <c r="H3" s="11">
        <f t="shared" si="0"/>
        <v>0</v>
      </c>
      <c r="I3" s="11">
        <f t="shared" si="1"/>
        <v>19</v>
      </c>
      <c r="J3" s="11">
        <f t="shared" si="2"/>
        <v>9</v>
      </c>
      <c r="T3">
        <v>1</v>
      </c>
      <c r="U3" t="s">
        <v>45</v>
      </c>
      <c r="V3">
        <v>12</v>
      </c>
      <c r="W3">
        <v>0</v>
      </c>
      <c r="X3">
        <v>2</v>
      </c>
      <c r="Y3" s="11">
        <f t="shared" si="3"/>
        <v>14.285714285714285</v>
      </c>
      <c r="Z3" s="11">
        <f t="shared" si="4"/>
        <v>14</v>
      </c>
      <c r="AA3" s="11">
        <f t="shared" si="5"/>
        <v>2</v>
      </c>
    </row>
    <row r="4" spans="1:28" x14ac:dyDescent="0.25">
      <c r="C4">
        <v>1</v>
      </c>
      <c r="D4" t="s">
        <v>46</v>
      </c>
      <c r="E4">
        <v>18</v>
      </c>
      <c r="F4">
        <v>8</v>
      </c>
      <c r="G4">
        <v>2</v>
      </c>
      <c r="H4" s="11">
        <f t="shared" si="0"/>
        <v>10</v>
      </c>
      <c r="I4" s="11">
        <f t="shared" si="1"/>
        <v>20</v>
      </c>
      <c r="J4" s="11">
        <f t="shared" si="2"/>
        <v>10</v>
      </c>
      <c r="T4">
        <v>1</v>
      </c>
      <c r="U4" t="s">
        <v>46</v>
      </c>
      <c r="V4">
        <v>12</v>
      </c>
      <c r="W4">
        <v>3</v>
      </c>
      <c r="X4">
        <v>0</v>
      </c>
      <c r="Y4" s="11">
        <f t="shared" si="3"/>
        <v>0</v>
      </c>
      <c r="Z4" s="11">
        <f t="shared" si="4"/>
        <v>12</v>
      </c>
      <c r="AA4" s="11">
        <f t="shared" si="5"/>
        <v>3</v>
      </c>
    </row>
    <row r="5" spans="1:28" x14ac:dyDescent="0.25">
      <c r="C5">
        <v>2</v>
      </c>
      <c r="D5" t="s">
        <v>17</v>
      </c>
      <c r="E5">
        <v>13</v>
      </c>
      <c r="F5">
        <v>5</v>
      </c>
      <c r="G5">
        <v>1</v>
      </c>
      <c r="H5" s="11">
        <f t="shared" si="0"/>
        <v>7.1428571428571423</v>
      </c>
      <c r="I5" s="11">
        <f t="shared" si="1"/>
        <v>14</v>
      </c>
      <c r="J5" s="11">
        <f t="shared" si="2"/>
        <v>6</v>
      </c>
      <c r="T5">
        <v>2</v>
      </c>
      <c r="U5" t="s">
        <v>17</v>
      </c>
      <c r="V5">
        <v>13</v>
      </c>
      <c r="W5">
        <v>5</v>
      </c>
      <c r="X5">
        <v>0</v>
      </c>
      <c r="Y5" s="11">
        <f t="shared" si="3"/>
        <v>0</v>
      </c>
      <c r="Z5" s="11">
        <f t="shared" si="4"/>
        <v>13</v>
      </c>
      <c r="AA5" s="11">
        <f t="shared" si="5"/>
        <v>5</v>
      </c>
    </row>
    <row r="6" spans="1:28" x14ac:dyDescent="0.25">
      <c r="C6">
        <v>2</v>
      </c>
      <c r="D6" t="s">
        <v>45</v>
      </c>
      <c r="E6">
        <v>16</v>
      </c>
      <c r="F6">
        <v>4</v>
      </c>
      <c r="G6">
        <v>3</v>
      </c>
      <c r="H6" s="11">
        <f t="shared" si="0"/>
        <v>15.789473684210526</v>
      </c>
      <c r="I6" s="11">
        <f t="shared" si="1"/>
        <v>19</v>
      </c>
      <c r="J6" s="11">
        <f t="shared" si="2"/>
        <v>7</v>
      </c>
      <c r="T6">
        <v>2</v>
      </c>
      <c r="U6" t="s">
        <v>45</v>
      </c>
      <c r="V6">
        <v>14</v>
      </c>
      <c r="W6">
        <v>3</v>
      </c>
      <c r="X6">
        <v>0</v>
      </c>
      <c r="Y6" s="11">
        <f t="shared" si="3"/>
        <v>0</v>
      </c>
      <c r="Z6" s="11">
        <f t="shared" si="4"/>
        <v>14</v>
      </c>
      <c r="AA6" s="11">
        <f t="shared" si="5"/>
        <v>3</v>
      </c>
    </row>
    <row r="7" spans="1:28" x14ac:dyDescent="0.25">
      <c r="C7">
        <v>2</v>
      </c>
      <c r="D7" t="s">
        <v>46</v>
      </c>
      <c r="E7">
        <v>13</v>
      </c>
      <c r="F7">
        <v>2</v>
      </c>
      <c r="G7">
        <v>2</v>
      </c>
      <c r="H7" s="11">
        <f t="shared" si="0"/>
        <v>13.333333333333334</v>
      </c>
      <c r="I7" s="11">
        <f t="shared" si="1"/>
        <v>15</v>
      </c>
      <c r="J7" s="11">
        <f t="shared" si="2"/>
        <v>4</v>
      </c>
      <c r="K7">
        <f>(SUM(G3,G4,G6,G7)/(SUM(G3,G4,G6,G7)+SUM(E3:E4,E6:E7)))*100</f>
        <v>9.5890410958904102</v>
      </c>
      <c r="T7">
        <v>2</v>
      </c>
      <c r="U7" t="s">
        <v>46</v>
      </c>
      <c r="V7">
        <v>8</v>
      </c>
      <c r="W7">
        <v>3</v>
      </c>
      <c r="X7">
        <v>1</v>
      </c>
      <c r="Y7" s="11">
        <f t="shared" si="3"/>
        <v>11.111111111111111</v>
      </c>
      <c r="Z7" s="11">
        <f t="shared" si="4"/>
        <v>9</v>
      </c>
      <c r="AA7" s="11">
        <f t="shared" si="5"/>
        <v>4</v>
      </c>
      <c r="AB7">
        <f>(SUM(X3,X4,X6,X7)/(SUM(X3,X4,X6,X7)+SUM(V3:V4,V6:V7)))*100</f>
        <v>6.1224489795918364</v>
      </c>
    </row>
    <row r="8" spans="1:28" x14ac:dyDescent="0.25">
      <c r="A8" s="20">
        <v>2.2999999999999998</v>
      </c>
      <c r="B8" s="20" t="s">
        <v>113</v>
      </c>
      <c r="C8">
        <v>1</v>
      </c>
      <c r="D8" t="s">
        <v>17</v>
      </c>
      <c r="E8">
        <v>4</v>
      </c>
      <c r="F8">
        <v>30</v>
      </c>
      <c r="G8">
        <v>3</v>
      </c>
      <c r="H8" s="11">
        <f t="shared" si="0"/>
        <v>42.857142857142854</v>
      </c>
      <c r="I8" s="11">
        <f t="shared" si="1"/>
        <v>7</v>
      </c>
      <c r="J8" s="11">
        <f t="shared" si="2"/>
        <v>33</v>
      </c>
      <c r="R8" s="20">
        <v>2.2999999999999998</v>
      </c>
      <c r="S8" s="20" t="s">
        <v>113</v>
      </c>
      <c r="T8">
        <v>1</v>
      </c>
      <c r="U8" t="s">
        <v>17</v>
      </c>
      <c r="V8">
        <v>10</v>
      </c>
      <c r="W8">
        <v>50</v>
      </c>
      <c r="X8">
        <v>2</v>
      </c>
      <c r="Y8" s="11">
        <f t="shared" si="3"/>
        <v>16.666666666666664</v>
      </c>
      <c r="Z8" s="11">
        <f t="shared" si="4"/>
        <v>12</v>
      </c>
      <c r="AA8" s="11">
        <f t="shared" si="5"/>
        <v>52</v>
      </c>
    </row>
    <row r="9" spans="1:28" x14ac:dyDescent="0.25">
      <c r="C9">
        <v>1</v>
      </c>
      <c r="D9" t="s">
        <v>45</v>
      </c>
      <c r="E9">
        <v>7</v>
      </c>
      <c r="F9">
        <v>15</v>
      </c>
      <c r="G9">
        <v>7</v>
      </c>
      <c r="H9" s="11">
        <f t="shared" si="0"/>
        <v>50</v>
      </c>
      <c r="I9" s="11">
        <f t="shared" si="1"/>
        <v>14</v>
      </c>
      <c r="J9" s="11">
        <f t="shared" si="2"/>
        <v>22</v>
      </c>
      <c r="T9">
        <v>1</v>
      </c>
      <c r="U9" t="s">
        <v>45</v>
      </c>
      <c r="V9">
        <v>2</v>
      </c>
      <c r="W9">
        <v>50</v>
      </c>
      <c r="X9">
        <v>8</v>
      </c>
      <c r="Y9" s="11">
        <f t="shared" si="3"/>
        <v>80</v>
      </c>
      <c r="Z9" s="11">
        <f t="shared" si="4"/>
        <v>10</v>
      </c>
      <c r="AA9" s="11">
        <f t="shared" si="5"/>
        <v>58</v>
      </c>
    </row>
    <row r="10" spans="1:28" x14ac:dyDescent="0.25">
      <c r="C10">
        <v>1</v>
      </c>
      <c r="D10" t="s">
        <v>46</v>
      </c>
      <c r="E10">
        <v>6</v>
      </c>
      <c r="F10">
        <v>4</v>
      </c>
      <c r="G10">
        <v>5</v>
      </c>
      <c r="H10" s="11">
        <f t="shared" si="0"/>
        <v>45.454545454545453</v>
      </c>
      <c r="I10" s="11">
        <f t="shared" si="1"/>
        <v>11</v>
      </c>
      <c r="J10" s="11">
        <f t="shared" si="2"/>
        <v>9</v>
      </c>
      <c r="T10">
        <v>1</v>
      </c>
      <c r="U10" t="s">
        <v>46</v>
      </c>
      <c r="V10">
        <v>6</v>
      </c>
      <c r="W10">
        <v>40</v>
      </c>
      <c r="X10">
        <v>1</v>
      </c>
      <c r="Y10" s="11">
        <f t="shared" si="3"/>
        <v>14.285714285714285</v>
      </c>
      <c r="Z10" s="11">
        <f t="shared" si="4"/>
        <v>7</v>
      </c>
      <c r="AA10" s="11">
        <f t="shared" si="5"/>
        <v>41</v>
      </c>
    </row>
    <row r="11" spans="1:28" x14ac:dyDescent="0.25">
      <c r="C11">
        <v>2</v>
      </c>
      <c r="D11" t="s">
        <v>17</v>
      </c>
      <c r="E11">
        <v>9</v>
      </c>
      <c r="F11">
        <v>23</v>
      </c>
      <c r="G11">
        <v>4</v>
      </c>
      <c r="H11" s="11">
        <f t="shared" si="0"/>
        <v>30.76923076923077</v>
      </c>
      <c r="I11" s="11">
        <f t="shared" si="1"/>
        <v>13</v>
      </c>
      <c r="J11" s="11">
        <f t="shared" si="2"/>
        <v>27</v>
      </c>
      <c r="T11">
        <v>2</v>
      </c>
      <c r="U11" t="s">
        <v>17</v>
      </c>
      <c r="V11">
        <v>5</v>
      </c>
      <c r="W11">
        <v>30</v>
      </c>
      <c r="X11">
        <v>2</v>
      </c>
      <c r="Y11" s="11">
        <f t="shared" si="3"/>
        <v>28.571428571428569</v>
      </c>
      <c r="Z11" s="11">
        <f t="shared" si="4"/>
        <v>7</v>
      </c>
      <c r="AA11" s="11">
        <f t="shared" si="5"/>
        <v>32</v>
      </c>
    </row>
    <row r="12" spans="1:28" x14ac:dyDescent="0.25">
      <c r="C12">
        <v>2</v>
      </c>
      <c r="D12" t="s">
        <v>45</v>
      </c>
      <c r="E12">
        <v>7</v>
      </c>
      <c r="F12">
        <v>32</v>
      </c>
      <c r="G12">
        <v>3</v>
      </c>
      <c r="H12" s="11">
        <f t="shared" si="0"/>
        <v>30</v>
      </c>
      <c r="I12" s="11">
        <f t="shared" si="1"/>
        <v>10</v>
      </c>
      <c r="J12" s="11">
        <f t="shared" si="2"/>
        <v>35</v>
      </c>
      <c r="T12">
        <v>2</v>
      </c>
      <c r="U12" t="s">
        <v>45</v>
      </c>
      <c r="V12">
        <v>6</v>
      </c>
      <c r="W12">
        <v>30</v>
      </c>
      <c r="X12">
        <v>9</v>
      </c>
      <c r="Y12" s="11">
        <f t="shared" si="3"/>
        <v>60</v>
      </c>
      <c r="Z12" s="11">
        <f t="shared" si="4"/>
        <v>15</v>
      </c>
      <c r="AA12" s="11">
        <f t="shared" si="5"/>
        <v>39</v>
      </c>
    </row>
    <row r="13" spans="1:28" x14ac:dyDescent="0.25">
      <c r="C13">
        <v>2</v>
      </c>
      <c r="D13" t="s">
        <v>46</v>
      </c>
      <c r="E13">
        <v>4</v>
      </c>
      <c r="F13">
        <v>15</v>
      </c>
      <c r="G13">
        <v>4</v>
      </c>
      <c r="H13" s="11">
        <f t="shared" si="0"/>
        <v>50</v>
      </c>
      <c r="I13" s="11">
        <f t="shared" si="1"/>
        <v>8</v>
      </c>
      <c r="J13" s="11">
        <f t="shared" si="2"/>
        <v>19</v>
      </c>
      <c r="K13">
        <f t="shared" ref="K13" si="6">(SUM(G9,G10,G12,G13)/(SUM(G9,G10,G12,G13)+SUM(E9:E10,E12:E13)))*100</f>
        <v>44.186046511627907</v>
      </c>
      <c r="T13">
        <v>2</v>
      </c>
      <c r="U13" t="s">
        <v>46</v>
      </c>
      <c r="V13">
        <v>3</v>
      </c>
      <c r="W13">
        <v>20</v>
      </c>
      <c r="X13">
        <v>3</v>
      </c>
      <c r="Y13" s="11">
        <f t="shared" si="3"/>
        <v>50</v>
      </c>
      <c r="Z13" s="11">
        <f t="shared" si="4"/>
        <v>6</v>
      </c>
      <c r="AA13" s="11">
        <f t="shared" si="5"/>
        <v>23</v>
      </c>
      <c r="AB13">
        <f t="shared" ref="AB13" si="7">(SUM(X9,X10,X12,X13)/(SUM(X9,X10,X12,X13)+SUM(V9:V10,V12:V13)))*100</f>
        <v>55.26315789473685</v>
      </c>
    </row>
    <row r="14" spans="1:28" x14ac:dyDescent="0.25">
      <c r="A14" s="20">
        <v>3.2</v>
      </c>
      <c r="B14" s="20" t="s">
        <v>113</v>
      </c>
      <c r="C14">
        <v>1</v>
      </c>
      <c r="D14" t="s">
        <v>17</v>
      </c>
      <c r="E14">
        <v>2</v>
      </c>
      <c r="F14">
        <v>5</v>
      </c>
      <c r="G14">
        <v>2</v>
      </c>
      <c r="H14" s="11">
        <f t="shared" si="0"/>
        <v>50</v>
      </c>
      <c r="I14" s="11">
        <f t="shared" si="1"/>
        <v>4</v>
      </c>
      <c r="J14" s="11">
        <f t="shared" si="2"/>
        <v>7</v>
      </c>
      <c r="R14" s="20">
        <v>3.2</v>
      </c>
      <c r="S14" s="20" t="s">
        <v>113</v>
      </c>
      <c r="T14">
        <v>1</v>
      </c>
      <c r="U14" t="s">
        <v>17</v>
      </c>
      <c r="V14">
        <v>0</v>
      </c>
      <c r="W14">
        <v>40</v>
      </c>
      <c r="X14">
        <v>6</v>
      </c>
      <c r="Y14" s="11">
        <f t="shared" si="3"/>
        <v>100</v>
      </c>
      <c r="Z14" s="11">
        <f t="shared" si="4"/>
        <v>6</v>
      </c>
      <c r="AA14" s="11">
        <f t="shared" si="5"/>
        <v>46</v>
      </c>
    </row>
    <row r="15" spans="1:28" x14ac:dyDescent="0.25">
      <c r="C15">
        <v>1</v>
      </c>
      <c r="D15" t="s">
        <v>45</v>
      </c>
      <c r="E15">
        <v>3</v>
      </c>
      <c r="F15">
        <v>3</v>
      </c>
      <c r="G15">
        <v>4</v>
      </c>
      <c r="H15" s="11">
        <f t="shared" si="0"/>
        <v>57.142857142857139</v>
      </c>
      <c r="I15" s="11">
        <f t="shared" si="1"/>
        <v>7</v>
      </c>
      <c r="J15" s="11">
        <f t="shared" si="2"/>
        <v>7</v>
      </c>
      <c r="T15">
        <v>1</v>
      </c>
      <c r="U15" t="s">
        <v>45</v>
      </c>
      <c r="V15">
        <v>4</v>
      </c>
      <c r="W15">
        <v>3</v>
      </c>
      <c r="X15">
        <v>4</v>
      </c>
      <c r="Y15" s="11">
        <f t="shared" si="3"/>
        <v>50</v>
      </c>
      <c r="Z15" s="11">
        <f t="shared" si="4"/>
        <v>8</v>
      </c>
      <c r="AA15" s="11">
        <f t="shared" si="5"/>
        <v>7</v>
      </c>
    </row>
    <row r="16" spans="1:28" x14ac:dyDescent="0.25">
      <c r="C16">
        <v>1</v>
      </c>
      <c r="D16" t="s">
        <v>46</v>
      </c>
      <c r="E16">
        <v>10</v>
      </c>
      <c r="F16">
        <v>7</v>
      </c>
      <c r="G16">
        <v>1</v>
      </c>
      <c r="H16" s="11">
        <f t="shared" si="0"/>
        <v>9.0909090909090917</v>
      </c>
      <c r="I16" s="11">
        <f t="shared" si="1"/>
        <v>11</v>
      </c>
      <c r="J16" s="11">
        <f t="shared" si="2"/>
        <v>8</v>
      </c>
      <c r="T16">
        <v>1</v>
      </c>
      <c r="U16" t="s">
        <v>46</v>
      </c>
      <c r="V16">
        <v>3</v>
      </c>
      <c r="W16">
        <v>12</v>
      </c>
      <c r="X16">
        <v>4</v>
      </c>
      <c r="Y16" s="11">
        <f t="shared" si="3"/>
        <v>57.142857142857139</v>
      </c>
      <c r="Z16" s="11">
        <f t="shared" si="4"/>
        <v>7</v>
      </c>
      <c r="AA16" s="11">
        <f t="shared" si="5"/>
        <v>16</v>
      </c>
    </row>
    <row r="17" spans="1:28" x14ac:dyDescent="0.25">
      <c r="C17">
        <v>2</v>
      </c>
      <c r="D17" t="s">
        <v>17</v>
      </c>
      <c r="E17">
        <v>0</v>
      </c>
      <c r="F17">
        <v>12</v>
      </c>
      <c r="G17">
        <v>6</v>
      </c>
      <c r="H17" s="11">
        <f t="shared" si="0"/>
        <v>100</v>
      </c>
      <c r="I17" s="11">
        <f t="shared" si="1"/>
        <v>6</v>
      </c>
      <c r="J17" s="11">
        <f t="shared" si="2"/>
        <v>18</v>
      </c>
      <c r="T17">
        <v>2</v>
      </c>
      <c r="U17" t="s">
        <v>17</v>
      </c>
      <c r="V17">
        <v>1</v>
      </c>
      <c r="W17">
        <v>18</v>
      </c>
      <c r="X17">
        <v>8</v>
      </c>
      <c r="Y17" s="11">
        <f t="shared" si="3"/>
        <v>88.888888888888886</v>
      </c>
      <c r="Z17" s="11">
        <f t="shared" si="4"/>
        <v>9</v>
      </c>
      <c r="AA17" s="11">
        <f t="shared" si="5"/>
        <v>26</v>
      </c>
    </row>
    <row r="18" spans="1:28" x14ac:dyDescent="0.25">
      <c r="C18">
        <v>2</v>
      </c>
      <c r="D18" t="s">
        <v>45</v>
      </c>
      <c r="E18">
        <v>7</v>
      </c>
      <c r="F18">
        <v>8</v>
      </c>
      <c r="G18">
        <v>2</v>
      </c>
      <c r="H18" s="11">
        <f t="shared" si="0"/>
        <v>22.222222222222221</v>
      </c>
      <c r="I18" s="11">
        <f t="shared" si="1"/>
        <v>9</v>
      </c>
      <c r="J18" s="11">
        <f t="shared" si="2"/>
        <v>10</v>
      </c>
      <c r="T18">
        <v>2</v>
      </c>
      <c r="U18" t="s">
        <v>45</v>
      </c>
      <c r="V18">
        <v>3</v>
      </c>
      <c r="W18">
        <v>15</v>
      </c>
      <c r="X18">
        <v>4</v>
      </c>
      <c r="Y18" s="11">
        <f t="shared" si="3"/>
        <v>57.142857142857139</v>
      </c>
      <c r="Z18" s="11">
        <f t="shared" si="4"/>
        <v>7</v>
      </c>
      <c r="AA18" s="11">
        <f t="shared" si="5"/>
        <v>19</v>
      </c>
    </row>
    <row r="19" spans="1:28" x14ac:dyDescent="0.25">
      <c r="C19">
        <v>2</v>
      </c>
      <c r="D19" t="s">
        <v>46</v>
      </c>
      <c r="E19">
        <v>6</v>
      </c>
      <c r="F19">
        <v>6</v>
      </c>
      <c r="G19">
        <v>3</v>
      </c>
      <c r="H19" s="11">
        <f t="shared" si="0"/>
        <v>33.333333333333329</v>
      </c>
      <c r="I19" s="11">
        <f t="shared" si="1"/>
        <v>9</v>
      </c>
      <c r="J19" s="11">
        <f t="shared" si="2"/>
        <v>9</v>
      </c>
      <c r="K19">
        <f t="shared" ref="K19" si="8">(SUM(G15,G16,G18,G19)/(SUM(G15,G16,G18,G19)+SUM(E15:E16,E18:E19)))*100</f>
        <v>27.777777777777779</v>
      </c>
      <c r="T19">
        <v>2</v>
      </c>
      <c r="U19" t="s">
        <v>46</v>
      </c>
      <c r="V19">
        <v>4</v>
      </c>
      <c r="W19">
        <v>10</v>
      </c>
      <c r="X19">
        <v>3</v>
      </c>
      <c r="Y19" s="11">
        <f t="shared" si="3"/>
        <v>42.857142857142854</v>
      </c>
      <c r="Z19" s="11">
        <f t="shared" si="4"/>
        <v>7</v>
      </c>
      <c r="AA19" s="11">
        <f t="shared" si="5"/>
        <v>13</v>
      </c>
      <c r="AB19">
        <f t="shared" ref="AB19" si="9">(SUM(X15,X16,X18,X19)/(SUM(X15,X16,X18,X19)+SUM(V15:V16,V18:V19)))*100</f>
        <v>51.724137931034484</v>
      </c>
    </row>
    <row r="20" spans="1:28" x14ac:dyDescent="0.25">
      <c r="A20" s="20">
        <v>3.8</v>
      </c>
      <c r="B20" s="20" t="s">
        <v>113</v>
      </c>
      <c r="C20">
        <v>1</v>
      </c>
      <c r="D20" t="s">
        <v>17</v>
      </c>
      <c r="E20">
        <v>3</v>
      </c>
      <c r="F20">
        <v>8</v>
      </c>
      <c r="G20">
        <v>6</v>
      </c>
      <c r="H20" s="11">
        <f t="shared" si="0"/>
        <v>66.666666666666657</v>
      </c>
      <c r="I20" s="11">
        <f t="shared" si="1"/>
        <v>9</v>
      </c>
      <c r="J20" s="11">
        <f t="shared" si="2"/>
        <v>14</v>
      </c>
      <c r="R20" s="20">
        <v>3.8</v>
      </c>
      <c r="S20" s="20" t="s">
        <v>113</v>
      </c>
      <c r="T20">
        <v>1</v>
      </c>
      <c r="U20" t="s">
        <v>17</v>
      </c>
      <c r="V20">
        <v>7</v>
      </c>
      <c r="W20">
        <v>21</v>
      </c>
      <c r="X20">
        <v>7</v>
      </c>
      <c r="Y20" s="11">
        <f t="shared" si="3"/>
        <v>50</v>
      </c>
      <c r="Z20" s="11">
        <f t="shared" si="4"/>
        <v>14</v>
      </c>
      <c r="AA20" s="11">
        <f t="shared" si="5"/>
        <v>28</v>
      </c>
    </row>
    <row r="21" spans="1:28" x14ac:dyDescent="0.25">
      <c r="C21">
        <v>1</v>
      </c>
      <c r="D21" t="s">
        <v>45</v>
      </c>
      <c r="E21">
        <v>12</v>
      </c>
      <c r="F21">
        <v>6</v>
      </c>
      <c r="G21">
        <v>3</v>
      </c>
      <c r="H21" s="11">
        <f t="shared" si="0"/>
        <v>20</v>
      </c>
      <c r="I21" s="11">
        <f t="shared" si="1"/>
        <v>15</v>
      </c>
      <c r="J21" s="11">
        <f t="shared" si="2"/>
        <v>9</v>
      </c>
      <c r="T21">
        <v>1</v>
      </c>
      <c r="U21" t="s">
        <v>45</v>
      </c>
      <c r="V21">
        <v>4</v>
      </c>
      <c r="W21">
        <v>15</v>
      </c>
      <c r="X21">
        <v>4</v>
      </c>
      <c r="Y21" s="11">
        <f t="shared" si="3"/>
        <v>50</v>
      </c>
      <c r="Z21" s="11">
        <f t="shared" si="4"/>
        <v>8</v>
      </c>
      <c r="AA21" s="11">
        <f t="shared" si="5"/>
        <v>19</v>
      </c>
    </row>
    <row r="22" spans="1:28" x14ac:dyDescent="0.25">
      <c r="C22">
        <v>1</v>
      </c>
      <c r="D22" t="s">
        <v>46</v>
      </c>
      <c r="E22">
        <v>8</v>
      </c>
      <c r="F22">
        <v>8</v>
      </c>
      <c r="G22">
        <v>4</v>
      </c>
      <c r="H22" s="11">
        <f t="shared" si="0"/>
        <v>33.333333333333329</v>
      </c>
      <c r="I22" s="11">
        <f t="shared" si="1"/>
        <v>12</v>
      </c>
      <c r="J22" s="11">
        <f t="shared" si="2"/>
        <v>12</v>
      </c>
      <c r="T22">
        <v>1</v>
      </c>
      <c r="U22" t="s">
        <v>46</v>
      </c>
      <c r="V22">
        <v>4</v>
      </c>
      <c r="W22">
        <v>10</v>
      </c>
      <c r="X22">
        <v>3</v>
      </c>
      <c r="Y22" s="11">
        <f t="shared" si="3"/>
        <v>42.857142857142854</v>
      </c>
      <c r="Z22" s="11">
        <f t="shared" si="4"/>
        <v>7</v>
      </c>
      <c r="AA22" s="11">
        <f t="shared" si="5"/>
        <v>13</v>
      </c>
    </row>
    <row r="23" spans="1:28" x14ac:dyDescent="0.25">
      <c r="C23">
        <v>2</v>
      </c>
      <c r="D23" t="s">
        <v>17</v>
      </c>
      <c r="E23">
        <v>6</v>
      </c>
      <c r="F23">
        <v>7</v>
      </c>
      <c r="G23">
        <v>1</v>
      </c>
      <c r="H23" s="11">
        <f t="shared" si="0"/>
        <v>14.285714285714285</v>
      </c>
      <c r="I23" s="11">
        <f t="shared" si="1"/>
        <v>7</v>
      </c>
      <c r="J23" s="11">
        <f t="shared" si="2"/>
        <v>8</v>
      </c>
      <c r="T23">
        <v>2</v>
      </c>
      <c r="U23" t="s">
        <v>17</v>
      </c>
      <c r="V23">
        <v>2</v>
      </c>
      <c r="W23">
        <v>25</v>
      </c>
      <c r="X23">
        <v>9</v>
      </c>
      <c r="Y23" s="11">
        <f t="shared" si="3"/>
        <v>81.818181818181827</v>
      </c>
      <c r="Z23" s="11">
        <f t="shared" si="4"/>
        <v>11</v>
      </c>
      <c r="AA23" s="11">
        <f t="shared" si="5"/>
        <v>34</v>
      </c>
    </row>
    <row r="24" spans="1:28" x14ac:dyDescent="0.25">
      <c r="C24">
        <v>2</v>
      </c>
      <c r="D24" t="s">
        <v>45</v>
      </c>
      <c r="E24">
        <v>12</v>
      </c>
      <c r="F24">
        <v>5</v>
      </c>
      <c r="G24">
        <v>5</v>
      </c>
      <c r="H24" s="11">
        <f t="shared" si="0"/>
        <v>29.411764705882355</v>
      </c>
      <c r="I24" s="11">
        <f t="shared" si="1"/>
        <v>17</v>
      </c>
      <c r="J24" s="11">
        <f t="shared" si="2"/>
        <v>10</v>
      </c>
      <c r="T24">
        <v>2</v>
      </c>
      <c r="U24" t="s">
        <v>45</v>
      </c>
      <c r="V24">
        <v>5</v>
      </c>
      <c r="W24">
        <v>8</v>
      </c>
      <c r="X24">
        <v>2</v>
      </c>
      <c r="Y24" s="11">
        <f t="shared" si="3"/>
        <v>28.571428571428569</v>
      </c>
      <c r="Z24" s="11">
        <f t="shared" si="4"/>
        <v>7</v>
      </c>
      <c r="AA24" s="11">
        <f t="shared" si="5"/>
        <v>10</v>
      </c>
    </row>
    <row r="25" spans="1:28" x14ac:dyDescent="0.25">
      <c r="C25">
        <v>2</v>
      </c>
      <c r="D25" t="s">
        <v>46</v>
      </c>
      <c r="E25">
        <v>13</v>
      </c>
      <c r="F25">
        <v>8</v>
      </c>
      <c r="G25">
        <v>4</v>
      </c>
      <c r="H25" s="11">
        <f t="shared" si="0"/>
        <v>23.52941176470588</v>
      </c>
      <c r="I25" s="11">
        <f t="shared" si="1"/>
        <v>17</v>
      </c>
      <c r="J25" s="11">
        <f t="shared" si="2"/>
        <v>12</v>
      </c>
      <c r="K25">
        <f t="shared" ref="K25" si="10">(SUM(G21,G22,G24,G25)/(SUM(G21,G22,G24,G25)+SUM(E21:E22,E24:E25)))*100</f>
        <v>26.229508196721312</v>
      </c>
      <c r="T25">
        <v>2</v>
      </c>
      <c r="U25" t="s">
        <v>46</v>
      </c>
      <c r="V25">
        <v>5</v>
      </c>
      <c r="W25">
        <v>13</v>
      </c>
      <c r="X25">
        <v>3</v>
      </c>
      <c r="Y25" s="11">
        <f t="shared" si="3"/>
        <v>37.5</v>
      </c>
      <c r="Z25" s="11">
        <f t="shared" si="4"/>
        <v>8</v>
      </c>
      <c r="AA25" s="11">
        <f t="shared" si="5"/>
        <v>16</v>
      </c>
      <c r="AB25">
        <f t="shared" ref="AB25" si="11">(SUM(X21,X22,X24,X25)/(SUM(X21,X22,X24,X25)+SUM(V21:V22,V24:V25)))*100</f>
        <v>40</v>
      </c>
    </row>
    <row r="26" spans="1:28" x14ac:dyDescent="0.25">
      <c r="A26" s="20">
        <v>4.3</v>
      </c>
      <c r="B26" s="20" t="s">
        <v>113</v>
      </c>
      <c r="C26">
        <v>1</v>
      </c>
      <c r="D26" t="s">
        <v>17</v>
      </c>
      <c r="E26">
        <v>10</v>
      </c>
      <c r="F26">
        <v>10</v>
      </c>
      <c r="G26">
        <v>2</v>
      </c>
      <c r="H26" s="11">
        <f t="shared" si="0"/>
        <v>16.666666666666664</v>
      </c>
      <c r="I26" s="11">
        <f t="shared" si="1"/>
        <v>12</v>
      </c>
      <c r="J26" s="11">
        <f t="shared" si="2"/>
        <v>12</v>
      </c>
      <c r="R26" s="20">
        <v>4.3</v>
      </c>
      <c r="S26" s="20" t="s">
        <v>113</v>
      </c>
      <c r="T26">
        <v>1</v>
      </c>
      <c r="U26" t="s">
        <v>17</v>
      </c>
      <c r="V26">
        <v>5</v>
      </c>
      <c r="W26">
        <v>20</v>
      </c>
      <c r="X26">
        <v>3</v>
      </c>
      <c r="Y26" s="11">
        <f t="shared" si="3"/>
        <v>37.5</v>
      </c>
      <c r="Z26" s="11">
        <f t="shared" si="4"/>
        <v>8</v>
      </c>
      <c r="AA26" s="11">
        <f t="shared" si="5"/>
        <v>23</v>
      </c>
    </row>
    <row r="27" spans="1:28" x14ac:dyDescent="0.25">
      <c r="C27">
        <v>1</v>
      </c>
      <c r="D27" t="s">
        <v>45</v>
      </c>
      <c r="E27">
        <v>14</v>
      </c>
      <c r="F27">
        <v>2</v>
      </c>
      <c r="G27">
        <v>1</v>
      </c>
      <c r="H27" s="11">
        <f t="shared" si="0"/>
        <v>6.666666666666667</v>
      </c>
      <c r="I27" s="11">
        <f t="shared" si="1"/>
        <v>15</v>
      </c>
      <c r="J27" s="11">
        <f t="shared" si="2"/>
        <v>3</v>
      </c>
      <c r="T27">
        <v>1</v>
      </c>
      <c r="U27" t="s">
        <v>45</v>
      </c>
      <c r="V27">
        <v>6</v>
      </c>
      <c r="W27">
        <v>16</v>
      </c>
      <c r="X27">
        <v>2</v>
      </c>
      <c r="Y27" s="11">
        <f t="shared" si="3"/>
        <v>25</v>
      </c>
      <c r="Z27" s="11">
        <f t="shared" si="4"/>
        <v>8</v>
      </c>
      <c r="AA27" s="11">
        <f t="shared" si="5"/>
        <v>18</v>
      </c>
    </row>
    <row r="28" spans="1:28" x14ac:dyDescent="0.25">
      <c r="C28">
        <v>1</v>
      </c>
      <c r="D28" t="s">
        <v>46</v>
      </c>
      <c r="E28">
        <v>10</v>
      </c>
      <c r="F28">
        <v>6</v>
      </c>
      <c r="G28">
        <v>4</v>
      </c>
      <c r="H28" s="11">
        <f t="shared" si="0"/>
        <v>28.571428571428569</v>
      </c>
      <c r="I28" s="11">
        <f t="shared" si="1"/>
        <v>14</v>
      </c>
      <c r="J28" s="11">
        <f t="shared" si="2"/>
        <v>10</v>
      </c>
      <c r="T28">
        <v>1</v>
      </c>
      <c r="U28" t="s">
        <v>46</v>
      </c>
      <c r="V28">
        <v>6</v>
      </c>
      <c r="W28">
        <v>12</v>
      </c>
      <c r="X28">
        <v>2</v>
      </c>
      <c r="Y28" s="11">
        <f t="shared" si="3"/>
        <v>25</v>
      </c>
      <c r="Z28" s="11">
        <f t="shared" si="4"/>
        <v>8</v>
      </c>
      <c r="AA28" s="11">
        <f t="shared" si="5"/>
        <v>14</v>
      </c>
    </row>
    <row r="29" spans="1:28" x14ac:dyDescent="0.25">
      <c r="C29">
        <v>2</v>
      </c>
      <c r="D29" t="s">
        <v>17</v>
      </c>
      <c r="E29">
        <v>5</v>
      </c>
      <c r="F29">
        <v>4</v>
      </c>
      <c r="G29">
        <v>4</v>
      </c>
      <c r="H29" s="11">
        <f t="shared" si="0"/>
        <v>44.444444444444443</v>
      </c>
      <c r="I29" s="11">
        <f t="shared" si="1"/>
        <v>9</v>
      </c>
      <c r="J29" s="11">
        <f t="shared" si="2"/>
        <v>8</v>
      </c>
      <c r="T29">
        <v>2</v>
      </c>
      <c r="U29" t="s">
        <v>17</v>
      </c>
      <c r="V29">
        <v>4</v>
      </c>
      <c r="W29">
        <v>20</v>
      </c>
      <c r="X29">
        <v>2</v>
      </c>
      <c r="Y29" s="11">
        <f t="shared" si="3"/>
        <v>33.333333333333329</v>
      </c>
      <c r="Z29" s="11">
        <f t="shared" si="4"/>
        <v>6</v>
      </c>
      <c r="AA29" s="11">
        <f t="shared" si="5"/>
        <v>22</v>
      </c>
    </row>
    <row r="30" spans="1:28" x14ac:dyDescent="0.25">
      <c r="C30">
        <v>2</v>
      </c>
      <c r="D30" t="s">
        <v>45</v>
      </c>
      <c r="E30">
        <v>8</v>
      </c>
      <c r="F30">
        <v>10</v>
      </c>
      <c r="G30">
        <v>3</v>
      </c>
      <c r="H30" s="11">
        <f t="shared" si="0"/>
        <v>27.27272727272727</v>
      </c>
      <c r="I30" s="11">
        <f t="shared" si="1"/>
        <v>11</v>
      </c>
      <c r="J30" s="11">
        <f t="shared" si="2"/>
        <v>13</v>
      </c>
      <c r="T30">
        <v>2</v>
      </c>
      <c r="U30" t="s">
        <v>45</v>
      </c>
      <c r="V30">
        <v>6</v>
      </c>
      <c r="W30">
        <v>11</v>
      </c>
      <c r="X30">
        <v>2</v>
      </c>
      <c r="Y30" s="11">
        <f t="shared" si="3"/>
        <v>25</v>
      </c>
      <c r="Z30" s="11">
        <f t="shared" si="4"/>
        <v>8</v>
      </c>
      <c r="AA30" s="11">
        <f t="shared" si="5"/>
        <v>13</v>
      </c>
    </row>
    <row r="31" spans="1:28" x14ac:dyDescent="0.25">
      <c r="C31">
        <v>2</v>
      </c>
      <c r="D31" t="s">
        <v>46</v>
      </c>
      <c r="E31">
        <v>11</v>
      </c>
      <c r="F31">
        <v>8</v>
      </c>
      <c r="G31">
        <v>4</v>
      </c>
      <c r="H31" s="11">
        <f t="shared" si="0"/>
        <v>26.666666666666668</v>
      </c>
      <c r="I31" s="11">
        <f t="shared" si="1"/>
        <v>15</v>
      </c>
      <c r="J31" s="11">
        <f t="shared" si="2"/>
        <v>12</v>
      </c>
      <c r="K31">
        <f t="shared" ref="K31" si="12">(SUM(G27,G28,G30,G31)/(SUM(G27,G28,G30,G31)+SUM(E27:E28,E30:E31)))*100</f>
        <v>21.818181818181817</v>
      </c>
      <c r="T31">
        <v>2</v>
      </c>
      <c r="U31" t="s">
        <v>46</v>
      </c>
      <c r="V31">
        <v>4</v>
      </c>
      <c r="W31">
        <v>15</v>
      </c>
      <c r="X31">
        <v>4</v>
      </c>
      <c r="Y31" s="11">
        <f t="shared" si="3"/>
        <v>50</v>
      </c>
      <c r="Z31" s="11">
        <f t="shared" si="4"/>
        <v>8</v>
      </c>
      <c r="AA31" s="11">
        <f t="shared" si="5"/>
        <v>19</v>
      </c>
      <c r="AB31">
        <f t="shared" ref="AB31" si="13">(SUM(X27,X28,X30,X31)/(SUM(X27,X28,X30,X31)+SUM(V27:V28,V30:V31)))*100</f>
        <v>31.25</v>
      </c>
    </row>
    <row r="32" spans="1:28" x14ac:dyDescent="0.25">
      <c r="A32" s="20">
        <v>4.5</v>
      </c>
      <c r="B32" s="20" t="s">
        <v>113</v>
      </c>
      <c r="C32">
        <v>1</v>
      </c>
      <c r="D32" t="s">
        <v>17</v>
      </c>
      <c r="E32">
        <v>6</v>
      </c>
      <c r="F32">
        <v>23</v>
      </c>
      <c r="G32">
        <v>4</v>
      </c>
      <c r="H32" s="11">
        <f t="shared" si="0"/>
        <v>40</v>
      </c>
      <c r="I32" s="11">
        <f t="shared" si="1"/>
        <v>10</v>
      </c>
      <c r="J32" s="11">
        <f t="shared" si="2"/>
        <v>27</v>
      </c>
      <c r="R32" s="20">
        <v>4.5</v>
      </c>
      <c r="S32" s="20" t="s">
        <v>113</v>
      </c>
      <c r="T32">
        <v>1</v>
      </c>
      <c r="U32" t="s">
        <v>17</v>
      </c>
      <c r="V32">
        <v>7</v>
      </c>
      <c r="W32">
        <v>20</v>
      </c>
      <c r="X32">
        <v>0</v>
      </c>
      <c r="Y32" s="11">
        <f t="shared" si="3"/>
        <v>0</v>
      </c>
      <c r="Z32" s="11">
        <f t="shared" si="4"/>
        <v>7</v>
      </c>
      <c r="AA32" s="11">
        <f t="shared" si="5"/>
        <v>20</v>
      </c>
    </row>
    <row r="33" spans="1:28" x14ac:dyDescent="0.25">
      <c r="C33">
        <v>1</v>
      </c>
      <c r="D33" t="s">
        <v>45</v>
      </c>
      <c r="E33">
        <v>2</v>
      </c>
      <c r="F33">
        <v>3</v>
      </c>
      <c r="G33">
        <v>4</v>
      </c>
      <c r="H33" s="11">
        <f t="shared" si="0"/>
        <v>66.666666666666657</v>
      </c>
      <c r="I33" s="11">
        <f t="shared" si="1"/>
        <v>6</v>
      </c>
      <c r="J33" s="11">
        <f t="shared" si="2"/>
        <v>7</v>
      </c>
      <c r="T33">
        <v>1</v>
      </c>
      <c r="U33" t="s">
        <v>45</v>
      </c>
      <c r="V33">
        <v>3</v>
      </c>
      <c r="W33">
        <v>18</v>
      </c>
      <c r="X33">
        <v>1</v>
      </c>
      <c r="Y33" s="11">
        <f t="shared" si="3"/>
        <v>25</v>
      </c>
      <c r="Z33" s="11">
        <f t="shared" si="4"/>
        <v>4</v>
      </c>
      <c r="AA33" s="11">
        <f t="shared" si="5"/>
        <v>19</v>
      </c>
    </row>
    <row r="34" spans="1:28" x14ac:dyDescent="0.25">
      <c r="C34">
        <v>1</v>
      </c>
      <c r="D34" t="s">
        <v>46</v>
      </c>
      <c r="E34">
        <v>6</v>
      </c>
      <c r="F34">
        <v>11</v>
      </c>
      <c r="G34">
        <v>6</v>
      </c>
      <c r="H34" s="11">
        <f t="shared" si="0"/>
        <v>50</v>
      </c>
      <c r="I34" s="11">
        <f t="shared" si="1"/>
        <v>12</v>
      </c>
      <c r="J34" s="11">
        <f t="shared" si="2"/>
        <v>17</v>
      </c>
      <c r="T34">
        <v>1</v>
      </c>
      <c r="U34" t="s">
        <v>46</v>
      </c>
      <c r="V34">
        <v>8</v>
      </c>
      <c r="W34">
        <v>25</v>
      </c>
      <c r="X34">
        <v>5</v>
      </c>
      <c r="Y34" s="11">
        <f t="shared" si="3"/>
        <v>38.461538461538467</v>
      </c>
      <c r="Z34" s="11">
        <f t="shared" si="4"/>
        <v>13</v>
      </c>
      <c r="AA34" s="11">
        <f t="shared" si="5"/>
        <v>30</v>
      </c>
    </row>
    <row r="35" spans="1:28" x14ac:dyDescent="0.25">
      <c r="C35">
        <v>2</v>
      </c>
      <c r="D35" t="s">
        <v>17</v>
      </c>
      <c r="E35">
        <v>2</v>
      </c>
      <c r="F35">
        <v>6</v>
      </c>
      <c r="G35">
        <v>1</v>
      </c>
      <c r="H35" s="11">
        <f t="shared" si="0"/>
        <v>33.333333333333329</v>
      </c>
      <c r="I35" s="11">
        <f t="shared" si="1"/>
        <v>3</v>
      </c>
      <c r="J35" s="11">
        <f t="shared" si="2"/>
        <v>7</v>
      </c>
      <c r="T35">
        <v>2</v>
      </c>
      <c r="U35" t="s">
        <v>17</v>
      </c>
      <c r="V35">
        <v>5</v>
      </c>
      <c r="W35">
        <v>20</v>
      </c>
      <c r="X35">
        <v>7</v>
      </c>
      <c r="Y35" s="11">
        <f t="shared" si="3"/>
        <v>58.333333333333336</v>
      </c>
      <c r="Z35" s="11">
        <f t="shared" si="4"/>
        <v>12</v>
      </c>
      <c r="AA35" s="11">
        <f t="shared" si="5"/>
        <v>27</v>
      </c>
    </row>
    <row r="36" spans="1:28" x14ac:dyDescent="0.25">
      <c r="C36">
        <v>2</v>
      </c>
      <c r="D36" t="s">
        <v>45</v>
      </c>
      <c r="E36">
        <v>6</v>
      </c>
      <c r="F36">
        <v>6</v>
      </c>
      <c r="G36">
        <v>5</v>
      </c>
      <c r="H36" s="11">
        <f t="shared" si="0"/>
        <v>45.454545454545453</v>
      </c>
      <c r="I36" s="11">
        <f t="shared" si="1"/>
        <v>11</v>
      </c>
      <c r="J36" s="11">
        <f t="shared" si="2"/>
        <v>11</v>
      </c>
      <c r="T36">
        <v>2</v>
      </c>
      <c r="U36" t="s">
        <v>45</v>
      </c>
      <c r="V36">
        <v>5</v>
      </c>
      <c r="W36">
        <v>25</v>
      </c>
      <c r="X36">
        <v>4</v>
      </c>
      <c r="Y36" s="11">
        <f t="shared" si="3"/>
        <v>44.444444444444443</v>
      </c>
      <c r="Z36" s="11">
        <f t="shared" si="4"/>
        <v>9</v>
      </c>
      <c r="AA36" s="11">
        <f t="shared" si="5"/>
        <v>29</v>
      </c>
    </row>
    <row r="37" spans="1:28" x14ac:dyDescent="0.25">
      <c r="C37">
        <v>2</v>
      </c>
      <c r="D37" t="s">
        <v>46</v>
      </c>
      <c r="E37">
        <v>5</v>
      </c>
      <c r="F37">
        <v>5</v>
      </c>
      <c r="G37">
        <v>0</v>
      </c>
      <c r="H37" s="11">
        <f t="shared" si="0"/>
        <v>0</v>
      </c>
      <c r="I37" s="11">
        <f t="shared" si="1"/>
        <v>5</v>
      </c>
      <c r="J37" s="11">
        <f t="shared" si="2"/>
        <v>5</v>
      </c>
      <c r="K37">
        <f t="shared" ref="K37" si="14">(SUM(G33,G34,G36,G37)/(SUM(G33,G34,G36,G37)+SUM(E33:E34,E36:E37)))*100</f>
        <v>44.117647058823529</v>
      </c>
      <c r="T37">
        <v>2</v>
      </c>
      <c r="U37" t="s">
        <v>46</v>
      </c>
      <c r="V37">
        <v>5</v>
      </c>
      <c r="W37">
        <v>5</v>
      </c>
      <c r="X37">
        <v>3</v>
      </c>
      <c r="Y37" s="11">
        <f t="shared" si="3"/>
        <v>37.5</v>
      </c>
      <c r="Z37" s="11">
        <f t="shared" si="4"/>
        <v>8</v>
      </c>
      <c r="AA37" s="11">
        <f t="shared" si="5"/>
        <v>8</v>
      </c>
      <c r="AB37">
        <f t="shared" ref="AB37" si="15">(SUM(X33,X34,X36,X37)/(SUM(X33,X34,X36,X37)+SUM(V33:V34,V36:V37)))*100</f>
        <v>38.235294117647058</v>
      </c>
    </row>
    <row r="38" spans="1:28" x14ac:dyDescent="0.25">
      <c r="A38" s="20">
        <v>1.5</v>
      </c>
      <c r="B38" s="20" t="s">
        <v>112</v>
      </c>
      <c r="C38">
        <v>1</v>
      </c>
      <c r="D38" t="s">
        <v>109</v>
      </c>
      <c r="E38">
        <v>3</v>
      </c>
      <c r="F38">
        <v>7</v>
      </c>
      <c r="G38">
        <v>2</v>
      </c>
      <c r="H38" s="11">
        <f t="shared" si="0"/>
        <v>40</v>
      </c>
      <c r="I38" s="11">
        <f t="shared" si="1"/>
        <v>5</v>
      </c>
      <c r="J38" s="11">
        <f t="shared" si="2"/>
        <v>9</v>
      </c>
      <c r="R38" s="20">
        <v>1.5</v>
      </c>
      <c r="S38" s="20" t="s">
        <v>112</v>
      </c>
      <c r="T38">
        <v>1</v>
      </c>
      <c r="U38" t="s">
        <v>109</v>
      </c>
      <c r="V38">
        <v>9</v>
      </c>
      <c r="W38">
        <v>5</v>
      </c>
      <c r="X38">
        <v>0</v>
      </c>
      <c r="Y38" s="11">
        <f t="shared" si="3"/>
        <v>0</v>
      </c>
      <c r="Z38" s="11">
        <f t="shared" si="4"/>
        <v>9</v>
      </c>
      <c r="AA38" s="11">
        <f t="shared" si="5"/>
        <v>5</v>
      </c>
    </row>
    <row r="39" spans="1:28" x14ac:dyDescent="0.25">
      <c r="C39">
        <v>1</v>
      </c>
      <c r="D39" t="s">
        <v>110</v>
      </c>
      <c r="E39">
        <v>13</v>
      </c>
      <c r="F39">
        <v>4</v>
      </c>
      <c r="G39">
        <v>2</v>
      </c>
      <c r="H39" s="11">
        <f t="shared" si="0"/>
        <v>13.333333333333334</v>
      </c>
      <c r="I39" s="11">
        <f t="shared" si="1"/>
        <v>15</v>
      </c>
      <c r="J39" s="11">
        <f t="shared" si="2"/>
        <v>6</v>
      </c>
      <c r="T39">
        <v>1</v>
      </c>
      <c r="U39" t="s">
        <v>110</v>
      </c>
      <c r="V39">
        <v>11</v>
      </c>
      <c r="W39">
        <v>0</v>
      </c>
      <c r="X39">
        <v>0</v>
      </c>
      <c r="Y39" s="11">
        <f t="shared" si="3"/>
        <v>0</v>
      </c>
      <c r="Z39" s="11">
        <f t="shared" si="4"/>
        <v>11</v>
      </c>
      <c r="AA39" s="11">
        <f t="shared" si="5"/>
        <v>0</v>
      </c>
    </row>
    <row r="40" spans="1:28" x14ac:dyDescent="0.25">
      <c r="C40">
        <v>1</v>
      </c>
      <c r="D40" t="s">
        <v>111</v>
      </c>
      <c r="E40">
        <v>14</v>
      </c>
      <c r="F40">
        <v>1</v>
      </c>
      <c r="G40">
        <v>3</v>
      </c>
      <c r="H40" s="11">
        <f t="shared" si="0"/>
        <v>17.647058823529413</v>
      </c>
      <c r="I40" s="11">
        <f t="shared" si="1"/>
        <v>17</v>
      </c>
      <c r="J40" s="11">
        <f t="shared" si="2"/>
        <v>4</v>
      </c>
      <c r="T40">
        <v>1</v>
      </c>
      <c r="U40" t="s">
        <v>111</v>
      </c>
      <c r="V40">
        <v>10</v>
      </c>
      <c r="W40">
        <v>8</v>
      </c>
      <c r="X40">
        <v>0</v>
      </c>
      <c r="Y40" s="11">
        <f t="shared" si="3"/>
        <v>0</v>
      </c>
      <c r="Z40" s="11">
        <f t="shared" si="4"/>
        <v>10</v>
      </c>
      <c r="AA40" s="11">
        <f t="shared" si="5"/>
        <v>8</v>
      </c>
    </row>
    <row r="41" spans="1:28" x14ac:dyDescent="0.25">
      <c r="C41">
        <v>2</v>
      </c>
      <c r="D41" t="s">
        <v>109</v>
      </c>
      <c r="E41">
        <v>8</v>
      </c>
      <c r="F41">
        <v>4</v>
      </c>
      <c r="G41">
        <v>7</v>
      </c>
      <c r="H41" s="11">
        <f t="shared" si="0"/>
        <v>46.666666666666664</v>
      </c>
      <c r="I41" s="11">
        <f t="shared" si="1"/>
        <v>15</v>
      </c>
      <c r="J41" s="11">
        <f t="shared" si="2"/>
        <v>11</v>
      </c>
      <c r="T41">
        <v>2</v>
      </c>
      <c r="U41" t="s">
        <v>109</v>
      </c>
      <c r="V41">
        <v>8</v>
      </c>
      <c r="W41">
        <v>5</v>
      </c>
      <c r="X41">
        <v>3</v>
      </c>
      <c r="Y41" s="11">
        <f t="shared" si="3"/>
        <v>27.27272727272727</v>
      </c>
      <c r="Z41" s="11">
        <f t="shared" si="4"/>
        <v>11</v>
      </c>
      <c r="AA41" s="11">
        <f t="shared" si="5"/>
        <v>8</v>
      </c>
    </row>
    <row r="42" spans="1:28" x14ac:dyDescent="0.25">
      <c r="C42">
        <v>2</v>
      </c>
      <c r="D42" t="s">
        <v>110</v>
      </c>
      <c r="E42">
        <v>13</v>
      </c>
      <c r="F42">
        <v>5</v>
      </c>
      <c r="G42">
        <v>1</v>
      </c>
      <c r="H42" s="11">
        <f t="shared" si="0"/>
        <v>7.1428571428571423</v>
      </c>
      <c r="I42" s="11">
        <f t="shared" si="1"/>
        <v>14</v>
      </c>
      <c r="J42" s="11">
        <f t="shared" si="2"/>
        <v>6</v>
      </c>
      <c r="T42">
        <v>2</v>
      </c>
      <c r="U42" t="s">
        <v>110</v>
      </c>
      <c r="V42">
        <v>12</v>
      </c>
      <c r="W42">
        <v>3</v>
      </c>
      <c r="X42">
        <v>0</v>
      </c>
      <c r="Y42" s="11">
        <f t="shared" si="3"/>
        <v>0</v>
      </c>
      <c r="Z42" s="11">
        <f t="shared" si="4"/>
        <v>12</v>
      </c>
      <c r="AA42" s="11">
        <f t="shared" si="5"/>
        <v>3</v>
      </c>
    </row>
    <row r="43" spans="1:28" x14ac:dyDescent="0.25">
      <c r="C43">
        <v>2</v>
      </c>
      <c r="D43" t="s">
        <v>111</v>
      </c>
      <c r="E43">
        <v>14</v>
      </c>
      <c r="F43">
        <v>2</v>
      </c>
      <c r="G43">
        <v>0</v>
      </c>
      <c r="H43" s="11">
        <f t="shared" si="0"/>
        <v>0</v>
      </c>
      <c r="I43" s="11">
        <f t="shared" si="1"/>
        <v>14</v>
      </c>
      <c r="J43" s="11">
        <f t="shared" si="2"/>
        <v>2</v>
      </c>
      <c r="K43">
        <f t="shared" ref="K43" si="16">(SUM(G39,G40,G42,G43)/(SUM(G39,G40,G42,G43)+SUM(E39:E40,E42:E43)))*100</f>
        <v>10</v>
      </c>
      <c r="T43">
        <v>2</v>
      </c>
      <c r="U43" t="s">
        <v>111</v>
      </c>
      <c r="V43">
        <v>7</v>
      </c>
      <c r="W43">
        <v>2</v>
      </c>
      <c r="X43">
        <v>0</v>
      </c>
      <c r="Y43" s="11">
        <f t="shared" si="3"/>
        <v>0</v>
      </c>
      <c r="Z43" s="11">
        <f t="shared" si="4"/>
        <v>7</v>
      </c>
      <c r="AA43" s="11">
        <f t="shared" si="5"/>
        <v>2</v>
      </c>
      <c r="AB43">
        <f t="shared" ref="AB43" si="17">(SUM(X39,X40,X42,X43)/(SUM(X39,X40,X42,X43)+SUM(V39:V40,V42:V43)))*100</f>
        <v>0</v>
      </c>
    </row>
    <row r="44" spans="1:28" x14ac:dyDescent="0.25">
      <c r="A44" s="20">
        <v>2.2999999999999998</v>
      </c>
      <c r="B44" s="20" t="s">
        <v>113</v>
      </c>
      <c r="C44">
        <v>1</v>
      </c>
      <c r="D44" t="s">
        <v>109</v>
      </c>
      <c r="E44">
        <v>2</v>
      </c>
      <c r="F44">
        <v>55</v>
      </c>
      <c r="G44">
        <v>4</v>
      </c>
      <c r="H44" s="11">
        <f t="shared" si="0"/>
        <v>66.666666666666657</v>
      </c>
      <c r="I44" s="11">
        <f t="shared" si="1"/>
        <v>6</v>
      </c>
      <c r="J44" s="11">
        <f t="shared" si="2"/>
        <v>59</v>
      </c>
      <c r="R44" s="20">
        <v>2.2999999999999998</v>
      </c>
      <c r="S44" s="20" t="s">
        <v>113</v>
      </c>
      <c r="T44">
        <v>1</v>
      </c>
      <c r="U44" t="s">
        <v>109</v>
      </c>
      <c r="V44">
        <v>12</v>
      </c>
      <c r="W44">
        <v>50</v>
      </c>
      <c r="X44">
        <v>4</v>
      </c>
      <c r="Y44" s="11">
        <f t="shared" si="3"/>
        <v>25</v>
      </c>
      <c r="Z44" s="11">
        <f t="shared" si="4"/>
        <v>16</v>
      </c>
      <c r="AA44" s="11">
        <f t="shared" si="5"/>
        <v>54</v>
      </c>
    </row>
    <row r="45" spans="1:28" x14ac:dyDescent="0.25">
      <c r="C45">
        <v>1</v>
      </c>
      <c r="D45" t="s">
        <v>110</v>
      </c>
      <c r="E45">
        <v>4</v>
      </c>
      <c r="F45">
        <v>8</v>
      </c>
      <c r="G45">
        <v>5</v>
      </c>
      <c r="H45" s="11">
        <f t="shared" si="0"/>
        <v>55.555555555555557</v>
      </c>
      <c r="I45" s="11">
        <f t="shared" si="1"/>
        <v>9</v>
      </c>
      <c r="J45" s="11">
        <f t="shared" si="2"/>
        <v>13</v>
      </c>
      <c r="T45">
        <v>1</v>
      </c>
      <c r="U45" t="s">
        <v>110</v>
      </c>
      <c r="V45">
        <v>7</v>
      </c>
      <c r="W45">
        <v>45</v>
      </c>
      <c r="X45">
        <v>2</v>
      </c>
      <c r="Y45" s="11">
        <f t="shared" si="3"/>
        <v>22.222222222222221</v>
      </c>
      <c r="Z45" s="11">
        <f t="shared" si="4"/>
        <v>9</v>
      </c>
      <c r="AA45" s="11">
        <f t="shared" si="5"/>
        <v>47</v>
      </c>
    </row>
    <row r="46" spans="1:28" x14ac:dyDescent="0.25">
      <c r="C46">
        <v>1</v>
      </c>
      <c r="D46" t="s">
        <v>111</v>
      </c>
      <c r="E46">
        <v>4</v>
      </c>
      <c r="F46">
        <v>4</v>
      </c>
      <c r="G46">
        <v>4</v>
      </c>
      <c r="H46" s="11">
        <f t="shared" si="0"/>
        <v>50</v>
      </c>
      <c r="I46" s="11">
        <f t="shared" si="1"/>
        <v>8</v>
      </c>
      <c r="J46" s="11">
        <f t="shared" si="2"/>
        <v>8</v>
      </c>
      <c r="T46">
        <v>1</v>
      </c>
      <c r="U46" t="s">
        <v>111</v>
      </c>
      <c r="V46">
        <v>6</v>
      </c>
      <c r="W46">
        <v>45</v>
      </c>
      <c r="X46">
        <v>1</v>
      </c>
      <c r="Y46" s="11">
        <f t="shared" si="3"/>
        <v>14.285714285714285</v>
      </c>
      <c r="Z46" s="11">
        <f t="shared" si="4"/>
        <v>7</v>
      </c>
      <c r="AA46" s="11">
        <f t="shared" si="5"/>
        <v>46</v>
      </c>
    </row>
    <row r="47" spans="1:28" x14ac:dyDescent="0.25">
      <c r="C47">
        <v>2</v>
      </c>
      <c r="D47" t="s">
        <v>109</v>
      </c>
      <c r="E47">
        <v>2</v>
      </c>
      <c r="F47">
        <v>60</v>
      </c>
      <c r="G47">
        <v>7</v>
      </c>
      <c r="H47" s="11">
        <f t="shared" si="0"/>
        <v>77.777777777777786</v>
      </c>
      <c r="I47" s="11">
        <f t="shared" si="1"/>
        <v>9</v>
      </c>
      <c r="J47" s="11">
        <f t="shared" si="2"/>
        <v>67</v>
      </c>
      <c r="T47">
        <v>2</v>
      </c>
      <c r="U47" t="s">
        <v>109</v>
      </c>
      <c r="V47">
        <v>4</v>
      </c>
      <c r="W47">
        <v>20</v>
      </c>
      <c r="X47">
        <v>2</v>
      </c>
      <c r="Y47" s="11">
        <f t="shared" si="3"/>
        <v>33.333333333333329</v>
      </c>
      <c r="Z47" s="11">
        <f t="shared" si="4"/>
        <v>6</v>
      </c>
      <c r="AA47" s="11">
        <f t="shared" si="5"/>
        <v>22</v>
      </c>
    </row>
    <row r="48" spans="1:28" x14ac:dyDescent="0.25">
      <c r="C48">
        <v>2</v>
      </c>
      <c r="D48" t="s">
        <v>110</v>
      </c>
      <c r="E48">
        <v>10</v>
      </c>
      <c r="F48">
        <v>52</v>
      </c>
      <c r="G48">
        <v>7</v>
      </c>
      <c r="H48" s="11">
        <f t="shared" si="0"/>
        <v>41.17647058823529</v>
      </c>
      <c r="I48" s="11">
        <f t="shared" si="1"/>
        <v>17</v>
      </c>
      <c r="J48" s="11">
        <f t="shared" si="2"/>
        <v>59</v>
      </c>
      <c r="T48">
        <v>2</v>
      </c>
      <c r="U48" t="s">
        <v>110</v>
      </c>
      <c r="V48">
        <v>9</v>
      </c>
      <c r="W48">
        <v>20</v>
      </c>
      <c r="X48">
        <v>8</v>
      </c>
      <c r="Y48" s="11">
        <f t="shared" si="3"/>
        <v>47.058823529411761</v>
      </c>
      <c r="Z48" s="11">
        <f t="shared" si="4"/>
        <v>17</v>
      </c>
      <c r="AA48" s="11">
        <f t="shared" si="5"/>
        <v>28</v>
      </c>
    </row>
    <row r="49" spans="1:28" x14ac:dyDescent="0.25">
      <c r="C49">
        <v>2</v>
      </c>
      <c r="D49" t="s">
        <v>111</v>
      </c>
      <c r="E49">
        <v>5</v>
      </c>
      <c r="F49">
        <v>8</v>
      </c>
      <c r="G49">
        <v>7</v>
      </c>
      <c r="H49" s="11">
        <f t="shared" si="0"/>
        <v>58.333333333333336</v>
      </c>
      <c r="I49" s="11">
        <f t="shared" si="1"/>
        <v>12</v>
      </c>
      <c r="J49" s="11">
        <f t="shared" si="2"/>
        <v>15</v>
      </c>
      <c r="K49">
        <f t="shared" ref="K49" si="18">(SUM(G45,G46,G48,G49)/(SUM(G45,G46,G48,G49)+SUM(E45:E46,E48:E49)))*100</f>
        <v>50</v>
      </c>
      <c r="T49">
        <v>2</v>
      </c>
      <c r="U49" t="s">
        <v>111</v>
      </c>
      <c r="V49">
        <v>5</v>
      </c>
      <c r="W49">
        <v>15</v>
      </c>
      <c r="X49">
        <v>1</v>
      </c>
      <c r="Y49" s="11">
        <f t="shared" si="3"/>
        <v>16.666666666666664</v>
      </c>
      <c r="Z49" s="11">
        <f t="shared" si="4"/>
        <v>6</v>
      </c>
      <c r="AA49" s="11">
        <f t="shared" si="5"/>
        <v>16</v>
      </c>
      <c r="AB49">
        <f t="shared" ref="AB49" si="19">(SUM(X45,X46,X48,X49)/(SUM(X45,X46,X48,X49)+SUM(V45:V46,V48:V49)))*100</f>
        <v>30.76923076923077</v>
      </c>
    </row>
    <row r="50" spans="1:28" x14ac:dyDescent="0.25">
      <c r="A50" s="20">
        <v>3.2</v>
      </c>
      <c r="B50" s="20" t="s">
        <v>113</v>
      </c>
      <c r="C50">
        <v>1</v>
      </c>
      <c r="D50" t="s">
        <v>109</v>
      </c>
      <c r="H50" s="11"/>
      <c r="I50" s="11"/>
      <c r="J50" s="11"/>
      <c r="R50" s="20">
        <v>3.2</v>
      </c>
      <c r="S50" s="20" t="s">
        <v>113</v>
      </c>
      <c r="T50">
        <v>1</v>
      </c>
      <c r="U50" t="s">
        <v>109</v>
      </c>
      <c r="V50">
        <v>2</v>
      </c>
      <c r="W50">
        <v>35</v>
      </c>
      <c r="X50">
        <v>4</v>
      </c>
      <c r="Y50" s="11">
        <f t="shared" si="3"/>
        <v>66.666666666666657</v>
      </c>
      <c r="Z50" s="11">
        <f t="shared" si="4"/>
        <v>6</v>
      </c>
      <c r="AA50" s="11">
        <f t="shared" si="5"/>
        <v>39</v>
      </c>
    </row>
    <row r="51" spans="1:28" x14ac:dyDescent="0.25">
      <c r="C51">
        <v>1</v>
      </c>
      <c r="D51" t="s">
        <v>110</v>
      </c>
      <c r="E51">
        <v>5</v>
      </c>
      <c r="F51">
        <v>8</v>
      </c>
      <c r="G51">
        <v>3</v>
      </c>
      <c r="H51" s="11">
        <f t="shared" si="0"/>
        <v>37.5</v>
      </c>
      <c r="I51" s="11">
        <f t="shared" si="1"/>
        <v>8</v>
      </c>
      <c r="J51" s="11">
        <f t="shared" si="2"/>
        <v>11</v>
      </c>
      <c r="T51">
        <v>1</v>
      </c>
      <c r="U51" t="s">
        <v>110</v>
      </c>
      <c r="V51">
        <v>5</v>
      </c>
      <c r="W51">
        <v>10</v>
      </c>
      <c r="X51">
        <v>5</v>
      </c>
      <c r="Y51" s="11">
        <f t="shared" si="3"/>
        <v>50</v>
      </c>
      <c r="Z51" s="11">
        <f t="shared" si="4"/>
        <v>10</v>
      </c>
      <c r="AA51" s="11">
        <f t="shared" si="5"/>
        <v>15</v>
      </c>
    </row>
    <row r="52" spans="1:28" x14ac:dyDescent="0.25">
      <c r="C52">
        <v>1</v>
      </c>
      <c r="D52" t="s">
        <v>111</v>
      </c>
      <c r="E52">
        <v>7</v>
      </c>
      <c r="F52">
        <v>7</v>
      </c>
      <c r="G52">
        <v>2</v>
      </c>
      <c r="H52" s="11">
        <f t="shared" si="0"/>
        <v>22.222222222222221</v>
      </c>
      <c r="I52" s="11">
        <f t="shared" si="1"/>
        <v>9</v>
      </c>
      <c r="J52" s="11">
        <f t="shared" si="2"/>
        <v>9</v>
      </c>
      <c r="T52">
        <v>1</v>
      </c>
      <c r="U52" t="s">
        <v>111</v>
      </c>
      <c r="V52">
        <v>4</v>
      </c>
      <c r="W52">
        <v>15</v>
      </c>
      <c r="X52">
        <v>2</v>
      </c>
      <c r="Y52" s="11">
        <f t="shared" si="3"/>
        <v>33.333333333333329</v>
      </c>
      <c r="Z52" s="11">
        <f t="shared" si="4"/>
        <v>6</v>
      </c>
      <c r="AA52" s="11">
        <f t="shared" si="5"/>
        <v>17</v>
      </c>
    </row>
    <row r="53" spans="1:28" x14ac:dyDescent="0.25">
      <c r="C53">
        <v>2</v>
      </c>
      <c r="D53" t="s">
        <v>109</v>
      </c>
      <c r="E53">
        <v>2</v>
      </c>
      <c r="F53">
        <v>12</v>
      </c>
      <c r="G53">
        <v>3</v>
      </c>
      <c r="H53" s="11">
        <f t="shared" si="0"/>
        <v>60</v>
      </c>
      <c r="I53" s="11">
        <f t="shared" si="1"/>
        <v>5</v>
      </c>
      <c r="J53" s="11">
        <f t="shared" si="2"/>
        <v>15</v>
      </c>
      <c r="T53">
        <v>2</v>
      </c>
      <c r="U53" t="s">
        <v>109</v>
      </c>
      <c r="Y53" s="11"/>
      <c r="Z53" s="11"/>
      <c r="AA53" s="11"/>
    </row>
    <row r="54" spans="1:28" x14ac:dyDescent="0.25">
      <c r="C54">
        <v>2</v>
      </c>
      <c r="D54" t="s">
        <v>110</v>
      </c>
      <c r="E54">
        <v>8</v>
      </c>
      <c r="F54">
        <v>20</v>
      </c>
      <c r="G54">
        <v>3</v>
      </c>
      <c r="H54" s="11">
        <f t="shared" si="0"/>
        <v>27.27272727272727</v>
      </c>
      <c r="I54" s="11">
        <f t="shared" si="1"/>
        <v>11</v>
      </c>
      <c r="J54" s="11">
        <f t="shared" si="2"/>
        <v>23</v>
      </c>
      <c r="T54">
        <v>2</v>
      </c>
      <c r="U54" t="s">
        <v>110</v>
      </c>
      <c r="V54">
        <v>3</v>
      </c>
      <c r="W54">
        <v>20</v>
      </c>
      <c r="X54">
        <v>3</v>
      </c>
      <c r="Y54" s="11">
        <f t="shared" si="3"/>
        <v>50</v>
      </c>
      <c r="Z54" s="11">
        <f t="shared" si="4"/>
        <v>6</v>
      </c>
      <c r="AA54" s="11">
        <f t="shared" si="5"/>
        <v>23</v>
      </c>
    </row>
    <row r="55" spans="1:28" x14ac:dyDescent="0.25">
      <c r="C55">
        <v>2</v>
      </c>
      <c r="D55" t="s">
        <v>111</v>
      </c>
      <c r="E55">
        <v>8</v>
      </c>
      <c r="F55">
        <v>12</v>
      </c>
      <c r="G55">
        <v>9</v>
      </c>
      <c r="H55" s="11">
        <f t="shared" si="0"/>
        <v>52.941176470588239</v>
      </c>
      <c r="I55" s="11">
        <f t="shared" si="1"/>
        <v>17</v>
      </c>
      <c r="J55" s="11">
        <f t="shared" si="2"/>
        <v>21</v>
      </c>
      <c r="K55">
        <f t="shared" ref="K55" si="20">(SUM(G51,G52,G54,G55)/(SUM(G51,G52,G54,G55)+SUM(E51:E52,E54:E55)))*100</f>
        <v>37.777777777777779</v>
      </c>
      <c r="T55">
        <v>2</v>
      </c>
      <c r="U55" t="s">
        <v>111</v>
      </c>
      <c r="V55">
        <v>2</v>
      </c>
      <c r="W55">
        <v>10</v>
      </c>
      <c r="X55">
        <v>6</v>
      </c>
      <c r="Y55" s="11">
        <f t="shared" si="3"/>
        <v>75</v>
      </c>
      <c r="Z55" s="11">
        <f t="shared" si="4"/>
        <v>8</v>
      </c>
      <c r="AA55" s="11">
        <f t="shared" si="5"/>
        <v>16</v>
      </c>
      <c r="AB55">
        <f t="shared" ref="AB55" si="21">(SUM(X51,X52,X54,X55)/(SUM(X51,X52,X54,X55)+SUM(V51:V52,V54:V55)))*100</f>
        <v>53.333333333333336</v>
      </c>
    </row>
    <row r="56" spans="1:28" x14ac:dyDescent="0.25">
      <c r="A56" s="20">
        <v>3.8</v>
      </c>
      <c r="B56" s="20" t="s">
        <v>113</v>
      </c>
      <c r="C56">
        <v>1</v>
      </c>
      <c r="D56" t="s">
        <v>109</v>
      </c>
      <c r="E56">
        <v>3</v>
      </c>
      <c r="F56">
        <v>12</v>
      </c>
      <c r="G56">
        <v>8</v>
      </c>
      <c r="H56" s="11">
        <f t="shared" si="0"/>
        <v>72.727272727272734</v>
      </c>
      <c r="I56" s="11">
        <f t="shared" si="1"/>
        <v>11</v>
      </c>
      <c r="J56" s="11">
        <f t="shared" si="2"/>
        <v>20</v>
      </c>
      <c r="R56" s="20">
        <v>3.8</v>
      </c>
      <c r="S56" s="20" t="s">
        <v>113</v>
      </c>
      <c r="T56">
        <v>1</v>
      </c>
      <c r="U56" t="s">
        <v>109</v>
      </c>
      <c r="V56">
        <v>10</v>
      </c>
      <c r="W56">
        <v>25</v>
      </c>
      <c r="X56">
        <v>4</v>
      </c>
      <c r="Y56" s="11">
        <f t="shared" si="3"/>
        <v>28.571428571428569</v>
      </c>
      <c r="Z56" s="11">
        <f t="shared" si="4"/>
        <v>14</v>
      </c>
      <c r="AA56" s="11">
        <f t="shared" si="5"/>
        <v>29</v>
      </c>
    </row>
    <row r="57" spans="1:28" x14ac:dyDescent="0.25">
      <c r="C57">
        <v>1</v>
      </c>
      <c r="D57" t="s">
        <v>110</v>
      </c>
      <c r="E57">
        <v>7</v>
      </c>
      <c r="F57">
        <v>8</v>
      </c>
      <c r="G57">
        <v>5</v>
      </c>
      <c r="H57" s="11">
        <f t="shared" si="0"/>
        <v>41.666666666666671</v>
      </c>
      <c r="I57" s="11">
        <f t="shared" si="1"/>
        <v>12</v>
      </c>
      <c r="J57" s="11">
        <f t="shared" si="2"/>
        <v>13</v>
      </c>
      <c r="T57">
        <v>1</v>
      </c>
      <c r="U57" t="s">
        <v>110</v>
      </c>
      <c r="V57">
        <v>5</v>
      </c>
      <c r="W57">
        <v>12</v>
      </c>
      <c r="X57">
        <v>0</v>
      </c>
      <c r="Y57" s="11">
        <f t="shared" si="3"/>
        <v>0</v>
      </c>
      <c r="Z57" s="11">
        <f t="shared" si="4"/>
        <v>5</v>
      </c>
      <c r="AA57" s="11">
        <f t="shared" si="5"/>
        <v>12</v>
      </c>
    </row>
    <row r="58" spans="1:28" x14ac:dyDescent="0.25">
      <c r="C58">
        <v>1</v>
      </c>
      <c r="D58" t="s">
        <v>111</v>
      </c>
      <c r="E58">
        <v>11</v>
      </c>
      <c r="F58">
        <v>15</v>
      </c>
      <c r="G58">
        <v>1</v>
      </c>
      <c r="H58" s="11">
        <f t="shared" si="0"/>
        <v>8.3333333333333321</v>
      </c>
      <c r="I58" s="11">
        <f t="shared" si="1"/>
        <v>12</v>
      </c>
      <c r="J58" s="11">
        <f t="shared" si="2"/>
        <v>16</v>
      </c>
      <c r="T58">
        <v>1</v>
      </c>
      <c r="U58" t="s">
        <v>111</v>
      </c>
      <c r="Y58" s="11"/>
      <c r="Z58" s="11"/>
      <c r="AA58" s="11"/>
    </row>
    <row r="59" spans="1:28" x14ac:dyDescent="0.25">
      <c r="C59">
        <v>2</v>
      </c>
      <c r="D59" t="s">
        <v>109</v>
      </c>
      <c r="E59">
        <v>5</v>
      </c>
      <c r="F59">
        <v>5</v>
      </c>
      <c r="G59">
        <v>2</v>
      </c>
      <c r="H59" s="11">
        <f t="shared" si="0"/>
        <v>28.571428571428569</v>
      </c>
      <c r="I59" s="11">
        <f t="shared" si="1"/>
        <v>7</v>
      </c>
      <c r="J59" s="11">
        <f t="shared" si="2"/>
        <v>7</v>
      </c>
      <c r="T59">
        <v>2</v>
      </c>
      <c r="U59" t="s">
        <v>109</v>
      </c>
      <c r="V59">
        <v>7</v>
      </c>
      <c r="W59">
        <v>20</v>
      </c>
      <c r="X59">
        <v>3</v>
      </c>
      <c r="Y59" s="11">
        <f t="shared" si="3"/>
        <v>30</v>
      </c>
      <c r="Z59" s="11">
        <f t="shared" si="4"/>
        <v>10</v>
      </c>
      <c r="AA59" s="11">
        <f t="shared" si="5"/>
        <v>23</v>
      </c>
    </row>
    <row r="60" spans="1:28" x14ac:dyDescent="0.25">
      <c r="C60">
        <v>2</v>
      </c>
      <c r="D60" t="s">
        <v>110</v>
      </c>
      <c r="E60">
        <v>11</v>
      </c>
      <c r="F60">
        <v>6</v>
      </c>
      <c r="G60">
        <v>6</v>
      </c>
      <c r="H60" s="11">
        <f t="shared" si="0"/>
        <v>35.294117647058826</v>
      </c>
      <c r="I60" s="11">
        <f t="shared" si="1"/>
        <v>17</v>
      </c>
      <c r="J60" s="11">
        <f t="shared" si="2"/>
        <v>12</v>
      </c>
      <c r="T60">
        <v>2</v>
      </c>
      <c r="U60" t="s">
        <v>110</v>
      </c>
      <c r="V60">
        <v>2</v>
      </c>
      <c r="W60">
        <v>12</v>
      </c>
      <c r="X60">
        <v>2</v>
      </c>
      <c r="Y60" s="11">
        <f t="shared" si="3"/>
        <v>50</v>
      </c>
      <c r="Z60" s="11">
        <f t="shared" si="4"/>
        <v>4</v>
      </c>
      <c r="AA60" s="11">
        <f t="shared" si="5"/>
        <v>14</v>
      </c>
    </row>
    <row r="61" spans="1:28" x14ac:dyDescent="0.25">
      <c r="C61">
        <v>2</v>
      </c>
      <c r="D61" t="s">
        <v>111</v>
      </c>
      <c r="E61">
        <v>14</v>
      </c>
      <c r="F61">
        <v>15</v>
      </c>
      <c r="G61">
        <v>6</v>
      </c>
      <c r="H61" s="11">
        <f t="shared" si="0"/>
        <v>30</v>
      </c>
      <c r="I61" s="11">
        <f t="shared" si="1"/>
        <v>20</v>
      </c>
      <c r="J61" s="11">
        <f t="shared" si="2"/>
        <v>21</v>
      </c>
      <c r="K61">
        <f t="shared" ref="K61" si="22">(SUM(G57,G58,G60,G61)/(SUM(G57,G58,G60,G61)+SUM(E57:E58,E60:E61)))*100</f>
        <v>29.508196721311474</v>
      </c>
      <c r="T61">
        <v>2</v>
      </c>
      <c r="U61" t="s">
        <v>111</v>
      </c>
      <c r="V61">
        <v>6</v>
      </c>
      <c r="W61">
        <v>15</v>
      </c>
      <c r="X61">
        <v>1</v>
      </c>
      <c r="Y61" s="11">
        <f t="shared" si="3"/>
        <v>14.285714285714285</v>
      </c>
      <c r="Z61" s="11">
        <f t="shared" si="4"/>
        <v>7</v>
      </c>
      <c r="AA61" s="11">
        <f t="shared" si="5"/>
        <v>16</v>
      </c>
      <c r="AB61">
        <f t="shared" ref="AB61" si="23">(SUM(X57,X58,X60,X61)/(SUM(X57,X58,X60,X61)+SUM(V57:V58,V60:V61)))*100</f>
        <v>18.75</v>
      </c>
    </row>
    <row r="62" spans="1:28" x14ac:dyDescent="0.25">
      <c r="A62" s="20">
        <v>4.3</v>
      </c>
      <c r="B62" s="20" t="s">
        <v>113</v>
      </c>
      <c r="C62">
        <v>1</v>
      </c>
      <c r="D62" t="s">
        <v>109</v>
      </c>
      <c r="R62" s="20">
        <v>4.3</v>
      </c>
      <c r="S62" s="20" t="s">
        <v>113</v>
      </c>
      <c r="T62">
        <v>1</v>
      </c>
      <c r="U62" t="s">
        <v>109</v>
      </c>
    </row>
    <row r="63" spans="1:28" x14ac:dyDescent="0.25">
      <c r="C63">
        <v>1</v>
      </c>
      <c r="D63" t="s">
        <v>110</v>
      </c>
      <c r="T63">
        <v>1</v>
      </c>
      <c r="U63" t="s">
        <v>110</v>
      </c>
    </row>
    <row r="64" spans="1:28" x14ac:dyDescent="0.25">
      <c r="C64">
        <v>1</v>
      </c>
      <c r="D64" t="s">
        <v>111</v>
      </c>
      <c r="T64">
        <v>1</v>
      </c>
      <c r="U64" t="s">
        <v>111</v>
      </c>
    </row>
    <row r="65" spans="1:27" x14ac:dyDescent="0.25">
      <c r="C65">
        <v>2</v>
      </c>
      <c r="D65" t="s">
        <v>109</v>
      </c>
      <c r="T65">
        <v>2</v>
      </c>
      <c r="U65" t="s">
        <v>109</v>
      </c>
    </row>
    <row r="66" spans="1:27" x14ac:dyDescent="0.25">
      <c r="C66">
        <v>2</v>
      </c>
      <c r="D66" t="s">
        <v>110</v>
      </c>
      <c r="T66">
        <v>2</v>
      </c>
      <c r="U66" t="s">
        <v>110</v>
      </c>
    </row>
    <row r="67" spans="1:27" x14ac:dyDescent="0.25">
      <c r="C67">
        <v>2</v>
      </c>
      <c r="D67" t="s">
        <v>111</v>
      </c>
      <c r="T67">
        <v>2</v>
      </c>
      <c r="U67" t="s">
        <v>111</v>
      </c>
    </row>
    <row r="68" spans="1:27" x14ac:dyDescent="0.25">
      <c r="A68" s="20">
        <v>4.5</v>
      </c>
      <c r="B68" s="20" t="s">
        <v>113</v>
      </c>
      <c r="C68">
        <v>1</v>
      </c>
      <c r="D68" t="s">
        <v>109</v>
      </c>
      <c r="R68" s="20">
        <v>4.5</v>
      </c>
      <c r="S68" s="20" t="s">
        <v>113</v>
      </c>
      <c r="T68">
        <v>1</v>
      </c>
      <c r="U68" t="s">
        <v>109</v>
      </c>
    </row>
    <row r="69" spans="1:27" x14ac:dyDescent="0.25">
      <c r="C69">
        <v>1</v>
      </c>
      <c r="D69" t="s">
        <v>110</v>
      </c>
      <c r="T69">
        <v>1</v>
      </c>
      <c r="U69" t="s">
        <v>110</v>
      </c>
    </row>
    <row r="70" spans="1:27" x14ac:dyDescent="0.25">
      <c r="C70">
        <v>1</v>
      </c>
      <c r="D70" t="s">
        <v>111</v>
      </c>
      <c r="T70">
        <v>1</v>
      </c>
      <c r="U70" t="s">
        <v>111</v>
      </c>
    </row>
    <row r="71" spans="1:27" x14ac:dyDescent="0.25">
      <c r="C71">
        <v>2</v>
      </c>
      <c r="D71" t="s">
        <v>109</v>
      </c>
      <c r="T71">
        <v>2</v>
      </c>
      <c r="U71" t="s">
        <v>109</v>
      </c>
    </row>
    <row r="72" spans="1:27" x14ac:dyDescent="0.25">
      <c r="C72">
        <v>2</v>
      </c>
      <c r="D72" t="s">
        <v>110</v>
      </c>
      <c r="T72">
        <v>2</v>
      </c>
      <c r="U72" t="s">
        <v>110</v>
      </c>
    </row>
    <row r="73" spans="1:27" x14ac:dyDescent="0.25">
      <c r="C73">
        <v>2</v>
      </c>
      <c r="D73" t="s">
        <v>111</v>
      </c>
      <c r="T73">
        <v>2</v>
      </c>
      <c r="U73" t="s">
        <v>111</v>
      </c>
    </row>
    <row r="74" spans="1:27" ht="15.75" x14ac:dyDescent="0.25">
      <c r="E74" s="2">
        <f>AVERAGE(E2:E73)</f>
        <v>7.8135593220338979</v>
      </c>
      <c r="F74" s="2">
        <f t="shared" ref="F74:J74" si="24">AVERAGE(F2:F73)</f>
        <v>11.135593220338983</v>
      </c>
      <c r="G74" s="2">
        <f t="shared" si="24"/>
        <v>3.5593220338983049</v>
      </c>
      <c r="H74" s="2">
        <f t="shared" si="24"/>
        <v>34.422620446260055</v>
      </c>
      <c r="I74" s="2">
        <f t="shared" si="24"/>
        <v>11.372881355932204</v>
      </c>
      <c r="J74" s="2">
        <f t="shared" si="24"/>
        <v>14.694915254237289</v>
      </c>
      <c r="V74" s="2">
        <f>AVERAGE(V2:V73)</f>
        <v>6.0862068965517242</v>
      </c>
      <c r="W74" s="2">
        <f t="shared" ref="W74:AA74" si="25">AVERAGE(W2:W73)</f>
        <v>17.672413793103448</v>
      </c>
      <c r="X74" s="2">
        <f t="shared" si="25"/>
        <v>2.9482758620689653</v>
      </c>
      <c r="Y74" s="2">
        <f t="shared" si="25"/>
        <v>33.533938171362102</v>
      </c>
      <c r="Z74" s="2">
        <f t="shared" si="25"/>
        <v>9.0344827586206904</v>
      </c>
      <c r="AA74" s="2">
        <f t="shared" si="25"/>
        <v>20.620689655172413</v>
      </c>
    </row>
    <row r="75" spans="1:27" x14ac:dyDescent="0.25">
      <c r="E75">
        <f>STDEV(E2:E73)</f>
        <v>4.4623890936520043</v>
      </c>
      <c r="F75">
        <f t="shared" ref="F75:J75" si="26">STDEV(F2:F73)</f>
        <v>12.184582721929358</v>
      </c>
      <c r="G75">
        <f t="shared" si="26"/>
        <v>2.167719176689844</v>
      </c>
      <c r="H75">
        <f t="shared" si="26"/>
        <v>21.710971460458801</v>
      </c>
      <c r="I75">
        <f t="shared" si="26"/>
        <v>4.3584966764681994</v>
      </c>
      <c r="J75">
        <f t="shared" si="26"/>
        <v>13.042707352344497</v>
      </c>
      <c r="V75">
        <f>STDEV(V2:V73)</f>
        <v>3.2675141189972448</v>
      </c>
      <c r="W75">
        <f t="shared" ref="W75:AA75" si="27">STDEV(W2:W73)</f>
        <v>13.247161802656873</v>
      </c>
      <c r="X75">
        <f t="shared" si="27"/>
        <v>2.4738804931715799</v>
      </c>
      <c r="Y75">
        <f t="shared" si="27"/>
        <v>24.948179566590682</v>
      </c>
      <c r="Z75">
        <f t="shared" si="27"/>
        <v>3.037574732263141</v>
      </c>
      <c r="AA75">
        <f t="shared" si="27"/>
        <v>14.361043291777662</v>
      </c>
    </row>
    <row r="76" spans="1:27" ht="15.75" x14ac:dyDescent="0.25">
      <c r="E76" s="2">
        <f>E75/SQRT(COUNT(E2:E73))</f>
        <v>0.58095357647526014</v>
      </c>
      <c r="F76" s="2">
        <f t="shared" ref="F76:J76" si="28">F75/SQRT(COUNT(F2:F73))</f>
        <v>1.5862975553237457</v>
      </c>
      <c r="G76" s="2">
        <f t="shared" si="28"/>
        <v>0.28221299892549895</v>
      </c>
      <c r="H76" s="2">
        <f t="shared" si="28"/>
        <v>2.8265277307728787</v>
      </c>
      <c r="I76" s="2">
        <f t="shared" si="28"/>
        <v>0.56742793582293516</v>
      </c>
      <c r="J76" s="2">
        <f t="shared" si="28"/>
        <v>1.6980158664433147</v>
      </c>
      <c r="V76" s="2">
        <f>V75/SQRT(COUNT(V2:V73))</f>
        <v>0.42904562328430718</v>
      </c>
      <c r="W76" s="2">
        <f t="shared" ref="W76:AA76" si="29">W75/SQRT(COUNT(W2:W73))</f>
        <v>1.7394375618224458</v>
      </c>
      <c r="X76" s="2">
        <f t="shared" si="29"/>
        <v>0.32483642287961134</v>
      </c>
      <c r="Y76" s="2">
        <f t="shared" si="29"/>
        <v>3.2758564652328412</v>
      </c>
      <c r="Z76" s="2">
        <f t="shared" si="29"/>
        <v>0.39885310263829982</v>
      </c>
      <c r="AA76" s="2">
        <f t="shared" si="29"/>
        <v>1.8856973667873724</v>
      </c>
    </row>
    <row r="78" spans="1:27" x14ac:dyDescent="0.25">
      <c r="A78" s="20">
        <v>1.4</v>
      </c>
      <c r="B78" s="20" t="s">
        <v>114</v>
      </c>
      <c r="C78">
        <v>1</v>
      </c>
      <c r="D78" t="s">
        <v>17</v>
      </c>
      <c r="E78">
        <v>11</v>
      </c>
      <c r="F78">
        <v>1</v>
      </c>
      <c r="G78">
        <v>0</v>
      </c>
      <c r="H78" s="11">
        <f t="shared" ref="H78:H141" si="30">(G78/(E78+G78)*100)</f>
        <v>0</v>
      </c>
      <c r="I78" s="11">
        <f t="shared" ref="I78:I141" si="31">G78+E78</f>
        <v>11</v>
      </c>
      <c r="J78" s="11">
        <f t="shared" ref="J78:J141" si="32">F78+G78</f>
        <v>1</v>
      </c>
      <c r="R78" s="20">
        <v>1.4</v>
      </c>
      <c r="S78" s="20" t="s">
        <v>114</v>
      </c>
      <c r="T78">
        <v>1</v>
      </c>
      <c r="U78" t="s">
        <v>17</v>
      </c>
      <c r="V78">
        <v>7</v>
      </c>
      <c r="W78">
        <v>16</v>
      </c>
      <c r="X78">
        <v>5</v>
      </c>
      <c r="Y78" s="11">
        <f t="shared" ref="Y78:Y141" si="33">(X78/(V78+X78)*100)</f>
        <v>41.666666666666671</v>
      </c>
      <c r="Z78" s="11">
        <f t="shared" ref="Z78:Z141" si="34">X78+V78</f>
        <v>12</v>
      </c>
      <c r="AA78" s="11">
        <f t="shared" ref="AA78:AA141" si="35">W78+X78</f>
        <v>21</v>
      </c>
    </row>
    <row r="79" spans="1:27" x14ac:dyDescent="0.25">
      <c r="C79">
        <v>1</v>
      </c>
      <c r="D79" t="s">
        <v>45</v>
      </c>
      <c r="E79">
        <v>8</v>
      </c>
      <c r="F79">
        <v>1</v>
      </c>
      <c r="G79">
        <v>4</v>
      </c>
      <c r="H79" s="11">
        <f t="shared" si="30"/>
        <v>33.333333333333329</v>
      </c>
      <c r="I79" s="11">
        <f t="shared" si="31"/>
        <v>12</v>
      </c>
      <c r="J79" s="11">
        <f t="shared" si="32"/>
        <v>5</v>
      </c>
      <c r="T79">
        <v>1</v>
      </c>
      <c r="U79" t="s">
        <v>45</v>
      </c>
      <c r="V79">
        <v>8</v>
      </c>
      <c r="W79">
        <v>25</v>
      </c>
      <c r="X79">
        <v>4</v>
      </c>
      <c r="Y79" s="11">
        <f t="shared" si="33"/>
        <v>33.333333333333329</v>
      </c>
      <c r="Z79" s="11">
        <f t="shared" si="34"/>
        <v>12</v>
      </c>
      <c r="AA79" s="11">
        <f t="shared" si="35"/>
        <v>29</v>
      </c>
    </row>
    <row r="80" spans="1:27" x14ac:dyDescent="0.25">
      <c r="C80">
        <v>1</v>
      </c>
      <c r="D80" t="s">
        <v>46</v>
      </c>
      <c r="E80">
        <v>8</v>
      </c>
      <c r="F80">
        <v>0</v>
      </c>
      <c r="G80">
        <v>0</v>
      </c>
      <c r="H80" s="11">
        <f t="shared" si="30"/>
        <v>0</v>
      </c>
      <c r="I80" s="11">
        <f t="shared" si="31"/>
        <v>8</v>
      </c>
      <c r="J80" s="11">
        <f t="shared" si="32"/>
        <v>0</v>
      </c>
      <c r="T80">
        <v>1</v>
      </c>
      <c r="U80" t="s">
        <v>46</v>
      </c>
      <c r="V80">
        <v>8</v>
      </c>
      <c r="W80">
        <v>8</v>
      </c>
      <c r="X80">
        <v>2</v>
      </c>
      <c r="Y80" s="11">
        <f t="shared" si="33"/>
        <v>20</v>
      </c>
      <c r="Z80" s="11">
        <f t="shared" si="34"/>
        <v>10</v>
      </c>
      <c r="AA80" s="11">
        <f t="shared" si="35"/>
        <v>10</v>
      </c>
    </row>
    <row r="81" spans="1:28" x14ac:dyDescent="0.25">
      <c r="C81">
        <v>2</v>
      </c>
      <c r="D81" t="s">
        <v>17</v>
      </c>
      <c r="E81">
        <v>10</v>
      </c>
      <c r="F81">
        <v>5</v>
      </c>
      <c r="G81">
        <v>4</v>
      </c>
      <c r="H81" s="11">
        <f t="shared" si="30"/>
        <v>28.571428571428569</v>
      </c>
      <c r="I81" s="11">
        <f t="shared" si="31"/>
        <v>14</v>
      </c>
      <c r="J81" s="11">
        <f t="shared" si="32"/>
        <v>9</v>
      </c>
      <c r="T81">
        <v>2</v>
      </c>
      <c r="U81" t="s">
        <v>17</v>
      </c>
      <c r="V81">
        <v>7</v>
      </c>
      <c r="W81">
        <v>20</v>
      </c>
      <c r="X81">
        <v>4</v>
      </c>
      <c r="Y81" s="11">
        <f t="shared" si="33"/>
        <v>36.363636363636367</v>
      </c>
      <c r="Z81" s="11">
        <f t="shared" si="34"/>
        <v>11</v>
      </c>
      <c r="AA81" s="11">
        <f t="shared" si="35"/>
        <v>24</v>
      </c>
    </row>
    <row r="82" spans="1:28" x14ac:dyDescent="0.25">
      <c r="C82">
        <v>2</v>
      </c>
      <c r="D82" t="s">
        <v>45</v>
      </c>
      <c r="E82">
        <v>14</v>
      </c>
      <c r="F82">
        <v>10</v>
      </c>
      <c r="G82">
        <v>3</v>
      </c>
      <c r="H82" s="11">
        <f t="shared" si="30"/>
        <v>17.647058823529413</v>
      </c>
      <c r="I82" s="11">
        <f t="shared" si="31"/>
        <v>17</v>
      </c>
      <c r="J82" s="11">
        <f t="shared" si="32"/>
        <v>13</v>
      </c>
      <c r="T82">
        <v>2</v>
      </c>
      <c r="U82" t="s">
        <v>45</v>
      </c>
      <c r="V82">
        <v>12</v>
      </c>
      <c r="W82">
        <v>15</v>
      </c>
      <c r="X82">
        <v>3</v>
      </c>
      <c r="Y82" s="11">
        <f t="shared" si="33"/>
        <v>20</v>
      </c>
      <c r="Z82" s="11">
        <f t="shared" si="34"/>
        <v>15</v>
      </c>
      <c r="AA82" s="11">
        <f t="shared" si="35"/>
        <v>18</v>
      </c>
    </row>
    <row r="83" spans="1:28" x14ac:dyDescent="0.25">
      <c r="C83">
        <v>2</v>
      </c>
      <c r="D83" t="s">
        <v>46</v>
      </c>
      <c r="E83">
        <v>6</v>
      </c>
      <c r="F83">
        <v>6</v>
      </c>
      <c r="G83">
        <v>3</v>
      </c>
      <c r="H83" s="11">
        <f t="shared" si="30"/>
        <v>33.333333333333329</v>
      </c>
      <c r="I83" s="11">
        <f t="shared" si="31"/>
        <v>9</v>
      </c>
      <c r="J83" s="11">
        <f t="shared" si="32"/>
        <v>9</v>
      </c>
      <c r="K83">
        <f>(SUM(G79,G80,G82,G83)/(SUM(G79,G80,G82,G83)+SUM(E79:E80,E82:E83)))*100</f>
        <v>21.739130434782609</v>
      </c>
      <c r="T83">
        <v>2</v>
      </c>
      <c r="U83" t="s">
        <v>46</v>
      </c>
      <c r="V83">
        <v>9</v>
      </c>
      <c r="W83">
        <v>12</v>
      </c>
      <c r="X83">
        <v>4</v>
      </c>
      <c r="Y83" s="11">
        <f t="shared" si="33"/>
        <v>30.76923076923077</v>
      </c>
      <c r="Z83" s="11">
        <f t="shared" si="34"/>
        <v>13</v>
      </c>
      <c r="AA83" s="11">
        <f t="shared" si="35"/>
        <v>16</v>
      </c>
      <c r="AB83">
        <f>(SUM(X79,X80,X82,X83)/(SUM(X79,X80,X82,X83)+SUM(V79:V80,V82:V83)))*100</f>
        <v>26</v>
      </c>
    </row>
    <row r="84" spans="1:28" x14ac:dyDescent="0.25">
      <c r="A84" s="20">
        <v>1.9</v>
      </c>
      <c r="B84" s="20" t="s">
        <v>115</v>
      </c>
      <c r="C84">
        <v>1</v>
      </c>
      <c r="D84" t="s">
        <v>17</v>
      </c>
      <c r="E84">
        <v>3</v>
      </c>
      <c r="F84">
        <v>12</v>
      </c>
      <c r="G84">
        <v>7</v>
      </c>
      <c r="H84" s="11">
        <f t="shared" si="30"/>
        <v>70</v>
      </c>
      <c r="I84" s="11">
        <f t="shared" si="31"/>
        <v>10</v>
      </c>
      <c r="J84" s="11">
        <f t="shared" si="32"/>
        <v>19</v>
      </c>
      <c r="R84" s="20">
        <v>1.9</v>
      </c>
      <c r="S84" s="20" t="s">
        <v>115</v>
      </c>
      <c r="T84">
        <v>1</v>
      </c>
      <c r="U84" t="s">
        <v>17</v>
      </c>
      <c r="V84">
        <v>5</v>
      </c>
      <c r="W84">
        <v>35</v>
      </c>
      <c r="X84">
        <v>7</v>
      </c>
      <c r="Y84" s="11">
        <f t="shared" si="33"/>
        <v>58.333333333333336</v>
      </c>
      <c r="Z84" s="11">
        <f t="shared" si="34"/>
        <v>12</v>
      </c>
      <c r="AA84" s="11">
        <f t="shared" si="35"/>
        <v>42</v>
      </c>
    </row>
    <row r="85" spans="1:28" x14ac:dyDescent="0.25">
      <c r="C85">
        <v>1</v>
      </c>
      <c r="D85" t="s">
        <v>45</v>
      </c>
      <c r="E85">
        <v>5</v>
      </c>
      <c r="F85">
        <v>7</v>
      </c>
      <c r="G85">
        <v>6</v>
      </c>
      <c r="H85" s="11">
        <f t="shared" si="30"/>
        <v>54.54545454545454</v>
      </c>
      <c r="I85" s="11">
        <f t="shared" si="31"/>
        <v>11</v>
      </c>
      <c r="J85" s="11">
        <f t="shared" si="32"/>
        <v>13</v>
      </c>
      <c r="T85">
        <v>1</v>
      </c>
      <c r="U85" t="s">
        <v>45</v>
      </c>
      <c r="V85">
        <v>5</v>
      </c>
      <c r="W85">
        <v>10</v>
      </c>
      <c r="X85">
        <v>1</v>
      </c>
      <c r="Y85" s="11">
        <f t="shared" si="33"/>
        <v>16.666666666666664</v>
      </c>
      <c r="Z85" s="11">
        <f t="shared" si="34"/>
        <v>6</v>
      </c>
      <c r="AA85" s="11">
        <f t="shared" si="35"/>
        <v>11</v>
      </c>
    </row>
    <row r="86" spans="1:28" x14ac:dyDescent="0.25">
      <c r="C86">
        <v>1</v>
      </c>
      <c r="D86" t="s">
        <v>46</v>
      </c>
      <c r="E86">
        <v>7</v>
      </c>
      <c r="F86">
        <v>7</v>
      </c>
      <c r="G86">
        <v>4</v>
      </c>
      <c r="H86" s="11">
        <f t="shared" si="30"/>
        <v>36.363636363636367</v>
      </c>
      <c r="I86" s="11">
        <f t="shared" si="31"/>
        <v>11</v>
      </c>
      <c r="J86" s="11">
        <f t="shared" si="32"/>
        <v>11</v>
      </c>
      <c r="T86">
        <v>1</v>
      </c>
      <c r="U86" t="s">
        <v>46</v>
      </c>
      <c r="V86">
        <v>4</v>
      </c>
      <c r="W86">
        <v>10</v>
      </c>
      <c r="X86">
        <v>4</v>
      </c>
      <c r="Y86" s="11">
        <f t="shared" si="33"/>
        <v>50</v>
      </c>
      <c r="Z86" s="11">
        <f t="shared" si="34"/>
        <v>8</v>
      </c>
      <c r="AA86" s="11">
        <f t="shared" si="35"/>
        <v>14</v>
      </c>
    </row>
    <row r="87" spans="1:28" x14ac:dyDescent="0.25">
      <c r="C87">
        <v>2</v>
      </c>
      <c r="D87" t="s">
        <v>17</v>
      </c>
      <c r="E87">
        <v>5</v>
      </c>
      <c r="F87">
        <v>8</v>
      </c>
      <c r="G87">
        <v>2</v>
      </c>
      <c r="H87" s="11">
        <f t="shared" si="30"/>
        <v>28.571428571428569</v>
      </c>
      <c r="I87" s="11">
        <f t="shared" si="31"/>
        <v>7</v>
      </c>
      <c r="J87" s="11">
        <f t="shared" si="32"/>
        <v>10</v>
      </c>
      <c r="T87">
        <v>2</v>
      </c>
      <c r="U87" t="s">
        <v>17</v>
      </c>
      <c r="V87">
        <v>2</v>
      </c>
      <c r="W87">
        <v>15</v>
      </c>
      <c r="X87">
        <v>7</v>
      </c>
      <c r="Y87" s="11">
        <f t="shared" si="33"/>
        <v>77.777777777777786</v>
      </c>
      <c r="Z87" s="11">
        <f t="shared" si="34"/>
        <v>9</v>
      </c>
      <c r="AA87" s="11">
        <f t="shared" si="35"/>
        <v>22</v>
      </c>
    </row>
    <row r="88" spans="1:28" x14ac:dyDescent="0.25">
      <c r="C88">
        <v>2</v>
      </c>
      <c r="D88" t="s">
        <v>45</v>
      </c>
      <c r="E88">
        <v>3</v>
      </c>
      <c r="F88">
        <v>16</v>
      </c>
      <c r="G88">
        <v>18</v>
      </c>
      <c r="H88" s="11">
        <f t="shared" si="30"/>
        <v>85.714285714285708</v>
      </c>
      <c r="I88" s="11">
        <f t="shared" si="31"/>
        <v>21</v>
      </c>
      <c r="J88" s="11">
        <f t="shared" si="32"/>
        <v>34</v>
      </c>
      <c r="T88">
        <v>2</v>
      </c>
      <c r="U88" t="s">
        <v>45</v>
      </c>
      <c r="V88">
        <v>3</v>
      </c>
      <c r="W88">
        <v>15</v>
      </c>
      <c r="X88">
        <v>5</v>
      </c>
      <c r="Y88" s="11">
        <f t="shared" si="33"/>
        <v>62.5</v>
      </c>
      <c r="Z88" s="11">
        <f t="shared" si="34"/>
        <v>8</v>
      </c>
      <c r="AA88" s="11">
        <f t="shared" si="35"/>
        <v>20</v>
      </c>
    </row>
    <row r="89" spans="1:28" x14ac:dyDescent="0.25">
      <c r="C89">
        <v>2</v>
      </c>
      <c r="D89" t="s">
        <v>46</v>
      </c>
      <c r="E89">
        <v>7</v>
      </c>
      <c r="F89">
        <v>12</v>
      </c>
      <c r="G89">
        <v>3</v>
      </c>
      <c r="H89" s="11">
        <f t="shared" si="30"/>
        <v>30</v>
      </c>
      <c r="I89" s="11">
        <f t="shared" si="31"/>
        <v>10</v>
      </c>
      <c r="J89" s="11">
        <f t="shared" si="32"/>
        <v>15</v>
      </c>
      <c r="K89">
        <f t="shared" ref="K89" si="36">(SUM(G85,G86,G88,G89)/(SUM(G85,G86,G88,G89)+SUM(E85:E86,E88:E89)))*100</f>
        <v>58.490566037735846</v>
      </c>
      <c r="T89">
        <v>2</v>
      </c>
      <c r="U89" t="s">
        <v>46</v>
      </c>
      <c r="V89">
        <v>7</v>
      </c>
      <c r="W89">
        <v>11</v>
      </c>
      <c r="X89">
        <v>2</v>
      </c>
      <c r="Y89" s="11">
        <f t="shared" si="33"/>
        <v>22.222222222222221</v>
      </c>
      <c r="Z89" s="11">
        <f t="shared" si="34"/>
        <v>9</v>
      </c>
      <c r="AA89" s="11">
        <f t="shared" si="35"/>
        <v>13</v>
      </c>
      <c r="AB89">
        <f t="shared" ref="AB89" si="37">(SUM(X85,X86,X88,X89)/(SUM(X85,X86,X88,X89)+SUM(V85:V86,V88:V89)))*100</f>
        <v>38.70967741935484</v>
      </c>
    </row>
    <row r="90" spans="1:28" x14ac:dyDescent="0.25">
      <c r="A90" s="20">
        <v>2.8</v>
      </c>
      <c r="B90" s="20" t="s">
        <v>115</v>
      </c>
      <c r="C90">
        <v>1</v>
      </c>
      <c r="D90" t="s">
        <v>17</v>
      </c>
      <c r="E90">
        <v>1</v>
      </c>
      <c r="F90">
        <v>22</v>
      </c>
      <c r="G90">
        <v>9</v>
      </c>
      <c r="H90" s="11">
        <f t="shared" si="30"/>
        <v>90</v>
      </c>
      <c r="I90" s="11">
        <f t="shared" si="31"/>
        <v>10</v>
      </c>
      <c r="J90" s="11">
        <f t="shared" si="32"/>
        <v>31</v>
      </c>
      <c r="R90" s="20">
        <v>2.8</v>
      </c>
      <c r="S90" s="20" t="s">
        <v>115</v>
      </c>
      <c r="T90">
        <v>1</v>
      </c>
      <c r="U90" t="s">
        <v>17</v>
      </c>
      <c r="V90">
        <v>2</v>
      </c>
      <c r="W90">
        <v>35</v>
      </c>
      <c r="X90">
        <v>7</v>
      </c>
      <c r="Y90" s="11">
        <f t="shared" si="33"/>
        <v>77.777777777777786</v>
      </c>
      <c r="Z90" s="11">
        <f t="shared" si="34"/>
        <v>9</v>
      </c>
      <c r="AA90" s="11">
        <f t="shared" si="35"/>
        <v>42</v>
      </c>
    </row>
    <row r="91" spans="1:28" x14ac:dyDescent="0.25">
      <c r="C91">
        <v>1</v>
      </c>
      <c r="D91" t="s">
        <v>45</v>
      </c>
      <c r="E91">
        <v>3</v>
      </c>
      <c r="F91">
        <v>18</v>
      </c>
      <c r="G91">
        <v>17</v>
      </c>
      <c r="H91" s="11">
        <f t="shared" si="30"/>
        <v>85</v>
      </c>
      <c r="I91" s="11">
        <f t="shared" si="31"/>
        <v>20</v>
      </c>
      <c r="J91" s="11">
        <f t="shared" si="32"/>
        <v>35</v>
      </c>
      <c r="T91">
        <v>1</v>
      </c>
      <c r="U91" t="s">
        <v>45</v>
      </c>
      <c r="V91">
        <v>2</v>
      </c>
      <c r="W91">
        <v>25</v>
      </c>
      <c r="X91">
        <v>4</v>
      </c>
      <c r="Y91" s="11">
        <f t="shared" si="33"/>
        <v>66.666666666666657</v>
      </c>
      <c r="Z91" s="11">
        <f t="shared" si="34"/>
        <v>6</v>
      </c>
      <c r="AA91" s="11">
        <f t="shared" si="35"/>
        <v>29</v>
      </c>
    </row>
    <row r="92" spans="1:28" x14ac:dyDescent="0.25">
      <c r="C92">
        <v>1</v>
      </c>
      <c r="D92" t="s">
        <v>46</v>
      </c>
      <c r="E92">
        <v>9</v>
      </c>
      <c r="F92">
        <v>7</v>
      </c>
      <c r="G92">
        <v>11</v>
      </c>
      <c r="H92" s="11">
        <f t="shared" si="30"/>
        <v>55.000000000000007</v>
      </c>
      <c r="I92" s="11">
        <f t="shared" si="31"/>
        <v>20</v>
      </c>
      <c r="J92" s="11">
        <f t="shared" si="32"/>
        <v>18</v>
      </c>
      <c r="T92">
        <v>1</v>
      </c>
      <c r="U92" t="s">
        <v>46</v>
      </c>
      <c r="V92">
        <v>5</v>
      </c>
      <c r="W92">
        <v>20</v>
      </c>
      <c r="X92">
        <v>4</v>
      </c>
      <c r="Y92" s="11">
        <f t="shared" si="33"/>
        <v>44.444444444444443</v>
      </c>
      <c r="Z92" s="11">
        <f t="shared" si="34"/>
        <v>9</v>
      </c>
      <c r="AA92" s="11">
        <f t="shared" si="35"/>
        <v>24</v>
      </c>
    </row>
    <row r="93" spans="1:28" x14ac:dyDescent="0.25">
      <c r="C93">
        <v>2</v>
      </c>
      <c r="D93" t="s">
        <v>17</v>
      </c>
      <c r="E93">
        <v>1</v>
      </c>
      <c r="F93">
        <v>10</v>
      </c>
      <c r="G93">
        <v>2</v>
      </c>
      <c r="H93" s="11">
        <f t="shared" si="30"/>
        <v>66.666666666666657</v>
      </c>
      <c r="I93" s="11">
        <f t="shared" si="31"/>
        <v>3</v>
      </c>
      <c r="J93" s="11">
        <f t="shared" si="32"/>
        <v>12</v>
      </c>
      <c r="T93">
        <v>2</v>
      </c>
      <c r="U93" t="s">
        <v>17</v>
      </c>
      <c r="V93">
        <v>4</v>
      </c>
      <c r="W93">
        <v>25</v>
      </c>
      <c r="X93">
        <v>4</v>
      </c>
      <c r="Y93" s="11">
        <f t="shared" si="33"/>
        <v>50</v>
      </c>
      <c r="Z93" s="11">
        <f t="shared" si="34"/>
        <v>8</v>
      </c>
      <c r="AA93" s="11">
        <f t="shared" si="35"/>
        <v>29</v>
      </c>
    </row>
    <row r="94" spans="1:28" x14ac:dyDescent="0.25">
      <c r="C94">
        <v>2</v>
      </c>
      <c r="D94" t="s">
        <v>45</v>
      </c>
      <c r="E94">
        <v>5</v>
      </c>
      <c r="F94">
        <v>8</v>
      </c>
      <c r="G94">
        <v>12</v>
      </c>
      <c r="H94" s="11">
        <f t="shared" si="30"/>
        <v>70.588235294117652</v>
      </c>
      <c r="I94" s="11">
        <f t="shared" si="31"/>
        <v>17</v>
      </c>
      <c r="J94" s="11">
        <f t="shared" si="32"/>
        <v>20</v>
      </c>
      <c r="T94">
        <v>2</v>
      </c>
      <c r="U94" t="s">
        <v>45</v>
      </c>
      <c r="V94">
        <v>5</v>
      </c>
      <c r="W94">
        <v>15</v>
      </c>
      <c r="X94">
        <v>7</v>
      </c>
      <c r="Y94" s="11">
        <f t="shared" si="33"/>
        <v>58.333333333333336</v>
      </c>
      <c r="Z94" s="11">
        <f t="shared" si="34"/>
        <v>12</v>
      </c>
      <c r="AA94" s="11">
        <f t="shared" si="35"/>
        <v>22</v>
      </c>
    </row>
    <row r="95" spans="1:28" x14ac:dyDescent="0.25">
      <c r="C95">
        <v>2</v>
      </c>
      <c r="D95" t="s">
        <v>46</v>
      </c>
      <c r="E95">
        <v>7</v>
      </c>
      <c r="F95">
        <v>11</v>
      </c>
      <c r="G95">
        <v>12</v>
      </c>
      <c r="H95" s="11">
        <f t="shared" si="30"/>
        <v>63.157894736842103</v>
      </c>
      <c r="I95" s="11">
        <f t="shared" si="31"/>
        <v>19</v>
      </c>
      <c r="J95" s="11">
        <f t="shared" si="32"/>
        <v>23</v>
      </c>
      <c r="K95">
        <f t="shared" ref="K95" si="38">(SUM(G91,G92,G94,G95)/(SUM(G91,G92,G94,G95)+SUM(E91:E92,E94:E95)))*100</f>
        <v>68.421052631578945</v>
      </c>
      <c r="T95">
        <v>2</v>
      </c>
      <c r="U95" t="s">
        <v>46</v>
      </c>
      <c r="V95">
        <v>3</v>
      </c>
      <c r="W95">
        <v>12</v>
      </c>
      <c r="X95">
        <v>9</v>
      </c>
      <c r="Y95" s="11">
        <f t="shared" si="33"/>
        <v>75</v>
      </c>
      <c r="Z95" s="11">
        <f t="shared" si="34"/>
        <v>12</v>
      </c>
      <c r="AA95" s="11">
        <f t="shared" si="35"/>
        <v>21</v>
      </c>
      <c r="AB95">
        <f t="shared" ref="AB95" si="39">(SUM(X91,X92,X94,X95)/(SUM(X91,X92,X94,X95)+SUM(V91:V92,V94:V95)))*100</f>
        <v>61.53846153846154</v>
      </c>
    </row>
    <row r="96" spans="1:28" x14ac:dyDescent="0.25">
      <c r="A96" s="20">
        <v>2.9</v>
      </c>
      <c r="B96" s="20" t="s">
        <v>115</v>
      </c>
      <c r="C96">
        <v>1</v>
      </c>
      <c r="D96" t="s">
        <v>17</v>
      </c>
      <c r="E96">
        <v>4</v>
      </c>
      <c r="F96">
        <v>25</v>
      </c>
      <c r="G96">
        <v>5</v>
      </c>
      <c r="H96" s="11">
        <f t="shared" si="30"/>
        <v>55.555555555555557</v>
      </c>
      <c r="I96" s="11">
        <f t="shared" si="31"/>
        <v>9</v>
      </c>
      <c r="J96" s="11">
        <f t="shared" si="32"/>
        <v>30</v>
      </c>
      <c r="R96" s="20">
        <v>2.9</v>
      </c>
      <c r="S96" s="20" t="s">
        <v>115</v>
      </c>
      <c r="T96">
        <v>1</v>
      </c>
      <c r="U96" t="s">
        <v>17</v>
      </c>
      <c r="V96">
        <v>5</v>
      </c>
      <c r="W96">
        <v>45</v>
      </c>
      <c r="X96">
        <v>2</v>
      </c>
      <c r="Y96" s="11">
        <f t="shared" si="33"/>
        <v>28.571428571428569</v>
      </c>
      <c r="Z96" s="11">
        <f t="shared" si="34"/>
        <v>7</v>
      </c>
      <c r="AA96" s="11">
        <f t="shared" si="35"/>
        <v>47</v>
      </c>
    </row>
    <row r="97" spans="1:28" x14ac:dyDescent="0.25">
      <c r="C97">
        <v>1</v>
      </c>
      <c r="D97" t="s">
        <v>45</v>
      </c>
      <c r="E97">
        <v>3</v>
      </c>
      <c r="F97">
        <v>13</v>
      </c>
      <c r="G97">
        <v>9</v>
      </c>
      <c r="H97" s="11">
        <f t="shared" si="30"/>
        <v>75</v>
      </c>
      <c r="I97" s="11">
        <f t="shared" si="31"/>
        <v>12</v>
      </c>
      <c r="J97" s="11">
        <f t="shared" si="32"/>
        <v>22</v>
      </c>
      <c r="T97">
        <v>1</v>
      </c>
      <c r="U97" t="s">
        <v>45</v>
      </c>
      <c r="V97">
        <v>6</v>
      </c>
      <c r="W97">
        <v>40</v>
      </c>
      <c r="X97">
        <v>3</v>
      </c>
      <c r="Y97" s="11">
        <f t="shared" si="33"/>
        <v>33.333333333333329</v>
      </c>
      <c r="Z97" s="11">
        <f t="shared" si="34"/>
        <v>9</v>
      </c>
      <c r="AA97" s="11">
        <f t="shared" si="35"/>
        <v>43</v>
      </c>
    </row>
    <row r="98" spans="1:28" x14ac:dyDescent="0.25">
      <c r="C98">
        <v>1</v>
      </c>
      <c r="D98" t="s">
        <v>46</v>
      </c>
      <c r="E98">
        <v>5</v>
      </c>
      <c r="F98">
        <v>15</v>
      </c>
      <c r="G98">
        <v>4</v>
      </c>
      <c r="H98" s="11">
        <f t="shared" si="30"/>
        <v>44.444444444444443</v>
      </c>
      <c r="I98" s="11">
        <f t="shared" si="31"/>
        <v>9</v>
      </c>
      <c r="J98" s="11">
        <f t="shared" si="32"/>
        <v>19</v>
      </c>
      <c r="T98">
        <v>1</v>
      </c>
      <c r="U98" t="s">
        <v>46</v>
      </c>
      <c r="V98">
        <v>7</v>
      </c>
      <c r="W98">
        <v>16</v>
      </c>
      <c r="X98">
        <v>1</v>
      </c>
      <c r="Y98" s="11">
        <f t="shared" si="33"/>
        <v>12.5</v>
      </c>
      <c r="Z98" s="11">
        <f t="shared" si="34"/>
        <v>8</v>
      </c>
      <c r="AA98" s="11">
        <f t="shared" si="35"/>
        <v>17</v>
      </c>
    </row>
    <row r="99" spans="1:28" x14ac:dyDescent="0.25">
      <c r="C99">
        <v>2</v>
      </c>
      <c r="D99" t="s">
        <v>17</v>
      </c>
      <c r="E99">
        <v>3</v>
      </c>
      <c r="F99">
        <v>25</v>
      </c>
      <c r="G99">
        <v>9</v>
      </c>
      <c r="H99" s="11">
        <f t="shared" si="30"/>
        <v>75</v>
      </c>
      <c r="I99" s="11">
        <f t="shared" si="31"/>
        <v>12</v>
      </c>
      <c r="J99" s="11">
        <f t="shared" si="32"/>
        <v>34</v>
      </c>
      <c r="T99">
        <v>2</v>
      </c>
      <c r="U99" t="s">
        <v>17</v>
      </c>
      <c r="V99">
        <v>7</v>
      </c>
      <c r="W99">
        <v>25</v>
      </c>
      <c r="X99">
        <v>4</v>
      </c>
      <c r="Y99" s="11">
        <f t="shared" si="33"/>
        <v>36.363636363636367</v>
      </c>
      <c r="Z99" s="11">
        <f t="shared" si="34"/>
        <v>11</v>
      </c>
      <c r="AA99" s="11">
        <f t="shared" si="35"/>
        <v>29</v>
      </c>
    </row>
    <row r="100" spans="1:28" x14ac:dyDescent="0.25">
      <c r="C100">
        <v>2</v>
      </c>
      <c r="D100" t="s">
        <v>45</v>
      </c>
      <c r="E100">
        <v>8</v>
      </c>
      <c r="F100">
        <v>12</v>
      </c>
      <c r="G100">
        <v>7</v>
      </c>
      <c r="H100" s="11">
        <f t="shared" si="30"/>
        <v>46.666666666666664</v>
      </c>
      <c r="I100" s="11">
        <f t="shared" si="31"/>
        <v>15</v>
      </c>
      <c r="J100" s="11">
        <f t="shared" si="32"/>
        <v>19</v>
      </c>
      <c r="T100">
        <v>2</v>
      </c>
      <c r="U100" t="s">
        <v>45</v>
      </c>
      <c r="V100">
        <v>7</v>
      </c>
      <c r="W100">
        <v>25</v>
      </c>
      <c r="X100">
        <v>3</v>
      </c>
      <c r="Y100" s="11">
        <f t="shared" si="33"/>
        <v>30</v>
      </c>
      <c r="Z100" s="11">
        <f t="shared" si="34"/>
        <v>10</v>
      </c>
      <c r="AA100" s="11">
        <f t="shared" si="35"/>
        <v>28</v>
      </c>
    </row>
    <row r="101" spans="1:28" x14ac:dyDescent="0.25">
      <c r="C101">
        <v>2</v>
      </c>
      <c r="D101" t="s">
        <v>46</v>
      </c>
      <c r="E101">
        <v>11</v>
      </c>
      <c r="F101">
        <v>26</v>
      </c>
      <c r="G101">
        <v>2</v>
      </c>
      <c r="H101" s="11">
        <f t="shared" si="30"/>
        <v>15.384615384615385</v>
      </c>
      <c r="I101" s="11">
        <f t="shared" si="31"/>
        <v>13</v>
      </c>
      <c r="J101" s="11">
        <f t="shared" si="32"/>
        <v>28</v>
      </c>
      <c r="K101">
        <f t="shared" ref="K101" si="40">(SUM(G97,G98,G100,G101)/(SUM(G97,G98,G100,G101)+SUM(E97:E98,E100:E101)))*100</f>
        <v>44.897959183673471</v>
      </c>
      <c r="T101">
        <v>2</v>
      </c>
      <c r="U101" t="s">
        <v>46</v>
      </c>
      <c r="V101">
        <v>6</v>
      </c>
      <c r="W101">
        <v>35</v>
      </c>
      <c r="X101">
        <v>1</v>
      </c>
      <c r="Y101" s="11">
        <f t="shared" si="33"/>
        <v>14.285714285714285</v>
      </c>
      <c r="Z101" s="11">
        <f t="shared" si="34"/>
        <v>7</v>
      </c>
      <c r="AA101" s="11">
        <f t="shared" si="35"/>
        <v>36</v>
      </c>
      <c r="AB101">
        <f t="shared" ref="AB101" si="41">(SUM(X97,X98,X100,X101)/(SUM(X97,X98,X100,X101)+SUM(V97:V98,V100:V101)))*100</f>
        <v>23.52941176470588</v>
      </c>
    </row>
    <row r="102" spans="1:28" x14ac:dyDescent="0.25">
      <c r="A102" s="20">
        <v>2.1</v>
      </c>
      <c r="B102" s="20" t="s">
        <v>115</v>
      </c>
      <c r="C102">
        <v>1</v>
      </c>
      <c r="D102" t="s">
        <v>17</v>
      </c>
      <c r="E102">
        <v>12</v>
      </c>
      <c r="F102">
        <v>10</v>
      </c>
      <c r="G102">
        <v>3</v>
      </c>
      <c r="H102" s="11">
        <f t="shared" si="30"/>
        <v>20</v>
      </c>
      <c r="I102" s="11">
        <f t="shared" si="31"/>
        <v>15</v>
      </c>
      <c r="J102" s="11">
        <f t="shared" si="32"/>
        <v>13</v>
      </c>
      <c r="R102" s="20">
        <v>2.1</v>
      </c>
      <c r="S102" s="20" t="s">
        <v>115</v>
      </c>
      <c r="T102">
        <v>1</v>
      </c>
      <c r="U102" t="s">
        <v>17</v>
      </c>
      <c r="V102">
        <v>7</v>
      </c>
      <c r="W102">
        <v>15</v>
      </c>
      <c r="X102">
        <v>0</v>
      </c>
      <c r="Y102" s="11">
        <f t="shared" si="33"/>
        <v>0</v>
      </c>
      <c r="Z102" s="11">
        <f t="shared" si="34"/>
        <v>7</v>
      </c>
      <c r="AA102" s="11">
        <f t="shared" si="35"/>
        <v>15</v>
      </c>
    </row>
    <row r="103" spans="1:28" x14ac:dyDescent="0.25">
      <c r="C103">
        <v>1</v>
      </c>
      <c r="D103" t="s">
        <v>45</v>
      </c>
      <c r="E103">
        <v>3</v>
      </c>
      <c r="F103">
        <v>8</v>
      </c>
      <c r="G103">
        <v>8</v>
      </c>
      <c r="H103" s="11">
        <f t="shared" si="30"/>
        <v>72.727272727272734</v>
      </c>
      <c r="I103" s="11">
        <f t="shared" si="31"/>
        <v>11</v>
      </c>
      <c r="J103" s="11">
        <f t="shared" si="32"/>
        <v>16</v>
      </c>
      <c r="T103">
        <v>1</v>
      </c>
      <c r="U103" t="s">
        <v>45</v>
      </c>
      <c r="V103">
        <v>7</v>
      </c>
      <c r="W103">
        <v>18</v>
      </c>
      <c r="X103">
        <v>2</v>
      </c>
      <c r="Y103" s="11">
        <f t="shared" si="33"/>
        <v>22.222222222222221</v>
      </c>
      <c r="Z103" s="11">
        <f t="shared" si="34"/>
        <v>9</v>
      </c>
      <c r="AA103" s="11">
        <f t="shared" si="35"/>
        <v>20</v>
      </c>
    </row>
    <row r="104" spans="1:28" x14ac:dyDescent="0.25">
      <c r="C104">
        <v>1</v>
      </c>
      <c r="D104" t="s">
        <v>46</v>
      </c>
      <c r="E104">
        <v>4</v>
      </c>
      <c r="F104">
        <v>5</v>
      </c>
      <c r="G104">
        <v>1</v>
      </c>
      <c r="H104" s="11">
        <f t="shared" si="30"/>
        <v>20</v>
      </c>
      <c r="I104" s="11">
        <f t="shared" si="31"/>
        <v>5</v>
      </c>
      <c r="J104" s="11">
        <f t="shared" si="32"/>
        <v>6</v>
      </c>
      <c r="T104">
        <v>1</v>
      </c>
      <c r="U104" t="s">
        <v>46</v>
      </c>
      <c r="V104">
        <v>6</v>
      </c>
      <c r="W104">
        <v>12</v>
      </c>
      <c r="X104">
        <v>1</v>
      </c>
      <c r="Y104" s="11">
        <f t="shared" si="33"/>
        <v>14.285714285714285</v>
      </c>
      <c r="Z104" s="11">
        <f t="shared" si="34"/>
        <v>7</v>
      </c>
      <c r="AA104" s="11">
        <f t="shared" si="35"/>
        <v>13</v>
      </c>
    </row>
    <row r="105" spans="1:28" x14ac:dyDescent="0.25">
      <c r="C105">
        <v>2</v>
      </c>
      <c r="D105" t="s">
        <v>17</v>
      </c>
      <c r="E105">
        <v>3</v>
      </c>
      <c r="F105">
        <v>7</v>
      </c>
      <c r="G105">
        <v>8</v>
      </c>
      <c r="H105" s="11">
        <f t="shared" si="30"/>
        <v>72.727272727272734</v>
      </c>
      <c r="I105" s="11">
        <f t="shared" si="31"/>
        <v>11</v>
      </c>
      <c r="J105" s="11">
        <f t="shared" si="32"/>
        <v>15</v>
      </c>
      <c r="T105">
        <v>2</v>
      </c>
      <c r="U105" t="s">
        <v>17</v>
      </c>
      <c r="V105">
        <v>8</v>
      </c>
      <c r="W105">
        <v>5</v>
      </c>
      <c r="X105">
        <v>4</v>
      </c>
      <c r="Y105" s="11">
        <f t="shared" si="33"/>
        <v>33.333333333333329</v>
      </c>
      <c r="Z105" s="11">
        <f t="shared" si="34"/>
        <v>12</v>
      </c>
      <c r="AA105" s="11">
        <f t="shared" si="35"/>
        <v>9</v>
      </c>
    </row>
    <row r="106" spans="1:28" x14ac:dyDescent="0.25">
      <c r="C106">
        <v>2</v>
      </c>
      <c r="D106" t="s">
        <v>45</v>
      </c>
      <c r="E106">
        <v>8</v>
      </c>
      <c r="F106">
        <v>7</v>
      </c>
      <c r="G106">
        <v>4</v>
      </c>
      <c r="H106" s="11">
        <f t="shared" si="30"/>
        <v>33.333333333333329</v>
      </c>
      <c r="I106" s="11">
        <f t="shared" si="31"/>
        <v>12</v>
      </c>
      <c r="J106" s="11">
        <f t="shared" si="32"/>
        <v>11</v>
      </c>
      <c r="T106">
        <v>2</v>
      </c>
      <c r="U106" t="s">
        <v>45</v>
      </c>
      <c r="V106">
        <v>6</v>
      </c>
      <c r="W106">
        <v>15</v>
      </c>
      <c r="X106">
        <v>4</v>
      </c>
      <c r="Y106" s="11">
        <f t="shared" si="33"/>
        <v>40</v>
      </c>
      <c r="Z106" s="11">
        <f t="shared" si="34"/>
        <v>10</v>
      </c>
      <c r="AA106" s="11">
        <f t="shared" si="35"/>
        <v>19</v>
      </c>
    </row>
    <row r="107" spans="1:28" x14ac:dyDescent="0.25">
      <c r="C107">
        <v>2</v>
      </c>
      <c r="D107" t="s">
        <v>46</v>
      </c>
      <c r="E107">
        <v>4</v>
      </c>
      <c r="F107">
        <v>0</v>
      </c>
      <c r="G107">
        <v>3</v>
      </c>
      <c r="H107" s="11">
        <f t="shared" si="30"/>
        <v>42.857142857142854</v>
      </c>
      <c r="I107" s="11">
        <f t="shared" si="31"/>
        <v>7</v>
      </c>
      <c r="J107" s="11">
        <f t="shared" si="32"/>
        <v>3</v>
      </c>
      <c r="K107">
        <f t="shared" ref="K107" si="42">(SUM(G103,G104,G106,G107)/(SUM(G103,G104,G106,G107)+SUM(E103:E104,E106:E107)))*100</f>
        <v>45.714285714285715</v>
      </c>
      <c r="T107">
        <v>2</v>
      </c>
      <c r="U107" t="s">
        <v>46</v>
      </c>
      <c r="V107">
        <v>4</v>
      </c>
      <c r="W107">
        <v>12</v>
      </c>
      <c r="X107">
        <v>4</v>
      </c>
      <c r="Y107" s="11">
        <f t="shared" si="33"/>
        <v>50</v>
      </c>
      <c r="Z107" s="11">
        <f t="shared" si="34"/>
        <v>8</v>
      </c>
      <c r="AA107" s="11">
        <f t="shared" si="35"/>
        <v>16</v>
      </c>
      <c r="AB107">
        <f t="shared" ref="AB107" si="43">(SUM(X103,X104,X106,X107)/(SUM(X103,X104,X106,X107)+SUM(V103:V104,V106:V107)))*100</f>
        <v>32.352941176470587</v>
      </c>
    </row>
    <row r="108" spans="1:28" x14ac:dyDescent="0.25">
      <c r="A108" s="20">
        <v>2.2000000000000002</v>
      </c>
      <c r="B108" s="20" t="s">
        <v>115</v>
      </c>
      <c r="C108">
        <v>1</v>
      </c>
      <c r="D108" t="s">
        <v>17</v>
      </c>
      <c r="E108">
        <v>4</v>
      </c>
      <c r="F108">
        <v>15</v>
      </c>
      <c r="G108">
        <v>5</v>
      </c>
      <c r="H108" s="11">
        <f t="shared" si="30"/>
        <v>55.555555555555557</v>
      </c>
      <c r="I108" s="11">
        <f t="shared" si="31"/>
        <v>9</v>
      </c>
      <c r="J108" s="11">
        <f t="shared" si="32"/>
        <v>20</v>
      </c>
      <c r="R108" s="20">
        <v>2.2000000000000002</v>
      </c>
      <c r="S108" s="20" t="s">
        <v>115</v>
      </c>
      <c r="T108">
        <v>1</v>
      </c>
      <c r="U108" t="s">
        <v>17</v>
      </c>
      <c r="V108">
        <v>4</v>
      </c>
      <c r="W108">
        <v>20</v>
      </c>
      <c r="X108">
        <v>1</v>
      </c>
      <c r="Y108" s="11">
        <f t="shared" si="33"/>
        <v>20</v>
      </c>
      <c r="Z108" s="11">
        <f t="shared" si="34"/>
        <v>5</v>
      </c>
      <c r="AA108" s="11">
        <f t="shared" si="35"/>
        <v>21</v>
      </c>
    </row>
    <row r="109" spans="1:28" x14ac:dyDescent="0.25">
      <c r="C109">
        <v>1</v>
      </c>
      <c r="D109" t="s">
        <v>45</v>
      </c>
      <c r="E109">
        <v>12</v>
      </c>
      <c r="F109">
        <v>8</v>
      </c>
      <c r="G109">
        <v>4</v>
      </c>
      <c r="H109" s="11">
        <f t="shared" si="30"/>
        <v>25</v>
      </c>
      <c r="I109" s="11">
        <f t="shared" si="31"/>
        <v>16</v>
      </c>
      <c r="J109" s="11">
        <f t="shared" si="32"/>
        <v>12</v>
      </c>
      <c r="T109">
        <v>1</v>
      </c>
      <c r="U109" t="s">
        <v>45</v>
      </c>
      <c r="V109">
        <v>5</v>
      </c>
      <c r="W109">
        <v>15</v>
      </c>
      <c r="X109">
        <v>1</v>
      </c>
      <c r="Y109" s="11">
        <f t="shared" si="33"/>
        <v>16.666666666666664</v>
      </c>
      <c r="Z109" s="11">
        <f t="shared" si="34"/>
        <v>6</v>
      </c>
      <c r="AA109" s="11">
        <f t="shared" si="35"/>
        <v>16</v>
      </c>
    </row>
    <row r="110" spans="1:28" x14ac:dyDescent="0.25">
      <c r="C110">
        <v>1</v>
      </c>
      <c r="D110" t="s">
        <v>46</v>
      </c>
      <c r="E110">
        <v>7</v>
      </c>
      <c r="F110">
        <v>8</v>
      </c>
      <c r="G110">
        <v>11</v>
      </c>
      <c r="H110" s="11">
        <f t="shared" si="30"/>
        <v>61.111111111111114</v>
      </c>
      <c r="I110" s="11">
        <f t="shared" si="31"/>
        <v>18</v>
      </c>
      <c r="J110" s="11">
        <f t="shared" si="32"/>
        <v>19</v>
      </c>
      <c r="T110">
        <v>1</v>
      </c>
      <c r="U110" t="s">
        <v>46</v>
      </c>
      <c r="V110">
        <v>5</v>
      </c>
      <c r="W110">
        <v>8</v>
      </c>
      <c r="X110">
        <v>1</v>
      </c>
      <c r="Y110" s="11">
        <f t="shared" si="33"/>
        <v>16.666666666666664</v>
      </c>
      <c r="Z110" s="11">
        <f t="shared" si="34"/>
        <v>6</v>
      </c>
      <c r="AA110" s="11">
        <f t="shared" si="35"/>
        <v>9</v>
      </c>
    </row>
    <row r="111" spans="1:28" x14ac:dyDescent="0.25">
      <c r="C111">
        <v>2</v>
      </c>
      <c r="D111" t="s">
        <v>17</v>
      </c>
      <c r="E111">
        <v>7</v>
      </c>
      <c r="F111">
        <v>5</v>
      </c>
      <c r="G111">
        <v>7</v>
      </c>
      <c r="H111" s="11">
        <f t="shared" si="30"/>
        <v>50</v>
      </c>
      <c r="I111" s="11">
        <f t="shared" si="31"/>
        <v>14</v>
      </c>
      <c r="J111" s="11">
        <f t="shared" si="32"/>
        <v>12</v>
      </c>
      <c r="T111">
        <v>2</v>
      </c>
      <c r="U111" t="s">
        <v>17</v>
      </c>
      <c r="V111">
        <v>8</v>
      </c>
      <c r="W111">
        <v>35</v>
      </c>
      <c r="X111">
        <v>0</v>
      </c>
      <c r="Y111" s="11">
        <f t="shared" si="33"/>
        <v>0</v>
      </c>
      <c r="Z111" s="11">
        <f t="shared" si="34"/>
        <v>8</v>
      </c>
      <c r="AA111" s="11">
        <f t="shared" si="35"/>
        <v>35</v>
      </c>
    </row>
    <row r="112" spans="1:28" x14ac:dyDescent="0.25">
      <c r="C112">
        <v>2</v>
      </c>
      <c r="D112" t="s">
        <v>45</v>
      </c>
      <c r="E112">
        <v>7</v>
      </c>
      <c r="F112">
        <v>9</v>
      </c>
      <c r="G112">
        <v>10</v>
      </c>
      <c r="H112" s="11">
        <f t="shared" si="30"/>
        <v>58.82352941176471</v>
      </c>
      <c r="I112" s="11">
        <f t="shared" si="31"/>
        <v>17</v>
      </c>
      <c r="J112" s="11">
        <f t="shared" si="32"/>
        <v>19</v>
      </c>
      <c r="T112">
        <v>2</v>
      </c>
      <c r="U112" t="s">
        <v>45</v>
      </c>
      <c r="V112">
        <v>8</v>
      </c>
      <c r="W112">
        <v>45</v>
      </c>
      <c r="X112">
        <v>4</v>
      </c>
      <c r="Y112" s="11">
        <f t="shared" si="33"/>
        <v>33.333333333333329</v>
      </c>
      <c r="Z112" s="11">
        <f t="shared" si="34"/>
        <v>12</v>
      </c>
      <c r="AA112" s="11">
        <f t="shared" si="35"/>
        <v>49</v>
      </c>
    </row>
    <row r="113" spans="1:28" x14ac:dyDescent="0.25">
      <c r="C113">
        <v>2</v>
      </c>
      <c r="D113" t="s">
        <v>46</v>
      </c>
      <c r="E113">
        <v>12</v>
      </c>
      <c r="F113">
        <v>12</v>
      </c>
      <c r="G113">
        <v>3</v>
      </c>
      <c r="H113" s="11">
        <f t="shared" si="30"/>
        <v>20</v>
      </c>
      <c r="I113" s="11">
        <f t="shared" si="31"/>
        <v>15</v>
      </c>
      <c r="J113" s="11">
        <f t="shared" si="32"/>
        <v>15</v>
      </c>
      <c r="K113">
        <f t="shared" ref="K113" si="44">(SUM(G109,G110,G112,G113)/(SUM(G109,G110,G112,G113)+SUM(E109:E110,E112:E113)))*100</f>
        <v>42.424242424242422</v>
      </c>
      <c r="T113">
        <v>2</v>
      </c>
      <c r="U113" t="s">
        <v>46</v>
      </c>
      <c r="V113">
        <v>7</v>
      </c>
      <c r="W113">
        <v>40</v>
      </c>
      <c r="X113">
        <v>1</v>
      </c>
      <c r="Y113" s="11">
        <f t="shared" si="33"/>
        <v>12.5</v>
      </c>
      <c r="Z113" s="11">
        <f t="shared" si="34"/>
        <v>8</v>
      </c>
      <c r="AA113" s="11">
        <f t="shared" si="35"/>
        <v>41</v>
      </c>
      <c r="AB113">
        <f t="shared" ref="AB113" si="45">(SUM(X109,X110,X112,X113)/(SUM(X109,X110,X112,X113)+SUM(V109:V110,V112:V113)))*100</f>
        <v>21.875</v>
      </c>
    </row>
    <row r="114" spans="1:28" x14ac:dyDescent="0.25">
      <c r="A114" s="20">
        <v>3.1</v>
      </c>
      <c r="B114" s="20" t="s">
        <v>115</v>
      </c>
      <c r="C114">
        <v>1</v>
      </c>
      <c r="D114" t="s">
        <v>17</v>
      </c>
      <c r="E114">
        <v>10</v>
      </c>
      <c r="F114">
        <v>22</v>
      </c>
      <c r="G114">
        <v>4</v>
      </c>
      <c r="H114" s="11">
        <f t="shared" si="30"/>
        <v>28.571428571428569</v>
      </c>
      <c r="I114" s="11">
        <f t="shared" si="31"/>
        <v>14</v>
      </c>
      <c r="J114" s="11">
        <f t="shared" si="32"/>
        <v>26</v>
      </c>
      <c r="R114" s="20">
        <v>3.1</v>
      </c>
      <c r="S114" s="20" t="s">
        <v>115</v>
      </c>
      <c r="T114">
        <v>1</v>
      </c>
      <c r="U114" t="s">
        <v>17</v>
      </c>
      <c r="V114">
        <v>9</v>
      </c>
      <c r="W114">
        <v>35</v>
      </c>
      <c r="X114">
        <v>1</v>
      </c>
      <c r="Y114" s="11">
        <f t="shared" si="33"/>
        <v>10</v>
      </c>
      <c r="Z114" s="11">
        <f t="shared" si="34"/>
        <v>10</v>
      </c>
      <c r="AA114" s="11">
        <f t="shared" si="35"/>
        <v>36</v>
      </c>
    </row>
    <row r="115" spans="1:28" x14ac:dyDescent="0.25">
      <c r="C115">
        <v>1</v>
      </c>
      <c r="D115" t="s">
        <v>45</v>
      </c>
      <c r="E115">
        <v>7</v>
      </c>
      <c r="F115">
        <v>15</v>
      </c>
      <c r="G115">
        <v>4</v>
      </c>
      <c r="H115" s="11">
        <f t="shared" si="30"/>
        <v>36.363636363636367</v>
      </c>
      <c r="I115" s="11">
        <f t="shared" si="31"/>
        <v>11</v>
      </c>
      <c r="J115" s="11">
        <f t="shared" si="32"/>
        <v>19</v>
      </c>
      <c r="T115">
        <v>1</v>
      </c>
      <c r="U115" t="s">
        <v>45</v>
      </c>
      <c r="V115">
        <v>8</v>
      </c>
      <c r="W115">
        <v>20</v>
      </c>
      <c r="X115">
        <v>6</v>
      </c>
      <c r="Y115" s="11">
        <f t="shared" si="33"/>
        <v>42.857142857142854</v>
      </c>
      <c r="Z115" s="11">
        <f t="shared" si="34"/>
        <v>14</v>
      </c>
      <c r="AA115" s="11">
        <f t="shared" si="35"/>
        <v>26</v>
      </c>
    </row>
    <row r="116" spans="1:28" x14ac:dyDescent="0.25">
      <c r="C116">
        <v>1</v>
      </c>
      <c r="D116" t="s">
        <v>46</v>
      </c>
      <c r="E116">
        <v>7</v>
      </c>
      <c r="F116">
        <v>4</v>
      </c>
      <c r="G116">
        <v>7</v>
      </c>
      <c r="H116" s="11">
        <f t="shared" si="30"/>
        <v>50</v>
      </c>
      <c r="I116" s="11">
        <f t="shared" si="31"/>
        <v>14</v>
      </c>
      <c r="J116" s="11">
        <f t="shared" si="32"/>
        <v>11</v>
      </c>
      <c r="T116">
        <v>1</v>
      </c>
      <c r="U116" t="s">
        <v>46</v>
      </c>
      <c r="V116">
        <v>4</v>
      </c>
      <c r="W116">
        <v>8</v>
      </c>
      <c r="X116">
        <v>4</v>
      </c>
      <c r="Y116" s="11">
        <f t="shared" si="33"/>
        <v>50</v>
      </c>
      <c r="Z116" s="11">
        <f t="shared" si="34"/>
        <v>8</v>
      </c>
      <c r="AA116" s="11">
        <f t="shared" si="35"/>
        <v>12</v>
      </c>
    </row>
    <row r="117" spans="1:28" x14ac:dyDescent="0.25">
      <c r="C117">
        <v>2</v>
      </c>
      <c r="D117" t="s">
        <v>17</v>
      </c>
      <c r="E117">
        <v>2</v>
      </c>
      <c r="F117">
        <v>19</v>
      </c>
      <c r="G117">
        <v>10</v>
      </c>
      <c r="H117" s="11">
        <f t="shared" si="30"/>
        <v>83.333333333333343</v>
      </c>
      <c r="I117" s="11">
        <f t="shared" si="31"/>
        <v>12</v>
      </c>
      <c r="J117" s="11">
        <f t="shared" si="32"/>
        <v>29</v>
      </c>
      <c r="T117">
        <v>2</v>
      </c>
      <c r="U117" t="s">
        <v>17</v>
      </c>
      <c r="V117">
        <v>3</v>
      </c>
      <c r="W117">
        <v>25</v>
      </c>
      <c r="X117">
        <v>3</v>
      </c>
      <c r="Y117" s="11">
        <f t="shared" si="33"/>
        <v>50</v>
      </c>
      <c r="Z117" s="11">
        <f t="shared" si="34"/>
        <v>6</v>
      </c>
      <c r="AA117" s="11">
        <f t="shared" si="35"/>
        <v>28</v>
      </c>
    </row>
    <row r="118" spans="1:28" x14ac:dyDescent="0.25">
      <c r="C118">
        <v>2</v>
      </c>
      <c r="D118" t="s">
        <v>45</v>
      </c>
      <c r="E118">
        <v>4</v>
      </c>
      <c r="F118">
        <v>12</v>
      </c>
      <c r="G118">
        <v>9</v>
      </c>
      <c r="H118" s="11">
        <f t="shared" si="30"/>
        <v>69.230769230769226</v>
      </c>
      <c r="I118" s="11">
        <f t="shared" si="31"/>
        <v>13</v>
      </c>
      <c r="J118" s="11">
        <f t="shared" si="32"/>
        <v>21</v>
      </c>
      <c r="T118">
        <v>2</v>
      </c>
      <c r="U118" t="s">
        <v>45</v>
      </c>
      <c r="V118">
        <v>3</v>
      </c>
      <c r="W118">
        <v>25</v>
      </c>
      <c r="X118">
        <v>6</v>
      </c>
      <c r="Y118" s="11">
        <f t="shared" si="33"/>
        <v>66.666666666666657</v>
      </c>
      <c r="Z118" s="11">
        <f t="shared" si="34"/>
        <v>9</v>
      </c>
      <c r="AA118" s="11">
        <f t="shared" si="35"/>
        <v>31</v>
      </c>
    </row>
    <row r="119" spans="1:28" x14ac:dyDescent="0.25">
      <c r="C119">
        <v>2</v>
      </c>
      <c r="D119" t="s">
        <v>46</v>
      </c>
      <c r="E119">
        <v>4</v>
      </c>
      <c r="F119">
        <v>11</v>
      </c>
      <c r="G119">
        <v>4</v>
      </c>
      <c r="H119" s="11">
        <f t="shared" si="30"/>
        <v>50</v>
      </c>
      <c r="I119" s="11">
        <f t="shared" si="31"/>
        <v>8</v>
      </c>
      <c r="J119" s="11">
        <f t="shared" si="32"/>
        <v>15</v>
      </c>
      <c r="K119">
        <f t="shared" ref="K119" si="46">(SUM(G115,G116,G118,G119)/(SUM(G115,G116,G118,G119)+SUM(E115:E116,E118:E119)))*100</f>
        <v>52.173913043478258</v>
      </c>
      <c r="T119">
        <v>2</v>
      </c>
      <c r="U119" t="s">
        <v>46</v>
      </c>
      <c r="V119">
        <v>2</v>
      </c>
      <c r="W119">
        <v>40</v>
      </c>
      <c r="X119">
        <v>3</v>
      </c>
      <c r="Y119" s="11">
        <f t="shared" si="33"/>
        <v>60</v>
      </c>
      <c r="Z119" s="11">
        <f t="shared" si="34"/>
        <v>5</v>
      </c>
      <c r="AA119" s="11">
        <f t="shared" si="35"/>
        <v>43</v>
      </c>
      <c r="AB119">
        <f t="shared" ref="AB119" si="47">(SUM(X115,X116,X118,X119)/(SUM(X115,X116,X118,X119)+SUM(V115:V116,V118:V119)))*100</f>
        <v>52.777777777777779</v>
      </c>
    </row>
    <row r="120" spans="1:28" x14ac:dyDescent="0.25">
      <c r="A120" s="20">
        <v>1.4</v>
      </c>
      <c r="B120" s="20" t="s">
        <v>114</v>
      </c>
      <c r="C120">
        <v>1</v>
      </c>
      <c r="D120" t="s">
        <v>109</v>
      </c>
      <c r="E120">
        <v>7</v>
      </c>
      <c r="F120">
        <v>6</v>
      </c>
      <c r="G120">
        <v>7</v>
      </c>
      <c r="H120" s="11">
        <f t="shared" si="30"/>
        <v>50</v>
      </c>
      <c r="I120" s="11">
        <f t="shared" si="31"/>
        <v>14</v>
      </c>
      <c r="J120" s="11">
        <f t="shared" si="32"/>
        <v>13</v>
      </c>
      <c r="R120" s="20">
        <v>1.4</v>
      </c>
      <c r="S120" s="20" t="s">
        <v>114</v>
      </c>
      <c r="T120">
        <v>1</v>
      </c>
      <c r="U120" t="s">
        <v>109</v>
      </c>
      <c r="V120">
        <v>5</v>
      </c>
      <c r="W120">
        <v>10</v>
      </c>
      <c r="X120">
        <v>2</v>
      </c>
      <c r="Y120" s="11">
        <f t="shared" si="33"/>
        <v>28.571428571428569</v>
      </c>
      <c r="Z120" s="11">
        <f t="shared" si="34"/>
        <v>7</v>
      </c>
      <c r="AA120" s="11">
        <f t="shared" si="35"/>
        <v>12</v>
      </c>
    </row>
    <row r="121" spans="1:28" x14ac:dyDescent="0.25">
      <c r="C121">
        <v>1</v>
      </c>
      <c r="D121" t="s">
        <v>110</v>
      </c>
      <c r="E121">
        <v>7</v>
      </c>
      <c r="F121">
        <v>7</v>
      </c>
      <c r="G121">
        <v>10</v>
      </c>
      <c r="H121" s="11">
        <f t="shared" si="30"/>
        <v>58.82352941176471</v>
      </c>
      <c r="I121" s="11">
        <f t="shared" si="31"/>
        <v>17</v>
      </c>
      <c r="J121" s="11">
        <f t="shared" si="32"/>
        <v>17</v>
      </c>
      <c r="T121">
        <v>1</v>
      </c>
      <c r="U121" t="s">
        <v>110</v>
      </c>
      <c r="V121">
        <v>5</v>
      </c>
      <c r="W121">
        <v>11</v>
      </c>
      <c r="X121">
        <v>6</v>
      </c>
      <c r="Y121" s="11">
        <f t="shared" si="33"/>
        <v>54.54545454545454</v>
      </c>
      <c r="Z121" s="11">
        <f t="shared" si="34"/>
        <v>11</v>
      </c>
      <c r="AA121" s="11">
        <f t="shared" si="35"/>
        <v>17</v>
      </c>
    </row>
    <row r="122" spans="1:28" x14ac:dyDescent="0.25">
      <c r="C122">
        <v>1</v>
      </c>
      <c r="D122" t="s">
        <v>111</v>
      </c>
      <c r="E122">
        <v>15</v>
      </c>
      <c r="F122">
        <v>8</v>
      </c>
      <c r="G122">
        <v>4</v>
      </c>
      <c r="H122" s="11">
        <f t="shared" si="30"/>
        <v>21.052631578947366</v>
      </c>
      <c r="I122" s="11">
        <f t="shared" si="31"/>
        <v>19</v>
      </c>
      <c r="J122" s="11">
        <f t="shared" si="32"/>
        <v>12</v>
      </c>
      <c r="T122">
        <v>1</v>
      </c>
      <c r="U122" t="s">
        <v>111</v>
      </c>
      <c r="V122">
        <v>4</v>
      </c>
      <c r="W122">
        <v>16</v>
      </c>
      <c r="X122">
        <v>2</v>
      </c>
      <c r="Y122" s="11">
        <f t="shared" si="33"/>
        <v>33.333333333333329</v>
      </c>
      <c r="Z122" s="11">
        <f t="shared" si="34"/>
        <v>6</v>
      </c>
      <c r="AA122" s="11">
        <f t="shared" si="35"/>
        <v>18</v>
      </c>
    </row>
    <row r="123" spans="1:28" x14ac:dyDescent="0.25">
      <c r="C123">
        <v>2</v>
      </c>
      <c r="D123" t="s">
        <v>109</v>
      </c>
      <c r="E123">
        <v>6</v>
      </c>
      <c r="F123">
        <v>8</v>
      </c>
      <c r="G123">
        <v>6</v>
      </c>
      <c r="H123" s="11">
        <f t="shared" si="30"/>
        <v>50</v>
      </c>
      <c r="I123" s="11">
        <f t="shared" si="31"/>
        <v>12</v>
      </c>
      <c r="J123" s="11">
        <f t="shared" si="32"/>
        <v>14</v>
      </c>
      <c r="T123">
        <v>2</v>
      </c>
      <c r="U123" t="s">
        <v>109</v>
      </c>
      <c r="V123">
        <v>3</v>
      </c>
      <c r="W123">
        <v>20</v>
      </c>
      <c r="X123">
        <v>7</v>
      </c>
      <c r="Y123" s="11">
        <f t="shared" si="33"/>
        <v>70</v>
      </c>
      <c r="Z123" s="11">
        <f t="shared" si="34"/>
        <v>10</v>
      </c>
      <c r="AA123" s="11">
        <f t="shared" si="35"/>
        <v>27</v>
      </c>
    </row>
    <row r="124" spans="1:28" x14ac:dyDescent="0.25">
      <c r="C124">
        <v>2</v>
      </c>
      <c r="D124" t="s">
        <v>110</v>
      </c>
      <c r="E124">
        <v>12</v>
      </c>
      <c r="F124">
        <v>10</v>
      </c>
      <c r="G124">
        <v>3</v>
      </c>
      <c r="H124" s="11">
        <f t="shared" si="30"/>
        <v>20</v>
      </c>
      <c r="I124" s="11">
        <f t="shared" si="31"/>
        <v>15</v>
      </c>
      <c r="J124" s="11">
        <f t="shared" si="32"/>
        <v>13</v>
      </c>
      <c r="T124">
        <v>2</v>
      </c>
      <c r="U124" t="s">
        <v>110</v>
      </c>
      <c r="V124">
        <v>4</v>
      </c>
      <c r="W124">
        <v>20</v>
      </c>
      <c r="X124">
        <v>5</v>
      </c>
      <c r="Y124" s="11">
        <f t="shared" si="33"/>
        <v>55.555555555555557</v>
      </c>
      <c r="Z124" s="11">
        <f t="shared" si="34"/>
        <v>9</v>
      </c>
      <c r="AA124" s="11">
        <f t="shared" si="35"/>
        <v>25</v>
      </c>
    </row>
    <row r="125" spans="1:28" x14ac:dyDescent="0.25">
      <c r="C125">
        <v>2</v>
      </c>
      <c r="D125" t="s">
        <v>111</v>
      </c>
      <c r="E125">
        <v>7</v>
      </c>
      <c r="F125">
        <v>7</v>
      </c>
      <c r="G125">
        <v>3</v>
      </c>
      <c r="H125" s="11">
        <f t="shared" si="30"/>
        <v>30</v>
      </c>
      <c r="I125" s="11">
        <f t="shared" si="31"/>
        <v>10</v>
      </c>
      <c r="J125" s="11">
        <f t="shared" si="32"/>
        <v>10</v>
      </c>
      <c r="K125">
        <f t="shared" ref="K125" si="48">(SUM(G121,G122,G124,G125)/(SUM(G121,G122,G124,G125)+SUM(E121:E122,E124:E125)))*100</f>
        <v>32.786885245901637</v>
      </c>
      <c r="T125">
        <v>2</v>
      </c>
      <c r="U125" t="s">
        <v>111</v>
      </c>
      <c r="V125">
        <v>3</v>
      </c>
      <c r="W125">
        <v>12</v>
      </c>
      <c r="X125">
        <v>2</v>
      </c>
      <c r="Y125" s="11">
        <f t="shared" si="33"/>
        <v>40</v>
      </c>
      <c r="Z125" s="11">
        <f t="shared" si="34"/>
        <v>5</v>
      </c>
      <c r="AA125" s="11">
        <f t="shared" si="35"/>
        <v>14</v>
      </c>
      <c r="AB125">
        <f t="shared" ref="AB125" si="49">(SUM(X121,X122,X124,X125)/(SUM(X121,X122,X124,X125)+SUM(V121:V122,V124:V125)))*100</f>
        <v>48.387096774193552</v>
      </c>
    </row>
    <row r="126" spans="1:28" x14ac:dyDescent="0.25">
      <c r="A126" s="20">
        <v>1.9</v>
      </c>
      <c r="B126" s="20" t="s">
        <v>115</v>
      </c>
      <c r="C126">
        <v>1</v>
      </c>
      <c r="D126" t="s">
        <v>109</v>
      </c>
      <c r="E126">
        <v>2</v>
      </c>
      <c r="F126">
        <v>12</v>
      </c>
      <c r="G126">
        <v>7</v>
      </c>
      <c r="H126" s="11">
        <f t="shared" si="30"/>
        <v>77.777777777777786</v>
      </c>
      <c r="I126" s="11">
        <f t="shared" si="31"/>
        <v>9</v>
      </c>
      <c r="J126" s="11">
        <f t="shared" si="32"/>
        <v>19</v>
      </c>
      <c r="R126" s="20">
        <v>1.9</v>
      </c>
      <c r="S126" s="20" t="s">
        <v>115</v>
      </c>
      <c r="T126">
        <v>1</v>
      </c>
      <c r="U126" t="s">
        <v>109</v>
      </c>
      <c r="V126">
        <v>6</v>
      </c>
      <c r="W126">
        <v>20</v>
      </c>
      <c r="X126">
        <v>6</v>
      </c>
      <c r="Y126" s="11">
        <f t="shared" si="33"/>
        <v>50</v>
      </c>
      <c r="Z126" s="11">
        <f t="shared" si="34"/>
        <v>12</v>
      </c>
      <c r="AA126" s="11">
        <f t="shared" si="35"/>
        <v>26</v>
      </c>
    </row>
    <row r="127" spans="1:28" x14ac:dyDescent="0.25">
      <c r="C127">
        <v>1</v>
      </c>
      <c r="D127" t="s">
        <v>110</v>
      </c>
      <c r="E127">
        <v>4</v>
      </c>
      <c r="F127">
        <v>9</v>
      </c>
      <c r="G127">
        <v>7</v>
      </c>
      <c r="H127" s="11">
        <f t="shared" si="30"/>
        <v>63.636363636363633</v>
      </c>
      <c r="I127" s="11">
        <f t="shared" si="31"/>
        <v>11</v>
      </c>
      <c r="J127" s="11">
        <f t="shared" si="32"/>
        <v>16</v>
      </c>
      <c r="T127">
        <v>1</v>
      </c>
      <c r="U127" t="s">
        <v>110</v>
      </c>
      <c r="V127">
        <v>1</v>
      </c>
      <c r="W127">
        <v>15</v>
      </c>
      <c r="X127">
        <v>4</v>
      </c>
      <c r="Y127" s="11">
        <f t="shared" si="33"/>
        <v>80</v>
      </c>
      <c r="Z127" s="11">
        <f t="shared" si="34"/>
        <v>5</v>
      </c>
      <c r="AA127" s="11">
        <f t="shared" si="35"/>
        <v>19</v>
      </c>
    </row>
    <row r="128" spans="1:28" x14ac:dyDescent="0.25">
      <c r="C128">
        <v>1</v>
      </c>
      <c r="D128" t="s">
        <v>111</v>
      </c>
      <c r="E128">
        <v>9</v>
      </c>
      <c r="F128">
        <v>9</v>
      </c>
      <c r="G128">
        <v>5</v>
      </c>
      <c r="H128" s="11">
        <f t="shared" si="30"/>
        <v>35.714285714285715</v>
      </c>
      <c r="I128" s="11">
        <f t="shared" si="31"/>
        <v>14</v>
      </c>
      <c r="J128" s="11">
        <f t="shared" si="32"/>
        <v>14</v>
      </c>
      <c r="T128">
        <v>1</v>
      </c>
      <c r="U128" t="s">
        <v>111</v>
      </c>
      <c r="V128">
        <v>4</v>
      </c>
      <c r="W128">
        <v>8</v>
      </c>
      <c r="X128">
        <v>1</v>
      </c>
      <c r="Y128" s="11">
        <f t="shared" si="33"/>
        <v>20</v>
      </c>
      <c r="Z128" s="11">
        <f t="shared" si="34"/>
        <v>5</v>
      </c>
      <c r="AA128" s="11">
        <f t="shared" si="35"/>
        <v>9</v>
      </c>
    </row>
    <row r="129" spans="1:28" x14ac:dyDescent="0.25">
      <c r="C129">
        <v>2</v>
      </c>
      <c r="D129" t="s">
        <v>109</v>
      </c>
      <c r="E129">
        <v>8</v>
      </c>
      <c r="F129">
        <v>5</v>
      </c>
      <c r="G129">
        <v>2</v>
      </c>
      <c r="H129" s="11">
        <f t="shared" si="30"/>
        <v>20</v>
      </c>
      <c r="I129" s="11">
        <f t="shared" si="31"/>
        <v>10</v>
      </c>
      <c r="J129" s="11">
        <f t="shared" si="32"/>
        <v>7</v>
      </c>
      <c r="T129">
        <v>2</v>
      </c>
      <c r="U129" t="s">
        <v>109</v>
      </c>
      <c r="V129">
        <v>6</v>
      </c>
      <c r="W129">
        <v>15</v>
      </c>
      <c r="X129">
        <v>6</v>
      </c>
      <c r="Y129" s="11">
        <f t="shared" si="33"/>
        <v>50</v>
      </c>
      <c r="Z129" s="11">
        <f t="shared" si="34"/>
        <v>12</v>
      </c>
      <c r="AA129" s="11">
        <f t="shared" si="35"/>
        <v>21</v>
      </c>
    </row>
    <row r="130" spans="1:28" x14ac:dyDescent="0.25">
      <c r="C130">
        <v>2</v>
      </c>
      <c r="D130" t="s">
        <v>110</v>
      </c>
      <c r="E130">
        <v>11</v>
      </c>
      <c r="F130">
        <v>5</v>
      </c>
      <c r="G130">
        <v>6</v>
      </c>
      <c r="H130" s="11">
        <f t="shared" si="30"/>
        <v>35.294117647058826</v>
      </c>
      <c r="I130" s="11">
        <f t="shared" si="31"/>
        <v>17</v>
      </c>
      <c r="J130" s="11">
        <f t="shared" si="32"/>
        <v>11</v>
      </c>
      <c r="T130">
        <v>2</v>
      </c>
      <c r="U130" t="s">
        <v>110</v>
      </c>
      <c r="V130">
        <v>4</v>
      </c>
      <c r="W130">
        <v>15</v>
      </c>
      <c r="X130">
        <v>5</v>
      </c>
      <c r="Y130" s="11">
        <f t="shared" si="33"/>
        <v>55.555555555555557</v>
      </c>
      <c r="Z130" s="11">
        <f t="shared" si="34"/>
        <v>9</v>
      </c>
      <c r="AA130" s="11">
        <f t="shared" si="35"/>
        <v>20</v>
      </c>
    </row>
    <row r="131" spans="1:28" x14ac:dyDescent="0.25">
      <c r="C131">
        <v>2</v>
      </c>
      <c r="D131" t="s">
        <v>111</v>
      </c>
      <c r="E131">
        <v>6</v>
      </c>
      <c r="F131">
        <v>9</v>
      </c>
      <c r="G131">
        <v>2</v>
      </c>
      <c r="H131" s="11">
        <f t="shared" si="30"/>
        <v>25</v>
      </c>
      <c r="I131" s="11">
        <f t="shared" si="31"/>
        <v>8</v>
      </c>
      <c r="J131" s="11">
        <f t="shared" si="32"/>
        <v>11</v>
      </c>
      <c r="K131">
        <f t="shared" ref="K131" si="50">(SUM(G127,G128,G130,G131)/(SUM(G127,G128,G130,G131)+SUM(E127:E128,E130:E131)))*100</f>
        <v>40</v>
      </c>
      <c r="T131">
        <v>2</v>
      </c>
      <c r="U131" t="s">
        <v>111</v>
      </c>
      <c r="V131">
        <v>2</v>
      </c>
      <c r="W131">
        <v>8</v>
      </c>
      <c r="X131">
        <v>6</v>
      </c>
      <c r="Y131" s="11">
        <f t="shared" si="33"/>
        <v>75</v>
      </c>
      <c r="Z131" s="11">
        <f t="shared" si="34"/>
        <v>8</v>
      </c>
      <c r="AA131" s="11">
        <f t="shared" si="35"/>
        <v>14</v>
      </c>
      <c r="AB131">
        <f t="shared" ref="AB131" si="51">(SUM(X127,X128,X130,X131)/(SUM(X127,X128,X130,X131)+SUM(V127:V128,V130:V131)))*100</f>
        <v>59.259259259259252</v>
      </c>
    </row>
    <row r="132" spans="1:28" x14ac:dyDescent="0.25">
      <c r="A132" s="20">
        <v>2.8</v>
      </c>
      <c r="B132" s="20" t="s">
        <v>115</v>
      </c>
      <c r="C132">
        <v>1</v>
      </c>
      <c r="D132" t="s">
        <v>109</v>
      </c>
      <c r="H132" s="11"/>
      <c r="I132" s="11"/>
      <c r="J132" s="11"/>
      <c r="R132" s="20">
        <v>2.8</v>
      </c>
      <c r="S132" s="20" t="s">
        <v>115</v>
      </c>
      <c r="T132">
        <v>1</v>
      </c>
      <c r="U132" t="s">
        <v>109</v>
      </c>
      <c r="V132">
        <v>4</v>
      </c>
      <c r="W132">
        <v>20</v>
      </c>
      <c r="X132">
        <v>1</v>
      </c>
      <c r="Y132" s="12">
        <f t="shared" si="33"/>
        <v>20</v>
      </c>
      <c r="Z132" s="12">
        <f t="shared" si="34"/>
        <v>5</v>
      </c>
      <c r="AA132" s="12">
        <f t="shared" si="35"/>
        <v>21</v>
      </c>
    </row>
    <row r="133" spans="1:28" x14ac:dyDescent="0.25">
      <c r="C133">
        <v>1</v>
      </c>
      <c r="D133" t="s">
        <v>110</v>
      </c>
      <c r="E133">
        <v>2</v>
      </c>
      <c r="F133">
        <v>11</v>
      </c>
      <c r="G133">
        <v>9</v>
      </c>
      <c r="H133" s="11">
        <f t="shared" si="30"/>
        <v>81.818181818181827</v>
      </c>
      <c r="I133" s="11">
        <f t="shared" si="31"/>
        <v>11</v>
      </c>
      <c r="J133" s="11">
        <f t="shared" si="32"/>
        <v>20</v>
      </c>
      <c r="T133">
        <v>1</v>
      </c>
      <c r="U133" t="s">
        <v>110</v>
      </c>
      <c r="V133">
        <v>6</v>
      </c>
      <c r="W133">
        <v>15</v>
      </c>
      <c r="X133">
        <v>2</v>
      </c>
      <c r="Y133" s="11">
        <f t="shared" si="33"/>
        <v>25</v>
      </c>
      <c r="Z133" s="11">
        <f t="shared" si="34"/>
        <v>8</v>
      </c>
      <c r="AA133" s="11">
        <f t="shared" si="35"/>
        <v>17</v>
      </c>
    </row>
    <row r="134" spans="1:28" x14ac:dyDescent="0.25">
      <c r="C134">
        <v>1</v>
      </c>
      <c r="D134" t="s">
        <v>111</v>
      </c>
      <c r="E134">
        <v>6</v>
      </c>
      <c r="F134">
        <v>5</v>
      </c>
      <c r="G134">
        <v>7</v>
      </c>
      <c r="H134" s="11">
        <f t="shared" si="30"/>
        <v>53.846153846153847</v>
      </c>
      <c r="I134" s="11">
        <f t="shared" si="31"/>
        <v>13</v>
      </c>
      <c r="J134" s="11">
        <f t="shared" si="32"/>
        <v>12</v>
      </c>
      <c r="T134">
        <v>1</v>
      </c>
      <c r="U134" t="s">
        <v>111</v>
      </c>
      <c r="V134">
        <v>5</v>
      </c>
      <c r="W134">
        <v>12</v>
      </c>
      <c r="X134">
        <v>1</v>
      </c>
      <c r="Y134" s="11">
        <f t="shared" si="33"/>
        <v>16.666666666666664</v>
      </c>
      <c r="Z134" s="11">
        <f t="shared" si="34"/>
        <v>6</v>
      </c>
      <c r="AA134" s="11">
        <f t="shared" si="35"/>
        <v>13</v>
      </c>
    </row>
    <row r="135" spans="1:28" x14ac:dyDescent="0.25">
      <c r="C135">
        <v>2</v>
      </c>
      <c r="D135" t="s">
        <v>109</v>
      </c>
      <c r="H135" s="11"/>
      <c r="I135" s="11"/>
      <c r="J135" s="11"/>
      <c r="T135">
        <v>2</v>
      </c>
      <c r="U135" t="s">
        <v>109</v>
      </c>
      <c r="V135">
        <v>11</v>
      </c>
      <c r="W135">
        <v>12</v>
      </c>
      <c r="X135">
        <v>4</v>
      </c>
      <c r="Y135" s="12">
        <f t="shared" si="33"/>
        <v>26.666666666666668</v>
      </c>
      <c r="Z135" s="12">
        <f t="shared" si="34"/>
        <v>15</v>
      </c>
      <c r="AA135" s="12">
        <f t="shared" si="35"/>
        <v>16</v>
      </c>
    </row>
    <row r="136" spans="1:28" x14ac:dyDescent="0.25">
      <c r="C136">
        <v>2</v>
      </c>
      <c r="D136" t="s">
        <v>110</v>
      </c>
      <c r="E136">
        <v>0</v>
      </c>
      <c r="F136">
        <v>6</v>
      </c>
      <c r="G136">
        <v>17</v>
      </c>
      <c r="H136" s="11">
        <f t="shared" si="30"/>
        <v>100</v>
      </c>
      <c r="I136" s="11">
        <f t="shared" si="31"/>
        <v>17</v>
      </c>
      <c r="J136" s="11">
        <f t="shared" si="32"/>
        <v>23</v>
      </c>
      <c r="T136">
        <v>2</v>
      </c>
      <c r="U136" t="s">
        <v>110</v>
      </c>
      <c r="V136">
        <v>7</v>
      </c>
      <c r="W136">
        <v>21</v>
      </c>
      <c r="X136">
        <v>6</v>
      </c>
      <c r="Y136" s="11">
        <f t="shared" si="33"/>
        <v>46.153846153846153</v>
      </c>
      <c r="Z136" s="11">
        <f t="shared" si="34"/>
        <v>13</v>
      </c>
      <c r="AA136" s="11">
        <f t="shared" si="35"/>
        <v>27</v>
      </c>
    </row>
    <row r="137" spans="1:28" x14ac:dyDescent="0.25">
      <c r="C137">
        <v>2</v>
      </c>
      <c r="D137" t="s">
        <v>111</v>
      </c>
      <c r="E137">
        <v>3</v>
      </c>
      <c r="F137">
        <v>12</v>
      </c>
      <c r="G137">
        <v>14</v>
      </c>
      <c r="H137" s="11">
        <f t="shared" si="30"/>
        <v>82.35294117647058</v>
      </c>
      <c r="I137" s="11">
        <f t="shared" si="31"/>
        <v>17</v>
      </c>
      <c r="J137" s="11">
        <f t="shared" si="32"/>
        <v>26</v>
      </c>
      <c r="K137">
        <f t="shared" ref="K137" si="52">(SUM(G133,G134,G136,G137)/(SUM(G133,G134,G136,G137)+SUM(E133:E134,E136:E137)))*100</f>
        <v>81.034482758620683</v>
      </c>
      <c r="T137">
        <v>2</v>
      </c>
      <c r="U137" t="s">
        <v>111</v>
      </c>
      <c r="V137">
        <v>3</v>
      </c>
      <c r="W137">
        <v>25</v>
      </c>
      <c r="X137">
        <v>2</v>
      </c>
      <c r="Y137" s="11">
        <f t="shared" si="33"/>
        <v>40</v>
      </c>
      <c r="Z137" s="11">
        <f t="shared" si="34"/>
        <v>5</v>
      </c>
      <c r="AA137" s="11">
        <f t="shared" si="35"/>
        <v>27</v>
      </c>
      <c r="AB137">
        <f t="shared" ref="AB137" si="53">(SUM(X133,X134,X136,X137)/(SUM(X133,X134,X136,X137)+SUM(V133:V134,V136:V137)))*100</f>
        <v>34.375</v>
      </c>
    </row>
    <row r="138" spans="1:28" x14ac:dyDescent="0.25">
      <c r="A138" s="20">
        <v>2.9</v>
      </c>
      <c r="B138" s="20" t="s">
        <v>115</v>
      </c>
      <c r="C138">
        <v>1</v>
      </c>
      <c r="D138" t="s">
        <v>109</v>
      </c>
      <c r="E138">
        <v>5</v>
      </c>
      <c r="F138">
        <v>12</v>
      </c>
      <c r="G138">
        <v>1</v>
      </c>
      <c r="H138" s="11">
        <f t="shared" si="30"/>
        <v>16.666666666666664</v>
      </c>
      <c r="I138" s="11">
        <f t="shared" si="31"/>
        <v>6</v>
      </c>
      <c r="J138" s="11">
        <f t="shared" si="32"/>
        <v>13</v>
      </c>
      <c r="R138" s="20">
        <v>2.9</v>
      </c>
      <c r="S138" s="20" t="s">
        <v>115</v>
      </c>
      <c r="T138">
        <v>1</v>
      </c>
      <c r="U138" t="s">
        <v>109</v>
      </c>
      <c r="V138">
        <v>12</v>
      </c>
      <c r="W138">
        <v>45</v>
      </c>
      <c r="X138">
        <v>0</v>
      </c>
      <c r="Y138" s="11">
        <f t="shared" si="33"/>
        <v>0</v>
      </c>
      <c r="Z138" s="11">
        <f t="shared" si="34"/>
        <v>12</v>
      </c>
      <c r="AA138" s="11">
        <f t="shared" si="35"/>
        <v>45</v>
      </c>
    </row>
    <row r="139" spans="1:28" x14ac:dyDescent="0.25">
      <c r="C139">
        <v>1</v>
      </c>
      <c r="D139" t="s">
        <v>110</v>
      </c>
      <c r="E139">
        <v>6</v>
      </c>
      <c r="F139">
        <v>10</v>
      </c>
      <c r="G139">
        <v>8</v>
      </c>
      <c r="H139" s="11">
        <f t="shared" si="30"/>
        <v>57.142857142857139</v>
      </c>
      <c r="I139" s="11">
        <f t="shared" si="31"/>
        <v>14</v>
      </c>
      <c r="J139" s="11">
        <f t="shared" si="32"/>
        <v>18</v>
      </c>
      <c r="T139">
        <v>1</v>
      </c>
      <c r="U139" t="s">
        <v>110</v>
      </c>
      <c r="V139">
        <v>6</v>
      </c>
      <c r="W139">
        <v>40</v>
      </c>
      <c r="X139">
        <v>5</v>
      </c>
      <c r="Y139" s="11">
        <f t="shared" si="33"/>
        <v>45.454545454545453</v>
      </c>
      <c r="Z139" s="11">
        <f t="shared" si="34"/>
        <v>11</v>
      </c>
      <c r="AA139" s="11">
        <f t="shared" si="35"/>
        <v>45</v>
      </c>
    </row>
    <row r="140" spans="1:28" x14ac:dyDescent="0.25">
      <c r="C140">
        <v>1</v>
      </c>
      <c r="D140" t="s">
        <v>111</v>
      </c>
      <c r="E140">
        <v>3</v>
      </c>
      <c r="F140">
        <v>8</v>
      </c>
      <c r="G140">
        <v>8</v>
      </c>
      <c r="H140" s="11">
        <f t="shared" si="30"/>
        <v>72.727272727272734</v>
      </c>
      <c r="I140" s="11">
        <f t="shared" si="31"/>
        <v>11</v>
      </c>
      <c r="J140" s="11">
        <f t="shared" si="32"/>
        <v>16</v>
      </c>
      <c r="T140">
        <v>1</v>
      </c>
      <c r="U140" t="s">
        <v>111</v>
      </c>
      <c r="V140">
        <v>9</v>
      </c>
      <c r="W140">
        <v>18</v>
      </c>
      <c r="X140">
        <v>1</v>
      </c>
      <c r="Y140" s="11">
        <f t="shared" si="33"/>
        <v>10</v>
      </c>
      <c r="Z140" s="11">
        <f t="shared" si="34"/>
        <v>10</v>
      </c>
      <c r="AA140" s="11">
        <f t="shared" si="35"/>
        <v>19</v>
      </c>
    </row>
    <row r="141" spans="1:28" x14ac:dyDescent="0.25">
      <c r="C141">
        <v>2</v>
      </c>
      <c r="D141" t="s">
        <v>109</v>
      </c>
      <c r="E141">
        <v>3</v>
      </c>
      <c r="F141">
        <v>7</v>
      </c>
      <c r="G141">
        <v>3</v>
      </c>
      <c r="H141" s="11">
        <f t="shared" si="30"/>
        <v>50</v>
      </c>
      <c r="I141" s="11">
        <f t="shared" si="31"/>
        <v>6</v>
      </c>
      <c r="J141" s="11">
        <f t="shared" si="32"/>
        <v>10</v>
      </c>
      <c r="T141">
        <v>2</v>
      </c>
      <c r="U141" t="s">
        <v>109</v>
      </c>
      <c r="V141">
        <v>5</v>
      </c>
      <c r="W141">
        <v>30</v>
      </c>
      <c r="X141">
        <v>3</v>
      </c>
      <c r="Y141" s="11">
        <f t="shared" si="33"/>
        <v>37.5</v>
      </c>
      <c r="Z141" s="11">
        <f t="shared" si="34"/>
        <v>8</v>
      </c>
      <c r="AA141" s="11">
        <f t="shared" si="35"/>
        <v>33</v>
      </c>
    </row>
    <row r="142" spans="1:28" x14ac:dyDescent="0.25">
      <c r="C142">
        <v>2</v>
      </c>
      <c r="D142" t="s">
        <v>110</v>
      </c>
      <c r="E142">
        <v>8</v>
      </c>
      <c r="F142">
        <v>5</v>
      </c>
      <c r="G142">
        <v>1</v>
      </c>
      <c r="H142" s="11">
        <f t="shared" ref="H142:H161" si="54">(G142/(E142+G142)*100)</f>
        <v>11.111111111111111</v>
      </c>
      <c r="I142" s="11">
        <f t="shared" ref="I142:I161" si="55">G142+E142</f>
        <v>9</v>
      </c>
      <c r="J142" s="11">
        <f t="shared" ref="J142:J161" si="56">F142+G142</f>
        <v>6</v>
      </c>
      <c r="T142">
        <v>2</v>
      </c>
      <c r="U142" t="s">
        <v>110</v>
      </c>
      <c r="V142">
        <v>6</v>
      </c>
      <c r="W142">
        <v>50</v>
      </c>
      <c r="X142">
        <v>3</v>
      </c>
      <c r="Y142" s="11">
        <f t="shared" ref="Y142:Y161" si="57">(X142/(V142+X142)*100)</f>
        <v>33.333333333333329</v>
      </c>
      <c r="Z142" s="11">
        <f t="shared" ref="Z142:Z161" si="58">X142+V142</f>
        <v>9</v>
      </c>
      <c r="AA142" s="11">
        <f t="shared" ref="AA142:AA161" si="59">W142+X142</f>
        <v>53</v>
      </c>
    </row>
    <row r="143" spans="1:28" x14ac:dyDescent="0.25">
      <c r="C143">
        <v>2</v>
      </c>
      <c r="D143" t="s">
        <v>111</v>
      </c>
      <c r="E143">
        <v>8</v>
      </c>
      <c r="F143">
        <v>9</v>
      </c>
      <c r="G143">
        <v>2</v>
      </c>
      <c r="H143" s="11">
        <f t="shared" si="54"/>
        <v>20</v>
      </c>
      <c r="I143" s="11">
        <f t="shared" si="55"/>
        <v>10</v>
      </c>
      <c r="J143" s="11">
        <f t="shared" si="56"/>
        <v>11</v>
      </c>
      <c r="K143">
        <f t="shared" ref="K143" si="60">(SUM(G139,G140,G142,G143)/(SUM(G139,G140,G142,G143)+SUM(E139:E140,E142:E143)))*100</f>
        <v>43.18181818181818</v>
      </c>
      <c r="T143">
        <v>2</v>
      </c>
      <c r="U143" t="s">
        <v>111</v>
      </c>
      <c r="V143">
        <v>6</v>
      </c>
      <c r="W143">
        <v>40</v>
      </c>
      <c r="X143">
        <v>0</v>
      </c>
      <c r="Y143" s="11">
        <f t="shared" si="57"/>
        <v>0</v>
      </c>
      <c r="Z143" s="11">
        <f t="shared" si="58"/>
        <v>6</v>
      </c>
      <c r="AA143" s="11">
        <f t="shared" si="59"/>
        <v>40</v>
      </c>
      <c r="AB143">
        <f t="shared" ref="AB143" si="61">(SUM(X139,X140,X142,X143)/(SUM(X139,X140,X142,X143)+SUM(V139:V140,V142:V143)))*100</f>
        <v>25</v>
      </c>
    </row>
    <row r="144" spans="1:28" x14ac:dyDescent="0.25">
      <c r="A144" s="20">
        <v>2.1</v>
      </c>
      <c r="B144" s="20" t="s">
        <v>115</v>
      </c>
      <c r="C144">
        <v>1</v>
      </c>
      <c r="D144" t="s">
        <v>109</v>
      </c>
      <c r="E144">
        <v>4</v>
      </c>
      <c r="F144">
        <v>15</v>
      </c>
      <c r="G144">
        <v>6</v>
      </c>
      <c r="H144" s="11">
        <f t="shared" si="54"/>
        <v>60</v>
      </c>
      <c r="I144" s="11">
        <f t="shared" si="55"/>
        <v>10</v>
      </c>
      <c r="J144" s="11">
        <f t="shared" si="56"/>
        <v>21</v>
      </c>
      <c r="R144" s="20">
        <v>2.1</v>
      </c>
      <c r="S144" s="20" t="s">
        <v>115</v>
      </c>
      <c r="T144">
        <v>1</v>
      </c>
      <c r="U144" t="s">
        <v>109</v>
      </c>
      <c r="V144">
        <v>7</v>
      </c>
      <c r="W144">
        <v>5</v>
      </c>
      <c r="X144">
        <v>2</v>
      </c>
      <c r="Y144" s="11">
        <f t="shared" si="57"/>
        <v>22.222222222222221</v>
      </c>
      <c r="Z144" s="11">
        <f t="shared" si="58"/>
        <v>9</v>
      </c>
      <c r="AA144" s="11">
        <f t="shared" si="59"/>
        <v>7</v>
      </c>
    </row>
    <row r="145" spans="1:28" x14ac:dyDescent="0.25">
      <c r="C145">
        <v>1</v>
      </c>
      <c r="D145" t="s">
        <v>110</v>
      </c>
      <c r="E145">
        <v>12</v>
      </c>
      <c r="F145">
        <v>7</v>
      </c>
      <c r="G145">
        <v>10</v>
      </c>
      <c r="H145" s="11">
        <f t="shared" si="54"/>
        <v>45.454545454545453</v>
      </c>
      <c r="I145" s="11">
        <f t="shared" si="55"/>
        <v>22</v>
      </c>
      <c r="J145" s="11">
        <f t="shared" si="56"/>
        <v>17</v>
      </c>
      <c r="T145">
        <v>1</v>
      </c>
      <c r="U145" t="s">
        <v>110</v>
      </c>
      <c r="V145">
        <v>1</v>
      </c>
      <c r="W145">
        <v>25</v>
      </c>
      <c r="X145">
        <v>0</v>
      </c>
      <c r="Y145" s="11">
        <f t="shared" si="57"/>
        <v>0</v>
      </c>
      <c r="Z145" s="11">
        <f t="shared" si="58"/>
        <v>1</v>
      </c>
      <c r="AA145" s="11">
        <f t="shared" si="59"/>
        <v>25</v>
      </c>
    </row>
    <row r="146" spans="1:28" x14ac:dyDescent="0.25">
      <c r="C146">
        <v>1</v>
      </c>
      <c r="D146" t="s">
        <v>111</v>
      </c>
      <c r="E146">
        <v>2</v>
      </c>
      <c r="F146">
        <v>6</v>
      </c>
      <c r="G146">
        <v>2</v>
      </c>
      <c r="H146" s="11">
        <f t="shared" si="54"/>
        <v>50</v>
      </c>
      <c r="I146" s="11">
        <f t="shared" si="55"/>
        <v>4</v>
      </c>
      <c r="J146" s="11">
        <f t="shared" si="56"/>
        <v>8</v>
      </c>
      <c r="T146">
        <v>1</v>
      </c>
      <c r="U146" t="s">
        <v>111</v>
      </c>
      <c r="V146">
        <v>3</v>
      </c>
      <c r="W146">
        <v>8</v>
      </c>
      <c r="X146">
        <v>1</v>
      </c>
      <c r="Y146" s="11">
        <f t="shared" si="57"/>
        <v>25</v>
      </c>
      <c r="Z146" s="11">
        <f t="shared" si="58"/>
        <v>4</v>
      </c>
      <c r="AA146" s="11">
        <f t="shared" si="59"/>
        <v>9</v>
      </c>
    </row>
    <row r="147" spans="1:28" x14ac:dyDescent="0.25">
      <c r="C147">
        <v>2</v>
      </c>
      <c r="D147" t="s">
        <v>109</v>
      </c>
      <c r="E147">
        <v>4</v>
      </c>
      <c r="F147">
        <v>4</v>
      </c>
      <c r="G147">
        <v>13</v>
      </c>
      <c r="H147" s="11">
        <f t="shared" si="54"/>
        <v>76.470588235294116</v>
      </c>
      <c r="I147" s="11">
        <f t="shared" si="55"/>
        <v>17</v>
      </c>
      <c r="J147" s="11">
        <f t="shared" si="56"/>
        <v>17</v>
      </c>
      <c r="T147">
        <v>2</v>
      </c>
      <c r="U147" t="s">
        <v>109</v>
      </c>
      <c r="V147">
        <v>10</v>
      </c>
      <c r="W147">
        <v>15</v>
      </c>
      <c r="X147">
        <v>10</v>
      </c>
      <c r="Y147" s="11">
        <f t="shared" si="57"/>
        <v>50</v>
      </c>
      <c r="Z147" s="11">
        <f t="shared" si="58"/>
        <v>20</v>
      </c>
      <c r="AA147" s="11">
        <f t="shared" si="59"/>
        <v>25</v>
      </c>
    </row>
    <row r="148" spans="1:28" x14ac:dyDescent="0.25">
      <c r="C148">
        <v>2</v>
      </c>
      <c r="D148" t="s">
        <v>110</v>
      </c>
      <c r="E148">
        <v>7</v>
      </c>
      <c r="F148">
        <v>11</v>
      </c>
      <c r="G148">
        <v>11</v>
      </c>
      <c r="H148" s="11">
        <f t="shared" si="54"/>
        <v>61.111111111111114</v>
      </c>
      <c r="I148" s="11">
        <f t="shared" si="55"/>
        <v>18</v>
      </c>
      <c r="J148" s="11">
        <f t="shared" si="56"/>
        <v>22</v>
      </c>
      <c r="T148">
        <v>2</v>
      </c>
      <c r="U148" t="s">
        <v>110</v>
      </c>
      <c r="V148">
        <v>4</v>
      </c>
      <c r="W148">
        <v>4</v>
      </c>
      <c r="X148">
        <v>2</v>
      </c>
      <c r="Y148" s="11">
        <f t="shared" si="57"/>
        <v>33.333333333333329</v>
      </c>
      <c r="Z148" s="11">
        <f t="shared" si="58"/>
        <v>6</v>
      </c>
      <c r="AA148" s="11">
        <f t="shared" si="59"/>
        <v>6</v>
      </c>
    </row>
    <row r="149" spans="1:28" x14ac:dyDescent="0.25">
      <c r="C149">
        <v>2</v>
      </c>
      <c r="D149" t="s">
        <v>111</v>
      </c>
      <c r="E149">
        <v>7</v>
      </c>
      <c r="F149">
        <v>5</v>
      </c>
      <c r="G149">
        <v>1</v>
      </c>
      <c r="H149" s="11">
        <f t="shared" si="54"/>
        <v>12.5</v>
      </c>
      <c r="I149" s="11">
        <f t="shared" si="55"/>
        <v>8</v>
      </c>
      <c r="J149" s="11">
        <f t="shared" si="56"/>
        <v>6</v>
      </c>
      <c r="K149">
        <f t="shared" ref="K149" si="62">(SUM(G145,G146,G148,G149)/(SUM(G145,G146,G148,G149)+SUM(E145:E146,E148:E149)))*100</f>
        <v>46.153846153846153</v>
      </c>
      <c r="T149">
        <v>2</v>
      </c>
      <c r="U149" t="s">
        <v>111</v>
      </c>
      <c r="V149">
        <v>4</v>
      </c>
      <c r="W149">
        <v>10</v>
      </c>
      <c r="X149">
        <v>2</v>
      </c>
      <c r="Y149" s="11">
        <f t="shared" si="57"/>
        <v>33.333333333333329</v>
      </c>
      <c r="Z149" s="11">
        <f t="shared" si="58"/>
        <v>6</v>
      </c>
      <c r="AA149" s="11">
        <f t="shared" si="59"/>
        <v>12</v>
      </c>
      <c r="AB149">
        <f t="shared" ref="AB149" si="63">(SUM(X145,X146,X148,X149)/(SUM(X145,X146,X148,X149)+SUM(V145:V146,V148:V149)))*100</f>
        <v>29.411764705882355</v>
      </c>
    </row>
    <row r="150" spans="1:28" x14ac:dyDescent="0.25">
      <c r="A150" s="20">
        <v>2.2000000000000002</v>
      </c>
      <c r="B150" s="20" t="s">
        <v>115</v>
      </c>
      <c r="C150">
        <v>1</v>
      </c>
      <c r="D150" t="s">
        <v>109</v>
      </c>
      <c r="E150">
        <v>3</v>
      </c>
      <c r="F150">
        <v>8</v>
      </c>
      <c r="G150">
        <v>6</v>
      </c>
      <c r="H150" s="11">
        <f t="shared" si="54"/>
        <v>66.666666666666657</v>
      </c>
      <c r="I150" s="11">
        <f t="shared" si="55"/>
        <v>9</v>
      </c>
      <c r="J150" s="11">
        <f t="shared" si="56"/>
        <v>14</v>
      </c>
      <c r="R150" s="20">
        <v>2.2000000000000002</v>
      </c>
      <c r="S150" s="20" t="s">
        <v>115</v>
      </c>
      <c r="T150">
        <v>1</v>
      </c>
      <c r="U150" t="s">
        <v>109</v>
      </c>
      <c r="Y150" s="11"/>
      <c r="Z150" s="11"/>
      <c r="AA150" s="11"/>
    </row>
    <row r="151" spans="1:28" x14ac:dyDescent="0.25">
      <c r="C151">
        <v>1</v>
      </c>
      <c r="D151" t="s">
        <v>110</v>
      </c>
      <c r="E151">
        <v>2</v>
      </c>
      <c r="F151">
        <v>15</v>
      </c>
      <c r="G151">
        <v>4</v>
      </c>
      <c r="H151" s="11">
        <f t="shared" si="54"/>
        <v>66.666666666666657</v>
      </c>
      <c r="I151" s="11">
        <f t="shared" si="55"/>
        <v>6</v>
      </c>
      <c r="J151" s="11">
        <f t="shared" si="56"/>
        <v>19</v>
      </c>
      <c r="T151">
        <v>1</v>
      </c>
      <c r="U151" t="s">
        <v>110</v>
      </c>
      <c r="Y151" s="11"/>
      <c r="Z151" s="11"/>
      <c r="AA151" s="11"/>
    </row>
    <row r="152" spans="1:28" x14ac:dyDescent="0.25">
      <c r="C152">
        <v>1</v>
      </c>
      <c r="D152" t="s">
        <v>111</v>
      </c>
      <c r="E152">
        <v>12</v>
      </c>
      <c r="F152">
        <v>9</v>
      </c>
      <c r="G152">
        <v>5</v>
      </c>
      <c r="H152" s="11">
        <f t="shared" si="54"/>
        <v>29.411764705882355</v>
      </c>
      <c r="I152" s="11">
        <f t="shared" si="55"/>
        <v>17</v>
      </c>
      <c r="J152" s="11">
        <f t="shared" si="56"/>
        <v>14</v>
      </c>
      <c r="T152">
        <v>1</v>
      </c>
      <c r="U152" t="s">
        <v>111</v>
      </c>
      <c r="V152">
        <v>6</v>
      </c>
      <c r="W152">
        <v>8</v>
      </c>
      <c r="X152">
        <v>0</v>
      </c>
      <c r="Y152" s="11">
        <f t="shared" si="57"/>
        <v>0</v>
      </c>
      <c r="Z152" s="11">
        <f t="shared" si="58"/>
        <v>6</v>
      </c>
      <c r="AA152" s="11">
        <f t="shared" si="59"/>
        <v>8</v>
      </c>
    </row>
    <row r="153" spans="1:28" x14ac:dyDescent="0.25">
      <c r="C153">
        <v>2</v>
      </c>
      <c r="D153" t="s">
        <v>109</v>
      </c>
      <c r="E153">
        <v>4</v>
      </c>
      <c r="F153">
        <v>8</v>
      </c>
      <c r="G153">
        <v>6</v>
      </c>
      <c r="H153" s="11">
        <f t="shared" si="54"/>
        <v>60</v>
      </c>
      <c r="I153" s="11">
        <f t="shared" si="55"/>
        <v>10</v>
      </c>
      <c r="J153" s="11">
        <f t="shared" si="56"/>
        <v>14</v>
      </c>
      <c r="T153">
        <v>2</v>
      </c>
      <c r="U153" t="s">
        <v>109</v>
      </c>
      <c r="V153">
        <v>5</v>
      </c>
      <c r="W153">
        <v>25</v>
      </c>
      <c r="X153">
        <v>0</v>
      </c>
      <c r="Y153" s="11">
        <f t="shared" si="57"/>
        <v>0</v>
      </c>
      <c r="Z153" s="11">
        <f t="shared" si="58"/>
        <v>5</v>
      </c>
      <c r="AA153" s="11">
        <f t="shared" si="59"/>
        <v>25</v>
      </c>
    </row>
    <row r="154" spans="1:28" x14ac:dyDescent="0.25">
      <c r="C154">
        <v>2</v>
      </c>
      <c r="D154" t="s">
        <v>110</v>
      </c>
      <c r="E154">
        <v>7</v>
      </c>
      <c r="F154">
        <v>9</v>
      </c>
      <c r="G154">
        <v>7</v>
      </c>
      <c r="H154" s="11">
        <f t="shared" si="54"/>
        <v>50</v>
      </c>
      <c r="I154" s="11">
        <f t="shared" si="55"/>
        <v>14</v>
      </c>
      <c r="J154" s="11">
        <f t="shared" si="56"/>
        <v>16</v>
      </c>
      <c r="T154">
        <v>2</v>
      </c>
      <c r="U154" t="s">
        <v>110</v>
      </c>
      <c r="V154">
        <v>5</v>
      </c>
      <c r="W154">
        <v>35</v>
      </c>
      <c r="X154">
        <v>1</v>
      </c>
      <c r="Y154" s="11">
        <f t="shared" si="57"/>
        <v>16.666666666666664</v>
      </c>
      <c r="Z154" s="11">
        <f t="shared" si="58"/>
        <v>6</v>
      </c>
      <c r="AA154" s="11">
        <f t="shared" si="59"/>
        <v>36</v>
      </c>
    </row>
    <row r="155" spans="1:28" x14ac:dyDescent="0.25">
      <c r="C155">
        <v>2</v>
      </c>
      <c r="D155" t="s">
        <v>111</v>
      </c>
      <c r="E155">
        <v>6</v>
      </c>
      <c r="F155">
        <v>6</v>
      </c>
      <c r="G155">
        <v>5</v>
      </c>
      <c r="H155" s="11">
        <f t="shared" si="54"/>
        <v>45.454545454545453</v>
      </c>
      <c r="I155" s="11">
        <f t="shared" si="55"/>
        <v>11</v>
      </c>
      <c r="J155" s="11">
        <f t="shared" si="56"/>
        <v>11</v>
      </c>
      <c r="K155">
        <f t="shared" ref="K155" si="64">(SUM(G151,G152,G154,G155)/(SUM(G151,G152,G154,G155)+SUM(E151:E152,E154:E155)))*100</f>
        <v>43.75</v>
      </c>
      <c r="T155">
        <v>2</v>
      </c>
      <c r="U155" t="s">
        <v>111</v>
      </c>
      <c r="V155">
        <v>9</v>
      </c>
      <c r="W155">
        <v>25</v>
      </c>
      <c r="X155">
        <v>0</v>
      </c>
      <c r="Y155" s="11">
        <f t="shared" si="57"/>
        <v>0</v>
      </c>
      <c r="Z155" s="11">
        <f t="shared" si="58"/>
        <v>9</v>
      </c>
      <c r="AA155" s="11">
        <f t="shared" si="59"/>
        <v>25</v>
      </c>
      <c r="AB155">
        <f t="shared" ref="AB155" si="65">(SUM(X151,X152,X154,X155)/(SUM(X151,X152,X154,X155)+SUM(V151:V152,V154:V155)))*100</f>
        <v>4.7619047619047619</v>
      </c>
    </row>
    <row r="156" spans="1:28" x14ac:dyDescent="0.25">
      <c r="A156" s="20">
        <v>3.1</v>
      </c>
      <c r="B156" s="20" t="s">
        <v>115</v>
      </c>
      <c r="C156">
        <v>1</v>
      </c>
      <c r="D156" t="s">
        <v>109</v>
      </c>
      <c r="E156">
        <v>6</v>
      </c>
      <c r="F156">
        <v>23</v>
      </c>
      <c r="G156">
        <v>1</v>
      </c>
      <c r="H156" s="11">
        <f t="shared" si="54"/>
        <v>14.285714285714285</v>
      </c>
      <c r="I156" s="11">
        <f t="shared" si="55"/>
        <v>7</v>
      </c>
      <c r="J156" s="11">
        <f t="shared" si="56"/>
        <v>24</v>
      </c>
      <c r="R156" s="20">
        <v>3.1</v>
      </c>
      <c r="S156" s="20" t="s">
        <v>115</v>
      </c>
      <c r="T156">
        <v>1</v>
      </c>
      <c r="U156" t="s">
        <v>109</v>
      </c>
      <c r="V156">
        <v>6</v>
      </c>
      <c r="W156">
        <v>35</v>
      </c>
      <c r="X156">
        <v>4</v>
      </c>
      <c r="Y156" s="11">
        <f t="shared" si="57"/>
        <v>40</v>
      </c>
      <c r="Z156" s="11">
        <f t="shared" si="58"/>
        <v>10</v>
      </c>
      <c r="AA156" s="11">
        <f t="shared" si="59"/>
        <v>39</v>
      </c>
    </row>
    <row r="157" spans="1:28" x14ac:dyDescent="0.25">
      <c r="C157">
        <v>1</v>
      </c>
      <c r="D157" t="s">
        <v>110</v>
      </c>
      <c r="E157">
        <v>2</v>
      </c>
      <c r="F157">
        <v>6</v>
      </c>
      <c r="G157">
        <v>4</v>
      </c>
      <c r="H157" s="11">
        <f t="shared" si="54"/>
        <v>66.666666666666657</v>
      </c>
      <c r="I157" s="11">
        <f t="shared" si="55"/>
        <v>6</v>
      </c>
      <c r="J157" s="11">
        <f t="shared" si="56"/>
        <v>10</v>
      </c>
      <c r="T157">
        <v>1</v>
      </c>
      <c r="U157" t="s">
        <v>110</v>
      </c>
      <c r="V157">
        <v>5</v>
      </c>
      <c r="W157">
        <v>25</v>
      </c>
      <c r="X157">
        <v>3</v>
      </c>
      <c r="Y157" s="11">
        <f t="shared" si="57"/>
        <v>37.5</v>
      </c>
      <c r="Z157" s="11">
        <f t="shared" si="58"/>
        <v>8</v>
      </c>
      <c r="AA157" s="11">
        <f t="shared" si="59"/>
        <v>28</v>
      </c>
    </row>
    <row r="158" spans="1:28" x14ac:dyDescent="0.25">
      <c r="C158">
        <v>1</v>
      </c>
      <c r="D158" t="s">
        <v>111</v>
      </c>
      <c r="E158">
        <v>3</v>
      </c>
      <c r="F158">
        <v>8</v>
      </c>
      <c r="G158">
        <v>5</v>
      </c>
      <c r="H158" s="11">
        <f t="shared" si="54"/>
        <v>62.5</v>
      </c>
      <c r="I158" s="11">
        <f t="shared" si="55"/>
        <v>8</v>
      </c>
      <c r="J158" s="11">
        <f t="shared" si="56"/>
        <v>13</v>
      </c>
      <c r="T158">
        <v>1</v>
      </c>
      <c r="U158" t="s">
        <v>111</v>
      </c>
      <c r="V158">
        <v>6</v>
      </c>
      <c r="W158">
        <v>30</v>
      </c>
      <c r="X158">
        <v>3</v>
      </c>
      <c r="Y158" s="11">
        <f t="shared" si="57"/>
        <v>33.333333333333329</v>
      </c>
      <c r="Z158" s="11">
        <f t="shared" si="58"/>
        <v>9</v>
      </c>
      <c r="AA158" s="11">
        <f t="shared" si="59"/>
        <v>33</v>
      </c>
    </row>
    <row r="159" spans="1:28" x14ac:dyDescent="0.25">
      <c r="C159">
        <v>2</v>
      </c>
      <c r="D159" t="s">
        <v>109</v>
      </c>
      <c r="E159">
        <v>7</v>
      </c>
      <c r="F159">
        <v>7</v>
      </c>
      <c r="G159">
        <v>10</v>
      </c>
      <c r="H159" s="11">
        <f t="shared" si="54"/>
        <v>58.82352941176471</v>
      </c>
      <c r="I159" s="11">
        <f t="shared" si="55"/>
        <v>17</v>
      </c>
      <c r="J159" s="11">
        <f t="shared" si="56"/>
        <v>17</v>
      </c>
      <c r="T159">
        <v>2</v>
      </c>
      <c r="U159" t="s">
        <v>109</v>
      </c>
      <c r="V159">
        <v>4</v>
      </c>
      <c r="W159">
        <v>25</v>
      </c>
      <c r="X159">
        <v>1</v>
      </c>
      <c r="Y159" s="11">
        <f t="shared" si="57"/>
        <v>20</v>
      </c>
      <c r="Z159" s="11">
        <f t="shared" si="58"/>
        <v>5</v>
      </c>
      <c r="AA159" s="11">
        <f t="shared" si="59"/>
        <v>26</v>
      </c>
    </row>
    <row r="160" spans="1:28" x14ac:dyDescent="0.25">
      <c r="C160">
        <v>2</v>
      </c>
      <c r="D160" t="s">
        <v>110</v>
      </c>
      <c r="E160">
        <v>5</v>
      </c>
      <c r="F160">
        <v>9</v>
      </c>
      <c r="G160">
        <v>4</v>
      </c>
      <c r="H160" s="11">
        <f t="shared" si="54"/>
        <v>44.444444444444443</v>
      </c>
      <c r="I160" s="11">
        <f t="shared" si="55"/>
        <v>9</v>
      </c>
      <c r="J160" s="11">
        <f t="shared" si="56"/>
        <v>13</v>
      </c>
      <c r="T160">
        <v>2</v>
      </c>
      <c r="U160" t="s">
        <v>110</v>
      </c>
      <c r="V160">
        <v>11</v>
      </c>
      <c r="W160">
        <v>20</v>
      </c>
      <c r="X160">
        <v>4</v>
      </c>
      <c r="Y160" s="11">
        <f t="shared" si="57"/>
        <v>26.666666666666668</v>
      </c>
      <c r="Z160" s="11">
        <f t="shared" si="58"/>
        <v>15</v>
      </c>
      <c r="AA160" s="11">
        <f t="shared" si="59"/>
        <v>24</v>
      </c>
    </row>
    <row r="161" spans="3:28" x14ac:dyDescent="0.25">
      <c r="C161">
        <v>2</v>
      </c>
      <c r="D161" t="s">
        <v>111</v>
      </c>
      <c r="E161">
        <v>5</v>
      </c>
      <c r="F161">
        <v>7</v>
      </c>
      <c r="G161">
        <v>2</v>
      </c>
      <c r="H161" s="11">
        <f t="shared" si="54"/>
        <v>28.571428571428569</v>
      </c>
      <c r="I161" s="11">
        <f t="shared" si="55"/>
        <v>7</v>
      </c>
      <c r="J161" s="11">
        <f t="shared" si="56"/>
        <v>9</v>
      </c>
      <c r="K161">
        <f t="shared" ref="K161" si="66">(SUM(G157,G158,G160,G161)/(SUM(G157,G158,G160,G161)+SUM(E157:E158,E160:E161)))*100</f>
        <v>50</v>
      </c>
      <c r="T161">
        <v>2</v>
      </c>
      <c r="U161" t="s">
        <v>111</v>
      </c>
      <c r="V161">
        <v>7</v>
      </c>
      <c r="W161">
        <v>45</v>
      </c>
      <c r="X161">
        <v>1</v>
      </c>
      <c r="Y161" s="11">
        <f t="shared" si="57"/>
        <v>12.5</v>
      </c>
      <c r="Z161" s="11">
        <f t="shared" si="58"/>
        <v>8</v>
      </c>
      <c r="AA161" s="11">
        <f t="shared" si="59"/>
        <v>46</v>
      </c>
      <c r="AB161">
        <f t="shared" ref="AB161" si="67">(SUM(X157,X158,X160,X161)/(SUM(X157,X158,X160,X161)+SUM(V157:V158,V160:V161)))*100</f>
        <v>27.500000000000004</v>
      </c>
    </row>
    <row r="162" spans="3:28" ht="15.75" x14ac:dyDescent="0.25">
      <c r="E162" s="2">
        <f>AVERAGE(E78:E161)</f>
        <v>6.0975609756097562</v>
      </c>
      <c r="F162" s="2">
        <f t="shared" ref="F162:J162" si="68">AVERAGE(F78:F161)</f>
        <v>9.7195121951219505</v>
      </c>
      <c r="G162" s="2">
        <f t="shared" si="68"/>
        <v>6</v>
      </c>
      <c r="H162" s="2">
        <f t="shared" si="68"/>
        <v>48.07524372143417</v>
      </c>
      <c r="I162" s="2">
        <f t="shared" si="68"/>
        <v>12.097560975609756</v>
      </c>
      <c r="J162" s="2">
        <f t="shared" si="68"/>
        <v>15.719512195121951</v>
      </c>
      <c r="V162" s="2">
        <f>AVERAGE(V78:V161)</f>
        <v>5.6097560975609753</v>
      </c>
      <c r="W162" s="2">
        <f t="shared" ref="W162:AA162" si="69">AVERAGE(W78:W161)</f>
        <v>21.23170731707317</v>
      </c>
      <c r="X162" s="2">
        <f t="shared" si="69"/>
        <v>3.1341463414634148</v>
      </c>
      <c r="Y162" s="2">
        <f t="shared" si="69"/>
        <v>34.138205967474264</v>
      </c>
      <c r="Z162" s="2">
        <f t="shared" si="69"/>
        <v>8.7439024390243905</v>
      </c>
      <c r="AA162" s="2">
        <f t="shared" si="69"/>
        <v>24.365853658536587</v>
      </c>
    </row>
    <row r="163" spans="3:28" x14ac:dyDescent="0.25">
      <c r="E163">
        <f>STDEV(E78:E161)</f>
        <v>3.2682904358057407</v>
      </c>
      <c r="F163">
        <f t="shared" ref="F163:J163" si="70">STDEV(F78:F161)</f>
        <v>5.4303090657192028</v>
      </c>
      <c r="G163">
        <f t="shared" si="70"/>
        <v>3.9440531887330774</v>
      </c>
      <c r="H163">
        <f t="shared" si="70"/>
        <v>22.852756339436766</v>
      </c>
      <c r="I163">
        <f t="shared" si="70"/>
        <v>4.2269264907216542</v>
      </c>
      <c r="J163">
        <f t="shared" si="70"/>
        <v>7.2098601726889271</v>
      </c>
      <c r="V163">
        <f>STDEV(V78:V161)</f>
        <v>2.3973035138063015</v>
      </c>
      <c r="W163">
        <f t="shared" ref="W163:AA163" si="71">STDEV(W78:W161)</f>
        <v>11.361945126125264</v>
      </c>
      <c r="X163">
        <f t="shared" si="71"/>
        <v>2.2649350418393639</v>
      </c>
      <c r="Y163">
        <f t="shared" si="71"/>
        <v>20.944896396944674</v>
      </c>
      <c r="Z163">
        <f t="shared" si="71"/>
        <v>3.0784434723714793</v>
      </c>
      <c r="AA163">
        <f t="shared" si="71"/>
        <v>11.334980485012037</v>
      </c>
    </row>
    <row r="164" spans="3:28" ht="15.75" x14ac:dyDescent="0.25">
      <c r="E164" s="2">
        <f>E163/SQRT(COUNT(E78:E161))</f>
        <v>0.3609223004818532</v>
      </c>
      <c r="F164" s="2">
        <f t="shared" ref="F164:J164" si="72">F163/SQRT(COUNT(F78:F161))</f>
        <v>0.5996773171854457</v>
      </c>
      <c r="G164" s="2">
        <f t="shared" si="72"/>
        <v>0.43554781255215846</v>
      </c>
      <c r="H164" s="2">
        <f t="shared" si="72"/>
        <v>2.5236647575806259</v>
      </c>
      <c r="I164" s="2">
        <f t="shared" si="72"/>
        <v>0.46678594297658793</v>
      </c>
      <c r="J164" s="2">
        <f t="shared" si="72"/>
        <v>0.79619586165629486</v>
      </c>
      <c r="V164" s="2">
        <f>V163/SQRT(COUNT(V78:V161))</f>
        <v>0.26473788549422178</v>
      </c>
      <c r="W164" s="2">
        <f t="shared" ref="W164:AA164" si="73">W163/SQRT(COUNT(W78:W161))</f>
        <v>1.2547169394566775</v>
      </c>
      <c r="X164" s="2">
        <f t="shared" si="73"/>
        <v>0.25012023313071735</v>
      </c>
      <c r="Y164" s="2">
        <f t="shared" si="73"/>
        <v>2.3129768725941551</v>
      </c>
      <c r="Z164" s="2">
        <f t="shared" si="73"/>
        <v>0.33995721058913214</v>
      </c>
      <c r="AA164" s="2">
        <f t="shared" si="73"/>
        <v>1.2517391929884834</v>
      </c>
    </row>
    <row r="167" spans="3:28" x14ac:dyDescent="0.25">
      <c r="H167">
        <f>TTEST(H2:H61,H78:H161,2,2)</f>
        <v>4.8588513644875651E-4</v>
      </c>
      <c r="Y167">
        <f>TTEST(Y2:Y61,Y78:Y161,2,2)</f>
        <v>0.87684244191164773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9"/>
  <sheetViews>
    <sheetView zoomScale="55" zoomScaleNormal="55" workbookViewId="0">
      <selection activeCell="Y33" sqref="Y33"/>
    </sheetView>
  </sheetViews>
  <sheetFormatPr defaultRowHeight="15" x14ac:dyDescent="0.25"/>
  <cols>
    <col min="11" max="11" width="12" bestFit="1" customWidth="1"/>
    <col min="17" max="17" width="13.7109375" bestFit="1" customWidth="1"/>
    <col min="25" max="25" width="15.7109375" bestFit="1" customWidth="1"/>
    <col min="26" max="26" width="26.5703125" bestFit="1" customWidth="1"/>
  </cols>
  <sheetData>
    <row r="1" spans="1:22" x14ac:dyDescent="0.25">
      <c r="A1" s="1" t="s">
        <v>0</v>
      </c>
      <c r="B1" s="1" t="s">
        <v>1</v>
      </c>
      <c r="C1" s="1" t="s">
        <v>37</v>
      </c>
      <c r="D1" s="1" t="s">
        <v>167</v>
      </c>
      <c r="E1" s="1" t="s">
        <v>3</v>
      </c>
      <c r="F1" s="1" t="s">
        <v>168</v>
      </c>
      <c r="G1" s="1" t="s">
        <v>169</v>
      </c>
      <c r="H1" s="1" t="s">
        <v>170</v>
      </c>
      <c r="I1" s="1" t="s">
        <v>171</v>
      </c>
      <c r="K1" s="16" t="s">
        <v>55</v>
      </c>
      <c r="L1" s="16" t="s">
        <v>56</v>
      </c>
      <c r="P1" s="1"/>
      <c r="Q1" s="1"/>
      <c r="R1" s="1"/>
      <c r="S1" s="1"/>
      <c r="U1" s="16"/>
      <c r="V1" s="16"/>
    </row>
    <row r="2" spans="1:22" ht="15.75" x14ac:dyDescent="0.25">
      <c r="A2" t="s">
        <v>172</v>
      </c>
      <c r="B2" t="s">
        <v>23</v>
      </c>
      <c r="C2">
        <v>1</v>
      </c>
      <c r="D2">
        <v>1</v>
      </c>
      <c r="E2">
        <v>178.559</v>
      </c>
      <c r="F2">
        <v>8143.3230000000003</v>
      </c>
      <c r="G2">
        <v>3297.3490000000002</v>
      </c>
      <c r="H2">
        <v>1937.336</v>
      </c>
      <c r="I2">
        <v>26878.089</v>
      </c>
      <c r="K2">
        <f t="shared" ref="K2:K45" si="0">I2/G2</f>
        <v>8.1514237649699801</v>
      </c>
      <c r="L2">
        <f t="shared" ref="L2:L45" si="1">I2/H2</f>
        <v>13.873736409172183</v>
      </c>
      <c r="P2" s="2"/>
      <c r="Q2" s="2"/>
      <c r="R2" s="2"/>
      <c r="S2" s="2"/>
      <c r="T2" s="2"/>
      <c r="U2" s="2"/>
      <c r="V2" s="2"/>
    </row>
    <row r="3" spans="1:22" x14ac:dyDescent="0.25">
      <c r="A3" t="str">
        <f t="shared" ref="A3:C18" si="2">A2</f>
        <v>CN1</v>
      </c>
      <c r="B3" t="str">
        <f t="shared" si="2"/>
        <v>Control</v>
      </c>
      <c r="C3">
        <f t="shared" si="2"/>
        <v>1</v>
      </c>
      <c r="D3">
        <v>2</v>
      </c>
      <c r="E3">
        <v>70.849000000000004</v>
      </c>
      <c r="F3">
        <v>3175.279</v>
      </c>
      <c r="G3">
        <v>992.36400000000003</v>
      </c>
      <c r="H3">
        <v>802.79499999999996</v>
      </c>
      <c r="I3">
        <v>4184.3980000000001</v>
      </c>
      <c r="K3">
        <f t="shared" si="0"/>
        <v>4.2165959264947137</v>
      </c>
      <c r="L3">
        <f t="shared" si="1"/>
        <v>5.2122870720420531</v>
      </c>
    </row>
    <row r="4" spans="1:22" ht="15.75" x14ac:dyDescent="0.25">
      <c r="A4" t="str">
        <f t="shared" si="2"/>
        <v>CN1</v>
      </c>
      <c r="B4" t="str">
        <f t="shared" si="2"/>
        <v>Control</v>
      </c>
      <c r="C4">
        <f t="shared" si="2"/>
        <v>1</v>
      </c>
      <c r="D4">
        <v>3</v>
      </c>
      <c r="E4">
        <v>87.603999999999999</v>
      </c>
      <c r="F4">
        <v>4786.1350000000002</v>
      </c>
      <c r="G4">
        <v>1573.039</v>
      </c>
      <c r="H4">
        <v>845.87900000000002</v>
      </c>
      <c r="I4">
        <v>8554.0560000000005</v>
      </c>
      <c r="K4">
        <f t="shared" si="0"/>
        <v>5.437917305292495</v>
      </c>
      <c r="L4">
        <f t="shared" si="1"/>
        <v>10.112623673125826</v>
      </c>
      <c r="P4" s="2"/>
      <c r="Q4" s="2"/>
      <c r="R4" s="2"/>
      <c r="S4" s="2"/>
      <c r="T4" s="2"/>
      <c r="U4" s="2"/>
      <c r="V4" s="2"/>
    </row>
    <row r="5" spans="1:22" x14ac:dyDescent="0.25">
      <c r="A5" t="str">
        <f t="shared" si="2"/>
        <v>CN1</v>
      </c>
      <c r="B5" t="str">
        <f t="shared" si="2"/>
        <v>Control</v>
      </c>
      <c r="C5">
        <f t="shared" si="2"/>
        <v>1</v>
      </c>
      <c r="D5">
        <v>4</v>
      </c>
      <c r="E5">
        <v>149.357</v>
      </c>
      <c r="F5">
        <v>10893.508</v>
      </c>
      <c r="G5">
        <v>2702.3139999999999</v>
      </c>
      <c r="H5">
        <v>955.98199999999997</v>
      </c>
      <c r="I5">
        <v>20559.127</v>
      </c>
      <c r="K5">
        <f t="shared" si="0"/>
        <v>7.6079711684134415</v>
      </c>
      <c r="L5">
        <f t="shared" si="1"/>
        <v>21.505767891027237</v>
      </c>
    </row>
    <row r="6" spans="1:22" ht="15.75" x14ac:dyDescent="0.25">
      <c r="A6" t="str">
        <f t="shared" si="2"/>
        <v>CN1</v>
      </c>
      <c r="B6" t="str">
        <f t="shared" si="2"/>
        <v>Control</v>
      </c>
      <c r="C6">
        <f t="shared" si="2"/>
        <v>1</v>
      </c>
      <c r="D6">
        <v>5</v>
      </c>
      <c r="E6">
        <v>202.01499999999999</v>
      </c>
      <c r="F6">
        <v>13577.630999999999</v>
      </c>
      <c r="G6">
        <v>4995.8100000000004</v>
      </c>
      <c r="H6">
        <v>4377.317</v>
      </c>
      <c r="I6">
        <v>22477.314999999999</v>
      </c>
      <c r="K6">
        <f t="shared" si="0"/>
        <v>4.4992333575536296</v>
      </c>
      <c r="L6">
        <f t="shared" si="1"/>
        <v>5.1349525291405671</v>
      </c>
      <c r="P6" s="2"/>
      <c r="Q6" s="2"/>
      <c r="R6" s="2"/>
      <c r="S6" s="2"/>
      <c r="U6" s="2"/>
      <c r="V6" s="2"/>
    </row>
    <row r="7" spans="1:22" x14ac:dyDescent="0.25">
      <c r="A7" t="str">
        <f t="shared" si="2"/>
        <v>CN1</v>
      </c>
      <c r="B7" t="str">
        <f t="shared" si="2"/>
        <v>Control</v>
      </c>
      <c r="C7">
        <f t="shared" si="2"/>
        <v>1</v>
      </c>
      <c r="D7">
        <v>6</v>
      </c>
      <c r="E7">
        <v>218.291</v>
      </c>
      <c r="F7">
        <v>12864.833000000001</v>
      </c>
      <c r="G7">
        <v>3622.8719999999998</v>
      </c>
      <c r="H7">
        <v>3298.7860000000001</v>
      </c>
      <c r="I7">
        <v>11778.163</v>
      </c>
      <c r="K7">
        <f t="shared" si="0"/>
        <v>3.2510568962966402</v>
      </c>
      <c r="L7">
        <f t="shared" si="1"/>
        <v>3.5704537972454111</v>
      </c>
    </row>
    <row r="8" spans="1:22" ht="15.75" x14ac:dyDescent="0.25">
      <c r="A8" t="str">
        <f t="shared" si="2"/>
        <v>CN1</v>
      </c>
      <c r="B8" t="str">
        <f t="shared" si="2"/>
        <v>Control</v>
      </c>
      <c r="C8">
        <f t="shared" si="2"/>
        <v>1</v>
      </c>
      <c r="D8">
        <v>7</v>
      </c>
      <c r="E8">
        <v>154.14400000000001</v>
      </c>
      <c r="F8">
        <v>12094.589</v>
      </c>
      <c r="G8">
        <v>1038.799</v>
      </c>
      <c r="H8">
        <v>3846.4290000000001</v>
      </c>
      <c r="I8">
        <v>1270.4939999999999</v>
      </c>
      <c r="K8">
        <f t="shared" si="0"/>
        <v>1.2230412235668304</v>
      </c>
      <c r="L8">
        <f t="shared" si="1"/>
        <v>0.330304809993893</v>
      </c>
      <c r="P8" s="2"/>
      <c r="Q8" s="2"/>
      <c r="R8" s="2"/>
      <c r="S8" s="2"/>
      <c r="U8" s="2"/>
      <c r="V8" s="2"/>
    </row>
    <row r="9" spans="1:22" x14ac:dyDescent="0.25">
      <c r="A9" t="str">
        <f t="shared" si="2"/>
        <v>CN1</v>
      </c>
      <c r="B9" t="str">
        <f t="shared" si="2"/>
        <v>Control</v>
      </c>
      <c r="C9">
        <f t="shared" si="2"/>
        <v>1</v>
      </c>
      <c r="D9">
        <v>8</v>
      </c>
      <c r="E9">
        <v>166.59100000000001</v>
      </c>
      <c r="F9">
        <v>12350.699000000001</v>
      </c>
      <c r="G9">
        <v>1241.2929999999999</v>
      </c>
      <c r="H9">
        <v>3889.5129999999999</v>
      </c>
      <c r="I9">
        <v>1437.085</v>
      </c>
      <c r="K9">
        <f t="shared" si="0"/>
        <v>1.1577323001096438</v>
      </c>
      <c r="L9">
        <f t="shared" si="1"/>
        <v>0.36947684710142376</v>
      </c>
    </row>
    <row r="10" spans="1:22" x14ac:dyDescent="0.25">
      <c r="A10" t="str">
        <f t="shared" si="2"/>
        <v>CN1</v>
      </c>
      <c r="B10" t="str">
        <f t="shared" si="2"/>
        <v>Control</v>
      </c>
      <c r="C10">
        <f t="shared" si="2"/>
        <v>1</v>
      </c>
      <c r="D10">
        <v>9</v>
      </c>
      <c r="E10">
        <v>194.83500000000001</v>
      </c>
      <c r="F10">
        <v>12572.82</v>
      </c>
      <c r="G10">
        <v>3523.3</v>
      </c>
      <c r="H10">
        <v>1253.74</v>
      </c>
      <c r="I10">
        <v>28414.745999999999</v>
      </c>
      <c r="K10">
        <f t="shared" si="0"/>
        <v>8.0648102631056098</v>
      </c>
      <c r="L10">
        <f t="shared" si="1"/>
        <v>22.66398615342894</v>
      </c>
    </row>
    <row r="11" spans="1:22" x14ac:dyDescent="0.25">
      <c r="A11" t="str">
        <f t="shared" si="2"/>
        <v>CN1</v>
      </c>
      <c r="B11" t="str">
        <f t="shared" si="2"/>
        <v>Control</v>
      </c>
      <c r="C11">
        <f t="shared" si="2"/>
        <v>1</v>
      </c>
      <c r="D11">
        <v>10</v>
      </c>
      <c r="E11">
        <v>131.166</v>
      </c>
      <c r="F11">
        <v>7291.6989999999996</v>
      </c>
      <c r="G11">
        <v>2913.9029999999998</v>
      </c>
      <c r="H11">
        <v>1192.4649999999999</v>
      </c>
      <c r="I11">
        <v>13686.298000000001</v>
      </c>
      <c r="K11">
        <f t="shared" si="0"/>
        <v>4.6968955383895761</v>
      </c>
      <c r="L11">
        <f t="shared" si="1"/>
        <v>11.477316315363556</v>
      </c>
      <c r="M11" s="29"/>
      <c r="N11" s="29"/>
      <c r="O11" s="29"/>
      <c r="P11" s="29"/>
      <c r="Q11" s="29"/>
      <c r="R11" s="29"/>
      <c r="S11" s="29"/>
    </row>
    <row r="12" spans="1:22" x14ac:dyDescent="0.25">
      <c r="A12" t="str">
        <f t="shared" si="2"/>
        <v>CN1</v>
      </c>
      <c r="B12" t="str">
        <f t="shared" si="2"/>
        <v>Control</v>
      </c>
      <c r="C12">
        <f t="shared" si="2"/>
        <v>1</v>
      </c>
      <c r="D12">
        <v>11</v>
      </c>
      <c r="E12">
        <v>98.135000000000005</v>
      </c>
      <c r="F12">
        <v>5353.884</v>
      </c>
      <c r="G12">
        <v>674.50099999999998</v>
      </c>
      <c r="H12">
        <v>3585.0540000000001</v>
      </c>
      <c r="I12">
        <v>697.00099999999998</v>
      </c>
      <c r="K12">
        <f t="shared" si="0"/>
        <v>1.0333579935389272</v>
      </c>
      <c r="L12">
        <f t="shared" si="1"/>
        <v>0.19441854990189825</v>
      </c>
      <c r="M12" s="29"/>
      <c r="N12" s="29"/>
      <c r="O12" s="29"/>
      <c r="P12" s="29"/>
      <c r="Q12" s="29"/>
      <c r="R12" s="29"/>
      <c r="S12" s="29"/>
    </row>
    <row r="13" spans="1:22" ht="15.75" x14ac:dyDescent="0.25">
      <c r="A13" t="str">
        <f t="shared" si="2"/>
        <v>CN1</v>
      </c>
      <c r="B13" t="str">
        <f t="shared" si="2"/>
        <v>Control</v>
      </c>
      <c r="C13">
        <f t="shared" si="2"/>
        <v>1</v>
      </c>
      <c r="D13">
        <v>12</v>
      </c>
      <c r="E13">
        <v>71.328000000000003</v>
      </c>
      <c r="F13">
        <v>4623.8530000000001</v>
      </c>
      <c r="G13">
        <v>624.71600000000001</v>
      </c>
      <c r="H13">
        <v>2182.9140000000002</v>
      </c>
      <c r="I13">
        <v>754.44600000000003</v>
      </c>
      <c r="K13">
        <f t="shared" si="0"/>
        <v>1.2076623617771916</v>
      </c>
      <c r="L13">
        <f t="shared" si="1"/>
        <v>0.34561416528548533</v>
      </c>
      <c r="M13" s="29"/>
      <c r="N13" s="29"/>
      <c r="O13" s="29"/>
      <c r="P13" s="30"/>
      <c r="Q13" s="30"/>
      <c r="R13" s="29"/>
      <c r="S13" s="29"/>
    </row>
    <row r="14" spans="1:22" x14ac:dyDescent="0.25">
      <c r="A14" t="str">
        <f t="shared" si="2"/>
        <v>CN1</v>
      </c>
      <c r="B14" t="str">
        <f t="shared" si="2"/>
        <v>Control</v>
      </c>
      <c r="C14">
        <f t="shared" si="2"/>
        <v>1</v>
      </c>
      <c r="D14">
        <v>13</v>
      </c>
      <c r="E14">
        <v>47.871000000000002</v>
      </c>
      <c r="F14">
        <v>2917.7330000000002</v>
      </c>
      <c r="G14">
        <v>329.35199999999998</v>
      </c>
      <c r="H14">
        <v>275.73700000000002</v>
      </c>
      <c r="I14">
        <v>830.56100000000004</v>
      </c>
      <c r="K14">
        <f t="shared" si="0"/>
        <v>2.5218034200490664</v>
      </c>
      <c r="L14">
        <f t="shared" si="1"/>
        <v>3.0121492581699227</v>
      </c>
      <c r="M14" s="29"/>
      <c r="N14" s="29"/>
      <c r="O14" s="29"/>
      <c r="P14" s="29"/>
      <c r="Q14" s="29"/>
      <c r="R14" s="29"/>
      <c r="S14" s="29"/>
    </row>
    <row r="15" spans="1:22" ht="15.75" x14ac:dyDescent="0.25">
      <c r="A15" t="str">
        <f t="shared" si="2"/>
        <v>CN1</v>
      </c>
      <c r="B15" t="str">
        <f t="shared" si="2"/>
        <v>Control</v>
      </c>
      <c r="C15">
        <f t="shared" si="2"/>
        <v>1</v>
      </c>
      <c r="D15">
        <v>17</v>
      </c>
      <c r="E15">
        <v>103.88</v>
      </c>
      <c r="F15">
        <v>6139.9250000000002</v>
      </c>
      <c r="G15">
        <v>1784.1489999999999</v>
      </c>
      <c r="H15">
        <v>651.52300000000002</v>
      </c>
      <c r="I15">
        <v>6816.3410000000003</v>
      </c>
      <c r="K15">
        <f t="shared" si="0"/>
        <v>3.8204998573549633</v>
      </c>
      <c r="L15">
        <f t="shared" si="1"/>
        <v>10.462164804619331</v>
      </c>
      <c r="M15" s="29"/>
      <c r="N15" s="29"/>
      <c r="O15" s="29"/>
      <c r="P15" s="30"/>
      <c r="Q15" s="30"/>
      <c r="R15" s="29"/>
      <c r="S15" s="29"/>
    </row>
    <row r="16" spans="1:22" x14ac:dyDescent="0.25">
      <c r="A16" t="str">
        <f t="shared" si="2"/>
        <v>CN1</v>
      </c>
      <c r="B16" t="str">
        <f t="shared" si="2"/>
        <v>Control</v>
      </c>
      <c r="C16">
        <f t="shared" si="2"/>
        <v>1</v>
      </c>
      <c r="D16">
        <v>18</v>
      </c>
      <c r="E16">
        <v>131.166</v>
      </c>
      <c r="F16">
        <v>6892.4560000000001</v>
      </c>
      <c r="G16">
        <v>1020.6079999999999</v>
      </c>
      <c r="H16">
        <v>2947.413</v>
      </c>
      <c r="I16">
        <v>1180.9760000000001</v>
      </c>
      <c r="K16">
        <f t="shared" si="0"/>
        <v>1.1571298676867123</v>
      </c>
      <c r="L16">
        <f t="shared" si="1"/>
        <v>0.40068222539562665</v>
      </c>
      <c r="M16" s="29"/>
      <c r="N16" s="29"/>
      <c r="O16" s="29"/>
      <c r="P16" s="29"/>
      <c r="Q16" s="29"/>
      <c r="R16" s="29"/>
      <c r="S16" s="29"/>
    </row>
    <row r="17" spans="1:27" ht="15.75" x14ac:dyDescent="0.25">
      <c r="A17" t="str">
        <f t="shared" si="2"/>
        <v>CN1</v>
      </c>
      <c r="B17" t="str">
        <f t="shared" si="2"/>
        <v>Control</v>
      </c>
      <c r="C17">
        <f t="shared" si="2"/>
        <v>1</v>
      </c>
      <c r="D17">
        <v>19</v>
      </c>
      <c r="E17">
        <v>167.07</v>
      </c>
      <c r="F17">
        <v>9919.8130000000001</v>
      </c>
      <c r="G17">
        <v>940.66399999999999</v>
      </c>
      <c r="H17">
        <v>2477.3200000000002</v>
      </c>
      <c r="I17">
        <v>986.14099999999996</v>
      </c>
      <c r="K17">
        <f t="shared" si="0"/>
        <v>1.0483456366991826</v>
      </c>
      <c r="L17">
        <f t="shared" si="1"/>
        <v>0.39806766990134496</v>
      </c>
      <c r="M17" s="29"/>
      <c r="N17" s="29"/>
      <c r="O17" s="29"/>
      <c r="P17" s="30"/>
      <c r="Q17" s="30"/>
      <c r="R17" s="29"/>
      <c r="S17" s="29"/>
    </row>
    <row r="18" spans="1:27" x14ac:dyDescent="0.25">
      <c r="A18" t="str">
        <f t="shared" si="2"/>
        <v>CN1</v>
      </c>
      <c r="B18" t="str">
        <f t="shared" si="2"/>
        <v>Control</v>
      </c>
      <c r="C18">
        <f t="shared" si="2"/>
        <v>1</v>
      </c>
      <c r="D18">
        <v>20</v>
      </c>
      <c r="E18">
        <v>194.35599999999999</v>
      </c>
      <c r="F18">
        <v>10913.614</v>
      </c>
      <c r="G18">
        <v>2699.442</v>
      </c>
      <c r="H18">
        <v>2134.0859999999998</v>
      </c>
      <c r="I18">
        <v>12167.352999999999</v>
      </c>
      <c r="K18">
        <f t="shared" si="0"/>
        <v>4.5073585578056496</v>
      </c>
      <c r="L18">
        <f t="shared" si="1"/>
        <v>5.7014351811501509</v>
      </c>
      <c r="M18" s="29"/>
      <c r="N18" s="29"/>
      <c r="O18" s="29"/>
      <c r="P18" s="29"/>
      <c r="Q18" s="29"/>
      <c r="R18" s="29"/>
      <c r="S18" s="29"/>
    </row>
    <row r="19" spans="1:27" ht="15.75" x14ac:dyDescent="0.25">
      <c r="A19" t="str">
        <f t="shared" ref="A19:C19" si="3">A18</f>
        <v>CN1</v>
      </c>
      <c r="B19" t="str">
        <f t="shared" si="3"/>
        <v>Control</v>
      </c>
      <c r="C19">
        <f t="shared" si="3"/>
        <v>1</v>
      </c>
      <c r="D19">
        <v>21</v>
      </c>
      <c r="E19">
        <v>173.29300000000001</v>
      </c>
      <c r="F19">
        <v>10192.199000000001</v>
      </c>
      <c r="G19">
        <v>3603.723</v>
      </c>
      <c r="H19">
        <v>2722.42</v>
      </c>
      <c r="I19">
        <v>18125.847000000002</v>
      </c>
      <c r="K19">
        <f t="shared" si="0"/>
        <v>5.0297558941128386</v>
      </c>
      <c r="L19">
        <f t="shared" si="1"/>
        <v>6.6579906847584143</v>
      </c>
      <c r="M19" s="29"/>
      <c r="N19" s="29"/>
      <c r="O19" s="29"/>
      <c r="P19" s="30"/>
      <c r="Q19" s="30"/>
      <c r="R19" s="29"/>
      <c r="S19" s="29"/>
    </row>
    <row r="20" spans="1:27" x14ac:dyDescent="0.25">
      <c r="A20" t="s">
        <v>172</v>
      </c>
      <c r="B20" t="s">
        <v>23</v>
      </c>
      <c r="C20">
        <v>2</v>
      </c>
      <c r="D20">
        <v>1</v>
      </c>
      <c r="E20">
        <v>114.41200000000001</v>
      </c>
      <c r="F20">
        <v>5857.4859999999999</v>
      </c>
      <c r="G20">
        <v>2113.5010000000002</v>
      </c>
      <c r="H20">
        <v>1582.134</v>
      </c>
      <c r="I20">
        <v>14029.531999999999</v>
      </c>
      <c r="K20">
        <f t="shared" si="0"/>
        <v>6.6380531639209055</v>
      </c>
      <c r="L20">
        <f t="shared" si="1"/>
        <v>8.8674739307795676</v>
      </c>
      <c r="M20" s="29"/>
      <c r="N20" s="29"/>
      <c r="O20" s="29"/>
      <c r="P20" s="29"/>
      <c r="Q20" s="29"/>
      <c r="R20" s="29"/>
      <c r="S20" s="29"/>
    </row>
    <row r="21" spans="1:27" x14ac:dyDescent="0.25">
      <c r="A21" t="str">
        <f t="shared" ref="A21:C28" si="4">A20</f>
        <v>CN1</v>
      </c>
      <c r="B21" t="str">
        <f t="shared" si="4"/>
        <v>Control</v>
      </c>
      <c r="C21">
        <f t="shared" si="4"/>
        <v>2</v>
      </c>
      <c r="D21">
        <v>2</v>
      </c>
      <c r="E21">
        <v>201.53700000000001</v>
      </c>
      <c r="F21">
        <v>11951.455</v>
      </c>
      <c r="G21">
        <v>3904.8310000000001</v>
      </c>
      <c r="H21">
        <v>3366.7620000000002</v>
      </c>
      <c r="I21">
        <v>21016.773000000001</v>
      </c>
      <c r="K21">
        <f t="shared" si="0"/>
        <v>5.3822490653244657</v>
      </c>
      <c r="L21">
        <f t="shared" si="1"/>
        <v>6.2424290757707253</v>
      </c>
      <c r="M21" s="29"/>
      <c r="N21" s="29"/>
      <c r="O21" s="29"/>
      <c r="P21" s="16"/>
      <c r="Q21" s="16"/>
      <c r="R21" s="29"/>
      <c r="S21" s="29"/>
    </row>
    <row r="22" spans="1:27" x14ac:dyDescent="0.25">
      <c r="A22" t="str">
        <f t="shared" si="4"/>
        <v>CN1</v>
      </c>
      <c r="B22" t="str">
        <f t="shared" si="4"/>
        <v>Control</v>
      </c>
      <c r="C22">
        <f t="shared" si="4"/>
        <v>2</v>
      </c>
      <c r="D22">
        <v>3</v>
      </c>
      <c r="E22">
        <v>217.81299999999999</v>
      </c>
      <c r="F22">
        <v>16258.880999999999</v>
      </c>
      <c r="G22">
        <v>5773.7120000000004</v>
      </c>
      <c r="H22">
        <v>4765.5510000000004</v>
      </c>
      <c r="I22">
        <v>32057.723000000002</v>
      </c>
      <c r="K22">
        <f t="shared" si="0"/>
        <v>5.5523592101580403</v>
      </c>
      <c r="L22">
        <f t="shared" si="1"/>
        <v>6.7269709210960071</v>
      </c>
      <c r="M22" s="29"/>
      <c r="N22" s="29"/>
      <c r="O22" s="29"/>
      <c r="P22" s="29"/>
      <c r="Q22" s="29"/>
      <c r="R22" s="29"/>
      <c r="S22" s="29"/>
      <c r="X22" s="64"/>
      <c r="Y22" s="64"/>
      <c r="Z22" s="64"/>
    </row>
    <row r="23" spans="1:27" ht="15.75" x14ac:dyDescent="0.25">
      <c r="A23" t="str">
        <f t="shared" si="4"/>
        <v>CN1</v>
      </c>
      <c r="B23" t="str">
        <f t="shared" si="4"/>
        <v>Control</v>
      </c>
      <c r="C23">
        <f t="shared" si="4"/>
        <v>2</v>
      </c>
      <c r="D23">
        <v>4</v>
      </c>
      <c r="E23">
        <v>187.17500000000001</v>
      </c>
      <c r="F23">
        <v>13018.977000000001</v>
      </c>
      <c r="G23">
        <v>3698.5079999999998</v>
      </c>
      <c r="H23">
        <v>2240.8380000000002</v>
      </c>
      <c r="I23">
        <v>31015.094000000001</v>
      </c>
      <c r="K23">
        <f t="shared" si="0"/>
        <v>8.3858393709030778</v>
      </c>
      <c r="L23">
        <f t="shared" si="1"/>
        <v>13.840846147735801</v>
      </c>
      <c r="M23" s="29"/>
      <c r="N23" s="29"/>
      <c r="O23" s="29"/>
      <c r="P23" s="30"/>
      <c r="Q23" s="30"/>
      <c r="R23" s="29"/>
      <c r="S23" s="29"/>
    </row>
    <row r="24" spans="1:27" x14ac:dyDescent="0.25">
      <c r="A24" t="str">
        <f t="shared" si="4"/>
        <v>CN1</v>
      </c>
      <c r="B24" t="str">
        <f t="shared" si="4"/>
        <v>Control</v>
      </c>
      <c r="C24">
        <f t="shared" si="4"/>
        <v>2</v>
      </c>
      <c r="D24">
        <v>5</v>
      </c>
      <c r="E24">
        <v>178.08</v>
      </c>
      <c r="F24">
        <v>12509.63</v>
      </c>
      <c r="G24">
        <v>4386.4129999999996</v>
      </c>
      <c r="H24">
        <v>4230.8320000000003</v>
      </c>
      <c r="I24">
        <v>20693.165000000001</v>
      </c>
      <c r="K24">
        <f t="shared" si="0"/>
        <v>4.7175596552353829</v>
      </c>
      <c r="L24">
        <f t="shared" si="1"/>
        <v>4.8910391620371598</v>
      </c>
    </row>
    <row r="25" spans="1:27" x14ac:dyDescent="0.25">
      <c r="A25" t="str">
        <f t="shared" si="4"/>
        <v>CN1</v>
      </c>
      <c r="B25" t="str">
        <f t="shared" si="4"/>
        <v>Control</v>
      </c>
      <c r="C25">
        <f t="shared" si="4"/>
        <v>2</v>
      </c>
      <c r="D25">
        <v>6</v>
      </c>
      <c r="E25">
        <v>234.56800000000001</v>
      </c>
      <c r="F25">
        <v>13522.1</v>
      </c>
      <c r="G25">
        <v>6017.8540000000003</v>
      </c>
      <c r="H25">
        <v>5049.9040000000005</v>
      </c>
      <c r="I25">
        <v>30564.629000000001</v>
      </c>
      <c r="K25">
        <f t="shared" si="0"/>
        <v>5.0789914477818838</v>
      </c>
      <c r="L25">
        <f t="shared" si="1"/>
        <v>6.0525168399240856</v>
      </c>
      <c r="N25" s="37"/>
      <c r="O25" s="66" t="s">
        <v>174</v>
      </c>
      <c r="P25" s="66"/>
      <c r="Q25" s="66"/>
      <c r="R25" s="37"/>
      <c r="S25" s="37"/>
      <c r="T25" s="37"/>
      <c r="X25" s="64" t="s">
        <v>175</v>
      </c>
      <c r="Y25" s="64"/>
      <c r="Z25" s="64"/>
    </row>
    <row r="26" spans="1:27" x14ac:dyDescent="0.25">
      <c r="A26" t="str">
        <f t="shared" si="4"/>
        <v>CN1</v>
      </c>
      <c r="B26" t="str">
        <f t="shared" si="4"/>
        <v>Control</v>
      </c>
      <c r="C26">
        <f t="shared" si="4"/>
        <v>2</v>
      </c>
      <c r="D26">
        <v>7</v>
      </c>
      <c r="E26">
        <v>177.601</v>
      </c>
      <c r="F26">
        <v>8859.9509999999991</v>
      </c>
      <c r="G26">
        <v>5216.4949999999999</v>
      </c>
      <c r="H26">
        <v>3529.0450000000001</v>
      </c>
      <c r="I26">
        <v>27688.544000000002</v>
      </c>
      <c r="K26">
        <f t="shared" si="0"/>
        <v>5.3078827833631594</v>
      </c>
      <c r="L26">
        <f t="shared" si="1"/>
        <v>7.845902786731255</v>
      </c>
      <c r="N26" s="37"/>
      <c r="O26" s="37"/>
      <c r="P26" s="37" t="s">
        <v>37</v>
      </c>
      <c r="Q26" s="37" t="s">
        <v>176</v>
      </c>
      <c r="R26" s="37" t="s">
        <v>177</v>
      </c>
      <c r="S26" s="37"/>
      <c r="T26" s="37"/>
      <c r="X26" t="s">
        <v>37</v>
      </c>
      <c r="Y26" t="s">
        <v>178</v>
      </c>
      <c r="Z26" t="s">
        <v>179</v>
      </c>
    </row>
    <row r="27" spans="1:27" ht="15" customHeight="1" x14ac:dyDescent="0.25">
      <c r="A27" t="str">
        <f t="shared" si="4"/>
        <v>CN1</v>
      </c>
      <c r="B27" t="str">
        <f t="shared" si="4"/>
        <v>Control</v>
      </c>
      <c r="C27">
        <f t="shared" si="4"/>
        <v>2</v>
      </c>
      <c r="D27">
        <v>8</v>
      </c>
      <c r="E27">
        <v>224.036</v>
      </c>
      <c r="F27">
        <v>18350.841</v>
      </c>
      <c r="G27">
        <v>5110.7</v>
      </c>
      <c r="H27">
        <v>3796.1640000000002</v>
      </c>
      <c r="I27">
        <v>22963.683000000001</v>
      </c>
      <c r="K27">
        <f t="shared" si="0"/>
        <v>4.4932559140626536</v>
      </c>
      <c r="L27">
        <f t="shared" si="1"/>
        <v>6.0491809626770605</v>
      </c>
      <c r="N27" s="37"/>
      <c r="O27" s="37"/>
      <c r="P27" s="37"/>
      <c r="Q27" s="37"/>
      <c r="R27" s="37"/>
      <c r="S27" s="37"/>
      <c r="T27" s="37"/>
      <c r="V27" s="65" t="s">
        <v>180</v>
      </c>
      <c r="W27" t="s">
        <v>181</v>
      </c>
      <c r="X27" t="s">
        <v>182</v>
      </c>
      <c r="Y27">
        <v>6.0977275702366436</v>
      </c>
      <c r="AA27" t="s">
        <v>183</v>
      </c>
    </row>
    <row r="28" spans="1:27" x14ac:dyDescent="0.25">
      <c r="A28" t="str">
        <f t="shared" si="4"/>
        <v>CN1</v>
      </c>
      <c r="B28" t="str">
        <f t="shared" si="4"/>
        <v>Control</v>
      </c>
      <c r="C28">
        <f t="shared" si="4"/>
        <v>2</v>
      </c>
      <c r="D28">
        <v>9</v>
      </c>
      <c r="E28">
        <v>188.61099999999999</v>
      </c>
      <c r="F28">
        <v>10609.155000000001</v>
      </c>
      <c r="G28">
        <v>2626.6779999999999</v>
      </c>
      <c r="H28">
        <v>2629.55</v>
      </c>
      <c r="I28">
        <v>7229.9459999999999</v>
      </c>
      <c r="K28">
        <f t="shared" si="0"/>
        <v>2.7525056363970002</v>
      </c>
      <c r="L28">
        <f t="shared" si="1"/>
        <v>2.7494993439942195</v>
      </c>
      <c r="N28" s="37"/>
      <c r="O28" s="37"/>
      <c r="P28" s="37"/>
      <c r="Q28" s="37"/>
      <c r="R28" s="37"/>
      <c r="S28" s="37"/>
      <c r="T28" s="37"/>
      <c r="V28" s="65"/>
      <c r="W28" t="s">
        <v>172</v>
      </c>
      <c r="X28">
        <v>1</v>
      </c>
      <c r="Y28">
        <v>6.7457460020457374</v>
      </c>
    </row>
    <row r="29" spans="1:27" x14ac:dyDescent="0.25">
      <c r="A29" t="s">
        <v>184</v>
      </c>
      <c r="B29" t="s">
        <v>23</v>
      </c>
      <c r="C29">
        <v>1</v>
      </c>
      <c r="D29">
        <v>1</v>
      </c>
      <c r="E29">
        <v>130.68799999999999</v>
      </c>
      <c r="F29">
        <v>6872.8289999999997</v>
      </c>
      <c r="G29">
        <v>1506.019</v>
      </c>
      <c r="H29">
        <v>2056.056</v>
      </c>
      <c r="I29">
        <v>2295.4110000000001</v>
      </c>
      <c r="K29">
        <f t="shared" si="0"/>
        <v>1.524158061750881</v>
      </c>
      <c r="L29">
        <f t="shared" si="1"/>
        <v>1.1164146307299023</v>
      </c>
      <c r="N29" s="65" t="s">
        <v>180</v>
      </c>
      <c r="O29" s="37" t="s">
        <v>181</v>
      </c>
      <c r="P29" s="37">
        <v>1</v>
      </c>
      <c r="Q29" s="37">
        <v>3.7716247156565625</v>
      </c>
      <c r="R29" s="37" t="s">
        <v>183</v>
      </c>
      <c r="S29" s="37"/>
      <c r="T29" s="37"/>
      <c r="V29" s="65"/>
      <c r="W29" t="s">
        <v>184</v>
      </c>
      <c r="X29">
        <v>1</v>
      </c>
      <c r="Y29">
        <v>2.4447216325174228</v>
      </c>
    </row>
    <row r="30" spans="1:27" x14ac:dyDescent="0.25">
      <c r="A30" t="str">
        <f t="shared" ref="A30:C37" si="5">A29</f>
        <v>CN4</v>
      </c>
      <c r="B30" t="str">
        <f t="shared" si="5"/>
        <v>Control</v>
      </c>
      <c r="C30">
        <f t="shared" si="5"/>
        <v>1</v>
      </c>
      <c r="D30">
        <v>2</v>
      </c>
      <c r="E30">
        <v>111.539</v>
      </c>
      <c r="F30">
        <v>4780.3909999999996</v>
      </c>
      <c r="G30">
        <v>1767.873</v>
      </c>
      <c r="H30">
        <v>1606.07</v>
      </c>
      <c r="I30">
        <v>2667.3679999999999</v>
      </c>
      <c r="K30">
        <f t="shared" si="0"/>
        <v>1.5088006887372565</v>
      </c>
      <c r="L30">
        <f t="shared" si="1"/>
        <v>1.6608043235973526</v>
      </c>
      <c r="N30" s="65"/>
      <c r="O30" s="37" t="s">
        <v>181</v>
      </c>
      <c r="P30" s="37">
        <v>2</v>
      </c>
      <c r="Q30" s="37">
        <v>3.2680850106286417</v>
      </c>
      <c r="R30" s="37" t="s">
        <v>183</v>
      </c>
      <c r="S30" s="37"/>
      <c r="T30" s="37"/>
      <c r="V30" s="65"/>
      <c r="W30" t="s">
        <v>185</v>
      </c>
      <c r="X30">
        <v>1</v>
      </c>
      <c r="Y30">
        <v>2.3276416704804888</v>
      </c>
    </row>
    <row r="31" spans="1:27" x14ac:dyDescent="0.25">
      <c r="A31" t="str">
        <f t="shared" si="5"/>
        <v>CN4</v>
      </c>
      <c r="B31" t="str">
        <f t="shared" si="5"/>
        <v>Control</v>
      </c>
      <c r="C31">
        <f t="shared" si="5"/>
        <v>1</v>
      </c>
      <c r="D31">
        <v>3</v>
      </c>
      <c r="E31">
        <v>91.433000000000007</v>
      </c>
      <c r="F31">
        <v>4254.2889999999998</v>
      </c>
      <c r="G31">
        <v>1405.0119999999999</v>
      </c>
      <c r="H31">
        <v>452.38</v>
      </c>
      <c r="I31">
        <v>2715.7179999999998</v>
      </c>
      <c r="K31">
        <f t="shared" si="0"/>
        <v>1.9328788650915436</v>
      </c>
      <c r="L31">
        <f t="shared" si="1"/>
        <v>6.003178743534197</v>
      </c>
      <c r="N31" s="65"/>
      <c r="O31" s="37" t="s">
        <v>172</v>
      </c>
      <c r="P31" s="37">
        <v>1</v>
      </c>
      <c r="Q31" s="37">
        <f t="shared" ref="Q31:Q44" si="6">AVERAGEIFS(K:K,A:A,O31,C:C,P31)</f>
        <v>3.812921740734283</v>
      </c>
      <c r="R31" s="37"/>
      <c r="S31" s="37"/>
      <c r="T31" s="37"/>
      <c r="V31" s="65"/>
      <c r="W31" t="s">
        <v>186</v>
      </c>
      <c r="X31">
        <v>1</v>
      </c>
      <c r="Y31">
        <v>10.329470098069001</v>
      </c>
    </row>
    <row r="32" spans="1:27" x14ac:dyDescent="0.25">
      <c r="A32" t="str">
        <f t="shared" si="5"/>
        <v>CN4</v>
      </c>
      <c r="B32" t="str">
        <f t="shared" si="5"/>
        <v>Control</v>
      </c>
      <c r="C32">
        <f t="shared" si="5"/>
        <v>1</v>
      </c>
      <c r="D32">
        <v>4</v>
      </c>
      <c r="E32">
        <v>102.444</v>
      </c>
      <c r="F32">
        <v>4188.2269999999999</v>
      </c>
      <c r="G32">
        <v>1014.864</v>
      </c>
      <c r="H32">
        <v>714.23400000000004</v>
      </c>
      <c r="I32">
        <v>1589.7929999999999</v>
      </c>
      <c r="K32">
        <f t="shared" si="0"/>
        <v>1.5665084188620346</v>
      </c>
      <c r="L32">
        <f t="shared" si="1"/>
        <v>2.2258713530859633</v>
      </c>
      <c r="N32" s="65"/>
      <c r="O32" s="37" t="s">
        <v>184</v>
      </c>
      <c r="P32" s="37">
        <v>1</v>
      </c>
      <c r="Q32" s="37">
        <f t="shared" si="6"/>
        <v>1.5156047880322425</v>
      </c>
      <c r="R32" s="37"/>
      <c r="S32" s="37"/>
      <c r="T32" s="37"/>
      <c r="V32" s="65"/>
      <c r="W32" t="s">
        <v>187</v>
      </c>
      <c r="X32">
        <v>1</v>
      </c>
      <c r="Y32">
        <v>7.4965208395830203</v>
      </c>
    </row>
    <row r="33" spans="1:27" x14ac:dyDescent="0.25">
      <c r="A33" t="str">
        <f t="shared" si="5"/>
        <v>CN4</v>
      </c>
      <c r="B33" t="str">
        <f t="shared" si="5"/>
        <v>Control</v>
      </c>
      <c r="C33">
        <f t="shared" si="5"/>
        <v>1</v>
      </c>
      <c r="D33">
        <v>5</v>
      </c>
      <c r="E33">
        <v>243.184</v>
      </c>
      <c r="F33">
        <v>8373.5820000000003</v>
      </c>
      <c r="G33">
        <v>2377.27</v>
      </c>
      <c r="H33">
        <v>2767.8969999999999</v>
      </c>
      <c r="I33">
        <v>2998.1559999999999</v>
      </c>
      <c r="K33">
        <f t="shared" si="0"/>
        <v>1.2611760548864874</v>
      </c>
      <c r="L33">
        <f t="shared" si="1"/>
        <v>1.0831891504633302</v>
      </c>
      <c r="N33" s="65"/>
      <c r="O33" s="37" t="s">
        <v>185</v>
      </c>
      <c r="P33" s="37">
        <v>1</v>
      </c>
      <c r="Q33" s="37">
        <f t="shared" si="6"/>
        <v>2.8466518132275667</v>
      </c>
      <c r="R33" s="37"/>
      <c r="S33" s="37"/>
      <c r="T33" s="37"/>
      <c r="V33" s="65"/>
      <c r="W33" t="s">
        <v>188</v>
      </c>
      <c r="X33">
        <v>1</v>
      </c>
      <c r="Y33">
        <v>2.2288922955315278</v>
      </c>
    </row>
    <row r="34" spans="1:27" x14ac:dyDescent="0.25">
      <c r="A34" t="str">
        <f t="shared" si="5"/>
        <v>CN4</v>
      </c>
      <c r="B34" t="str">
        <f t="shared" si="5"/>
        <v>Control</v>
      </c>
      <c r="C34">
        <f t="shared" si="5"/>
        <v>1</v>
      </c>
      <c r="D34">
        <v>6</v>
      </c>
      <c r="E34">
        <v>128.29400000000001</v>
      </c>
      <c r="F34">
        <v>4686.085</v>
      </c>
      <c r="G34">
        <v>2747.7910000000002</v>
      </c>
      <c r="H34">
        <v>2099.14</v>
      </c>
      <c r="I34">
        <v>4684.6490000000003</v>
      </c>
      <c r="K34">
        <f t="shared" si="0"/>
        <v>1.7048782094416934</v>
      </c>
      <c r="L34">
        <f t="shared" si="1"/>
        <v>2.2316991720418842</v>
      </c>
      <c r="N34" s="65"/>
      <c r="O34" s="37" t="s">
        <v>186</v>
      </c>
      <c r="P34" s="37">
        <v>1</v>
      </c>
      <c r="Q34" s="37">
        <f t="shared" si="6"/>
        <v>6.1246301049629546</v>
      </c>
      <c r="R34" s="37"/>
      <c r="S34" s="37"/>
      <c r="T34" s="37"/>
      <c r="V34" s="65"/>
      <c r="W34" t="s">
        <v>189</v>
      </c>
      <c r="X34">
        <v>1</v>
      </c>
      <c r="Y34">
        <v>2.3658011190061599</v>
      </c>
      <c r="Z34" s="7">
        <f>Y27</f>
        <v>6.0977275702366436</v>
      </c>
    </row>
    <row r="35" spans="1:27" x14ac:dyDescent="0.25">
      <c r="A35" t="str">
        <f t="shared" si="5"/>
        <v>CN4</v>
      </c>
      <c r="B35" t="str">
        <f t="shared" si="5"/>
        <v>Control</v>
      </c>
      <c r="C35">
        <f t="shared" si="5"/>
        <v>1</v>
      </c>
      <c r="D35">
        <v>7</v>
      </c>
      <c r="E35">
        <v>187.17500000000001</v>
      </c>
      <c r="F35">
        <v>5769.8829999999998</v>
      </c>
      <c r="G35">
        <v>2107.2779999999998</v>
      </c>
      <c r="H35">
        <v>1342.3009999999999</v>
      </c>
      <c r="I35">
        <v>2113.98</v>
      </c>
      <c r="K35">
        <f t="shared" si="0"/>
        <v>1.0031804061922538</v>
      </c>
      <c r="L35">
        <f t="shared" si="1"/>
        <v>1.5748926656539779</v>
      </c>
      <c r="N35" s="65"/>
      <c r="O35" s="37" t="s">
        <v>187</v>
      </c>
      <c r="P35" s="37">
        <v>1</v>
      </c>
      <c r="Q35" s="37">
        <f t="shared" si="6"/>
        <v>3.7981789978181557</v>
      </c>
      <c r="R35" s="37"/>
      <c r="S35" s="37"/>
      <c r="T35" s="37"/>
      <c r="V35" s="65"/>
      <c r="W35" t="s">
        <v>172</v>
      </c>
      <c r="X35">
        <v>2</v>
      </c>
      <c r="Y35">
        <v>7.0295399078606549</v>
      </c>
      <c r="Z35" s="7">
        <v>6.8876429549531961</v>
      </c>
    </row>
    <row r="36" spans="1:27" x14ac:dyDescent="0.25">
      <c r="A36" t="str">
        <f t="shared" si="5"/>
        <v>CN4</v>
      </c>
      <c r="B36" t="str">
        <f t="shared" si="5"/>
        <v>Control</v>
      </c>
      <c r="C36">
        <f t="shared" si="5"/>
        <v>1</v>
      </c>
      <c r="D36">
        <v>8</v>
      </c>
      <c r="E36">
        <v>51.701000000000001</v>
      </c>
      <c r="F36">
        <v>2267.1669999999999</v>
      </c>
      <c r="G36">
        <v>745.35</v>
      </c>
      <c r="H36">
        <v>265.20499999999998</v>
      </c>
      <c r="I36">
        <v>1504.104</v>
      </c>
      <c r="K36">
        <f t="shared" si="0"/>
        <v>2.017983497685651</v>
      </c>
      <c r="L36">
        <f t="shared" si="1"/>
        <v>5.6714767821119514</v>
      </c>
      <c r="N36" s="65"/>
      <c r="O36" s="37" t="s">
        <v>188</v>
      </c>
      <c r="P36" s="37">
        <v>1</v>
      </c>
      <c r="Q36" s="37">
        <f t="shared" si="6"/>
        <v>2.9062956424781272</v>
      </c>
      <c r="R36" s="37"/>
      <c r="S36" s="37"/>
      <c r="T36" s="37"/>
      <c r="V36" s="65"/>
      <c r="W36" t="s">
        <v>184</v>
      </c>
      <c r="X36">
        <v>2</v>
      </c>
      <c r="Y36">
        <v>11.982069684921253</v>
      </c>
      <c r="Z36" s="7">
        <v>7.213395658719338</v>
      </c>
    </row>
    <row r="37" spans="1:27" x14ac:dyDescent="0.25">
      <c r="A37" t="str">
        <f t="shared" si="5"/>
        <v>CN4</v>
      </c>
      <c r="B37" t="str">
        <f t="shared" si="5"/>
        <v>Control</v>
      </c>
      <c r="C37">
        <f t="shared" si="5"/>
        <v>1</v>
      </c>
      <c r="D37">
        <v>9</v>
      </c>
      <c r="E37">
        <v>107.23099999999999</v>
      </c>
      <c r="F37">
        <v>3462.9830000000002</v>
      </c>
      <c r="G37">
        <v>1045.501</v>
      </c>
      <c r="H37">
        <v>2694.1759999999999</v>
      </c>
      <c r="I37">
        <v>1171.8800000000001</v>
      </c>
      <c r="K37">
        <f t="shared" si="0"/>
        <v>1.120878889642382</v>
      </c>
      <c r="L37">
        <f t="shared" si="1"/>
        <v>0.43496787143824311</v>
      </c>
      <c r="N37" s="65"/>
      <c r="O37" s="37" t="s">
        <v>189</v>
      </c>
      <c r="P37" s="37">
        <v>1</v>
      </c>
      <c r="Q37" s="37">
        <f t="shared" si="6"/>
        <v>4.499713720560977</v>
      </c>
      <c r="R37" s="37">
        <f>AVERAGE(Q29:Q30)</f>
        <v>3.5198548631426023</v>
      </c>
      <c r="S37" s="37"/>
      <c r="T37" s="37"/>
      <c r="V37" s="65"/>
      <c r="W37" t="s">
        <v>185</v>
      </c>
      <c r="X37">
        <v>2</v>
      </c>
      <c r="Y37">
        <v>3.3875249476943754</v>
      </c>
      <c r="Z37" s="7">
        <v>2.8575833090874321</v>
      </c>
    </row>
    <row r="38" spans="1:27" x14ac:dyDescent="0.25">
      <c r="A38" t="s">
        <v>184</v>
      </c>
      <c r="B38" t="s">
        <v>23</v>
      </c>
      <c r="C38">
        <v>2</v>
      </c>
      <c r="D38">
        <v>1</v>
      </c>
      <c r="E38">
        <v>125.901</v>
      </c>
      <c r="F38">
        <v>6174.8710000000001</v>
      </c>
      <c r="G38">
        <v>2778.9070000000002</v>
      </c>
      <c r="H38">
        <v>830.08199999999999</v>
      </c>
      <c r="I38">
        <v>19714.205000000002</v>
      </c>
      <c r="K38">
        <f t="shared" si="0"/>
        <v>7.0942298536798827</v>
      </c>
      <c r="L38">
        <f t="shared" si="1"/>
        <v>23.749707860187311</v>
      </c>
      <c r="N38" s="65"/>
      <c r="O38" s="37" t="s">
        <v>172</v>
      </c>
      <c r="P38" s="37">
        <v>2</v>
      </c>
      <c r="Q38" s="37">
        <f t="shared" si="6"/>
        <v>5.3676329163496188</v>
      </c>
      <c r="R38" s="37">
        <f t="shared" ref="R38:R44" si="7">AVERAGE(Q38,Q31)</f>
        <v>4.5902773285419514</v>
      </c>
      <c r="S38" s="37"/>
      <c r="T38" s="37"/>
      <c r="V38" s="65"/>
      <c r="W38" t="s">
        <v>186</v>
      </c>
      <c r="X38">
        <v>2</v>
      </c>
      <c r="Y38">
        <v>22.150187945338864</v>
      </c>
      <c r="Z38" s="7">
        <v>16.239829021703937</v>
      </c>
    </row>
    <row r="39" spans="1:27" x14ac:dyDescent="0.25">
      <c r="A39" t="str">
        <f t="shared" ref="A39:C49" si="8">A38</f>
        <v>CN4</v>
      </c>
      <c r="B39" t="str">
        <f t="shared" si="8"/>
        <v>Control</v>
      </c>
      <c r="C39">
        <f t="shared" si="8"/>
        <v>2</v>
      </c>
      <c r="D39">
        <v>2</v>
      </c>
      <c r="E39">
        <v>172.33500000000001</v>
      </c>
      <c r="F39">
        <v>6912.5619999999999</v>
      </c>
      <c r="G39">
        <v>5197.3459999999995</v>
      </c>
      <c r="H39">
        <v>2564.924</v>
      </c>
      <c r="I39">
        <v>23475.422999999999</v>
      </c>
      <c r="K39">
        <f t="shared" si="0"/>
        <v>4.5168097332754069</v>
      </c>
      <c r="L39">
        <f t="shared" si="1"/>
        <v>9.1524828805843761</v>
      </c>
      <c r="N39" s="65"/>
      <c r="O39" s="37" t="s">
        <v>184</v>
      </c>
      <c r="P39" s="37">
        <v>2</v>
      </c>
      <c r="Q39" s="37">
        <f t="shared" si="6"/>
        <v>3.9845009100955511</v>
      </c>
      <c r="R39" s="37">
        <f t="shared" si="7"/>
        <v>2.7500528490638967</v>
      </c>
      <c r="S39" s="37"/>
      <c r="T39" s="37"/>
      <c r="V39" s="65"/>
      <c r="W39" t="s">
        <v>187</v>
      </c>
      <c r="X39">
        <v>2</v>
      </c>
      <c r="Y39">
        <v>5.134969972107486</v>
      </c>
      <c r="Z39" s="7">
        <v>6.3157454058452531</v>
      </c>
    </row>
    <row r="40" spans="1:27" x14ac:dyDescent="0.25">
      <c r="A40" t="str">
        <f t="shared" si="8"/>
        <v>CN4</v>
      </c>
      <c r="B40" t="str">
        <f t="shared" si="8"/>
        <v>Control</v>
      </c>
      <c r="C40">
        <f t="shared" si="8"/>
        <v>2</v>
      </c>
      <c r="D40">
        <v>3</v>
      </c>
      <c r="E40">
        <v>125.901</v>
      </c>
      <c r="F40">
        <v>5307.45</v>
      </c>
      <c r="G40">
        <v>2015.366</v>
      </c>
      <c r="H40">
        <v>786.99800000000005</v>
      </c>
      <c r="I40">
        <v>8158.6419999999998</v>
      </c>
      <c r="K40">
        <f t="shared" si="0"/>
        <v>4.0482185369803796</v>
      </c>
      <c r="L40">
        <f t="shared" si="1"/>
        <v>10.366788733897671</v>
      </c>
      <c r="N40" s="65"/>
      <c r="O40" s="37" t="s">
        <v>185</v>
      </c>
      <c r="P40" s="37">
        <v>2</v>
      </c>
      <c r="Q40" s="37">
        <f t="shared" si="6"/>
        <v>2.6180642406394918</v>
      </c>
      <c r="R40" s="37">
        <f t="shared" si="7"/>
        <v>2.7323580269335292</v>
      </c>
      <c r="S40" s="37"/>
      <c r="T40" s="37"/>
      <c r="V40" s="65"/>
      <c r="W40" t="s">
        <v>188</v>
      </c>
      <c r="X40">
        <v>2</v>
      </c>
      <c r="Y40">
        <v>1.6621403243917967</v>
      </c>
      <c r="Z40" s="7">
        <v>1.9455163099616621</v>
      </c>
    </row>
    <row r="41" spans="1:27" x14ac:dyDescent="0.25">
      <c r="A41" t="str">
        <f t="shared" si="8"/>
        <v>CN4</v>
      </c>
      <c r="B41" t="str">
        <f t="shared" si="8"/>
        <v>Control</v>
      </c>
      <c r="C41">
        <f t="shared" si="8"/>
        <v>2</v>
      </c>
      <c r="D41">
        <v>4</v>
      </c>
      <c r="E41">
        <v>176.64400000000001</v>
      </c>
      <c r="F41">
        <v>7900.6180000000004</v>
      </c>
      <c r="G41">
        <v>1314.5360000000001</v>
      </c>
      <c r="H41">
        <v>3875.1509999999998</v>
      </c>
      <c r="I41">
        <v>1323.152</v>
      </c>
      <c r="K41">
        <f t="shared" si="0"/>
        <v>1.0065544039874146</v>
      </c>
      <c r="L41">
        <f t="shared" si="1"/>
        <v>0.3414452752937886</v>
      </c>
      <c r="N41" s="65"/>
      <c r="O41" s="37" t="s">
        <v>186</v>
      </c>
      <c r="P41" s="37">
        <v>2</v>
      </c>
      <c r="Q41" s="37">
        <f t="shared" si="6"/>
        <v>9.6613080102205338</v>
      </c>
      <c r="R41" s="37">
        <f t="shared" si="7"/>
        <v>7.8929690575917437</v>
      </c>
      <c r="S41" s="37"/>
      <c r="T41" s="37"/>
      <c r="V41" s="65"/>
      <c r="W41" t="s">
        <v>189</v>
      </c>
      <c r="X41">
        <v>2</v>
      </c>
      <c r="Y41">
        <v>6.0228469885731233</v>
      </c>
      <c r="Z41" s="7">
        <v>4.1943240537896429</v>
      </c>
    </row>
    <row r="42" spans="1:27" x14ac:dyDescent="0.25">
      <c r="A42" t="str">
        <f t="shared" si="8"/>
        <v>CN4</v>
      </c>
      <c r="B42" t="str">
        <f t="shared" si="8"/>
        <v>Control</v>
      </c>
      <c r="C42">
        <f t="shared" si="8"/>
        <v>2</v>
      </c>
      <c r="D42">
        <v>5</v>
      </c>
      <c r="E42">
        <v>134.03899999999999</v>
      </c>
      <c r="F42">
        <v>5186.3360000000002</v>
      </c>
      <c r="G42">
        <v>4665.9790000000003</v>
      </c>
      <c r="H42">
        <v>2126.4270000000001</v>
      </c>
      <c r="I42">
        <v>11518.223</v>
      </c>
      <c r="K42">
        <f t="shared" si="0"/>
        <v>2.4685544019808061</v>
      </c>
      <c r="L42">
        <f t="shared" si="1"/>
        <v>5.416702760075939</v>
      </c>
      <c r="N42" s="65"/>
      <c r="O42" s="37" t="s">
        <v>187</v>
      </c>
      <c r="P42" s="37">
        <v>2</v>
      </c>
      <c r="Q42" s="37">
        <f t="shared" si="6"/>
        <v>3.0704765993289431</v>
      </c>
      <c r="R42" s="37">
        <f t="shared" si="7"/>
        <v>3.4343277985735492</v>
      </c>
      <c r="S42" s="37"/>
      <c r="T42" s="37"/>
      <c r="V42" s="65"/>
      <c r="W42" t="s">
        <v>190</v>
      </c>
      <c r="X42">
        <v>1</v>
      </c>
      <c r="Y42">
        <v>5.5040206843335415</v>
      </c>
      <c r="Z42" s="7"/>
      <c r="AA42" t="s">
        <v>191</v>
      </c>
    </row>
    <row r="43" spans="1:27" ht="15" customHeight="1" x14ac:dyDescent="0.25">
      <c r="A43" t="str">
        <f t="shared" si="8"/>
        <v>CN4</v>
      </c>
      <c r="B43" t="str">
        <f t="shared" si="8"/>
        <v>Control</v>
      </c>
      <c r="C43">
        <f t="shared" si="8"/>
        <v>2</v>
      </c>
      <c r="D43">
        <v>7</v>
      </c>
      <c r="E43">
        <v>174.72900000000001</v>
      </c>
      <c r="F43">
        <v>8349.1679999999997</v>
      </c>
      <c r="G43">
        <v>3984.297</v>
      </c>
      <c r="H43">
        <v>2148.4470000000001</v>
      </c>
      <c r="I43">
        <v>13211.418</v>
      </c>
      <c r="K43">
        <f t="shared" si="0"/>
        <v>3.315871783654682</v>
      </c>
      <c r="L43">
        <f t="shared" si="1"/>
        <v>6.1492873689693059</v>
      </c>
      <c r="N43" s="65"/>
      <c r="O43" s="37" t="s">
        <v>188</v>
      </c>
      <c r="P43" s="37">
        <v>2</v>
      </c>
      <c r="Q43" s="37">
        <f t="shared" si="6"/>
        <v>2.7340953358458124</v>
      </c>
      <c r="R43" s="37">
        <f t="shared" si="7"/>
        <v>2.8201954891619696</v>
      </c>
      <c r="S43" s="37"/>
      <c r="T43" s="37"/>
      <c r="W43" t="s">
        <v>190</v>
      </c>
      <c r="X43">
        <v>2</v>
      </c>
      <c r="Y43">
        <v>13.738316779666826</v>
      </c>
      <c r="Z43" s="7">
        <f>AVERAGE(Y42:Y43)</f>
        <v>9.621168732000184</v>
      </c>
      <c r="AA43" t="s">
        <v>191</v>
      </c>
    </row>
    <row r="44" spans="1:27" x14ac:dyDescent="0.25">
      <c r="A44" t="str">
        <f t="shared" si="8"/>
        <v>CN4</v>
      </c>
      <c r="B44" t="str">
        <f t="shared" si="8"/>
        <v>Control</v>
      </c>
      <c r="C44">
        <f t="shared" si="8"/>
        <v>2</v>
      </c>
      <c r="D44">
        <v>8</v>
      </c>
      <c r="E44">
        <v>158.93100000000001</v>
      </c>
      <c r="F44">
        <v>7017.8779999999997</v>
      </c>
      <c r="G44">
        <v>3868.45</v>
      </c>
      <c r="H44">
        <v>771.67899999999997</v>
      </c>
      <c r="I44">
        <v>22587.896000000001</v>
      </c>
      <c r="K44">
        <f t="shared" si="0"/>
        <v>5.8390042523491328</v>
      </c>
      <c r="L44">
        <f t="shared" si="1"/>
        <v>29.271103658386455</v>
      </c>
      <c r="N44" s="65"/>
      <c r="O44" s="37" t="s">
        <v>189</v>
      </c>
      <c r="P44" s="37">
        <v>2</v>
      </c>
      <c r="Q44" s="37">
        <f t="shared" si="6"/>
        <v>4.719741634574997</v>
      </c>
      <c r="R44" s="37">
        <f t="shared" si="7"/>
        <v>4.609727677567987</v>
      </c>
      <c r="S44" s="37"/>
      <c r="T44" s="37"/>
    </row>
    <row r="45" spans="1:27" x14ac:dyDescent="0.25">
      <c r="A45" t="str">
        <f t="shared" si="8"/>
        <v>CN4</v>
      </c>
      <c r="B45" t="str">
        <f t="shared" si="8"/>
        <v>Control</v>
      </c>
      <c r="C45">
        <f t="shared" si="8"/>
        <v>2</v>
      </c>
      <c r="D45">
        <v>9</v>
      </c>
      <c r="E45">
        <v>121.113</v>
      </c>
      <c r="F45">
        <v>4111.634</v>
      </c>
      <c r="G45">
        <v>2929.701</v>
      </c>
      <c r="H45">
        <v>921.03700000000003</v>
      </c>
      <c r="I45">
        <v>10508.147000000001</v>
      </c>
      <c r="K45">
        <f t="shared" si="0"/>
        <v>3.5867643148567039</v>
      </c>
      <c r="L45">
        <f t="shared" si="1"/>
        <v>11.409038941975187</v>
      </c>
      <c r="N45" s="37"/>
      <c r="O45" s="37"/>
      <c r="P45" s="37"/>
      <c r="Q45" s="37">
        <f>AVERAGE(Q29:Q44)</f>
        <v>4.0437203863221534</v>
      </c>
      <c r="R45" s="37">
        <f>AVERAGE(R35:R44)</f>
        <v>4.0437203863221534</v>
      </c>
      <c r="S45" s="37"/>
      <c r="T45" s="37"/>
      <c r="Z45">
        <f>AVERAGE(Z34:Z43)</f>
        <v>6.819214779588588</v>
      </c>
    </row>
    <row r="46" spans="1:27" ht="15.75" x14ac:dyDescent="0.25">
      <c r="C46">
        <f t="shared" si="8"/>
        <v>2</v>
      </c>
      <c r="E46" s="2">
        <f>AVERAGE(E2:E45)</f>
        <v>150.17329545454547</v>
      </c>
      <c r="F46" s="2">
        <f>AVERAGE(F2:F45)</f>
        <v>8210.4186818181843</v>
      </c>
      <c r="G46" s="2">
        <f>AVERAGE(H2:H45)</f>
        <v>2240.6748409090915</v>
      </c>
      <c r="H46" s="2">
        <f>AVERAGE(G2:G45)</f>
        <v>2679.5097727272737</v>
      </c>
      <c r="I46" s="2">
        <f>AVERAGE(I2:I45)</f>
        <v>11824.90206818182</v>
      </c>
      <c r="J46" s="2"/>
      <c r="K46" s="2">
        <f>AVERAGE(K2:K45)</f>
        <v>3.6922213171231419</v>
      </c>
      <c r="L46" s="2">
        <f>AVERAGE(L2:L45)</f>
        <v>6.8760986222635445</v>
      </c>
      <c r="N46" s="37"/>
      <c r="O46" s="37"/>
      <c r="P46" s="37"/>
      <c r="Q46" s="37"/>
      <c r="R46" s="37"/>
      <c r="S46" s="37"/>
      <c r="T46" s="37"/>
    </row>
    <row r="47" spans="1:27" x14ac:dyDescent="0.25">
      <c r="C47">
        <f t="shared" si="8"/>
        <v>2</v>
      </c>
      <c r="E47">
        <f>STDEV(E2:E45)</f>
        <v>49.389865154036812</v>
      </c>
      <c r="F47">
        <f>STDEV(F2:F45)</f>
        <v>3865.7407278401497</v>
      </c>
      <c r="G47">
        <f>STDEV(H2:H45)</f>
        <v>1311.35150141293</v>
      </c>
      <c r="H47">
        <f>STDEV(G2:G45)</f>
        <v>1566.2953725315972</v>
      </c>
      <c r="I47">
        <f>STDEV(I2:I45)</f>
        <v>10328.235760379994</v>
      </c>
      <c r="K47">
        <f>STDEV(K2:K45)</f>
        <v>2.241818630465525</v>
      </c>
      <c r="L47">
        <f>STDEV(L2:L45)</f>
        <v>6.821379050645441</v>
      </c>
      <c r="N47" s="65" t="s">
        <v>192</v>
      </c>
      <c r="O47" s="37" t="s">
        <v>193</v>
      </c>
      <c r="P47" s="37">
        <v>1</v>
      </c>
      <c r="Q47" s="37">
        <f>AVERAGEIFS(K:K,A:A,O47,C:C,P47)</f>
        <v>2.9002880992244502</v>
      </c>
      <c r="R47" s="37"/>
      <c r="S47" s="37"/>
      <c r="T47" s="37"/>
      <c r="V47" s="65" t="s">
        <v>192</v>
      </c>
      <c r="W47" t="s">
        <v>193</v>
      </c>
      <c r="X47">
        <v>1</v>
      </c>
      <c r="Y47">
        <v>3.9419124866167028</v>
      </c>
      <c r="AA47" t="s">
        <v>194</v>
      </c>
    </row>
    <row r="48" spans="1:27" ht="15.75" x14ac:dyDescent="0.25">
      <c r="C48">
        <f t="shared" si="8"/>
        <v>2</v>
      </c>
      <c r="E48" s="2">
        <f>E47/SQRT(COUNT(E2:E45))</f>
        <v>7.4458023255540366</v>
      </c>
      <c r="F48" s="2">
        <f>F47/SQRT(COUNT(F2:F45))</f>
        <v>582.78234232005309</v>
      </c>
      <c r="G48" s="2">
        <f>G47/SQRT(COUNT(H2:H45))</f>
        <v>197.69367720254081</v>
      </c>
      <c r="H48" s="2">
        <f>H47/SQRT(COUNT(G2:G45))</f>
        <v>236.12791188896551</v>
      </c>
      <c r="I48" s="2">
        <f>I47/SQRT(COUNT(I2:I45))</f>
        <v>1557.0401256141563</v>
      </c>
      <c r="J48" s="2"/>
      <c r="K48" s="2">
        <f>K47/SQRT(COUNT(K2:K45))</f>
        <v>0.33796687478557053</v>
      </c>
      <c r="L48" s="2">
        <f>L47/SQRT(COUNT(L2:L45))</f>
        <v>1.028361584717348</v>
      </c>
      <c r="N48" s="65"/>
      <c r="O48" s="37" t="s">
        <v>195</v>
      </c>
      <c r="P48" s="37">
        <v>1</v>
      </c>
      <c r="Q48" s="37">
        <f t="shared" ref="Q48:Q56" si="9">AVERAGEIFS(K:K,A:A,O48,C:C,P48)</f>
        <v>3.2941502188965144</v>
      </c>
      <c r="R48" s="37"/>
      <c r="S48" s="37"/>
      <c r="T48" s="37"/>
      <c r="V48" s="65"/>
      <c r="W48" t="s">
        <v>195</v>
      </c>
      <c r="X48">
        <v>1</v>
      </c>
      <c r="Y48">
        <v>3.8564298116724229</v>
      </c>
    </row>
    <row r="49" spans="1:27" x14ac:dyDescent="0.25">
      <c r="C49">
        <f t="shared" si="8"/>
        <v>2</v>
      </c>
      <c r="N49" s="65"/>
      <c r="O49" s="37" t="s">
        <v>196</v>
      </c>
      <c r="P49" s="37">
        <v>1</v>
      </c>
      <c r="Q49" s="37">
        <f>AVERAGEIFS(K:K,A:A,O49,C:C,P49)</f>
        <v>3.7072973206006239</v>
      </c>
      <c r="R49" s="37"/>
      <c r="S49" s="37"/>
      <c r="T49" s="37"/>
      <c r="V49" s="65"/>
      <c r="W49" t="s">
        <v>196</v>
      </c>
      <c r="X49">
        <v>1</v>
      </c>
      <c r="Y49">
        <v>2.4343251292797623</v>
      </c>
    </row>
    <row r="50" spans="1:27" x14ac:dyDescent="0.25">
      <c r="A50" t="s">
        <v>185</v>
      </c>
      <c r="B50" t="s">
        <v>173</v>
      </c>
      <c r="C50">
        <v>1</v>
      </c>
      <c r="D50">
        <v>1</v>
      </c>
      <c r="E50">
        <v>78.507999999999996</v>
      </c>
      <c r="F50">
        <v>3514.2049999999999</v>
      </c>
      <c r="G50">
        <v>505.517</v>
      </c>
      <c r="H50">
        <v>551.47299999999996</v>
      </c>
      <c r="I50">
        <v>2213.5520000000001</v>
      </c>
      <c r="K50">
        <f t="shared" ref="K50:K113" si="10">I50/G50</f>
        <v>4.3787884482618784</v>
      </c>
      <c r="L50">
        <f t="shared" ref="L50:L113" si="11">I50/H50</f>
        <v>4.013890072587416</v>
      </c>
      <c r="N50" s="65"/>
      <c r="O50" s="37" t="s">
        <v>197</v>
      </c>
      <c r="P50" s="37">
        <v>1</v>
      </c>
      <c r="Q50" s="37">
        <f t="shared" si="9"/>
        <v>3.8508866148510994</v>
      </c>
      <c r="R50" s="37"/>
      <c r="S50" s="37"/>
      <c r="T50" s="37"/>
      <c r="V50" s="65"/>
      <c r="W50" t="s">
        <v>197</v>
      </c>
      <c r="X50">
        <v>1</v>
      </c>
      <c r="Y50">
        <v>1.9092347121480913</v>
      </c>
    </row>
    <row r="51" spans="1:27" x14ac:dyDescent="0.25">
      <c r="A51" t="str">
        <f t="shared" ref="A51:C60" si="12">A50</f>
        <v>cq6</v>
      </c>
      <c r="B51" t="str">
        <f t="shared" si="12"/>
        <v>Het</v>
      </c>
      <c r="C51">
        <f t="shared" si="12"/>
        <v>1</v>
      </c>
      <c r="D51">
        <v>2</v>
      </c>
      <c r="E51">
        <v>99.093000000000004</v>
      </c>
      <c r="F51">
        <v>3872.279</v>
      </c>
      <c r="G51">
        <v>730.03200000000004</v>
      </c>
      <c r="H51">
        <v>449.98700000000002</v>
      </c>
      <c r="I51">
        <v>3527.13</v>
      </c>
      <c r="K51">
        <f t="shared" si="10"/>
        <v>4.8314731409034124</v>
      </c>
      <c r="L51">
        <f t="shared" si="11"/>
        <v>7.838293106245291</v>
      </c>
      <c r="N51" s="65"/>
      <c r="O51" s="37" t="s">
        <v>198</v>
      </c>
      <c r="P51" s="37">
        <v>1</v>
      </c>
      <c r="Q51" s="37">
        <f t="shared" si="9"/>
        <v>2.433415909906687</v>
      </c>
      <c r="R51" s="37"/>
      <c r="S51" s="37"/>
      <c r="T51" s="37"/>
      <c r="V51" s="65"/>
      <c r="W51" t="s">
        <v>198</v>
      </c>
      <c r="X51">
        <v>1</v>
      </c>
      <c r="Y51">
        <v>1.4401333877076608</v>
      </c>
    </row>
    <row r="52" spans="1:27" x14ac:dyDescent="0.25">
      <c r="A52" t="str">
        <f t="shared" si="12"/>
        <v>cq6</v>
      </c>
      <c r="B52" t="str">
        <f t="shared" si="12"/>
        <v>Het</v>
      </c>
      <c r="C52">
        <f t="shared" si="12"/>
        <v>1</v>
      </c>
      <c r="D52">
        <v>3</v>
      </c>
      <c r="E52">
        <v>224.036</v>
      </c>
      <c r="F52">
        <v>8134.7060000000001</v>
      </c>
      <c r="G52">
        <v>1598.8889999999999</v>
      </c>
      <c r="H52">
        <v>4069.029</v>
      </c>
      <c r="I52">
        <v>3811.4830000000002</v>
      </c>
      <c r="K52">
        <f t="shared" si="10"/>
        <v>2.3838321484480791</v>
      </c>
      <c r="L52">
        <f t="shared" si="11"/>
        <v>0.93670578410721583</v>
      </c>
      <c r="N52" s="65"/>
      <c r="O52" s="37" t="s">
        <v>199</v>
      </c>
      <c r="P52" s="37">
        <v>2</v>
      </c>
      <c r="Q52" s="37">
        <f t="shared" si="9"/>
        <v>2.3223702676425231</v>
      </c>
      <c r="R52" s="37">
        <f>AVERAGE(Q47,Q52)</f>
        <v>2.6113291834334866</v>
      </c>
      <c r="S52" s="37"/>
      <c r="T52" s="37"/>
      <c r="V52" s="65"/>
      <c r="W52" t="s">
        <v>199</v>
      </c>
      <c r="X52">
        <v>2</v>
      </c>
      <c r="Y52">
        <v>2.2705178661189174</v>
      </c>
      <c r="Z52" s="7">
        <v>3.0197637304799936</v>
      </c>
      <c r="AA52" t="s">
        <v>194</v>
      </c>
    </row>
    <row r="53" spans="1:27" ht="15" customHeight="1" x14ac:dyDescent="0.25">
      <c r="A53" t="str">
        <f t="shared" si="12"/>
        <v>cq6</v>
      </c>
      <c r="B53" t="str">
        <f t="shared" si="12"/>
        <v>Het</v>
      </c>
      <c r="C53">
        <f t="shared" si="12"/>
        <v>1</v>
      </c>
      <c r="D53">
        <v>4</v>
      </c>
      <c r="E53">
        <v>133.08099999999999</v>
      </c>
      <c r="F53">
        <v>4808.1559999999999</v>
      </c>
      <c r="G53">
        <v>732.904</v>
      </c>
      <c r="H53">
        <v>1247.038</v>
      </c>
      <c r="I53">
        <v>2524.7130000000002</v>
      </c>
      <c r="K53">
        <f t="shared" si="10"/>
        <v>3.4448072325979942</v>
      </c>
      <c r="L53">
        <f t="shared" si="11"/>
        <v>2.0245678158965488</v>
      </c>
      <c r="N53" s="65"/>
      <c r="O53" s="37" t="s">
        <v>195</v>
      </c>
      <c r="P53" s="37">
        <v>2</v>
      </c>
      <c r="Q53" s="37">
        <f t="shared" si="9"/>
        <v>1.7163432428026137</v>
      </c>
      <c r="R53" s="37">
        <f t="shared" ref="R53:R56" si="13">AVERAGE(Q48,Q53)</f>
        <v>2.5052467308495641</v>
      </c>
      <c r="S53" s="37"/>
      <c r="T53" s="37"/>
      <c r="V53" s="65"/>
      <c r="W53" t="s">
        <v>195</v>
      </c>
      <c r="X53">
        <v>2</v>
      </c>
      <c r="Y53">
        <v>1.3150724509195479</v>
      </c>
      <c r="Z53" s="7">
        <v>2.5857511312959853</v>
      </c>
    </row>
    <row r="54" spans="1:27" x14ac:dyDescent="0.25">
      <c r="A54" t="str">
        <f t="shared" si="12"/>
        <v>cq6</v>
      </c>
      <c r="B54" t="str">
        <f t="shared" si="12"/>
        <v>Het</v>
      </c>
      <c r="C54">
        <f t="shared" si="12"/>
        <v>1</v>
      </c>
      <c r="D54">
        <v>5</v>
      </c>
      <c r="E54">
        <v>158.93100000000001</v>
      </c>
      <c r="F54">
        <v>6824</v>
      </c>
      <c r="G54">
        <v>965.55700000000002</v>
      </c>
      <c r="H54">
        <v>2690.8249999999998</v>
      </c>
      <c r="I54">
        <v>3497.9290000000001</v>
      </c>
      <c r="K54">
        <f t="shared" si="10"/>
        <v>3.622705857862353</v>
      </c>
      <c r="L54">
        <f t="shared" si="11"/>
        <v>1.2999466706307545</v>
      </c>
      <c r="N54" s="65"/>
      <c r="O54" s="37" t="s">
        <v>196</v>
      </c>
      <c r="P54" s="37">
        <v>2</v>
      </c>
      <c r="Q54" s="37">
        <f t="shared" si="9"/>
        <v>3.3898864609898829</v>
      </c>
      <c r="R54" s="37">
        <f t="shared" si="13"/>
        <v>3.5485918907952536</v>
      </c>
      <c r="S54" s="37"/>
      <c r="T54" s="37"/>
      <c r="V54" s="65"/>
      <c r="W54" t="s">
        <v>196</v>
      </c>
      <c r="X54">
        <v>2</v>
      </c>
      <c r="Y54">
        <v>6.2851759390392701</v>
      </c>
      <c r="Z54" s="7">
        <v>4.3597505341595166</v>
      </c>
    </row>
    <row r="55" spans="1:27" x14ac:dyDescent="0.25">
      <c r="A55" t="str">
        <f t="shared" si="12"/>
        <v>cq6</v>
      </c>
      <c r="B55" t="str">
        <f t="shared" si="12"/>
        <v>Het</v>
      </c>
      <c r="C55">
        <f t="shared" si="12"/>
        <v>1</v>
      </c>
      <c r="D55">
        <v>6</v>
      </c>
      <c r="E55">
        <v>189.56899999999999</v>
      </c>
      <c r="F55">
        <v>8305.1270000000004</v>
      </c>
      <c r="G55">
        <v>1191.9860000000001</v>
      </c>
      <c r="H55">
        <v>2823.9059999999999</v>
      </c>
      <c r="I55">
        <v>4041.7420000000002</v>
      </c>
      <c r="K55">
        <f t="shared" si="10"/>
        <v>3.3907629787598177</v>
      </c>
      <c r="L55">
        <f t="shared" si="11"/>
        <v>1.4312593974445327</v>
      </c>
      <c r="N55" s="65"/>
      <c r="O55" s="37" t="s">
        <v>197</v>
      </c>
      <c r="P55" s="37">
        <v>2</v>
      </c>
      <c r="Q55" s="37">
        <f t="shared" si="9"/>
        <v>3.0975360446180353</v>
      </c>
      <c r="R55" s="37">
        <f t="shared" si="13"/>
        <v>3.4742113297345671</v>
      </c>
      <c r="S55" s="37"/>
      <c r="T55" s="37"/>
      <c r="V55" s="65"/>
      <c r="W55" t="s">
        <v>197</v>
      </c>
      <c r="X55">
        <v>2</v>
      </c>
      <c r="Y55">
        <v>1.5062785402231718</v>
      </c>
      <c r="Z55" s="7">
        <v>1.7077566261856316</v>
      </c>
    </row>
    <row r="56" spans="1:27" x14ac:dyDescent="0.25">
      <c r="A56" t="str">
        <f t="shared" si="12"/>
        <v>cq6</v>
      </c>
      <c r="B56" t="str">
        <f t="shared" si="12"/>
        <v>Het</v>
      </c>
      <c r="C56">
        <f t="shared" si="12"/>
        <v>1</v>
      </c>
      <c r="D56">
        <v>7</v>
      </c>
      <c r="E56">
        <v>160.846</v>
      </c>
      <c r="F56">
        <v>6072.4269999999997</v>
      </c>
      <c r="G56">
        <v>1010.077</v>
      </c>
      <c r="H56">
        <v>4026.902</v>
      </c>
      <c r="I56">
        <v>3413.1970000000001</v>
      </c>
      <c r="K56">
        <f t="shared" si="10"/>
        <v>3.3791453522850241</v>
      </c>
      <c r="L56">
        <f t="shared" si="11"/>
        <v>0.84759872477651554</v>
      </c>
      <c r="N56" s="65"/>
      <c r="O56" s="37" t="s">
        <v>198</v>
      </c>
      <c r="P56" s="37">
        <v>2</v>
      </c>
      <c r="Q56" s="37">
        <f t="shared" si="9"/>
        <v>2.3974997005363967</v>
      </c>
      <c r="R56" s="37">
        <f t="shared" si="13"/>
        <v>2.4154578052215419</v>
      </c>
      <c r="S56" s="37"/>
      <c r="T56" s="37"/>
      <c r="V56" s="65"/>
      <c r="W56" t="s">
        <v>198</v>
      </c>
      <c r="X56">
        <v>2</v>
      </c>
      <c r="Y56">
        <v>2.3686192394319341</v>
      </c>
      <c r="Z56" s="7">
        <v>1.9043763135697973</v>
      </c>
    </row>
    <row r="57" spans="1:27" x14ac:dyDescent="0.25">
      <c r="A57" t="str">
        <f t="shared" si="12"/>
        <v>cq6</v>
      </c>
      <c r="B57" t="str">
        <f t="shared" si="12"/>
        <v>Het</v>
      </c>
      <c r="C57">
        <f t="shared" si="12"/>
        <v>1</v>
      </c>
      <c r="D57">
        <v>8</v>
      </c>
      <c r="E57">
        <v>145.52799999999999</v>
      </c>
      <c r="F57">
        <v>4185.3549999999996</v>
      </c>
      <c r="G57">
        <v>983.74800000000005</v>
      </c>
      <c r="H57">
        <v>2574.498</v>
      </c>
      <c r="I57">
        <v>2832.5230000000001</v>
      </c>
      <c r="K57">
        <f t="shared" si="10"/>
        <v>2.8793176707856079</v>
      </c>
      <c r="L57">
        <f t="shared" si="11"/>
        <v>1.1002234221972595</v>
      </c>
      <c r="N57" s="37"/>
      <c r="O57" s="37"/>
      <c r="P57" s="37"/>
      <c r="Q57" s="37">
        <f>AVERAGE(Q47:Q56)</f>
        <v>2.910967388006882</v>
      </c>
      <c r="R57" s="37">
        <f>AVERAGE(R47:R56)</f>
        <v>2.9109673880068825</v>
      </c>
      <c r="S57" s="37"/>
      <c r="T57" s="37"/>
      <c r="Z57">
        <f>AVERAGE(Z47:Z56)</f>
        <v>2.7154796671381849</v>
      </c>
    </row>
    <row r="58" spans="1:27" x14ac:dyDescent="0.25">
      <c r="A58" t="str">
        <f t="shared" si="12"/>
        <v>cq6</v>
      </c>
      <c r="B58" t="str">
        <f t="shared" si="12"/>
        <v>Het</v>
      </c>
      <c r="C58">
        <f t="shared" si="12"/>
        <v>1</v>
      </c>
      <c r="D58">
        <v>9</v>
      </c>
      <c r="E58">
        <v>61.274999999999999</v>
      </c>
      <c r="F58">
        <v>3085.76</v>
      </c>
      <c r="G58">
        <v>305.41699999999997</v>
      </c>
      <c r="H58">
        <v>1177.146</v>
      </c>
      <c r="I58">
        <v>365.73399999999998</v>
      </c>
      <c r="K58">
        <f t="shared" si="10"/>
        <v>1.1974906439392698</v>
      </c>
      <c r="L58">
        <f t="shared" si="11"/>
        <v>0.3106955296964013</v>
      </c>
      <c r="N58" s="37"/>
      <c r="O58" s="37"/>
      <c r="P58" s="37"/>
      <c r="Q58" s="37"/>
      <c r="R58" s="37"/>
      <c r="S58" s="37"/>
      <c r="T58" s="37"/>
    </row>
    <row r="59" spans="1:27" x14ac:dyDescent="0.25">
      <c r="A59" t="str">
        <f t="shared" si="12"/>
        <v>cq6</v>
      </c>
      <c r="B59" t="str">
        <f t="shared" si="12"/>
        <v>Het</v>
      </c>
      <c r="C59">
        <f t="shared" si="12"/>
        <v>1</v>
      </c>
      <c r="D59">
        <v>10</v>
      </c>
      <c r="E59">
        <v>104.837</v>
      </c>
      <c r="F59">
        <v>3230.33</v>
      </c>
      <c r="G59">
        <v>711.36199999999997</v>
      </c>
      <c r="H59">
        <v>2546.7330000000002</v>
      </c>
      <c r="I59">
        <v>1793.7239999999999</v>
      </c>
      <c r="K59">
        <f t="shared" si="10"/>
        <v>2.5215347460224189</v>
      </c>
      <c r="L59">
        <f t="shared" si="11"/>
        <v>0.70432353921671409</v>
      </c>
      <c r="N59" s="65" t="s">
        <v>200</v>
      </c>
      <c r="O59" s="37" t="s">
        <v>201</v>
      </c>
      <c r="P59" s="37">
        <v>1</v>
      </c>
      <c r="Q59" s="37">
        <f>AVERAGEIFS(K:K,A:A,O59,C:C,P59)</f>
        <v>6.6820577323193664</v>
      </c>
      <c r="R59" s="37"/>
      <c r="S59" s="37"/>
      <c r="T59" s="37"/>
      <c r="W59" t="s">
        <v>201</v>
      </c>
      <c r="X59">
        <v>1</v>
      </c>
      <c r="Y59">
        <v>6.292014833588822</v>
      </c>
    </row>
    <row r="60" spans="1:27" x14ac:dyDescent="0.25">
      <c r="A60" t="str">
        <f t="shared" si="12"/>
        <v>cq6</v>
      </c>
      <c r="B60" t="str">
        <f t="shared" si="12"/>
        <v>Het</v>
      </c>
      <c r="C60">
        <f t="shared" si="12"/>
        <v>1</v>
      </c>
      <c r="D60">
        <v>11</v>
      </c>
      <c r="E60">
        <v>161.804</v>
      </c>
      <c r="F60">
        <v>4960.8639999999996</v>
      </c>
      <c r="G60">
        <v>750.61599999999999</v>
      </c>
      <c r="H60">
        <v>1463.893</v>
      </c>
      <c r="I60">
        <v>2452.9059999999999</v>
      </c>
      <c r="K60">
        <f t="shared" si="10"/>
        <v>3.2678573331770173</v>
      </c>
      <c r="L60">
        <f t="shared" si="11"/>
        <v>1.6756047060816603</v>
      </c>
      <c r="N60" s="65"/>
      <c r="O60" s="37" t="s">
        <v>202</v>
      </c>
      <c r="P60" s="37">
        <v>1</v>
      </c>
      <c r="Q60" s="37">
        <f t="shared" ref="Q60:Q68" si="14">AVERAGEIFS(K:K,A:A,O60,C:C,P60)</f>
        <v>6.105421179425556</v>
      </c>
      <c r="R60" s="37"/>
      <c r="S60" s="37"/>
      <c r="T60" s="37"/>
      <c r="V60" s="65" t="s">
        <v>200</v>
      </c>
      <c r="W60" t="s">
        <v>202</v>
      </c>
      <c r="X60">
        <v>1</v>
      </c>
      <c r="Y60">
        <v>5.9224766060478897</v>
      </c>
    </row>
    <row r="61" spans="1:27" x14ac:dyDescent="0.25">
      <c r="A61" t="s">
        <v>185</v>
      </c>
      <c r="B61" t="s">
        <v>173</v>
      </c>
      <c r="C61">
        <v>2</v>
      </c>
      <c r="D61">
        <v>1</v>
      </c>
      <c r="E61">
        <v>198.66399999999999</v>
      </c>
      <c r="F61">
        <v>5601.3770000000004</v>
      </c>
      <c r="G61">
        <v>749.18</v>
      </c>
      <c r="H61">
        <v>2123.076</v>
      </c>
      <c r="I61">
        <v>1072.787</v>
      </c>
      <c r="K61">
        <f t="shared" si="10"/>
        <v>1.4319482634346887</v>
      </c>
      <c r="L61">
        <f t="shared" si="11"/>
        <v>0.50529844433265692</v>
      </c>
      <c r="N61" s="65"/>
      <c r="O61" s="37" t="s">
        <v>203</v>
      </c>
      <c r="P61" s="37">
        <v>1</v>
      </c>
      <c r="Q61" s="37">
        <f t="shared" si="14"/>
        <v>2.2284490523955545</v>
      </c>
      <c r="R61" s="37"/>
      <c r="S61" s="37"/>
      <c r="T61" s="37"/>
      <c r="V61" s="65"/>
      <c r="W61" t="s">
        <v>203</v>
      </c>
      <c r="X61">
        <v>1</v>
      </c>
      <c r="Y61">
        <v>7.9974670189651205</v>
      </c>
    </row>
    <row r="62" spans="1:27" x14ac:dyDescent="0.25">
      <c r="A62" t="str">
        <f t="shared" ref="A62:C70" si="15">A61</f>
        <v>cq6</v>
      </c>
      <c r="B62" t="str">
        <f t="shared" si="15"/>
        <v>Het</v>
      </c>
      <c r="C62">
        <f t="shared" si="15"/>
        <v>2</v>
      </c>
      <c r="D62">
        <v>2</v>
      </c>
      <c r="E62">
        <v>105.316</v>
      </c>
      <c r="F62">
        <v>3654.9450000000002</v>
      </c>
      <c r="G62">
        <v>544.29200000000003</v>
      </c>
      <c r="H62">
        <v>1411.7139999999999</v>
      </c>
      <c r="I62">
        <v>1220.7090000000001</v>
      </c>
      <c r="K62">
        <f t="shared" si="10"/>
        <v>2.2427465404599003</v>
      </c>
      <c r="L62">
        <f t="shared" si="11"/>
        <v>0.86469993213922947</v>
      </c>
      <c r="N62" s="65"/>
      <c r="O62" s="37" t="s">
        <v>201</v>
      </c>
      <c r="P62" s="37">
        <v>1</v>
      </c>
      <c r="Q62" s="37">
        <f t="shared" si="14"/>
        <v>6.6820577323193664</v>
      </c>
      <c r="R62" s="37"/>
      <c r="S62" s="37"/>
      <c r="T62" s="37"/>
      <c r="V62" s="65"/>
      <c r="W62" t="s">
        <v>201</v>
      </c>
      <c r="X62">
        <v>1</v>
      </c>
      <c r="Y62">
        <v>6.2920148335888202</v>
      </c>
    </row>
    <row r="63" spans="1:27" x14ac:dyDescent="0.25">
      <c r="A63" t="str">
        <f t="shared" si="15"/>
        <v>cq6</v>
      </c>
      <c r="B63" t="str">
        <f t="shared" si="15"/>
        <v>Het</v>
      </c>
      <c r="C63">
        <f t="shared" si="15"/>
        <v>2</v>
      </c>
      <c r="D63">
        <v>3</v>
      </c>
      <c r="E63">
        <v>171.37799999999999</v>
      </c>
      <c r="F63">
        <v>5246.1750000000002</v>
      </c>
      <c r="G63">
        <v>549.08000000000004</v>
      </c>
      <c r="H63">
        <v>2071.375</v>
      </c>
      <c r="I63">
        <v>1092.893</v>
      </c>
      <c r="K63">
        <f t="shared" si="10"/>
        <v>1.9904075908792889</v>
      </c>
      <c r="L63">
        <f t="shared" si="11"/>
        <v>0.52761716251282365</v>
      </c>
      <c r="N63" s="65"/>
      <c r="O63" s="37" t="s">
        <v>202</v>
      </c>
      <c r="P63" s="37">
        <v>1</v>
      </c>
      <c r="Q63" s="37">
        <f t="shared" si="14"/>
        <v>6.105421179425556</v>
      </c>
      <c r="R63" s="37"/>
      <c r="S63" s="37"/>
      <c r="T63" s="37"/>
      <c r="V63" s="65"/>
      <c r="W63" t="s">
        <v>202</v>
      </c>
      <c r="X63">
        <v>1</v>
      </c>
      <c r="Y63">
        <v>5.9224766060478897</v>
      </c>
    </row>
    <row r="64" spans="1:27" x14ac:dyDescent="0.25">
      <c r="A64" t="str">
        <f t="shared" si="15"/>
        <v>cq6</v>
      </c>
      <c r="B64" t="str">
        <f t="shared" si="15"/>
        <v>Het</v>
      </c>
      <c r="C64">
        <f t="shared" si="15"/>
        <v>2</v>
      </c>
      <c r="D64">
        <v>4</v>
      </c>
      <c r="E64">
        <v>153.18700000000001</v>
      </c>
      <c r="F64">
        <v>4275.8310000000001</v>
      </c>
      <c r="G64">
        <v>608.43899999999996</v>
      </c>
      <c r="H64">
        <v>3280.116</v>
      </c>
      <c r="I64">
        <v>1034.9690000000001</v>
      </c>
      <c r="K64">
        <f t="shared" si="10"/>
        <v>1.7010234386684615</v>
      </c>
      <c r="L64">
        <f t="shared" si="11"/>
        <v>0.31552817034519515</v>
      </c>
      <c r="N64" s="65"/>
      <c r="O64" s="37" t="s">
        <v>201</v>
      </c>
      <c r="P64" s="37">
        <v>2</v>
      </c>
      <c r="Q64" s="37">
        <f t="shared" si="14"/>
        <v>5.9762282433650622</v>
      </c>
      <c r="R64" s="37">
        <f>AVERAGE(Q59,Q64)</f>
        <v>6.3291429878422143</v>
      </c>
      <c r="S64" s="37"/>
      <c r="T64" s="37"/>
      <c r="V64" s="65"/>
      <c r="W64" t="s">
        <v>201</v>
      </c>
      <c r="X64">
        <v>2</v>
      </c>
      <c r="Y64">
        <v>5.8552645437973103</v>
      </c>
      <c r="Z64" s="7">
        <v>6.073639688693067</v>
      </c>
    </row>
    <row r="65" spans="1:26" x14ac:dyDescent="0.25">
      <c r="A65" t="str">
        <f t="shared" si="15"/>
        <v>cq6</v>
      </c>
      <c r="B65" t="str">
        <f t="shared" si="15"/>
        <v>Het</v>
      </c>
      <c r="C65">
        <f t="shared" si="15"/>
        <v>2</v>
      </c>
      <c r="D65">
        <v>5</v>
      </c>
      <c r="E65">
        <v>128.773</v>
      </c>
      <c r="F65">
        <v>3704.252</v>
      </c>
      <c r="G65">
        <v>698.43700000000001</v>
      </c>
      <c r="H65">
        <v>4006.3180000000002</v>
      </c>
      <c r="I65">
        <v>1592.1869999999999</v>
      </c>
      <c r="K65">
        <f t="shared" si="10"/>
        <v>2.2796429742410553</v>
      </c>
      <c r="L65">
        <f t="shared" si="11"/>
        <v>0.39741902664741036</v>
      </c>
      <c r="N65" s="65"/>
      <c r="O65" s="37" t="s">
        <v>202</v>
      </c>
      <c r="P65" s="37">
        <v>2</v>
      </c>
      <c r="Q65" s="37">
        <f>AVERAGEIFS(K:K,A:A,O65,C:C,P65)</f>
        <v>4.1074557338358817</v>
      </c>
      <c r="R65" s="37">
        <f t="shared" ref="R65:R68" si="16">AVERAGE(Q60,Q65)</f>
        <v>5.1064384566307188</v>
      </c>
      <c r="S65" s="37"/>
      <c r="T65" s="37"/>
      <c r="V65" s="65"/>
      <c r="W65" t="s">
        <v>202</v>
      </c>
      <c r="X65">
        <v>2</v>
      </c>
      <c r="Y65">
        <v>4.7421260999701502</v>
      </c>
      <c r="Z65" s="7">
        <v>5.3323013530090204</v>
      </c>
    </row>
    <row r="66" spans="1:26" x14ac:dyDescent="0.25">
      <c r="A66" t="str">
        <f t="shared" si="15"/>
        <v>cq6</v>
      </c>
      <c r="B66" t="str">
        <f t="shared" si="15"/>
        <v>Het</v>
      </c>
      <c r="C66">
        <f t="shared" si="15"/>
        <v>2</v>
      </c>
      <c r="D66">
        <v>6</v>
      </c>
      <c r="E66">
        <v>112.97499999999999</v>
      </c>
      <c r="F66">
        <v>3636.2759999999998</v>
      </c>
      <c r="G66">
        <v>487.80500000000001</v>
      </c>
      <c r="H66">
        <v>421.74299999999999</v>
      </c>
      <c r="I66">
        <v>1672.61</v>
      </c>
      <c r="K66">
        <f t="shared" si="10"/>
        <v>3.428849642787589</v>
      </c>
      <c r="L66">
        <f t="shared" si="11"/>
        <v>3.9659460856493172</v>
      </c>
      <c r="N66" s="65"/>
      <c r="O66" s="37" t="s">
        <v>203</v>
      </c>
      <c r="P66" s="37">
        <v>2</v>
      </c>
      <c r="Q66" s="37">
        <f t="shared" si="14"/>
        <v>2.51428232905472</v>
      </c>
      <c r="R66" s="37">
        <f t="shared" si="16"/>
        <v>2.3713656907251375</v>
      </c>
      <c r="S66" s="37"/>
      <c r="T66" s="37"/>
      <c r="V66" s="65"/>
      <c r="W66" t="s">
        <v>203</v>
      </c>
      <c r="X66">
        <v>2</v>
      </c>
      <c r="Y66">
        <v>5.8538056011488973</v>
      </c>
      <c r="Z66" s="7">
        <v>6.9256363100570084</v>
      </c>
    </row>
    <row r="67" spans="1:26" x14ac:dyDescent="0.25">
      <c r="A67" t="str">
        <f t="shared" si="15"/>
        <v>cq6</v>
      </c>
      <c r="B67" t="str">
        <f t="shared" si="15"/>
        <v>Het</v>
      </c>
      <c r="C67">
        <f t="shared" si="15"/>
        <v>2</v>
      </c>
      <c r="D67">
        <v>7</v>
      </c>
      <c r="E67">
        <v>102.444</v>
      </c>
      <c r="F67">
        <v>3676.4870000000001</v>
      </c>
      <c r="G67">
        <v>456.21</v>
      </c>
      <c r="H67">
        <v>1053.6389999999999</v>
      </c>
      <c r="I67">
        <v>1751.1179999999999</v>
      </c>
      <c r="K67">
        <f t="shared" si="10"/>
        <v>3.8384033668705202</v>
      </c>
      <c r="L67">
        <f t="shared" si="11"/>
        <v>1.6619715101661956</v>
      </c>
      <c r="N67" s="65"/>
      <c r="O67" s="37" t="s">
        <v>201</v>
      </c>
      <c r="P67" s="37">
        <v>2</v>
      </c>
      <c r="Q67" s="37">
        <f t="shared" si="14"/>
        <v>5.9762282433650622</v>
      </c>
      <c r="R67" s="37">
        <f t="shared" si="16"/>
        <v>6.3291429878422143</v>
      </c>
      <c r="S67" s="37"/>
      <c r="T67" s="37"/>
      <c r="V67" s="65"/>
      <c r="W67" t="s">
        <v>201</v>
      </c>
      <c r="X67">
        <v>2</v>
      </c>
      <c r="Y67">
        <v>5.8552645437973121</v>
      </c>
      <c r="Z67" s="7">
        <v>6.073639688693067</v>
      </c>
    </row>
    <row r="68" spans="1:26" x14ac:dyDescent="0.25">
      <c r="A68" t="str">
        <f t="shared" si="15"/>
        <v>cq6</v>
      </c>
      <c r="B68" t="str">
        <f t="shared" si="15"/>
        <v>Het</v>
      </c>
      <c r="C68">
        <f t="shared" si="15"/>
        <v>2</v>
      </c>
      <c r="D68">
        <v>8</v>
      </c>
      <c r="E68">
        <v>126.858</v>
      </c>
      <c r="F68">
        <v>3773.1860000000001</v>
      </c>
      <c r="G68">
        <v>481.58199999999999</v>
      </c>
      <c r="H68">
        <v>1555.8050000000001</v>
      </c>
      <c r="I68">
        <v>1082.8399999999999</v>
      </c>
      <c r="K68">
        <f t="shared" si="10"/>
        <v>2.2485059657545339</v>
      </c>
      <c r="L68">
        <f t="shared" si="11"/>
        <v>0.69599982002885963</v>
      </c>
      <c r="N68" s="65"/>
      <c r="O68" s="37" t="s">
        <v>202</v>
      </c>
      <c r="P68" s="37">
        <v>2</v>
      </c>
      <c r="Q68" s="37">
        <f t="shared" si="14"/>
        <v>4.1074557338358817</v>
      </c>
      <c r="R68" s="37">
        <f t="shared" si="16"/>
        <v>5.1064384566307188</v>
      </c>
      <c r="S68" s="37"/>
      <c r="T68" s="37"/>
      <c r="V68" s="65"/>
      <c r="W68" t="s">
        <v>202</v>
      </c>
      <c r="X68">
        <v>2</v>
      </c>
      <c r="Y68">
        <v>4.7421260999701502</v>
      </c>
      <c r="Z68" s="7">
        <v>5.3323013530090204</v>
      </c>
    </row>
    <row r="69" spans="1:26" x14ac:dyDescent="0.25">
      <c r="A69" t="str">
        <f t="shared" si="15"/>
        <v>cq6</v>
      </c>
      <c r="B69" t="str">
        <f t="shared" si="15"/>
        <v>Het</v>
      </c>
      <c r="C69">
        <f t="shared" si="15"/>
        <v>2</v>
      </c>
      <c r="D69">
        <v>9</v>
      </c>
      <c r="E69">
        <v>94.305999999999997</v>
      </c>
      <c r="F69">
        <v>2774.5990000000002</v>
      </c>
      <c r="G69">
        <v>332.22399999999999</v>
      </c>
      <c r="H69">
        <v>998.10900000000004</v>
      </c>
      <c r="I69">
        <v>783.64700000000005</v>
      </c>
      <c r="K69">
        <f t="shared" si="10"/>
        <v>2.3587910566364862</v>
      </c>
      <c r="L69">
        <f t="shared" si="11"/>
        <v>0.78513168401447142</v>
      </c>
      <c r="N69" s="65"/>
      <c r="O69" s="37" t="s">
        <v>204</v>
      </c>
      <c r="P69" s="37">
        <v>1</v>
      </c>
      <c r="Q69" s="37">
        <v>6.758029261220619</v>
      </c>
      <c r="R69" s="37"/>
      <c r="S69" s="37"/>
      <c r="T69" s="37"/>
      <c r="V69" s="65"/>
      <c r="W69" t="s">
        <v>204</v>
      </c>
      <c r="X69">
        <v>1</v>
      </c>
      <c r="Y69">
        <v>8.4585315746242618</v>
      </c>
      <c r="Z69" s="7"/>
    </row>
    <row r="70" spans="1:26" x14ac:dyDescent="0.25">
      <c r="A70" t="str">
        <f t="shared" si="15"/>
        <v>cq6</v>
      </c>
      <c r="B70" t="str">
        <f t="shared" si="15"/>
        <v>Het</v>
      </c>
      <c r="C70">
        <f t="shared" si="15"/>
        <v>2</v>
      </c>
      <c r="D70">
        <v>10</v>
      </c>
      <c r="E70">
        <v>77.551000000000002</v>
      </c>
      <c r="F70">
        <v>2274.348</v>
      </c>
      <c r="G70">
        <v>258.98200000000003</v>
      </c>
      <c r="H70">
        <v>313.55500000000001</v>
      </c>
      <c r="I70">
        <v>1211.134</v>
      </c>
      <c r="K70">
        <f t="shared" si="10"/>
        <v>4.6765180591701352</v>
      </c>
      <c r="L70">
        <f t="shared" si="11"/>
        <v>3.8625887005469535</v>
      </c>
      <c r="N70" s="65"/>
      <c r="O70" s="37" t="s">
        <v>204</v>
      </c>
      <c r="P70" s="37">
        <v>2</v>
      </c>
      <c r="Q70" s="37">
        <v>5.8708035248879558</v>
      </c>
      <c r="R70" s="37">
        <f>AVERAGE(Q69:Q70)</f>
        <v>6.3144163930542874</v>
      </c>
      <c r="S70" s="37"/>
      <c r="T70" s="37"/>
      <c r="V70" s="65"/>
      <c r="W70" t="s">
        <v>204</v>
      </c>
      <c r="X70">
        <v>2</v>
      </c>
      <c r="Y70">
        <v>15.044057134363999</v>
      </c>
      <c r="Z70" s="7">
        <f>AVERAGE(Y69:Y70)</f>
        <v>11.751294354494132</v>
      </c>
    </row>
    <row r="71" spans="1:26" x14ac:dyDescent="0.25">
      <c r="A71" t="s">
        <v>186</v>
      </c>
      <c r="B71" t="s">
        <v>173</v>
      </c>
      <c r="C71">
        <v>1</v>
      </c>
      <c r="D71">
        <v>1</v>
      </c>
      <c r="E71">
        <v>153.666</v>
      </c>
      <c r="F71">
        <v>3625.2649999999999</v>
      </c>
      <c r="G71">
        <v>865.98500000000001</v>
      </c>
      <c r="H71">
        <v>2289.6660000000002</v>
      </c>
      <c r="I71">
        <v>4448.1660000000002</v>
      </c>
      <c r="K71">
        <f t="shared" si="10"/>
        <v>5.1365393165008637</v>
      </c>
      <c r="L71">
        <f t="shared" si="11"/>
        <v>1.9427139154793756</v>
      </c>
      <c r="N71" s="37"/>
      <c r="O71" s="37"/>
      <c r="P71" s="37"/>
      <c r="Q71" s="37"/>
      <c r="R71" s="37"/>
      <c r="S71" s="37"/>
      <c r="T71" s="37"/>
      <c r="V71" s="65"/>
      <c r="W71" t="s">
        <v>205</v>
      </c>
      <c r="X71">
        <v>1</v>
      </c>
      <c r="Y71">
        <v>5.5118452086172312</v>
      </c>
      <c r="Z71" s="7"/>
    </row>
    <row r="72" spans="1:26" x14ac:dyDescent="0.25">
      <c r="A72" t="str">
        <f t="shared" ref="A72:C84" si="17">A71</f>
        <v>DG12</v>
      </c>
      <c r="B72" t="str">
        <f t="shared" si="17"/>
        <v>Het</v>
      </c>
      <c r="C72">
        <f t="shared" si="17"/>
        <v>1</v>
      </c>
      <c r="D72">
        <v>2</v>
      </c>
      <c r="E72">
        <v>151.27199999999999</v>
      </c>
      <c r="F72">
        <v>4349.5519999999997</v>
      </c>
      <c r="G72">
        <v>929.65300000000002</v>
      </c>
      <c r="H72">
        <v>2385.4079999999999</v>
      </c>
      <c r="I72">
        <v>6723.4719999999998</v>
      </c>
      <c r="K72">
        <f t="shared" si="10"/>
        <v>7.2322382652452042</v>
      </c>
      <c r="L72">
        <f t="shared" si="11"/>
        <v>2.8185836552908348</v>
      </c>
      <c r="W72" t="s">
        <v>205</v>
      </c>
      <c r="X72">
        <v>2</v>
      </c>
      <c r="Y72">
        <v>5.2331087071397127</v>
      </c>
      <c r="Z72" s="7">
        <f>AVERAGE(Y71:Y72)</f>
        <v>5.3724769578784723</v>
      </c>
    </row>
    <row r="73" spans="1:26" x14ac:dyDescent="0.25">
      <c r="A73" t="str">
        <f t="shared" si="17"/>
        <v>DG12</v>
      </c>
      <c r="B73" t="str">
        <f t="shared" si="17"/>
        <v>Het</v>
      </c>
      <c r="C73">
        <f t="shared" si="17"/>
        <v>1</v>
      </c>
      <c r="D73">
        <v>3</v>
      </c>
      <c r="E73">
        <v>119.199</v>
      </c>
      <c r="F73">
        <v>5567.3890000000001</v>
      </c>
      <c r="G73">
        <v>892.31399999999996</v>
      </c>
      <c r="H73">
        <v>1663.0360000000001</v>
      </c>
      <c r="I73">
        <v>12060.601000000001</v>
      </c>
      <c r="K73">
        <f t="shared" si="10"/>
        <v>13.516095231050954</v>
      </c>
      <c r="L73">
        <f t="shared" si="11"/>
        <v>7.2521587025175647</v>
      </c>
    </row>
    <row r="74" spans="1:26" x14ac:dyDescent="0.25">
      <c r="A74" t="str">
        <f t="shared" si="17"/>
        <v>DG12</v>
      </c>
      <c r="B74" t="str">
        <f t="shared" si="17"/>
        <v>Het</v>
      </c>
      <c r="C74">
        <f t="shared" si="17"/>
        <v>1</v>
      </c>
      <c r="D74">
        <v>4</v>
      </c>
      <c r="E74">
        <v>247.49299999999999</v>
      </c>
      <c r="F74">
        <v>8223.268</v>
      </c>
      <c r="G74">
        <v>1510.806</v>
      </c>
      <c r="H74">
        <v>1934.943</v>
      </c>
      <c r="I74">
        <v>9145.74</v>
      </c>
      <c r="K74">
        <f t="shared" si="10"/>
        <v>6.0535502241849715</v>
      </c>
      <c r="L74">
        <f t="shared" si="11"/>
        <v>4.7266198539181774</v>
      </c>
    </row>
    <row r="75" spans="1:26" x14ac:dyDescent="0.25">
      <c r="A75" t="str">
        <f t="shared" si="17"/>
        <v>DG12</v>
      </c>
      <c r="B75" t="str">
        <f t="shared" si="17"/>
        <v>Het</v>
      </c>
      <c r="C75">
        <f t="shared" si="17"/>
        <v>1</v>
      </c>
      <c r="D75">
        <v>5</v>
      </c>
      <c r="E75">
        <v>138.34700000000001</v>
      </c>
      <c r="F75">
        <v>5033.1490000000003</v>
      </c>
      <c r="G75">
        <v>1034.491</v>
      </c>
      <c r="H75">
        <v>854.49599999999998</v>
      </c>
      <c r="I75">
        <v>11808.321</v>
      </c>
      <c r="K75">
        <f t="shared" si="10"/>
        <v>11.414619363532404</v>
      </c>
      <c r="L75">
        <f t="shared" si="11"/>
        <v>13.819047719357377</v>
      </c>
      <c r="W75" s="7" t="s">
        <v>206</v>
      </c>
    </row>
    <row r="76" spans="1:26" x14ac:dyDescent="0.25">
      <c r="A76" t="str">
        <f t="shared" si="17"/>
        <v>DG12</v>
      </c>
      <c r="B76" t="str">
        <f t="shared" si="17"/>
        <v>Het</v>
      </c>
      <c r="C76">
        <f t="shared" si="17"/>
        <v>1</v>
      </c>
      <c r="D76">
        <v>6</v>
      </c>
      <c r="E76">
        <v>201.53700000000001</v>
      </c>
      <c r="F76">
        <v>4820.6019999999999</v>
      </c>
      <c r="G76">
        <v>1032.576</v>
      </c>
      <c r="H76">
        <v>1445.223</v>
      </c>
      <c r="I76">
        <v>6496.5630000000001</v>
      </c>
      <c r="K76">
        <f t="shared" si="10"/>
        <v>6.2916075911119371</v>
      </c>
      <c r="L76">
        <f t="shared" si="11"/>
        <v>4.4951976269406178</v>
      </c>
    </row>
    <row r="77" spans="1:26" x14ac:dyDescent="0.25">
      <c r="A77" t="str">
        <f t="shared" si="17"/>
        <v>DG12</v>
      </c>
      <c r="B77" t="str">
        <f t="shared" si="17"/>
        <v>Het</v>
      </c>
      <c r="C77">
        <f t="shared" si="17"/>
        <v>1</v>
      </c>
      <c r="D77">
        <v>7</v>
      </c>
      <c r="E77">
        <v>203.93</v>
      </c>
      <c r="F77">
        <v>7060.0039999999999</v>
      </c>
      <c r="G77">
        <v>1900.4760000000001</v>
      </c>
      <c r="H77">
        <v>2591.2530000000002</v>
      </c>
      <c r="I77">
        <v>14364.629000000001</v>
      </c>
      <c r="K77">
        <f t="shared" si="10"/>
        <v>7.5584374651403126</v>
      </c>
      <c r="L77">
        <f t="shared" si="11"/>
        <v>5.5435069443238465</v>
      </c>
    </row>
    <row r="78" spans="1:26" x14ac:dyDescent="0.25">
      <c r="A78" t="str">
        <f t="shared" si="17"/>
        <v>DG12</v>
      </c>
      <c r="B78" t="str">
        <f t="shared" si="17"/>
        <v>Het</v>
      </c>
      <c r="C78">
        <f t="shared" si="17"/>
        <v>1</v>
      </c>
      <c r="D78">
        <v>8</v>
      </c>
      <c r="E78">
        <v>163.71899999999999</v>
      </c>
      <c r="F78">
        <v>6131.7870000000003</v>
      </c>
      <c r="G78">
        <v>1221.1869999999999</v>
      </c>
      <c r="H78">
        <v>3117.8330000000001</v>
      </c>
      <c r="I78">
        <v>10444</v>
      </c>
      <c r="K78">
        <f t="shared" si="10"/>
        <v>8.5523347366128206</v>
      </c>
      <c r="L78">
        <f t="shared" si="11"/>
        <v>3.349762479260435</v>
      </c>
    </row>
    <row r="79" spans="1:26" x14ac:dyDescent="0.25">
      <c r="A79" t="str">
        <f t="shared" si="17"/>
        <v>DG12</v>
      </c>
      <c r="B79" t="str">
        <f t="shared" si="17"/>
        <v>Het</v>
      </c>
      <c r="C79">
        <f t="shared" si="17"/>
        <v>1</v>
      </c>
      <c r="D79">
        <v>9</v>
      </c>
      <c r="E79">
        <v>134.99600000000001</v>
      </c>
      <c r="F79">
        <v>5034.107</v>
      </c>
      <c r="G79">
        <v>1148.424</v>
      </c>
      <c r="H79">
        <v>2850.7139999999999</v>
      </c>
      <c r="I79">
        <v>8370.2309999999998</v>
      </c>
      <c r="K79">
        <f t="shared" si="10"/>
        <v>7.2884500846377298</v>
      </c>
      <c r="L79">
        <f t="shared" si="11"/>
        <v>2.93618756564145</v>
      </c>
    </row>
    <row r="80" spans="1:26" x14ac:dyDescent="0.25">
      <c r="A80" t="str">
        <f t="shared" si="17"/>
        <v>DG12</v>
      </c>
      <c r="B80" t="str">
        <f t="shared" si="17"/>
        <v>Het</v>
      </c>
      <c r="C80">
        <f t="shared" si="17"/>
        <v>1</v>
      </c>
      <c r="D80">
        <v>10</v>
      </c>
      <c r="E80">
        <v>158.453</v>
      </c>
      <c r="F80">
        <v>4044.136</v>
      </c>
      <c r="G80">
        <v>828.64599999999996</v>
      </c>
      <c r="H80">
        <v>1128.796</v>
      </c>
      <c r="I80">
        <v>9693.8629999999994</v>
      </c>
      <c r="K80">
        <f t="shared" si="10"/>
        <v>11.698436968259063</v>
      </c>
      <c r="L80">
        <f t="shared" si="11"/>
        <v>8.5877899992558433</v>
      </c>
    </row>
    <row r="81" spans="1:14" x14ac:dyDescent="0.25">
      <c r="A81" t="str">
        <f t="shared" si="17"/>
        <v>DG12</v>
      </c>
      <c r="B81" t="str">
        <f t="shared" si="17"/>
        <v>Het</v>
      </c>
      <c r="C81">
        <f t="shared" si="17"/>
        <v>1</v>
      </c>
      <c r="D81">
        <v>11</v>
      </c>
      <c r="E81">
        <v>107.71</v>
      </c>
      <c r="F81">
        <v>3131.7159999999999</v>
      </c>
      <c r="G81">
        <v>549.08000000000004</v>
      </c>
      <c r="H81">
        <v>746.78599999999994</v>
      </c>
      <c r="I81">
        <v>5699.991</v>
      </c>
      <c r="K81">
        <f t="shared" si="10"/>
        <v>10.380984555984556</v>
      </c>
      <c r="L81">
        <f t="shared" si="11"/>
        <v>7.6326966493747879</v>
      </c>
    </row>
    <row r="82" spans="1:14" x14ac:dyDescent="0.25">
      <c r="A82" t="str">
        <f t="shared" si="17"/>
        <v>DG12</v>
      </c>
      <c r="B82" t="str">
        <f t="shared" si="17"/>
        <v>Het</v>
      </c>
      <c r="C82">
        <f t="shared" si="17"/>
        <v>1</v>
      </c>
      <c r="D82">
        <v>12</v>
      </c>
      <c r="E82">
        <v>161.32499999999999</v>
      </c>
      <c r="F82">
        <v>3622.393</v>
      </c>
      <c r="G82">
        <v>719.02099999999996</v>
      </c>
      <c r="H82">
        <v>1026.8309999999999</v>
      </c>
      <c r="I82">
        <v>4377.7960000000003</v>
      </c>
      <c r="K82">
        <f t="shared" si="10"/>
        <v>6.0885509602640262</v>
      </c>
      <c r="L82">
        <f t="shared" si="11"/>
        <v>4.2634045914079346</v>
      </c>
    </row>
    <row r="83" spans="1:14" x14ac:dyDescent="0.25">
      <c r="A83" t="str">
        <f t="shared" si="17"/>
        <v>DG12</v>
      </c>
      <c r="B83" t="str">
        <f t="shared" si="17"/>
        <v>Het</v>
      </c>
      <c r="C83">
        <f t="shared" si="17"/>
        <v>1</v>
      </c>
      <c r="D83">
        <v>13</v>
      </c>
      <c r="E83">
        <v>151.27199999999999</v>
      </c>
      <c r="F83">
        <v>2888.0529999999999</v>
      </c>
      <c r="G83">
        <v>1318.8440000000001</v>
      </c>
      <c r="H83">
        <v>1831.0630000000001</v>
      </c>
      <c r="I83">
        <v>7683.7619999999997</v>
      </c>
      <c r="K83">
        <f t="shared" si="10"/>
        <v>5.8261340992566213</v>
      </c>
      <c r="L83">
        <f t="shared" si="11"/>
        <v>4.1963395033376782</v>
      </c>
    </row>
    <row r="84" spans="1:14" x14ac:dyDescent="0.25">
      <c r="A84" t="str">
        <f t="shared" si="17"/>
        <v>DG12</v>
      </c>
      <c r="B84" t="str">
        <f t="shared" si="17"/>
        <v>Het</v>
      </c>
      <c r="C84">
        <f t="shared" si="17"/>
        <v>1</v>
      </c>
      <c r="D84">
        <v>14</v>
      </c>
      <c r="E84">
        <v>77.551000000000002</v>
      </c>
      <c r="F84">
        <v>2442.8530000000001</v>
      </c>
      <c r="G84">
        <v>408.339</v>
      </c>
      <c r="H84">
        <v>715.67</v>
      </c>
      <c r="I84">
        <v>2594.125</v>
      </c>
      <c r="K84">
        <f t="shared" si="10"/>
        <v>6.3528710213817439</v>
      </c>
      <c r="L84">
        <f t="shared" si="11"/>
        <v>3.6247502340464184</v>
      </c>
      <c r="N84">
        <f>AVERAGE(K71:K84)</f>
        <v>8.0993464202259435</v>
      </c>
    </row>
    <row r="85" spans="1:14" x14ac:dyDescent="0.25">
      <c r="A85" t="s">
        <v>186</v>
      </c>
      <c r="B85" t="s">
        <v>34</v>
      </c>
      <c r="C85">
        <v>2</v>
      </c>
      <c r="D85">
        <v>1</v>
      </c>
      <c r="E85">
        <v>106.752</v>
      </c>
      <c r="F85">
        <v>8687.616</v>
      </c>
      <c r="G85">
        <v>417.91300000000001</v>
      </c>
      <c r="H85">
        <v>533.28200000000004</v>
      </c>
      <c r="I85">
        <v>1135.498</v>
      </c>
      <c r="K85">
        <f t="shared" si="10"/>
        <v>2.7170679064781424</v>
      </c>
      <c r="L85">
        <f t="shared" si="11"/>
        <v>2.1292636916303191</v>
      </c>
    </row>
    <row r="86" spans="1:14" x14ac:dyDescent="0.25">
      <c r="A86" t="str">
        <f t="shared" ref="A86:C97" si="18">A85</f>
        <v>DG12</v>
      </c>
      <c r="B86" t="str">
        <f t="shared" si="18"/>
        <v>DL</v>
      </c>
      <c r="C86">
        <f t="shared" si="18"/>
        <v>2</v>
      </c>
      <c r="D86">
        <v>2</v>
      </c>
      <c r="E86">
        <v>173.29300000000001</v>
      </c>
      <c r="F86">
        <v>10207.995999999999</v>
      </c>
      <c r="G86">
        <v>2614.71</v>
      </c>
      <c r="H86">
        <v>1399.2670000000001</v>
      </c>
      <c r="I86">
        <v>36529.345999999998</v>
      </c>
      <c r="K86">
        <f t="shared" si="10"/>
        <v>13.970706502824404</v>
      </c>
      <c r="L86">
        <f t="shared" si="11"/>
        <v>26.106058386283674</v>
      </c>
    </row>
    <row r="87" spans="1:14" x14ac:dyDescent="0.25">
      <c r="A87" t="str">
        <f t="shared" si="18"/>
        <v>DG12</v>
      </c>
      <c r="B87" t="str">
        <f t="shared" si="18"/>
        <v>DL</v>
      </c>
      <c r="C87">
        <f t="shared" si="18"/>
        <v>2</v>
      </c>
      <c r="D87">
        <v>3</v>
      </c>
      <c r="E87">
        <v>126.858</v>
      </c>
      <c r="F87">
        <v>3990.52</v>
      </c>
      <c r="G87">
        <v>1778.884</v>
      </c>
      <c r="H87">
        <v>1578.3040000000001</v>
      </c>
      <c r="I87">
        <v>19741.491000000002</v>
      </c>
      <c r="K87">
        <f t="shared" si="10"/>
        <v>11.097683154157327</v>
      </c>
      <c r="L87">
        <f t="shared" si="11"/>
        <v>12.508040909736021</v>
      </c>
    </row>
    <row r="88" spans="1:14" x14ac:dyDescent="0.25">
      <c r="A88" t="str">
        <f t="shared" si="18"/>
        <v>DG12</v>
      </c>
      <c r="B88" t="str">
        <f t="shared" si="18"/>
        <v>DL</v>
      </c>
      <c r="C88">
        <f t="shared" si="18"/>
        <v>2</v>
      </c>
      <c r="D88">
        <v>4</v>
      </c>
      <c r="E88">
        <v>55.052</v>
      </c>
      <c r="F88">
        <v>2270.9969999999998</v>
      </c>
      <c r="G88">
        <v>780.77499999999998</v>
      </c>
      <c r="H88">
        <v>407.86</v>
      </c>
      <c r="I88">
        <v>12251.127</v>
      </c>
      <c r="K88">
        <f t="shared" si="10"/>
        <v>15.690982677467902</v>
      </c>
      <c r="L88">
        <f t="shared" si="11"/>
        <v>30.03757907124994</v>
      </c>
    </row>
    <row r="89" spans="1:14" x14ac:dyDescent="0.25">
      <c r="A89" t="str">
        <f t="shared" si="18"/>
        <v>DG12</v>
      </c>
      <c r="B89" t="str">
        <f t="shared" si="18"/>
        <v>DL</v>
      </c>
      <c r="C89">
        <f t="shared" si="18"/>
        <v>2</v>
      </c>
      <c r="D89">
        <v>5</v>
      </c>
      <c r="E89">
        <v>216.37700000000001</v>
      </c>
      <c r="F89">
        <v>8869.0460000000003</v>
      </c>
      <c r="G89">
        <v>2165.681</v>
      </c>
      <c r="H89">
        <v>1582.134</v>
      </c>
      <c r="I89">
        <v>32931.366999999998</v>
      </c>
      <c r="K89">
        <f t="shared" si="10"/>
        <v>15.206010026407396</v>
      </c>
      <c r="L89">
        <f t="shared" si="11"/>
        <v>20.814524559866609</v>
      </c>
    </row>
    <row r="90" spans="1:14" x14ac:dyDescent="0.25">
      <c r="A90" t="str">
        <f t="shared" si="18"/>
        <v>DG12</v>
      </c>
      <c r="B90" t="str">
        <f t="shared" si="18"/>
        <v>DL</v>
      </c>
      <c r="C90">
        <f t="shared" si="18"/>
        <v>2</v>
      </c>
      <c r="D90">
        <v>6</v>
      </c>
      <c r="E90">
        <v>187.17500000000001</v>
      </c>
      <c r="F90">
        <v>6926.4440000000004</v>
      </c>
      <c r="G90">
        <v>1292.0360000000001</v>
      </c>
      <c r="H90">
        <v>871.25099999999998</v>
      </c>
      <c r="I90">
        <v>16860.618999999999</v>
      </c>
      <c r="K90">
        <f t="shared" si="10"/>
        <v>13.049651093313187</v>
      </c>
      <c r="L90">
        <f t="shared" si="11"/>
        <v>19.35219471771051</v>
      </c>
    </row>
    <row r="91" spans="1:14" x14ac:dyDescent="0.25">
      <c r="A91" t="str">
        <f t="shared" si="18"/>
        <v>DG12</v>
      </c>
      <c r="B91" t="str">
        <f t="shared" si="18"/>
        <v>DL</v>
      </c>
      <c r="C91">
        <f t="shared" si="18"/>
        <v>2</v>
      </c>
      <c r="D91">
        <v>7</v>
      </c>
      <c r="E91">
        <v>139.78299999999999</v>
      </c>
      <c r="F91">
        <v>5831.6360000000004</v>
      </c>
      <c r="G91">
        <v>1936.8579999999999</v>
      </c>
      <c r="H91">
        <v>1844.4670000000001</v>
      </c>
      <c r="I91">
        <v>22659.223999999998</v>
      </c>
      <c r="K91">
        <f t="shared" si="10"/>
        <v>11.698959861796785</v>
      </c>
      <c r="L91">
        <f t="shared" si="11"/>
        <v>12.284971213906237</v>
      </c>
    </row>
    <row r="92" spans="1:14" x14ac:dyDescent="0.25">
      <c r="A92" t="str">
        <f t="shared" si="18"/>
        <v>DG12</v>
      </c>
      <c r="B92" t="str">
        <f t="shared" si="18"/>
        <v>DL</v>
      </c>
      <c r="C92">
        <f t="shared" si="18"/>
        <v>2</v>
      </c>
      <c r="D92">
        <v>8</v>
      </c>
      <c r="E92">
        <v>141.21899999999999</v>
      </c>
      <c r="F92">
        <v>7189.2560000000003</v>
      </c>
      <c r="G92">
        <v>1157.998</v>
      </c>
      <c r="H92">
        <v>244.62</v>
      </c>
      <c r="I92">
        <v>18234.513999999999</v>
      </c>
      <c r="K92">
        <f t="shared" si="10"/>
        <v>15.746585054551042</v>
      </c>
      <c r="L92">
        <f t="shared" si="11"/>
        <v>74.542204235140218</v>
      </c>
    </row>
    <row r="93" spans="1:14" x14ac:dyDescent="0.25">
      <c r="A93" t="str">
        <f t="shared" si="18"/>
        <v>DG12</v>
      </c>
      <c r="B93" t="str">
        <f t="shared" si="18"/>
        <v>DL</v>
      </c>
      <c r="C93">
        <f t="shared" si="18"/>
        <v>2</v>
      </c>
      <c r="D93">
        <v>9</v>
      </c>
      <c r="E93">
        <v>107.23099999999999</v>
      </c>
      <c r="F93">
        <v>5415.6379999999999</v>
      </c>
      <c r="G93">
        <v>531.846</v>
      </c>
      <c r="H93">
        <v>1599.846</v>
      </c>
      <c r="I93">
        <v>941.14200000000005</v>
      </c>
      <c r="K93">
        <f t="shared" si="10"/>
        <v>1.7695761555036609</v>
      </c>
      <c r="L93">
        <f t="shared" si="11"/>
        <v>0.588270371023211</v>
      </c>
    </row>
    <row r="94" spans="1:14" x14ac:dyDescent="0.25">
      <c r="A94" t="str">
        <f t="shared" si="18"/>
        <v>DG12</v>
      </c>
      <c r="B94" t="str">
        <f t="shared" si="18"/>
        <v>DL</v>
      </c>
      <c r="C94">
        <f t="shared" si="18"/>
        <v>2</v>
      </c>
      <c r="D94">
        <v>10</v>
      </c>
      <c r="E94">
        <v>76.114999999999995</v>
      </c>
      <c r="F94">
        <v>3563.99</v>
      </c>
      <c r="G94">
        <v>699.39400000000001</v>
      </c>
      <c r="H94">
        <v>287.70400000000001</v>
      </c>
      <c r="I94">
        <v>13022.328</v>
      </c>
      <c r="K94">
        <f t="shared" si="10"/>
        <v>18.61944483367029</v>
      </c>
      <c r="L94">
        <f t="shared" si="11"/>
        <v>45.262936907377025</v>
      </c>
    </row>
    <row r="95" spans="1:14" x14ac:dyDescent="0.25">
      <c r="A95" t="str">
        <f t="shared" si="18"/>
        <v>DG12</v>
      </c>
      <c r="B95" t="str">
        <f t="shared" si="18"/>
        <v>DL</v>
      </c>
      <c r="C95">
        <f t="shared" si="18"/>
        <v>2</v>
      </c>
      <c r="D95">
        <v>11</v>
      </c>
      <c r="E95">
        <v>67.019000000000005</v>
      </c>
      <c r="F95">
        <v>3620.4780000000001</v>
      </c>
      <c r="G95">
        <v>681.68200000000002</v>
      </c>
      <c r="H95">
        <v>187.17500000000001</v>
      </c>
      <c r="I95">
        <v>16143.512000000001</v>
      </c>
      <c r="K95">
        <f t="shared" si="10"/>
        <v>23.68188099436394</v>
      </c>
      <c r="L95">
        <f t="shared" si="11"/>
        <v>86.248227594497124</v>
      </c>
    </row>
    <row r="96" spans="1:14" x14ac:dyDescent="0.25">
      <c r="A96" t="str">
        <f t="shared" si="18"/>
        <v>DG12</v>
      </c>
      <c r="B96" t="str">
        <f t="shared" si="18"/>
        <v>DL</v>
      </c>
      <c r="C96">
        <f t="shared" si="18"/>
        <v>2</v>
      </c>
      <c r="D96">
        <v>12</v>
      </c>
      <c r="E96">
        <v>73.721000000000004</v>
      </c>
      <c r="F96">
        <v>2831.087</v>
      </c>
      <c r="G96">
        <v>716.149</v>
      </c>
      <c r="H96">
        <v>490.19799999999998</v>
      </c>
      <c r="I96">
        <v>11148.181</v>
      </c>
      <c r="K96">
        <f t="shared" si="10"/>
        <v>15.566845726238535</v>
      </c>
      <c r="L96">
        <f t="shared" si="11"/>
        <v>22.742200090575647</v>
      </c>
    </row>
    <row r="97" spans="1:14" x14ac:dyDescent="0.25">
      <c r="A97" t="str">
        <f t="shared" si="18"/>
        <v>DG12</v>
      </c>
      <c r="B97" t="str">
        <f t="shared" si="18"/>
        <v>DL</v>
      </c>
      <c r="C97">
        <f t="shared" si="18"/>
        <v>2</v>
      </c>
      <c r="D97">
        <v>13</v>
      </c>
      <c r="E97">
        <v>89.04</v>
      </c>
      <c r="F97">
        <v>2402.163</v>
      </c>
      <c r="G97">
        <v>603.65200000000004</v>
      </c>
      <c r="H97">
        <v>231.69499999999999</v>
      </c>
      <c r="I97">
        <v>9285.0450000000001</v>
      </c>
      <c r="K97">
        <f t="shared" si="10"/>
        <v>15.381453221392457</v>
      </c>
      <c r="L97">
        <f t="shared" si="11"/>
        <v>40.074429746002288</v>
      </c>
      <c r="N97">
        <f>AVERAGE(K85:K97)</f>
        <v>13.399757477551161</v>
      </c>
    </row>
    <row r="98" spans="1:14" x14ac:dyDescent="0.25">
      <c r="A98" t="s">
        <v>186</v>
      </c>
      <c r="B98" t="s">
        <v>173</v>
      </c>
      <c r="C98">
        <v>1</v>
      </c>
      <c r="D98">
        <v>1</v>
      </c>
      <c r="E98">
        <v>238.39699999999999</v>
      </c>
      <c r="F98">
        <v>28492.295999999998</v>
      </c>
      <c r="G98">
        <v>11555.084000000001</v>
      </c>
      <c r="H98">
        <v>1271.452</v>
      </c>
      <c r="I98">
        <v>31026.582999999999</v>
      </c>
      <c r="K98">
        <f t="shared" si="10"/>
        <v>2.6851023324451813</v>
      </c>
      <c r="L98">
        <f t="shared" si="11"/>
        <v>24.402480785747318</v>
      </c>
    </row>
    <row r="99" spans="1:14" x14ac:dyDescent="0.25">
      <c r="A99" t="str">
        <f t="shared" ref="A99:C105" si="19">A98</f>
        <v>DG12</v>
      </c>
      <c r="B99" t="str">
        <f t="shared" si="19"/>
        <v>Het</v>
      </c>
      <c r="C99">
        <f t="shared" si="19"/>
        <v>1</v>
      </c>
      <c r="D99">
        <v>2</v>
      </c>
      <c r="E99">
        <v>277.173</v>
      </c>
      <c r="F99">
        <v>39610.319000000003</v>
      </c>
      <c r="G99">
        <v>15275.134</v>
      </c>
      <c r="H99">
        <v>3881.375</v>
      </c>
      <c r="I99">
        <v>40116.315000000002</v>
      </c>
      <c r="K99">
        <f t="shared" si="10"/>
        <v>2.6262496289721584</v>
      </c>
      <c r="L99">
        <f t="shared" si="11"/>
        <v>10.335593700685969</v>
      </c>
    </row>
    <row r="100" spans="1:14" x14ac:dyDescent="0.25">
      <c r="A100" t="str">
        <f t="shared" si="19"/>
        <v>DG12</v>
      </c>
      <c r="B100" t="str">
        <f t="shared" si="19"/>
        <v>Het</v>
      </c>
      <c r="C100">
        <f t="shared" si="19"/>
        <v>1</v>
      </c>
      <c r="D100">
        <v>3</v>
      </c>
      <c r="E100">
        <v>166.11199999999999</v>
      </c>
      <c r="F100">
        <v>25052.77</v>
      </c>
      <c r="G100">
        <v>8364.4869999999992</v>
      </c>
      <c r="H100">
        <v>1360.97</v>
      </c>
      <c r="I100">
        <v>31370.295999999998</v>
      </c>
      <c r="K100">
        <f t="shared" si="10"/>
        <v>3.7504148192232232</v>
      </c>
      <c r="L100">
        <f t="shared" si="11"/>
        <v>23.049954076871643</v>
      </c>
    </row>
    <row r="101" spans="1:14" x14ac:dyDescent="0.25">
      <c r="A101" t="str">
        <f t="shared" si="19"/>
        <v>DG12</v>
      </c>
      <c r="B101" t="str">
        <f t="shared" si="19"/>
        <v>Het</v>
      </c>
      <c r="C101">
        <f t="shared" si="19"/>
        <v>1</v>
      </c>
      <c r="D101">
        <v>4</v>
      </c>
      <c r="E101">
        <v>219.72800000000001</v>
      </c>
      <c r="F101">
        <v>29250.572</v>
      </c>
      <c r="G101">
        <v>11797.79</v>
      </c>
      <c r="H101">
        <v>1641.0150000000001</v>
      </c>
      <c r="I101">
        <v>32211.866999999998</v>
      </c>
      <c r="K101">
        <f t="shared" si="10"/>
        <v>2.7303305958149786</v>
      </c>
      <c r="L101">
        <f t="shared" si="11"/>
        <v>19.629233736437506</v>
      </c>
    </row>
    <row r="102" spans="1:14" x14ac:dyDescent="0.25">
      <c r="A102" t="str">
        <f t="shared" si="19"/>
        <v>DG12</v>
      </c>
      <c r="B102" t="str">
        <f t="shared" si="19"/>
        <v>Het</v>
      </c>
      <c r="C102">
        <f t="shared" si="19"/>
        <v>1</v>
      </c>
      <c r="D102">
        <v>5</v>
      </c>
      <c r="E102">
        <v>230.25899999999999</v>
      </c>
      <c r="F102">
        <v>28905.421999999999</v>
      </c>
      <c r="G102">
        <v>8843.1959999999999</v>
      </c>
      <c r="H102">
        <v>625.673</v>
      </c>
      <c r="I102">
        <v>35239.703000000001</v>
      </c>
      <c r="K102">
        <f t="shared" si="10"/>
        <v>3.9849510290171111</v>
      </c>
      <c r="L102">
        <f t="shared" si="11"/>
        <v>56.322876326771336</v>
      </c>
    </row>
    <row r="103" spans="1:14" x14ac:dyDescent="0.25">
      <c r="A103" t="str">
        <f t="shared" si="19"/>
        <v>DG12</v>
      </c>
      <c r="B103" t="str">
        <f t="shared" si="19"/>
        <v>Het</v>
      </c>
      <c r="C103">
        <f t="shared" si="19"/>
        <v>1</v>
      </c>
      <c r="D103">
        <v>6</v>
      </c>
      <c r="E103">
        <v>159.88900000000001</v>
      </c>
      <c r="F103">
        <v>17037.741000000002</v>
      </c>
      <c r="G103">
        <v>8766.1239999999998</v>
      </c>
      <c r="H103">
        <v>2990.9749999999999</v>
      </c>
      <c r="I103">
        <v>16873.544000000002</v>
      </c>
      <c r="K103">
        <f t="shared" si="10"/>
        <v>1.9248580102220778</v>
      </c>
      <c r="L103">
        <f t="shared" si="11"/>
        <v>5.641486137463537</v>
      </c>
    </row>
    <row r="104" spans="1:14" x14ac:dyDescent="0.25">
      <c r="A104" t="str">
        <f t="shared" si="19"/>
        <v>DG12</v>
      </c>
      <c r="B104" t="str">
        <f t="shared" si="19"/>
        <v>Het</v>
      </c>
      <c r="C104">
        <f t="shared" si="19"/>
        <v>1</v>
      </c>
      <c r="D104">
        <v>7</v>
      </c>
      <c r="E104">
        <v>178.559</v>
      </c>
      <c r="F104">
        <v>20143.607</v>
      </c>
      <c r="G104">
        <v>10810.212</v>
      </c>
      <c r="H104">
        <v>2549.127</v>
      </c>
      <c r="I104">
        <v>19640.483</v>
      </c>
      <c r="K104">
        <f t="shared" si="10"/>
        <v>1.8168453125618629</v>
      </c>
      <c r="L104">
        <f t="shared" si="11"/>
        <v>7.7047879528952459</v>
      </c>
    </row>
    <row r="105" spans="1:14" x14ac:dyDescent="0.25">
      <c r="A105" t="str">
        <f t="shared" si="19"/>
        <v>DG12</v>
      </c>
      <c r="B105" t="str">
        <f t="shared" si="19"/>
        <v>Het</v>
      </c>
      <c r="C105">
        <f t="shared" si="19"/>
        <v>1</v>
      </c>
      <c r="D105">
        <v>8</v>
      </c>
      <c r="E105">
        <v>166.59100000000001</v>
      </c>
      <c r="F105">
        <v>16067.876</v>
      </c>
      <c r="G105">
        <v>9297.9699999999993</v>
      </c>
      <c r="H105">
        <v>3425.643</v>
      </c>
      <c r="I105">
        <v>17036.305</v>
      </c>
      <c r="K105">
        <f t="shared" si="10"/>
        <v>1.8322606977652112</v>
      </c>
      <c r="L105">
        <f t="shared" si="11"/>
        <v>4.9731700004933383</v>
      </c>
      <c r="N105">
        <f>AVERAGE(K98:K105)</f>
        <v>2.6688765532527254</v>
      </c>
    </row>
    <row r="106" spans="1:14" x14ac:dyDescent="0.25">
      <c r="A106" t="s">
        <v>186</v>
      </c>
      <c r="B106" t="s">
        <v>173</v>
      </c>
      <c r="C106">
        <v>2</v>
      </c>
      <c r="D106">
        <v>1</v>
      </c>
      <c r="E106">
        <v>163.24</v>
      </c>
      <c r="F106">
        <v>29801.565999999999</v>
      </c>
      <c r="G106">
        <v>8490.3870000000006</v>
      </c>
      <c r="H106">
        <v>2555.35</v>
      </c>
      <c r="I106">
        <v>31463.166000000001</v>
      </c>
      <c r="K106">
        <f t="shared" si="10"/>
        <v>3.7057399150356751</v>
      </c>
      <c r="L106">
        <f t="shared" si="11"/>
        <v>12.312664018627586</v>
      </c>
    </row>
    <row r="107" spans="1:14" x14ac:dyDescent="0.25">
      <c r="A107" t="str">
        <f t="shared" ref="A107:C112" si="20">A106</f>
        <v>DG12</v>
      </c>
      <c r="B107" t="str">
        <f t="shared" si="20"/>
        <v>Het</v>
      </c>
      <c r="C107">
        <f t="shared" si="20"/>
        <v>2</v>
      </c>
      <c r="D107">
        <v>2</v>
      </c>
      <c r="E107">
        <v>214.94</v>
      </c>
      <c r="F107">
        <v>17440.813999999998</v>
      </c>
      <c r="G107">
        <v>6565.9759999999997</v>
      </c>
      <c r="H107">
        <v>1672.1310000000001</v>
      </c>
      <c r="I107">
        <v>22409.816999999999</v>
      </c>
      <c r="K107">
        <f t="shared" si="10"/>
        <v>3.4130214609374145</v>
      </c>
      <c r="L107">
        <f t="shared" si="11"/>
        <v>13.401950564877989</v>
      </c>
    </row>
    <row r="108" spans="1:14" x14ac:dyDescent="0.25">
      <c r="A108" t="str">
        <f t="shared" si="20"/>
        <v>DG12</v>
      </c>
      <c r="B108" t="str">
        <f t="shared" si="20"/>
        <v>Het</v>
      </c>
      <c r="C108">
        <f t="shared" si="20"/>
        <v>2</v>
      </c>
      <c r="D108">
        <v>3</v>
      </c>
      <c r="E108">
        <v>213.983</v>
      </c>
      <c r="F108">
        <v>18225.898000000001</v>
      </c>
      <c r="G108">
        <v>6509.9669999999996</v>
      </c>
      <c r="H108">
        <v>2106.799</v>
      </c>
      <c r="I108">
        <v>15422.575999999999</v>
      </c>
      <c r="K108">
        <f t="shared" si="10"/>
        <v>2.3690713025119789</v>
      </c>
      <c r="L108">
        <f t="shared" si="11"/>
        <v>7.3203831974478817</v>
      </c>
    </row>
    <row r="109" spans="1:14" x14ac:dyDescent="0.25">
      <c r="A109" t="str">
        <f t="shared" si="20"/>
        <v>DG12</v>
      </c>
      <c r="B109" t="str">
        <f t="shared" si="20"/>
        <v>Het</v>
      </c>
      <c r="C109">
        <f t="shared" si="20"/>
        <v>2</v>
      </c>
      <c r="D109">
        <v>4</v>
      </c>
      <c r="E109">
        <v>266.16199999999998</v>
      </c>
      <c r="F109">
        <v>18833.858</v>
      </c>
      <c r="G109">
        <v>7538.2349999999997</v>
      </c>
      <c r="H109">
        <v>3404.58</v>
      </c>
      <c r="I109">
        <v>18797.955000000002</v>
      </c>
      <c r="K109">
        <f t="shared" si="10"/>
        <v>2.4936812131752331</v>
      </c>
      <c r="L109">
        <f t="shared" si="11"/>
        <v>5.5213726803306145</v>
      </c>
    </row>
    <row r="110" spans="1:14" x14ac:dyDescent="0.25">
      <c r="A110" t="str">
        <f t="shared" si="20"/>
        <v>DG12</v>
      </c>
      <c r="B110" t="str">
        <f t="shared" si="20"/>
        <v>Het</v>
      </c>
      <c r="C110">
        <f t="shared" si="20"/>
        <v>2</v>
      </c>
      <c r="D110">
        <v>5</v>
      </c>
      <c r="E110">
        <v>158.93100000000001</v>
      </c>
      <c r="F110">
        <v>14103.732</v>
      </c>
      <c r="G110">
        <v>6240.4539999999997</v>
      </c>
      <c r="H110">
        <v>3833.982</v>
      </c>
      <c r="I110">
        <v>14653.29</v>
      </c>
      <c r="K110">
        <f t="shared" si="10"/>
        <v>2.3481128135869604</v>
      </c>
      <c r="L110">
        <f t="shared" si="11"/>
        <v>3.8219506507855283</v>
      </c>
    </row>
    <row r="111" spans="1:14" x14ac:dyDescent="0.25">
      <c r="A111" t="str">
        <f t="shared" si="20"/>
        <v>DG12</v>
      </c>
      <c r="B111" t="str">
        <f t="shared" si="20"/>
        <v>Het</v>
      </c>
      <c r="C111">
        <f t="shared" si="20"/>
        <v>2</v>
      </c>
      <c r="D111">
        <v>6</v>
      </c>
      <c r="E111">
        <v>109.624</v>
      </c>
      <c r="F111">
        <v>12885.416999999999</v>
      </c>
      <c r="G111">
        <v>4793.7950000000001</v>
      </c>
      <c r="H111">
        <v>2430.4070000000002</v>
      </c>
      <c r="I111">
        <v>12710.688</v>
      </c>
      <c r="K111">
        <f t="shared" si="10"/>
        <v>2.6514876001164005</v>
      </c>
      <c r="L111">
        <f t="shared" si="11"/>
        <v>5.2298598547486073</v>
      </c>
    </row>
    <row r="112" spans="1:14" x14ac:dyDescent="0.25">
      <c r="A112" t="str">
        <f t="shared" si="20"/>
        <v>DG12</v>
      </c>
      <c r="B112" t="str">
        <f t="shared" si="20"/>
        <v>Het</v>
      </c>
      <c r="C112">
        <f t="shared" si="20"/>
        <v>2</v>
      </c>
      <c r="D112">
        <v>7</v>
      </c>
      <c r="E112">
        <v>126.858</v>
      </c>
      <c r="F112">
        <v>10072.043</v>
      </c>
      <c r="G112">
        <v>4717.68</v>
      </c>
      <c r="H112">
        <v>3572.607</v>
      </c>
      <c r="I112">
        <v>9662.7459999999992</v>
      </c>
      <c r="K112">
        <f t="shared" si="10"/>
        <v>2.0481986908819585</v>
      </c>
      <c r="L112">
        <f t="shared" si="11"/>
        <v>2.7046764449602207</v>
      </c>
      <c r="N112">
        <f>AVERAGE(K106:K112)</f>
        <v>2.7184732851779456</v>
      </c>
    </row>
    <row r="113" spans="1:14" x14ac:dyDescent="0.25">
      <c r="A113" t="s">
        <v>207</v>
      </c>
      <c r="B113" t="s">
        <v>173</v>
      </c>
      <c r="C113">
        <v>1</v>
      </c>
      <c r="D113">
        <v>1</v>
      </c>
      <c r="E113">
        <v>172.81399999999999</v>
      </c>
      <c r="F113">
        <v>39280.487999999998</v>
      </c>
      <c r="G113">
        <v>2739.174</v>
      </c>
      <c r="H113">
        <v>1062.2560000000001</v>
      </c>
      <c r="I113">
        <v>20825.289000000001</v>
      </c>
      <c r="K113">
        <f t="shared" si="10"/>
        <v>7.6027623655890428</v>
      </c>
      <c r="L113">
        <f t="shared" si="11"/>
        <v>19.604774178729045</v>
      </c>
    </row>
    <row r="114" spans="1:14" x14ac:dyDescent="0.25">
      <c r="A114" t="str">
        <f t="shared" ref="A114:C118" si="21">A113</f>
        <v xml:space="preserve">DG12 </v>
      </c>
      <c r="B114" t="str">
        <f t="shared" si="21"/>
        <v>Het</v>
      </c>
      <c r="C114">
        <f t="shared" si="21"/>
        <v>1</v>
      </c>
      <c r="D114">
        <v>2</v>
      </c>
      <c r="E114">
        <v>159.41</v>
      </c>
      <c r="F114">
        <v>33977.826000000001</v>
      </c>
      <c r="G114">
        <v>2122.1179999999999</v>
      </c>
      <c r="H114">
        <v>616.09900000000005</v>
      </c>
      <c r="I114">
        <v>23010.597000000002</v>
      </c>
      <c r="K114">
        <f t="shared" ref="K114:K177" si="22">I114/G114</f>
        <v>10.84322219593821</v>
      </c>
      <c r="L114">
        <f t="shared" ref="L114:L177" si="23">I114/H114</f>
        <v>37.348862763938911</v>
      </c>
    </row>
    <row r="115" spans="1:14" x14ac:dyDescent="0.25">
      <c r="A115" t="str">
        <f t="shared" si="21"/>
        <v xml:space="preserve">DG12 </v>
      </c>
      <c r="B115" t="str">
        <f t="shared" si="21"/>
        <v>Het</v>
      </c>
      <c r="C115">
        <f t="shared" si="21"/>
        <v>1</v>
      </c>
      <c r="D115">
        <v>3</v>
      </c>
      <c r="E115">
        <v>206.32400000000001</v>
      </c>
      <c r="F115">
        <v>34298.082000000002</v>
      </c>
      <c r="G115">
        <v>2173.34</v>
      </c>
      <c r="H115">
        <v>1270.973</v>
      </c>
      <c r="I115">
        <v>20833.427</v>
      </c>
      <c r="K115">
        <f t="shared" si="22"/>
        <v>9.5859032641004163</v>
      </c>
      <c r="L115">
        <f t="shared" si="23"/>
        <v>16.391714851535006</v>
      </c>
    </row>
    <row r="116" spans="1:14" x14ac:dyDescent="0.25">
      <c r="A116" t="str">
        <f t="shared" si="21"/>
        <v xml:space="preserve">DG12 </v>
      </c>
      <c r="B116" t="str">
        <f t="shared" si="21"/>
        <v>Het</v>
      </c>
      <c r="C116">
        <f t="shared" si="21"/>
        <v>1</v>
      </c>
      <c r="D116">
        <v>5</v>
      </c>
      <c r="E116">
        <v>95.742000000000004</v>
      </c>
      <c r="F116">
        <v>13629.331</v>
      </c>
      <c r="G116">
        <v>1105.818</v>
      </c>
      <c r="H116">
        <v>347.06400000000002</v>
      </c>
      <c r="I116">
        <v>13819.858</v>
      </c>
      <c r="K116">
        <f t="shared" si="22"/>
        <v>12.497407349129785</v>
      </c>
      <c r="L116">
        <f t="shared" si="23"/>
        <v>39.819335914989743</v>
      </c>
    </row>
    <row r="117" spans="1:14" x14ac:dyDescent="0.25">
      <c r="A117" t="str">
        <f t="shared" si="21"/>
        <v xml:space="preserve">DG12 </v>
      </c>
      <c r="B117" t="str">
        <f t="shared" si="21"/>
        <v>Het</v>
      </c>
      <c r="C117">
        <f t="shared" si="21"/>
        <v>1</v>
      </c>
      <c r="D117">
        <v>6</v>
      </c>
      <c r="E117">
        <v>120.63500000000001</v>
      </c>
      <c r="F117">
        <v>18259.885999999999</v>
      </c>
      <c r="G117">
        <v>912.899</v>
      </c>
      <c r="H117">
        <v>183.82400000000001</v>
      </c>
      <c r="I117">
        <v>12522.556</v>
      </c>
      <c r="K117">
        <f t="shared" si="22"/>
        <v>13.717350988444505</v>
      </c>
      <c r="L117">
        <f t="shared" si="23"/>
        <v>68.122530246322569</v>
      </c>
    </row>
    <row r="118" spans="1:14" x14ac:dyDescent="0.25">
      <c r="A118" t="str">
        <f t="shared" si="21"/>
        <v xml:space="preserve">DG12 </v>
      </c>
      <c r="B118" t="str">
        <f t="shared" si="21"/>
        <v>Het</v>
      </c>
      <c r="C118">
        <f t="shared" si="21"/>
        <v>1</v>
      </c>
      <c r="D118">
        <v>7</v>
      </c>
      <c r="E118">
        <v>126.379</v>
      </c>
      <c r="F118">
        <v>15820.384</v>
      </c>
      <c r="G118">
        <v>1527.0830000000001</v>
      </c>
      <c r="H118">
        <v>808.54</v>
      </c>
      <c r="I118">
        <v>7822.5879999999997</v>
      </c>
      <c r="K118">
        <f t="shared" si="22"/>
        <v>5.1225689762769928</v>
      </c>
      <c r="L118">
        <f t="shared" si="23"/>
        <v>9.6749548569025645</v>
      </c>
      <c r="N118">
        <f>AVERAGE(K112:K118)</f>
        <v>8.7739162614801298</v>
      </c>
    </row>
    <row r="119" spans="1:14" x14ac:dyDescent="0.25">
      <c r="A119" t="s">
        <v>207</v>
      </c>
      <c r="B119" t="s">
        <v>173</v>
      </c>
      <c r="C119">
        <v>2</v>
      </c>
      <c r="D119">
        <v>1</v>
      </c>
      <c r="E119">
        <v>191.48400000000001</v>
      </c>
      <c r="F119">
        <v>32509.625</v>
      </c>
      <c r="G119">
        <v>1638.6220000000001</v>
      </c>
      <c r="H119">
        <v>2458.172</v>
      </c>
      <c r="I119">
        <v>7069.5780000000004</v>
      </c>
      <c r="K119">
        <f t="shared" si="22"/>
        <v>4.3143433934122699</v>
      </c>
      <c r="L119">
        <f t="shared" si="23"/>
        <v>2.8759492826376674</v>
      </c>
    </row>
    <row r="120" spans="1:14" x14ac:dyDescent="0.25">
      <c r="A120" t="str">
        <f t="shared" ref="A120:C126" si="24">A119</f>
        <v xml:space="preserve">DG12 </v>
      </c>
      <c r="B120" t="str">
        <f t="shared" si="24"/>
        <v>Het</v>
      </c>
      <c r="C120">
        <f t="shared" si="24"/>
        <v>2</v>
      </c>
      <c r="D120">
        <v>2</v>
      </c>
      <c r="E120">
        <v>146.48500000000001</v>
      </c>
      <c r="F120">
        <v>27325.682000000001</v>
      </c>
      <c r="G120">
        <v>1177.625</v>
      </c>
      <c r="H120">
        <v>2309.2930000000001</v>
      </c>
      <c r="I120">
        <v>6950.8580000000002</v>
      </c>
      <c r="K120">
        <f t="shared" si="22"/>
        <v>5.902437533170577</v>
      </c>
      <c r="L120">
        <f t="shared" si="23"/>
        <v>3.0099506645540433</v>
      </c>
    </row>
    <row r="121" spans="1:14" x14ac:dyDescent="0.25">
      <c r="A121" t="str">
        <f t="shared" si="24"/>
        <v xml:space="preserve">DG12 </v>
      </c>
      <c r="B121" t="str">
        <f t="shared" si="24"/>
        <v>Het</v>
      </c>
      <c r="C121">
        <f t="shared" si="24"/>
        <v>2</v>
      </c>
      <c r="D121">
        <v>3</v>
      </c>
      <c r="E121">
        <v>213.02600000000001</v>
      </c>
      <c r="F121">
        <v>34425.419000000002</v>
      </c>
      <c r="G121">
        <v>1488.7860000000001</v>
      </c>
      <c r="H121">
        <v>2275.3049999999998</v>
      </c>
      <c r="I121">
        <v>4385.9340000000002</v>
      </c>
      <c r="K121">
        <f t="shared" si="22"/>
        <v>2.9459801475833332</v>
      </c>
      <c r="L121">
        <f t="shared" si="23"/>
        <v>1.927624648124098</v>
      </c>
    </row>
    <row r="122" spans="1:14" x14ac:dyDescent="0.25">
      <c r="A122" t="str">
        <f t="shared" si="24"/>
        <v xml:space="preserve">DG12 </v>
      </c>
      <c r="B122" t="str">
        <f t="shared" si="24"/>
        <v>Het</v>
      </c>
      <c r="C122">
        <f t="shared" si="24"/>
        <v>2</v>
      </c>
      <c r="D122">
        <v>4</v>
      </c>
      <c r="E122">
        <v>192.92</v>
      </c>
      <c r="F122">
        <v>30250.116999999998</v>
      </c>
      <c r="G122">
        <v>1198.2090000000001</v>
      </c>
      <c r="H122">
        <v>1545.752</v>
      </c>
      <c r="I122">
        <v>4973.3100000000004</v>
      </c>
      <c r="K122">
        <f t="shared" si="22"/>
        <v>4.1506198000515768</v>
      </c>
      <c r="L122">
        <f t="shared" si="23"/>
        <v>3.2174048618407096</v>
      </c>
    </row>
    <row r="123" spans="1:14" x14ac:dyDescent="0.25">
      <c r="A123" t="str">
        <f t="shared" si="24"/>
        <v xml:space="preserve">DG12 </v>
      </c>
      <c r="B123" t="str">
        <f t="shared" si="24"/>
        <v>Het</v>
      </c>
      <c r="C123">
        <f t="shared" si="24"/>
        <v>2</v>
      </c>
      <c r="D123">
        <v>5</v>
      </c>
      <c r="E123">
        <v>267.59800000000001</v>
      </c>
      <c r="F123">
        <v>38681.144</v>
      </c>
      <c r="G123">
        <v>2202.5410000000002</v>
      </c>
      <c r="H123">
        <v>2232.221</v>
      </c>
      <c r="I123">
        <v>10838.456</v>
      </c>
      <c r="K123">
        <f t="shared" si="22"/>
        <v>4.9208872842775682</v>
      </c>
      <c r="L123">
        <f t="shared" si="23"/>
        <v>4.8554583081155496</v>
      </c>
    </row>
    <row r="124" spans="1:14" x14ac:dyDescent="0.25">
      <c r="A124" t="str">
        <f t="shared" si="24"/>
        <v xml:space="preserve">DG12 </v>
      </c>
      <c r="B124" t="str">
        <f t="shared" si="24"/>
        <v>Het</v>
      </c>
      <c r="C124">
        <f t="shared" si="24"/>
        <v>2</v>
      </c>
      <c r="D124">
        <v>6</v>
      </c>
      <c r="E124">
        <v>182.38800000000001</v>
      </c>
      <c r="F124">
        <v>25978.594000000001</v>
      </c>
      <c r="G124">
        <v>2022.068</v>
      </c>
      <c r="H124">
        <v>3156.6089999999999</v>
      </c>
      <c r="I124">
        <v>9691.4689999999991</v>
      </c>
      <c r="K124">
        <f t="shared" si="22"/>
        <v>4.7928501909925876</v>
      </c>
      <c r="L124">
        <f t="shared" si="23"/>
        <v>3.0702152214607508</v>
      </c>
    </row>
    <row r="125" spans="1:14" x14ac:dyDescent="0.25">
      <c r="A125" t="str">
        <f t="shared" si="24"/>
        <v xml:space="preserve">DG12 </v>
      </c>
      <c r="B125" t="str">
        <f t="shared" si="24"/>
        <v>Het</v>
      </c>
      <c r="C125">
        <f t="shared" si="24"/>
        <v>2</v>
      </c>
      <c r="D125">
        <v>7</v>
      </c>
      <c r="E125">
        <v>113.45399999999999</v>
      </c>
      <c r="F125">
        <v>23912.964</v>
      </c>
      <c r="G125">
        <v>967.95</v>
      </c>
      <c r="H125">
        <v>840.61300000000006</v>
      </c>
      <c r="I125">
        <v>5833.0720000000001</v>
      </c>
      <c r="K125">
        <f t="shared" si="22"/>
        <v>6.026212097732321</v>
      </c>
      <c r="L125">
        <f t="shared" si="23"/>
        <v>6.9390694647834374</v>
      </c>
    </row>
    <row r="126" spans="1:14" x14ac:dyDescent="0.25">
      <c r="A126" t="str">
        <f t="shared" si="24"/>
        <v xml:space="preserve">DG12 </v>
      </c>
      <c r="B126" t="str">
        <f t="shared" si="24"/>
        <v>Het</v>
      </c>
      <c r="C126">
        <f t="shared" si="24"/>
        <v>2</v>
      </c>
      <c r="D126">
        <v>8</v>
      </c>
      <c r="E126">
        <v>135.47499999999999</v>
      </c>
      <c r="F126">
        <v>16082.716</v>
      </c>
      <c r="G126">
        <v>1622.8240000000001</v>
      </c>
      <c r="H126">
        <v>2576.8919999999998</v>
      </c>
      <c r="I126">
        <v>5035.5429999999997</v>
      </c>
      <c r="K126">
        <f t="shared" si="22"/>
        <v>3.102950782093437</v>
      </c>
      <c r="L126">
        <f t="shared" si="23"/>
        <v>1.9541148794749643</v>
      </c>
      <c r="N126">
        <f>AVERAGE(K119:K126)</f>
        <v>4.5195351536642088</v>
      </c>
    </row>
    <row r="127" spans="1:14" x14ac:dyDescent="0.25">
      <c r="A127" t="s">
        <v>208</v>
      </c>
      <c r="B127" t="s">
        <v>173</v>
      </c>
      <c r="C127">
        <v>1</v>
      </c>
      <c r="D127">
        <v>1</v>
      </c>
      <c r="E127">
        <v>153.18700000000001</v>
      </c>
      <c r="F127">
        <v>17764.901000000002</v>
      </c>
      <c r="G127">
        <v>4542.951</v>
      </c>
      <c r="H127">
        <v>4399.3379999999997</v>
      </c>
      <c r="I127">
        <v>11422.96</v>
      </c>
      <c r="K127">
        <f t="shared" si="22"/>
        <v>2.5144361011157725</v>
      </c>
      <c r="L127">
        <f t="shared" si="23"/>
        <v>2.5965179306522934</v>
      </c>
    </row>
    <row r="128" spans="1:14" x14ac:dyDescent="0.25">
      <c r="A128" t="str">
        <f t="shared" ref="A128:C132" si="25">A127</f>
        <v>CQ6</v>
      </c>
      <c r="B128" t="str">
        <f t="shared" si="25"/>
        <v>Het</v>
      </c>
      <c r="C128">
        <f t="shared" si="25"/>
        <v>1</v>
      </c>
      <c r="D128">
        <v>2</v>
      </c>
      <c r="E128">
        <v>186.21799999999999</v>
      </c>
      <c r="F128">
        <v>17477.674999999999</v>
      </c>
      <c r="G128">
        <v>4690.8720000000003</v>
      </c>
      <c r="H128">
        <v>2947.413</v>
      </c>
      <c r="I128">
        <v>13085.039000000001</v>
      </c>
      <c r="K128">
        <f t="shared" si="22"/>
        <v>2.7894683547110217</v>
      </c>
      <c r="L128">
        <f t="shared" si="23"/>
        <v>4.4394996561391293</v>
      </c>
    </row>
    <row r="129" spans="1:14" x14ac:dyDescent="0.25">
      <c r="A129" t="str">
        <f t="shared" si="25"/>
        <v>CQ6</v>
      </c>
      <c r="B129" t="str">
        <f t="shared" si="25"/>
        <v>Het</v>
      </c>
      <c r="C129">
        <f t="shared" si="25"/>
        <v>1</v>
      </c>
      <c r="D129">
        <v>3</v>
      </c>
      <c r="E129">
        <v>140.262</v>
      </c>
      <c r="F129">
        <v>13763.849</v>
      </c>
      <c r="G129">
        <v>4283.9690000000001</v>
      </c>
      <c r="H129">
        <v>3237.511</v>
      </c>
      <c r="I129">
        <v>9892.527</v>
      </c>
      <c r="K129">
        <f t="shared" si="22"/>
        <v>2.309196681862077</v>
      </c>
      <c r="L129">
        <f t="shared" si="23"/>
        <v>3.0555964134175917</v>
      </c>
    </row>
    <row r="130" spans="1:14" x14ac:dyDescent="0.25">
      <c r="A130" t="str">
        <f t="shared" si="25"/>
        <v>CQ6</v>
      </c>
      <c r="B130" t="str">
        <f t="shared" si="25"/>
        <v>Het</v>
      </c>
      <c r="C130">
        <f t="shared" si="25"/>
        <v>1</v>
      </c>
      <c r="D130">
        <v>4</v>
      </c>
      <c r="E130">
        <v>119.199</v>
      </c>
      <c r="F130">
        <v>12964.883</v>
      </c>
      <c r="G130">
        <v>3551.5439999999999</v>
      </c>
      <c r="H130">
        <v>2687.4740000000002</v>
      </c>
      <c r="I130">
        <v>5312.7150000000001</v>
      </c>
      <c r="K130">
        <f t="shared" si="22"/>
        <v>1.4958888303228117</v>
      </c>
      <c r="L130">
        <f t="shared" si="23"/>
        <v>1.9768433108562167</v>
      </c>
    </row>
    <row r="131" spans="1:14" x14ac:dyDescent="0.25">
      <c r="A131" t="str">
        <f t="shared" si="25"/>
        <v>CQ6</v>
      </c>
      <c r="B131" t="str">
        <f t="shared" si="25"/>
        <v>Het</v>
      </c>
      <c r="C131">
        <f t="shared" si="25"/>
        <v>1</v>
      </c>
      <c r="D131">
        <v>5</v>
      </c>
      <c r="E131">
        <v>190.52600000000001</v>
      </c>
      <c r="F131">
        <v>14960.143</v>
      </c>
      <c r="G131">
        <v>4641.5649999999996</v>
      </c>
      <c r="H131">
        <v>5662.1729999999998</v>
      </c>
      <c r="I131">
        <v>8856.6</v>
      </c>
      <c r="K131">
        <f t="shared" si="22"/>
        <v>1.9081064253112907</v>
      </c>
      <c r="L131">
        <f t="shared" si="23"/>
        <v>1.564169798414849</v>
      </c>
    </row>
    <row r="132" spans="1:14" x14ac:dyDescent="0.25">
      <c r="A132" t="str">
        <f t="shared" si="25"/>
        <v>CQ6</v>
      </c>
      <c r="B132" t="str">
        <f t="shared" si="25"/>
        <v>Het</v>
      </c>
      <c r="C132">
        <f t="shared" si="25"/>
        <v>1</v>
      </c>
      <c r="D132">
        <v>6</v>
      </c>
      <c r="E132">
        <v>83.774000000000001</v>
      </c>
      <c r="F132">
        <v>8682.35</v>
      </c>
      <c r="G132">
        <v>2434.2370000000001</v>
      </c>
      <c r="H132">
        <v>1347.567</v>
      </c>
      <c r="I132">
        <v>5058.9989999999998</v>
      </c>
      <c r="K132">
        <f t="shared" si="22"/>
        <v>2.0782688785027914</v>
      </c>
      <c r="L132">
        <f t="shared" si="23"/>
        <v>3.7541725198079203</v>
      </c>
      <c r="N132">
        <f>AVERAGE(K127:K132)</f>
        <v>2.1825608786376276</v>
      </c>
    </row>
    <row r="133" spans="1:14" x14ac:dyDescent="0.25">
      <c r="A133" t="s">
        <v>208</v>
      </c>
      <c r="B133" t="s">
        <v>173</v>
      </c>
      <c r="C133">
        <v>2</v>
      </c>
      <c r="D133">
        <v>1</v>
      </c>
      <c r="E133">
        <v>196.75</v>
      </c>
      <c r="F133">
        <v>29241.475999999999</v>
      </c>
      <c r="G133">
        <v>6049.4489999999996</v>
      </c>
      <c r="H133">
        <v>3756.4319999999998</v>
      </c>
      <c r="I133">
        <v>19961.219000000001</v>
      </c>
      <c r="K133">
        <f t="shared" si="22"/>
        <v>3.2996755572284355</v>
      </c>
      <c r="L133">
        <f t="shared" si="23"/>
        <v>5.3138773708668232</v>
      </c>
    </row>
    <row r="134" spans="1:14" x14ac:dyDescent="0.25">
      <c r="A134" t="str">
        <f t="shared" ref="A134:C139" si="26">A133</f>
        <v>CQ6</v>
      </c>
      <c r="B134" t="str">
        <f t="shared" si="26"/>
        <v>Het</v>
      </c>
      <c r="C134">
        <f t="shared" si="26"/>
        <v>2</v>
      </c>
      <c r="D134">
        <v>2</v>
      </c>
      <c r="E134">
        <v>147.44200000000001</v>
      </c>
      <c r="F134">
        <v>16124.843000000001</v>
      </c>
      <c r="G134">
        <v>4449.6030000000001</v>
      </c>
      <c r="H134">
        <v>2909.5949999999998</v>
      </c>
      <c r="I134">
        <v>7526.2669999999998</v>
      </c>
      <c r="K134">
        <f t="shared" si="22"/>
        <v>1.6914468549216637</v>
      </c>
      <c r="L134">
        <f t="shared" si="23"/>
        <v>2.5867060535916511</v>
      </c>
    </row>
    <row r="135" spans="1:14" x14ac:dyDescent="0.25">
      <c r="A135" t="str">
        <f t="shared" si="26"/>
        <v>CQ6</v>
      </c>
      <c r="B135" t="str">
        <f t="shared" si="26"/>
        <v>Het</v>
      </c>
      <c r="C135">
        <f t="shared" si="26"/>
        <v>2</v>
      </c>
      <c r="D135">
        <v>3</v>
      </c>
      <c r="E135">
        <v>132.124</v>
      </c>
      <c r="F135">
        <v>21040.707999999999</v>
      </c>
      <c r="G135">
        <v>4051.3159999999998</v>
      </c>
      <c r="H135">
        <v>1753.5119999999999</v>
      </c>
      <c r="I135">
        <v>11515.83</v>
      </c>
      <c r="K135">
        <f t="shared" si="22"/>
        <v>2.8424911806435245</v>
      </c>
      <c r="L135">
        <f t="shared" si="23"/>
        <v>6.5672946635095739</v>
      </c>
    </row>
    <row r="136" spans="1:14" x14ac:dyDescent="0.25">
      <c r="A136" t="str">
        <f t="shared" si="26"/>
        <v>CQ6</v>
      </c>
      <c r="B136" t="str">
        <f t="shared" si="26"/>
        <v>Het</v>
      </c>
      <c r="C136">
        <f t="shared" si="26"/>
        <v>2</v>
      </c>
      <c r="D136">
        <v>4</v>
      </c>
      <c r="E136">
        <v>109.146</v>
      </c>
      <c r="F136">
        <v>17645.702000000001</v>
      </c>
      <c r="G136">
        <v>2734.866</v>
      </c>
      <c r="H136">
        <v>744.39300000000003</v>
      </c>
      <c r="I136">
        <v>7236.1689999999999</v>
      </c>
      <c r="K136">
        <f t="shared" si="22"/>
        <v>2.6458952650696599</v>
      </c>
      <c r="L136">
        <f t="shared" si="23"/>
        <v>9.7208987725569695</v>
      </c>
    </row>
    <row r="137" spans="1:14" x14ac:dyDescent="0.25">
      <c r="A137" t="str">
        <f t="shared" si="26"/>
        <v>CQ6</v>
      </c>
      <c r="B137" t="str">
        <f t="shared" si="26"/>
        <v>Het</v>
      </c>
      <c r="C137">
        <f t="shared" si="26"/>
        <v>2</v>
      </c>
      <c r="D137">
        <v>5</v>
      </c>
      <c r="E137">
        <v>175.208</v>
      </c>
      <c r="F137">
        <v>22286.31</v>
      </c>
      <c r="G137">
        <v>6195.9340000000002</v>
      </c>
      <c r="H137">
        <v>2622.848</v>
      </c>
      <c r="I137">
        <v>16970.722000000002</v>
      </c>
      <c r="K137">
        <f t="shared" si="22"/>
        <v>2.7390094858983329</v>
      </c>
      <c r="L137">
        <f t="shared" si="23"/>
        <v>6.4703413998828765</v>
      </c>
    </row>
    <row r="138" spans="1:14" x14ac:dyDescent="0.25">
      <c r="A138" t="str">
        <f t="shared" si="26"/>
        <v>CQ6</v>
      </c>
      <c r="B138" t="str">
        <f t="shared" si="26"/>
        <v>Het</v>
      </c>
      <c r="C138">
        <f t="shared" si="26"/>
        <v>2</v>
      </c>
      <c r="D138">
        <v>6</v>
      </c>
      <c r="E138">
        <v>160.36799999999999</v>
      </c>
      <c r="F138">
        <v>20322.165000000001</v>
      </c>
      <c r="G138">
        <v>5204.0479999999998</v>
      </c>
      <c r="H138">
        <v>2343.761</v>
      </c>
      <c r="I138">
        <v>11934.700999999999</v>
      </c>
      <c r="K138">
        <f t="shared" si="22"/>
        <v>2.2933495232941739</v>
      </c>
      <c r="L138">
        <f t="shared" si="23"/>
        <v>5.0921151943393541</v>
      </c>
    </row>
    <row r="139" spans="1:14" x14ac:dyDescent="0.25">
      <c r="A139" t="str">
        <f t="shared" si="26"/>
        <v>CQ6</v>
      </c>
      <c r="B139" t="str">
        <f t="shared" si="26"/>
        <v>Het</v>
      </c>
      <c r="C139">
        <f t="shared" si="26"/>
        <v>2</v>
      </c>
      <c r="D139">
        <v>7</v>
      </c>
      <c r="E139">
        <v>101.486</v>
      </c>
      <c r="F139">
        <v>11853.799000000001</v>
      </c>
      <c r="G139">
        <v>3146.0770000000002</v>
      </c>
      <c r="H139">
        <v>1066.5640000000001</v>
      </c>
      <c r="I139">
        <v>8803.9419999999991</v>
      </c>
      <c r="K139">
        <f t="shared" si="22"/>
        <v>2.7983873249128988</v>
      </c>
      <c r="L139">
        <f t="shared" si="23"/>
        <v>8.254490119674017</v>
      </c>
      <c r="N139">
        <f>AVERAGE(K133:K139)</f>
        <v>2.6157507417098129</v>
      </c>
    </row>
    <row r="140" spans="1:14" x14ac:dyDescent="0.25">
      <c r="A140" t="s">
        <v>187</v>
      </c>
      <c r="B140" t="s">
        <v>173</v>
      </c>
      <c r="C140">
        <v>1</v>
      </c>
      <c r="D140">
        <v>1</v>
      </c>
      <c r="E140">
        <v>157.017</v>
      </c>
      <c r="F140">
        <v>6705.759</v>
      </c>
      <c r="G140">
        <v>2938.317</v>
      </c>
      <c r="H140">
        <v>1504.104</v>
      </c>
      <c r="I140">
        <v>11079.246999999999</v>
      </c>
      <c r="K140">
        <f t="shared" si="22"/>
        <v>3.7706098423008814</v>
      </c>
      <c r="L140">
        <f t="shared" si="23"/>
        <v>7.3660112598596896</v>
      </c>
    </row>
    <row r="141" spans="1:14" x14ac:dyDescent="0.25">
      <c r="A141" t="str">
        <f t="shared" ref="A141:C145" si="27">A140</f>
        <v>CK8</v>
      </c>
      <c r="B141" t="str">
        <f t="shared" si="27"/>
        <v>Het</v>
      </c>
      <c r="C141">
        <f t="shared" si="27"/>
        <v>1</v>
      </c>
      <c r="D141">
        <v>2</v>
      </c>
      <c r="E141">
        <v>157.97399999999999</v>
      </c>
      <c r="F141">
        <v>9138.56</v>
      </c>
      <c r="G141">
        <v>4618.5870000000004</v>
      </c>
      <c r="H141">
        <v>1885.636</v>
      </c>
      <c r="I141">
        <v>17850.111000000001</v>
      </c>
      <c r="K141">
        <f t="shared" si="22"/>
        <v>3.8648424290805821</v>
      </c>
      <c r="L141">
        <f t="shared" si="23"/>
        <v>9.4663609519546732</v>
      </c>
    </row>
    <row r="142" spans="1:14" x14ac:dyDescent="0.25">
      <c r="A142" t="str">
        <f t="shared" si="27"/>
        <v>CK8</v>
      </c>
      <c r="B142" t="str">
        <f t="shared" si="27"/>
        <v>Het</v>
      </c>
      <c r="C142">
        <f t="shared" si="27"/>
        <v>1</v>
      </c>
      <c r="D142">
        <v>3</v>
      </c>
      <c r="E142">
        <v>153.666</v>
      </c>
      <c r="F142">
        <v>7352.9740000000002</v>
      </c>
      <c r="G142">
        <v>1795.16</v>
      </c>
      <c r="H142">
        <v>738.64800000000002</v>
      </c>
      <c r="I142">
        <v>7848.9170000000004</v>
      </c>
      <c r="K142">
        <f t="shared" si="22"/>
        <v>4.3722659818623413</v>
      </c>
      <c r="L142">
        <f t="shared" si="23"/>
        <v>10.626058691013853</v>
      </c>
    </row>
    <row r="143" spans="1:14" x14ac:dyDescent="0.25">
      <c r="A143" t="str">
        <f t="shared" si="27"/>
        <v>CK8</v>
      </c>
      <c r="B143" t="str">
        <f t="shared" si="27"/>
        <v>Het</v>
      </c>
      <c r="C143">
        <f t="shared" si="27"/>
        <v>1</v>
      </c>
      <c r="D143">
        <v>4</v>
      </c>
      <c r="E143">
        <v>175.68600000000001</v>
      </c>
      <c r="F143">
        <v>8336.7219999999998</v>
      </c>
      <c r="G143">
        <v>3262.8820000000001</v>
      </c>
      <c r="H143">
        <v>1773.6179999999999</v>
      </c>
      <c r="I143">
        <v>13645.607</v>
      </c>
      <c r="K143">
        <f t="shared" si="22"/>
        <v>4.1820718616241717</v>
      </c>
      <c r="L143">
        <f t="shared" si="23"/>
        <v>7.6936561311398508</v>
      </c>
    </row>
    <row r="144" spans="1:14" x14ac:dyDescent="0.25">
      <c r="A144" t="str">
        <f t="shared" si="27"/>
        <v>CK8</v>
      </c>
      <c r="B144" t="str">
        <f t="shared" si="27"/>
        <v>Het</v>
      </c>
      <c r="C144">
        <f t="shared" si="27"/>
        <v>1</v>
      </c>
      <c r="D144">
        <v>5</v>
      </c>
      <c r="E144">
        <v>131.64500000000001</v>
      </c>
      <c r="F144">
        <v>7640.2</v>
      </c>
      <c r="G144">
        <v>3077.6219999999998</v>
      </c>
      <c r="H144">
        <v>1878.934</v>
      </c>
      <c r="I144">
        <v>9282.6509999999998</v>
      </c>
      <c r="K144">
        <f t="shared" si="22"/>
        <v>3.0161764505192648</v>
      </c>
      <c r="L144">
        <f t="shared" si="23"/>
        <v>4.9403816206423432</v>
      </c>
    </row>
    <row r="145" spans="1:14" x14ac:dyDescent="0.25">
      <c r="A145" t="str">
        <f t="shared" si="27"/>
        <v>CK8</v>
      </c>
      <c r="B145" t="str">
        <f t="shared" si="27"/>
        <v>Het</v>
      </c>
      <c r="C145">
        <f t="shared" si="27"/>
        <v>1</v>
      </c>
      <c r="D145">
        <v>6</v>
      </c>
      <c r="E145">
        <v>126.379</v>
      </c>
      <c r="F145">
        <v>6536.2960000000003</v>
      </c>
      <c r="G145">
        <v>2471.0970000000002</v>
      </c>
      <c r="H145">
        <v>1811.915</v>
      </c>
      <c r="I145">
        <v>8854.2060000000001</v>
      </c>
      <c r="K145">
        <f t="shared" si="22"/>
        <v>3.5831074215216963</v>
      </c>
      <c r="L145">
        <f t="shared" si="23"/>
        <v>4.8866563828877183</v>
      </c>
      <c r="N145">
        <f>AVERAGE(K140:K145)</f>
        <v>3.7981789978181557</v>
      </c>
    </row>
    <row r="146" spans="1:14" x14ac:dyDescent="0.25">
      <c r="A146" t="s">
        <v>187</v>
      </c>
      <c r="B146" t="s">
        <v>173</v>
      </c>
      <c r="C146">
        <v>2</v>
      </c>
      <c r="D146">
        <v>1</v>
      </c>
      <c r="E146">
        <v>199.143</v>
      </c>
      <c r="F146">
        <v>6125.085</v>
      </c>
      <c r="G146">
        <v>2507.9580000000001</v>
      </c>
      <c r="H146">
        <v>1348.0450000000001</v>
      </c>
      <c r="I146">
        <v>5708.1289999999999</v>
      </c>
      <c r="K146">
        <f t="shared" si="22"/>
        <v>2.2760066157407737</v>
      </c>
      <c r="L146">
        <f t="shared" si="23"/>
        <v>4.2343757070424202</v>
      </c>
    </row>
    <row r="147" spans="1:14" x14ac:dyDescent="0.25">
      <c r="A147" t="str">
        <f t="shared" ref="A147:C153" si="28">A146</f>
        <v>CK8</v>
      </c>
      <c r="B147" t="str">
        <f t="shared" si="28"/>
        <v>Het</v>
      </c>
      <c r="C147">
        <f t="shared" si="28"/>
        <v>2</v>
      </c>
      <c r="D147">
        <v>2</v>
      </c>
      <c r="E147">
        <v>242.227</v>
      </c>
      <c r="F147">
        <v>10296.079</v>
      </c>
      <c r="G147">
        <v>4256.2039999999997</v>
      </c>
      <c r="H147">
        <v>1204.432</v>
      </c>
      <c r="I147">
        <v>18838.645</v>
      </c>
      <c r="K147">
        <f t="shared" si="22"/>
        <v>4.4261611990402718</v>
      </c>
      <c r="L147">
        <f t="shared" si="23"/>
        <v>15.641103026156728</v>
      </c>
    </row>
    <row r="148" spans="1:14" x14ac:dyDescent="0.25">
      <c r="A148" t="str">
        <f t="shared" si="28"/>
        <v>CK8</v>
      </c>
      <c r="B148" t="str">
        <f t="shared" si="28"/>
        <v>Het</v>
      </c>
      <c r="C148">
        <f t="shared" si="28"/>
        <v>2</v>
      </c>
      <c r="D148">
        <v>3</v>
      </c>
      <c r="E148">
        <v>179.51599999999999</v>
      </c>
      <c r="F148">
        <v>9208.4509999999991</v>
      </c>
      <c r="G148">
        <v>2746.355</v>
      </c>
      <c r="H148">
        <v>1898.5609999999999</v>
      </c>
      <c r="I148">
        <v>7797.6949999999997</v>
      </c>
      <c r="K148">
        <f t="shared" si="22"/>
        <v>2.8392888027949774</v>
      </c>
      <c r="L148">
        <f t="shared" si="23"/>
        <v>4.1071606337642033</v>
      </c>
    </row>
    <row r="149" spans="1:14" x14ac:dyDescent="0.25">
      <c r="A149" t="str">
        <f t="shared" si="28"/>
        <v>CK8</v>
      </c>
      <c r="B149" t="str">
        <f t="shared" si="28"/>
        <v>Het</v>
      </c>
      <c r="C149">
        <f t="shared" si="28"/>
        <v>2</v>
      </c>
      <c r="D149">
        <v>4</v>
      </c>
      <c r="E149">
        <v>201.53700000000001</v>
      </c>
      <c r="F149">
        <v>10167.785</v>
      </c>
      <c r="G149">
        <v>2789.4389999999999</v>
      </c>
      <c r="H149">
        <v>2417.96</v>
      </c>
      <c r="I149">
        <v>11975.391</v>
      </c>
      <c r="K149">
        <f t="shared" si="22"/>
        <v>4.2931180785813918</v>
      </c>
      <c r="L149">
        <f t="shared" si="23"/>
        <v>4.9526836672236101</v>
      </c>
    </row>
    <row r="150" spans="1:14" x14ac:dyDescent="0.25">
      <c r="A150" t="str">
        <f t="shared" si="28"/>
        <v>CK8</v>
      </c>
      <c r="B150" t="str">
        <f t="shared" si="28"/>
        <v>Het</v>
      </c>
      <c r="C150">
        <f t="shared" si="28"/>
        <v>2</v>
      </c>
      <c r="D150">
        <v>5</v>
      </c>
      <c r="E150">
        <v>202.97300000000001</v>
      </c>
      <c r="F150">
        <v>8850.3770000000004</v>
      </c>
      <c r="G150">
        <v>2881.3510000000001</v>
      </c>
      <c r="H150">
        <v>2522.7979999999998</v>
      </c>
      <c r="I150">
        <v>9282.6509999999998</v>
      </c>
      <c r="K150">
        <f t="shared" si="22"/>
        <v>3.221631449969129</v>
      </c>
      <c r="L150">
        <f t="shared" si="23"/>
        <v>3.6795062466356803</v>
      </c>
    </row>
    <row r="151" spans="1:14" x14ac:dyDescent="0.25">
      <c r="A151" t="str">
        <f t="shared" si="28"/>
        <v>CK8</v>
      </c>
      <c r="B151" t="str">
        <f t="shared" si="28"/>
        <v>Het</v>
      </c>
      <c r="C151">
        <f t="shared" si="28"/>
        <v>2</v>
      </c>
      <c r="D151">
        <v>6</v>
      </c>
      <c r="E151">
        <v>214.46199999999999</v>
      </c>
      <c r="F151">
        <v>10367.406000000001</v>
      </c>
      <c r="G151">
        <v>3419.8989999999999</v>
      </c>
      <c r="H151">
        <v>3046.5059999999999</v>
      </c>
      <c r="I151">
        <v>9017.9249999999993</v>
      </c>
      <c r="K151">
        <f t="shared" si="22"/>
        <v>2.6368980487435447</v>
      </c>
      <c r="L151">
        <f t="shared" si="23"/>
        <v>2.9600877201620479</v>
      </c>
    </row>
    <row r="152" spans="1:14" x14ac:dyDescent="0.25">
      <c r="A152" t="str">
        <f t="shared" si="28"/>
        <v>CK8</v>
      </c>
      <c r="B152" t="str">
        <f t="shared" si="28"/>
        <v>Het</v>
      </c>
      <c r="C152">
        <f t="shared" si="28"/>
        <v>2</v>
      </c>
      <c r="D152">
        <v>7</v>
      </c>
      <c r="E152">
        <v>170.899</v>
      </c>
      <c r="F152">
        <v>5761.2659999999996</v>
      </c>
      <c r="G152">
        <v>2546.2550000000001</v>
      </c>
      <c r="H152">
        <v>2029.7270000000001</v>
      </c>
      <c r="I152">
        <v>7906.8410000000003</v>
      </c>
      <c r="K152">
        <f t="shared" si="22"/>
        <v>3.1052824638537775</v>
      </c>
      <c r="L152">
        <f t="shared" si="23"/>
        <v>3.8955194467039163</v>
      </c>
    </row>
    <row r="153" spans="1:14" x14ac:dyDescent="0.25">
      <c r="A153" t="str">
        <f t="shared" si="28"/>
        <v>CK8</v>
      </c>
      <c r="B153" t="str">
        <f t="shared" si="28"/>
        <v>Het</v>
      </c>
      <c r="C153">
        <f t="shared" si="28"/>
        <v>2</v>
      </c>
      <c r="D153">
        <v>8</v>
      </c>
      <c r="E153">
        <v>146.48500000000001</v>
      </c>
      <c r="F153">
        <v>4109.24</v>
      </c>
      <c r="G153">
        <v>1993.8240000000001</v>
      </c>
      <c r="H153">
        <v>2187.223</v>
      </c>
      <c r="I153">
        <v>3519.9490000000001</v>
      </c>
      <c r="K153">
        <f t="shared" si="22"/>
        <v>1.7654261359076828</v>
      </c>
      <c r="L153">
        <f t="shared" si="23"/>
        <v>1.6093233291712825</v>
      </c>
      <c r="N153">
        <f>AVERAGE(K146:K153)</f>
        <v>3.0704765993289431</v>
      </c>
    </row>
    <row r="154" spans="1:14" x14ac:dyDescent="0.25">
      <c r="A154" t="s">
        <v>188</v>
      </c>
      <c r="B154" t="s">
        <v>59</v>
      </c>
      <c r="C154">
        <v>1</v>
      </c>
      <c r="D154">
        <v>1</v>
      </c>
      <c r="E154">
        <v>149.357</v>
      </c>
      <c r="F154">
        <v>7146.6509999999998</v>
      </c>
      <c r="G154">
        <v>1813.829</v>
      </c>
      <c r="H154">
        <v>1102.4670000000001</v>
      </c>
      <c r="I154">
        <v>4332.3190000000004</v>
      </c>
      <c r="K154">
        <f t="shared" si="22"/>
        <v>2.388493623158523</v>
      </c>
      <c r="L154">
        <f t="shared" si="23"/>
        <v>3.9296586655201473</v>
      </c>
    </row>
    <row r="155" spans="1:14" x14ac:dyDescent="0.25">
      <c r="A155" t="str">
        <f t="shared" ref="A155:C159" si="29">A154</f>
        <v>GA10</v>
      </c>
      <c r="B155" t="str">
        <f t="shared" si="29"/>
        <v>control</v>
      </c>
      <c r="C155">
        <f t="shared" si="29"/>
        <v>1</v>
      </c>
      <c r="D155">
        <v>2</v>
      </c>
      <c r="E155">
        <v>184.303</v>
      </c>
      <c r="F155">
        <v>9328.607</v>
      </c>
      <c r="G155">
        <v>1460.0630000000001</v>
      </c>
      <c r="H155">
        <v>1939.251</v>
      </c>
      <c r="I155">
        <v>5263.4080000000004</v>
      </c>
      <c r="K155">
        <f t="shared" si="22"/>
        <v>3.6049184179038849</v>
      </c>
      <c r="L155">
        <f t="shared" si="23"/>
        <v>2.7141447909527958</v>
      </c>
    </row>
    <row r="156" spans="1:14" x14ac:dyDescent="0.25">
      <c r="A156" t="str">
        <f t="shared" si="29"/>
        <v>GA10</v>
      </c>
      <c r="B156" t="str">
        <f t="shared" si="29"/>
        <v>control</v>
      </c>
      <c r="C156">
        <f t="shared" si="29"/>
        <v>1</v>
      </c>
      <c r="D156">
        <v>3</v>
      </c>
      <c r="E156">
        <v>255.631</v>
      </c>
      <c r="F156">
        <v>10111.297</v>
      </c>
      <c r="G156">
        <v>1952.1759999999999</v>
      </c>
      <c r="H156">
        <v>4581.7259999999997</v>
      </c>
      <c r="I156">
        <v>5030.7560000000003</v>
      </c>
      <c r="K156">
        <f t="shared" si="22"/>
        <v>2.5769992049897144</v>
      </c>
      <c r="L156">
        <f t="shared" si="23"/>
        <v>1.0980045511233105</v>
      </c>
    </row>
    <row r="157" spans="1:14" x14ac:dyDescent="0.25">
      <c r="A157" t="str">
        <f t="shared" si="29"/>
        <v>GA10</v>
      </c>
      <c r="B157" t="str">
        <f t="shared" si="29"/>
        <v>control</v>
      </c>
      <c r="C157">
        <f t="shared" si="29"/>
        <v>1</v>
      </c>
      <c r="D157">
        <v>4</v>
      </c>
      <c r="E157">
        <v>234.089</v>
      </c>
      <c r="F157">
        <v>10682.876</v>
      </c>
      <c r="G157">
        <v>2025.4190000000001</v>
      </c>
      <c r="H157">
        <v>2549.127</v>
      </c>
      <c r="I157">
        <v>6773.7359999999999</v>
      </c>
      <c r="K157">
        <f t="shared" si="22"/>
        <v>3.3443628207299327</v>
      </c>
      <c r="L157">
        <f t="shared" si="23"/>
        <v>2.6572767853465127</v>
      </c>
    </row>
    <row r="158" spans="1:14" x14ac:dyDescent="0.25">
      <c r="A158" t="str">
        <f t="shared" si="29"/>
        <v>GA10</v>
      </c>
      <c r="B158" t="str">
        <f t="shared" si="29"/>
        <v>control</v>
      </c>
      <c r="C158">
        <f t="shared" si="29"/>
        <v>1</v>
      </c>
      <c r="D158">
        <v>5</v>
      </c>
      <c r="E158">
        <v>278.13</v>
      </c>
      <c r="F158">
        <v>11288.922</v>
      </c>
      <c r="G158">
        <v>1650.1110000000001</v>
      </c>
      <c r="H158">
        <v>2257.5929999999998</v>
      </c>
      <c r="I158">
        <v>4646.3519999999999</v>
      </c>
      <c r="K158">
        <f t="shared" si="22"/>
        <v>2.8157814837910902</v>
      </c>
      <c r="L158">
        <f t="shared" si="23"/>
        <v>2.0580999320958209</v>
      </c>
    </row>
    <row r="159" spans="1:14" x14ac:dyDescent="0.25">
      <c r="A159" t="str">
        <f t="shared" si="29"/>
        <v>GA10</v>
      </c>
      <c r="B159" t="str">
        <f t="shared" si="29"/>
        <v>control</v>
      </c>
      <c r="C159">
        <f t="shared" si="29"/>
        <v>1</v>
      </c>
      <c r="D159">
        <v>6</v>
      </c>
      <c r="E159">
        <v>293.92700000000002</v>
      </c>
      <c r="F159">
        <v>8920.268</v>
      </c>
      <c r="G159">
        <v>1518.944</v>
      </c>
      <c r="H159">
        <v>4488.3779999999997</v>
      </c>
      <c r="I159">
        <v>4112.1130000000003</v>
      </c>
      <c r="K159">
        <f t="shared" si="22"/>
        <v>2.7072183042956159</v>
      </c>
      <c r="L159">
        <f t="shared" si="23"/>
        <v>0.9161690481505792</v>
      </c>
      <c r="N159">
        <f>AVERAGE(K154:K159)</f>
        <v>2.9062956424781272</v>
      </c>
    </row>
    <row r="160" spans="1:14" x14ac:dyDescent="0.25">
      <c r="A160" t="s">
        <v>188</v>
      </c>
      <c r="B160" t="s">
        <v>59</v>
      </c>
      <c r="C160">
        <v>2</v>
      </c>
      <c r="D160">
        <v>1</v>
      </c>
      <c r="E160">
        <v>315.94799999999998</v>
      </c>
      <c r="F160">
        <v>16130.587</v>
      </c>
      <c r="G160">
        <v>2486.895</v>
      </c>
      <c r="H160">
        <v>2701.835</v>
      </c>
      <c r="I160">
        <v>6926.9229999999998</v>
      </c>
      <c r="K160">
        <f t="shared" si="22"/>
        <v>2.7853701101172343</v>
      </c>
      <c r="L160">
        <f t="shared" si="23"/>
        <v>2.5637846130500197</v>
      </c>
    </row>
    <row r="161" spans="1:14" x14ac:dyDescent="0.25">
      <c r="A161" t="str">
        <f t="shared" ref="A161:C166" si="30">A160</f>
        <v>GA10</v>
      </c>
      <c r="B161" t="str">
        <f t="shared" si="30"/>
        <v>control</v>
      </c>
      <c r="C161">
        <f t="shared" si="30"/>
        <v>2</v>
      </c>
      <c r="D161">
        <v>2</v>
      </c>
      <c r="E161">
        <v>356.63799999999998</v>
      </c>
      <c r="F161">
        <v>13043.87</v>
      </c>
      <c r="G161">
        <v>1867.924</v>
      </c>
      <c r="H161">
        <v>3053.2080000000001</v>
      </c>
      <c r="I161">
        <v>5242.3450000000003</v>
      </c>
      <c r="K161">
        <f t="shared" si="22"/>
        <v>2.8065087230529722</v>
      </c>
      <c r="L161">
        <f t="shared" si="23"/>
        <v>1.7169956976399905</v>
      </c>
    </row>
    <row r="162" spans="1:14" x14ac:dyDescent="0.25">
      <c r="A162" t="str">
        <f t="shared" si="30"/>
        <v>GA10</v>
      </c>
      <c r="B162" t="str">
        <f t="shared" si="30"/>
        <v>control</v>
      </c>
      <c r="C162">
        <f t="shared" si="30"/>
        <v>2</v>
      </c>
      <c r="D162">
        <v>3</v>
      </c>
      <c r="E162">
        <v>375.30799999999999</v>
      </c>
      <c r="F162">
        <v>14113.306</v>
      </c>
      <c r="G162">
        <v>2715.7179999999998</v>
      </c>
      <c r="H162">
        <v>4139.8779999999997</v>
      </c>
      <c r="I162">
        <v>7259.6260000000002</v>
      </c>
      <c r="K162">
        <f t="shared" si="22"/>
        <v>2.6731884532930152</v>
      </c>
      <c r="L162">
        <f t="shared" si="23"/>
        <v>1.7535845259208123</v>
      </c>
    </row>
    <row r="163" spans="1:14" x14ac:dyDescent="0.25">
      <c r="A163" t="str">
        <f t="shared" si="30"/>
        <v>GA10</v>
      </c>
      <c r="B163" t="str">
        <f t="shared" si="30"/>
        <v>control</v>
      </c>
      <c r="C163">
        <f t="shared" si="30"/>
        <v>2</v>
      </c>
      <c r="D163">
        <v>4</v>
      </c>
      <c r="E163">
        <v>161.32499999999999</v>
      </c>
      <c r="F163">
        <v>7082.5029999999997</v>
      </c>
      <c r="G163">
        <v>1633.356</v>
      </c>
      <c r="H163">
        <v>2154.192</v>
      </c>
      <c r="I163">
        <v>3920.6289999999999</v>
      </c>
      <c r="K163">
        <f t="shared" si="22"/>
        <v>2.4003517910363694</v>
      </c>
      <c r="L163">
        <f t="shared" si="23"/>
        <v>1.8199997957470828</v>
      </c>
    </row>
    <row r="164" spans="1:14" x14ac:dyDescent="0.25">
      <c r="A164" t="str">
        <f t="shared" si="30"/>
        <v>GA10</v>
      </c>
      <c r="B164" t="str">
        <f t="shared" si="30"/>
        <v>control</v>
      </c>
      <c r="C164">
        <f t="shared" si="30"/>
        <v>2</v>
      </c>
      <c r="D164">
        <v>5</v>
      </c>
      <c r="E164">
        <v>101.008</v>
      </c>
      <c r="F164">
        <v>4571.1949999999997</v>
      </c>
      <c r="G164">
        <v>497.37900000000002</v>
      </c>
      <c r="H164">
        <v>744.87199999999996</v>
      </c>
      <c r="I164">
        <v>1463.893</v>
      </c>
      <c r="K164">
        <f t="shared" si="22"/>
        <v>2.9432143295153192</v>
      </c>
      <c r="L164">
        <f t="shared" si="23"/>
        <v>1.9652947083525762</v>
      </c>
    </row>
    <row r="165" spans="1:14" x14ac:dyDescent="0.25">
      <c r="A165" t="str">
        <f t="shared" si="30"/>
        <v>GA10</v>
      </c>
      <c r="B165" t="str">
        <f t="shared" si="30"/>
        <v>control</v>
      </c>
      <c r="C165">
        <f t="shared" si="30"/>
        <v>2</v>
      </c>
      <c r="D165">
        <v>6</v>
      </c>
      <c r="E165">
        <v>167.548</v>
      </c>
      <c r="F165">
        <v>6482.6809999999996</v>
      </c>
      <c r="G165">
        <v>1108.691</v>
      </c>
      <c r="H165">
        <v>2512.7449999999999</v>
      </c>
      <c r="I165">
        <v>2771.7269999999999</v>
      </c>
      <c r="K165">
        <f t="shared" si="22"/>
        <v>2.4999995490177152</v>
      </c>
      <c r="L165">
        <f t="shared" si="23"/>
        <v>1.1030673625855389</v>
      </c>
    </row>
    <row r="166" spans="1:14" x14ac:dyDescent="0.25">
      <c r="A166" t="str">
        <f t="shared" si="30"/>
        <v>GA10</v>
      </c>
      <c r="B166" t="str">
        <f t="shared" si="30"/>
        <v>control</v>
      </c>
      <c r="C166">
        <f t="shared" si="30"/>
        <v>2</v>
      </c>
      <c r="D166">
        <v>7</v>
      </c>
      <c r="E166">
        <v>232.65299999999999</v>
      </c>
      <c r="F166">
        <v>7533.9260000000004</v>
      </c>
      <c r="G166">
        <v>1243.2080000000001</v>
      </c>
      <c r="H166">
        <v>5288.78</v>
      </c>
      <c r="I166">
        <v>3766.9630000000002</v>
      </c>
      <c r="K166">
        <f t="shared" si="22"/>
        <v>3.0300343948880637</v>
      </c>
      <c r="L166">
        <f t="shared" si="23"/>
        <v>0.71225556744655671</v>
      </c>
      <c r="N166">
        <f>AVERAGE(K160:K166)</f>
        <v>2.7340953358458124</v>
      </c>
    </row>
    <row r="167" spans="1:14" x14ac:dyDescent="0.25">
      <c r="A167" t="s">
        <v>189</v>
      </c>
      <c r="B167" t="s">
        <v>59</v>
      </c>
      <c r="C167">
        <v>1</v>
      </c>
      <c r="D167">
        <v>1</v>
      </c>
      <c r="E167">
        <v>166.59100000000001</v>
      </c>
      <c r="F167">
        <v>12241.074000000001</v>
      </c>
      <c r="G167">
        <v>2567.3180000000002</v>
      </c>
      <c r="H167">
        <v>5265.8019999999997</v>
      </c>
      <c r="I167">
        <v>8158.1629999999996</v>
      </c>
      <c r="K167">
        <f t="shared" si="22"/>
        <v>3.1776986723109482</v>
      </c>
      <c r="L167">
        <f t="shared" si="23"/>
        <v>1.5492726464078976</v>
      </c>
    </row>
    <row r="168" spans="1:14" x14ac:dyDescent="0.25">
      <c r="A168" t="str">
        <f t="shared" ref="A168:C173" si="31">A167</f>
        <v>GA11</v>
      </c>
      <c r="B168" t="str">
        <f t="shared" si="31"/>
        <v>control</v>
      </c>
      <c r="C168">
        <f t="shared" si="31"/>
        <v>1</v>
      </c>
      <c r="D168">
        <v>2</v>
      </c>
      <c r="E168">
        <v>239.833</v>
      </c>
      <c r="F168">
        <v>16133.459000000001</v>
      </c>
      <c r="G168">
        <v>2133.607</v>
      </c>
      <c r="H168">
        <v>4431.4120000000003</v>
      </c>
      <c r="I168">
        <v>8074.3890000000001</v>
      </c>
      <c r="K168">
        <f t="shared" si="22"/>
        <v>3.7843843781914854</v>
      </c>
      <c r="L168">
        <f t="shared" si="23"/>
        <v>1.8220804113903197</v>
      </c>
    </row>
    <row r="169" spans="1:14" x14ac:dyDescent="0.25">
      <c r="A169" t="str">
        <f t="shared" si="31"/>
        <v>GA11</v>
      </c>
      <c r="B169" t="str">
        <f t="shared" si="31"/>
        <v>control</v>
      </c>
      <c r="C169">
        <f t="shared" si="31"/>
        <v>1</v>
      </c>
      <c r="D169">
        <v>3</v>
      </c>
      <c r="E169">
        <v>191.48400000000001</v>
      </c>
      <c r="F169">
        <v>11088.821</v>
      </c>
      <c r="G169">
        <v>1635.271</v>
      </c>
      <c r="H169">
        <v>5751.692</v>
      </c>
      <c r="I169">
        <v>4808.6350000000002</v>
      </c>
      <c r="K169">
        <f t="shared" si="22"/>
        <v>2.9405737642262353</v>
      </c>
      <c r="L169">
        <f t="shared" si="23"/>
        <v>0.83603833445879927</v>
      </c>
    </row>
    <row r="170" spans="1:14" x14ac:dyDescent="0.25">
      <c r="A170" t="str">
        <f t="shared" si="31"/>
        <v>GA11</v>
      </c>
      <c r="B170" t="str">
        <f t="shared" si="31"/>
        <v>control</v>
      </c>
      <c r="C170">
        <f t="shared" si="31"/>
        <v>1</v>
      </c>
      <c r="D170">
        <v>4</v>
      </c>
      <c r="E170">
        <v>293.44900000000001</v>
      </c>
      <c r="F170">
        <v>19682.61</v>
      </c>
      <c r="G170">
        <v>3022.0920000000001</v>
      </c>
      <c r="H170">
        <v>4891.451</v>
      </c>
      <c r="I170">
        <v>20523.223000000002</v>
      </c>
      <c r="K170">
        <f t="shared" si="22"/>
        <v>6.7910649311801237</v>
      </c>
      <c r="L170">
        <f t="shared" si="23"/>
        <v>4.1957331270414446</v>
      </c>
    </row>
    <row r="171" spans="1:14" x14ac:dyDescent="0.25">
      <c r="A171" t="str">
        <f t="shared" si="31"/>
        <v>GA11</v>
      </c>
      <c r="B171" t="str">
        <f t="shared" si="31"/>
        <v>control</v>
      </c>
      <c r="C171">
        <f t="shared" si="31"/>
        <v>1</v>
      </c>
      <c r="D171">
        <v>5</v>
      </c>
      <c r="E171">
        <v>176.64400000000001</v>
      </c>
      <c r="F171">
        <v>13702.094999999999</v>
      </c>
      <c r="G171">
        <v>1428.4680000000001</v>
      </c>
      <c r="H171">
        <v>3346.6559999999999</v>
      </c>
      <c r="I171">
        <v>8467.8880000000008</v>
      </c>
      <c r="K171">
        <f t="shared" si="22"/>
        <v>5.927950783636736</v>
      </c>
      <c r="L171">
        <f t="shared" si="23"/>
        <v>2.530253482879627</v>
      </c>
    </row>
    <row r="172" spans="1:14" x14ac:dyDescent="0.25">
      <c r="A172" t="str">
        <f t="shared" si="31"/>
        <v>GA11</v>
      </c>
      <c r="B172" t="str">
        <f t="shared" si="31"/>
        <v>control</v>
      </c>
      <c r="C172">
        <f t="shared" si="31"/>
        <v>1</v>
      </c>
      <c r="D172">
        <v>6</v>
      </c>
      <c r="E172">
        <v>158.453</v>
      </c>
      <c r="F172">
        <v>10085.924999999999</v>
      </c>
      <c r="G172">
        <v>1682.663</v>
      </c>
      <c r="H172">
        <v>2259.9859999999999</v>
      </c>
      <c r="I172">
        <v>9390.3610000000008</v>
      </c>
      <c r="K172">
        <f t="shared" si="22"/>
        <v>5.5806545933440033</v>
      </c>
      <c r="L172">
        <f t="shared" si="23"/>
        <v>4.1550527304151448</v>
      </c>
    </row>
    <row r="173" spans="1:14" x14ac:dyDescent="0.25">
      <c r="A173" t="str">
        <f t="shared" si="31"/>
        <v>GA11</v>
      </c>
      <c r="B173" t="str">
        <f t="shared" si="31"/>
        <v>control</v>
      </c>
      <c r="C173">
        <f t="shared" si="31"/>
        <v>1</v>
      </c>
      <c r="D173">
        <v>7</v>
      </c>
      <c r="E173">
        <v>186.697</v>
      </c>
      <c r="F173">
        <v>9709.66</v>
      </c>
      <c r="G173">
        <v>2232.6999999999998</v>
      </c>
      <c r="H173">
        <v>4998.2030000000004</v>
      </c>
      <c r="I173">
        <v>7358.24</v>
      </c>
      <c r="K173">
        <f t="shared" si="22"/>
        <v>3.2956689210373091</v>
      </c>
      <c r="L173">
        <f t="shared" si="23"/>
        <v>1.4721771004499016</v>
      </c>
      <c r="N173">
        <f>AVERAGE(K167:K173)</f>
        <v>4.499713720560977</v>
      </c>
    </row>
    <row r="174" spans="1:14" x14ac:dyDescent="0.25">
      <c r="A174" t="s">
        <v>189</v>
      </c>
      <c r="B174" t="s">
        <v>59</v>
      </c>
      <c r="C174">
        <v>2</v>
      </c>
      <c r="D174">
        <v>1</v>
      </c>
      <c r="E174">
        <v>245.09899999999999</v>
      </c>
      <c r="F174">
        <v>19435.596000000001</v>
      </c>
      <c r="G174">
        <v>2089.5659999999998</v>
      </c>
      <c r="H174">
        <v>1405.49</v>
      </c>
      <c r="I174">
        <v>9067.232</v>
      </c>
      <c r="K174">
        <f t="shared" si="22"/>
        <v>4.3392895941071021</v>
      </c>
      <c r="L174">
        <f t="shared" si="23"/>
        <v>6.4512959892991057</v>
      </c>
    </row>
    <row r="175" spans="1:14" x14ac:dyDescent="0.25">
      <c r="A175" t="str">
        <f t="shared" ref="A175:C178" si="32">A174</f>
        <v>GA11</v>
      </c>
      <c r="B175" t="str">
        <f t="shared" si="32"/>
        <v>control</v>
      </c>
      <c r="C175">
        <f t="shared" si="32"/>
        <v>2</v>
      </c>
      <c r="D175">
        <v>2</v>
      </c>
      <c r="E175">
        <v>242.70599999999999</v>
      </c>
      <c r="F175">
        <v>13524.014999999999</v>
      </c>
      <c r="G175">
        <v>1798.0319999999999</v>
      </c>
      <c r="H175">
        <v>1066.5640000000001</v>
      </c>
      <c r="I175">
        <v>9755.1370000000006</v>
      </c>
      <c r="K175">
        <f t="shared" si="22"/>
        <v>5.4254523834948438</v>
      </c>
      <c r="L175">
        <f t="shared" si="23"/>
        <v>9.1463212709223267</v>
      </c>
    </row>
    <row r="176" spans="1:14" x14ac:dyDescent="0.25">
      <c r="A176" t="str">
        <f t="shared" si="32"/>
        <v>GA11</v>
      </c>
      <c r="B176" t="str">
        <f t="shared" si="32"/>
        <v>control</v>
      </c>
      <c r="C176">
        <f t="shared" si="32"/>
        <v>2</v>
      </c>
      <c r="D176">
        <v>3</v>
      </c>
      <c r="E176">
        <v>206.80199999999999</v>
      </c>
      <c r="F176">
        <v>11892.094999999999</v>
      </c>
      <c r="G176">
        <v>1579.741</v>
      </c>
      <c r="H176">
        <v>910.02599999999995</v>
      </c>
      <c r="I176">
        <v>6942.72</v>
      </c>
      <c r="K176">
        <f t="shared" si="22"/>
        <v>4.3948470034011908</v>
      </c>
      <c r="L176">
        <f t="shared" si="23"/>
        <v>7.629144661800872</v>
      </c>
    </row>
    <row r="177" spans="1:14" x14ac:dyDescent="0.25">
      <c r="A177" t="str">
        <f t="shared" si="32"/>
        <v>GA11</v>
      </c>
      <c r="B177" t="str">
        <f t="shared" si="32"/>
        <v>control</v>
      </c>
      <c r="C177">
        <f t="shared" si="32"/>
        <v>2</v>
      </c>
      <c r="D177">
        <v>4</v>
      </c>
      <c r="E177">
        <v>269.03500000000003</v>
      </c>
      <c r="F177">
        <v>18753.914000000001</v>
      </c>
      <c r="G177">
        <v>2799.97</v>
      </c>
      <c r="H177">
        <v>3474.951</v>
      </c>
      <c r="I177">
        <v>13213.333000000001</v>
      </c>
      <c r="K177">
        <f t="shared" si="22"/>
        <v>4.7190980617649476</v>
      </c>
      <c r="L177">
        <f t="shared" si="23"/>
        <v>3.8024516029146889</v>
      </c>
    </row>
    <row r="178" spans="1:14" x14ac:dyDescent="0.25">
      <c r="A178" t="str">
        <f t="shared" si="32"/>
        <v>GA11</v>
      </c>
      <c r="B178" t="str">
        <f t="shared" si="32"/>
        <v>control</v>
      </c>
      <c r="C178">
        <f t="shared" si="32"/>
        <v>2</v>
      </c>
      <c r="D178">
        <v>5</v>
      </c>
      <c r="E178">
        <v>258.50299999999999</v>
      </c>
      <c r="F178">
        <v>18106.22</v>
      </c>
      <c r="G178">
        <v>2826.299</v>
      </c>
      <c r="H178">
        <v>4324.1809999999996</v>
      </c>
      <c r="I178">
        <v>13340.191000000001</v>
      </c>
      <c r="K178">
        <f t="shared" ref="K178" si="33">I178/G178</f>
        <v>4.7200211301068995</v>
      </c>
      <c r="L178">
        <f t="shared" ref="L178" si="34">I178/H178</f>
        <v>3.0850214179286208</v>
      </c>
      <c r="N178">
        <f>AVERAGE(K174:K178)</f>
        <v>4.719741634574997</v>
      </c>
    </row>
    <row r="179" spans="1:14" ht="15.75" x14ac:dyDescent="0.25">
      <c r="E179" s="2">
        <f>AVERAGE(E50:E178)</f>
        <v>169.22562015503885</v>
      </c>
      <c r="F179" s="2">
        <f>AVERAGE(F50:F178)</f>
        <v>12242.365829457372</v>
      </c>
      <c r="G179" s="2">
        <f>AVERAGE(G50:G178)</f>
        <v>2650.4350775193802</v>
      </c>
      <c r="H179" s="2">
        <f>AVERAGE(H50:H178)</f>
        <v>2147.8236744186047</v>
      </c>
      <c r="I179" s="2">
        <f>AVERAGE(I50:I178)</f>
        <v>10316.496178294574</v>
      </c>
      <c r="J179" s="2"/>
      <c r="K179" s="2">
        <f>AVERAGE(K50:K178)</f>
        <v>5.0807730542810869</v>
      </c>
      <c r="L179" s="2">
        <f>AVERAGE(L50:L153)</f>
        <v>10.310392101259954</v>
      </c>
      <c r="N179" s="2">
        <f>AVERAGE(N50:N178)</f>
        <v>4.7647656215933267</v>
      </c>
    </row>
    <row r="180" spans="1:14" x14ac:dyDescent="0.25">
      <c r="D180">
        <v>129</v>
      </c>
      <c r="E180">
        <f>STDEV(E50:E178)</f>
        <v>59.945693611383604</v>
      </c>
      <c r="F180">
        <f>STDEV(F50:F178)</f>
        <v>9141.0412165549133</v>
      </c>
      <c r="G180">
        <f>STDEV(G50:G178)</f>
        <v>2662.73044675653</v>
      </c>
      <c r="H180">
        <f>STDEV(H50:H178)</f>
        <v>1302.3910367004919</v>
      </c>
      <c r="I180">
        <f>STDEV(I50:I178)</f>
        <v>8298.813490499002</v>
      </c>
      <c r="K180">
        <f>STDEV(K50:K178)</f>
        <v>4.1204585851918303</v>
      </c>
      <c r="L180">
        <f>STDEV(L50:L153)</f>
        <v>15.391718438725153</v>
      </c>
      <c r="N180">
        <f>STDEV(N50:N178)</f>
        <v>3.2002015204178753</v>
      </c>
    </row>
    <row r="181" spans="1:14" ht="15.75" x14ac:dyDescent="0.25">
      <c r="E181" s="2">
        <f>E180/SQRT(COUNT(E50:E178))</f>
        <v>5.277924027046085</v>
      </c>
      <c r="F181" s="2">
        <f>F180/SQRT(COUNT(F50:F178))</f>
        <v>804.82380238756559</v>
      </c>
      <c r="G181" s="2">
        <f>G180/SQRT(COUNT(G50:G178))</f>
        <v>234.44034351476199</v>
      </c>
      <c r="H181" s="2">
        <f>H180/SQRT(COUNT(H50:H178))</f>
        <v>114.66913686533169</v>
      </c>
      <c r="I181" s="2">
        <f>I180/SQRT(COUNT(I50:I178))</f>
        <v>730.66978591371605</v>
      </c>
      <c r="J181" s="2"/>
      <c r="K181" s="2">
        <f>K180/SQRT(COUNT(K50:K178))</f>
        <v>0.36278614958093447</v>
      </c>
      <c r="L181" s="2">
        <f>L180/SQRT(COUNT(L50:L153))</f>
        <v>1.5092821666689507</v>
      </c>
      <c r="N181" s="2">
        <f>N180/SQRT(COUNT(N50:N178))</f>
        <v>0.85528983271691006</v>
      </c>
    </row>
    <row r="183" spans="1:14" x14ac:dyDescent="0.25">
      <c r="A183" t="s">
        <v>199</v>
      </c>
      <c r="B183" t="s">
        <v>85</v>
      </c>
      <c r="C183">
        <v>1</v>
      </c>
      <c r="D183">
        <v>1</v>
      </c>
      <c r="E183">
        <v>293.44900000000001</v>
      </c>
      <c r="F183">
        <v>9547.3770000000004</v>
      </c>
      <c r="G183">
        <v>4960.8639999999996</v>
      </c>
      <c r="H183">
        <v>2376.3130000000001</v>
      </c>
      <c r="I183">
        <v>13127.165000000001</v>
      </c>
      <c r="K183">
        <f t="shared" ref="K183:K246" si="35">I183/G183</f>
        <v>2.6461449054035753</v>
      </c>
      <c r="L183">
        <f t="shared" ref="L183:L246" si="36">I183/H183</f>
        <v>5.524173372783804</v>
      </c>
    </row>
    <row r="184" spans="1:14" x14ac:dyDescent="0.25">
      <c r="A184" t="str">
        <f t="shared" ref="A184:C192" si="37">A183</f>
        <v>ck6</v>
      </c>
      <c r="B184" t="str">
        <f t="shared" si="37"/>
        <v>Mut</v>
      </c>
      <c r="C184">
        <f t="shared" si="37"/>
        <v>1</v>
      </c>
      <c r="D184">
        <v>2</v>
      </c>
      <c r="E184">
        <v>175.68600000000001</v>
      </c>
      <c r="F184">
        <v>4770.8159999999998</v>
      </c>
      <c r="G184">
        <v>1830.5840000000001</v>
      </c>
      <c r="H184">
        <v>1337.992</v>
      </c>
      <c r="I184">
        <v>3471.6</v>
      </c>
      <c r="K184">
        <f t="shared" si="35"/>
        <v>1.8964439763485312</v>
      </c>
      <c r="L184">
        <f t="shared" si="36"/>
        <v>2.5946343475895222</v>
      </c>
    </row>
    <row r="185" spans="1:14" x14ac:dyDescent="0.25">
      <c r="A185" t="str">
        <f t="shared" si="37"/>
        <v>ck6</v>
      </c>
      <c r="B185" t="str">
        <f t="shared" si="37"/>
        <v>Mut</v>
      </c>
      <c r="C185">
        <f t="shared" si="37"/>
        <v>1</v>
      </c>
      <c r="D185">
        <v>3</v>
      </c>
      <c r="E185">
        <v>80.902000000000001</v>
      </c>
      <c r="F185">
        <v>1731.97</v>
      </c>
      <c r="G185">
        <v>852.58100000000002</v>
      </c>
      <c r="H185">
        <v>714.71299999999997</v>
      </c>
      <c r="I185">
        <v>1988.558</v>
      </c>
      <c r="K185">
        <f t="shared" si="35"/>
        <v>2.3323977428537583</v>
      </c>
      <c r="L185">
        <f t="shared" si="36"/>
        <v>2.7823168180794249</v>
      </c>
    </row>
    <row r="186" spans="1:14" x14ac:dyDescent="0.25">
      <c r="A186" t="str">
        <f t="shared" si="37"/>
        <v>ck6</v>
      </c>
      <c r="B186" t="str">
        <f t="shared" si="37"/>
        <v>Mut</v>
      </c>
      <c r="C186">
        <f t="shared" si="37"/>
        <v>1</v>
      </c>
      <c r="D186">
        <v>4</v>
      </c>
      <c r="E186">
        <v>174.25</v>
      </c>
      <c r="F186">
        <v>4086.741</v>
      </c>
      <c r="G186">
        <v>2113.0230000000001</v>
      </c>
      <c r="H186">
        <v>1553.89</v>
      </c>
      <c r="I186">
        <v>4136.0479999999998</v>
      </c>
      <c r="K186">
        <f t="shared" si="35"/>
        <v>1.9574079411345733</v>
      </c>
      <c r="L186">
        <f t="shared" si="36"/>
        <v>2.66173796085952</v>
      </c>
    </row>
    <row r="187" spans="1:14" x14ac:dyDescent="0.25">
      <c r="A187" t="str">
        <f t="shared" si="37"/>
        <v>ck6</v>
      </c>
      <c r="B187" t="str">
        <f t="shared" si="37"/>
        <v>Mut</v>
      </c>
      <c r="C187">
        <f t="shared" si="37"/>
        <v>1</v>
      </c>
      <c r="D187">
        <v>5</v>
      </c>
      <c r="E187">
        <v>178.559</v>
      </c>
      <c r="F187">
        <v>5316.5450000000001</v>
      </c>
      <c r="G187">
        <v>2805.7150000000001</v>
      </c>
      <c r="H187">
        <v>1744.895</v>
      </c>
      <c r="I187">
        <v>5414.68</v>
      </c>
      <c r="K187">
        <f t="shared" si="35"/>
        <v>1.9298752724350121</v>
      </c>
      <c r="L187">
        <f t="shared" si="36"/>
        <v>3.1031552041813408</v>
      </c>
    </row>
    <row r="188" spans="1:14" x14ac:dyDescent="0.25">
      <c r="A188" t="str">
        <f t="shared" si="37"/>
        <v>ck6</v>
      </c>
      <c r="B188" t="str">
        <f t="shared" si="37"/>
        <v>Mut</v>
      </c>
      <c r="C188">
        <f t="shared" si="37"/>
        <v>1</v>
      </c>
      <c r="D188">
        <v>6</v>
      </c>
      <c r="E188">
        <v>118.72</v>
      </c>
      <c r="F188">
        <v>3529.5230000000001</v>
      </c>
      <c r="G188">
        <v>800.40200000000004</v>
      </c>
      <c r="H188">
        <v>269.51299999999998</v>
      </c>
      <c r="I188">
        <v>3459.1529999999998</v>
      </c>
      <c r="K188">
        <f t="shared" si="35"/>
        <v>4.3217695607956994</v>
      </c>
      <c r="L188">
        <f t="shared" si="36"/>
        <v>12.834828004586051</v>
      </c>
    </row>
    <row r="189" spans="1:14" x14ac:dyDescent="0.25">
      <c r="A189" t="str">
        <f t="shared" si="37"/>
        <v>ck6</v>
      </c>
      <c r="B189" t="str">
        <f t="shared" si="37"/>
        <v>Mut</v>
      </c>
      <c r="C189">
        <f t="shared" si="37"/>
        <v>1</v>
      </c>
      <c r="D189">
        <v>7</v>
      </c>
      <c r="E189">
        <v>133.08099999999999</v>
      </c>
      <c r="F189">
        <v>5263.8869999999997</v>
      </c>
      <c r="G189">
        <v>1234.5909999999999</v>
      </c>
      <c r="H189">
        <v>526.58000000000004</v>
      </c>
      <c r="I189">
        <v>6858.9459999999999</v>
      </c>
      <c r="K189">
        <f t="shared" si="35"/>
        <v>5.5556423139323066</v>
      </c>
      <c r="L189">
        <f t="shared" si="36"/>
        <v>13.025458619772873</v>
      </c>
    </row>
    <row r="190" spans="1:14" x14ac:dyDescent="0.25">
      <c r="A190" t="str">
        <f t="shared" si="37"/>
        <v>ck6</v>
      </c>
      <c r="B190" t="str">
        <f t="shared" si="37"/>
        <v>Mut</v>
      </c>
      <c r="C190">
        <f t="shared" si="37"/>
        <v>1</v>
      </c>
      <c r="D190">
        <v>8</v>
      </c>
      <c r="E190">
        <v>216.37700000000001</v>
      </c>
      <c r="F190">
        <v>4980.491</v>
      </c>
      <c r="G190">
        <v>1544.316</v>
      </c>
      <c r="H190">
        <v>1280.069</v>
      </c>
      <c r="I190">
        <v>4050.8380000000002</v>
      </c>
      <c r="K190">
        <f t="shared" si="35"/>
        <v>2.6230628964538347</v>
      </c>
      <c r="L190">
        <f t="shared" si="36"/>
        <v>3.1645465986599164</v>
      </c>
    </row>
    <row r="191" spans="1:14" x14ac:dyDescent="0.25">
      <c r="A191" t="str">
        <f t="shared" si="37"/>
        <v>ck6</v>
      </c>
      <c r="B191" t="str">
        <f t="shared" si="37"/>
        <v>Mut</v>
      </c>
      <c r="C191">
        <f t="shared" si="37"/>
        <v>1</v>
      </c>
      <c r="D191">
        <v>9</v>
      </c>
      <c r="E191">
        <v>247.49299999999999</v>
      </c>
      <c r="F191">
        <v>8195.0239999999994</v>
      </c>
      <c r="G191">
        <v>2288.7089999999998</v>
      </c>
      <c r="H191">
        <v>1526.604</v>
      </c>
      <c r="I191">
        <v>7976.2539999999999</v>
      </c>
      <c r="K191">
        <f t="shared" si="35"/>
        <v>3.485045062522147</v>
      </c>
      <c r="L191">
        <f t="shared" si="36"/>
        <v>5.2248349932267963</v>
      </c>
    </row>
    <row r="192" spans="1:14" x14ac:dyDescent="0.25">
      <c r="A192" t="str">
        <f t="shared" si="37"/>
        <v>ck6</v>
      </c>
      <c r="B192" t="str">
        <f t="shared" si="37"/>
        <v>Mut</v>
      </c>
      <c r="C192">
        <f t="shared" si="37"/>
        <v>1</v>
      </c>
      <c r="D192">
        <v>10</v>
      </c>
      <c r="E192">
        <v>215.41900000000001</v>
      </c>
      <c r="F192">
        <v>4675.0749999999998</v>
      </c>
      <c r="G192">
        <v>1386.8209999999999</v>
      </c>
      <c r="H192">
        <v>696.52200000000005</v>
      </c>
      <c r="I192">
        <v>3127.4079999999999</v>
      </c>
      <c r="K192">
        <f t="shared" si="35"/>
        <v>2.2550913203650653</v>
      </c>
      <c r="L192">
        <f t="shared" si="36"/>
        <v>4.4900347727709962</v>
      </c>
      <c r="N192">
        <f>AVERAGE(K183:K192)</f>
        <v>2.9002880992244502</v>
      </c>
    </row>
    <row r="193" spans="1:14" x14ac:dyDescent="0.25">
      <c r="A193" t="s">
        <v>199</v>
      </c>
      <c r="B193" t="s">
        <v>85</v>
      </c>
      <c r="C193">
        <v>2</v>
      </c>
      <c r="D193">
        <v>1</v>
      </c>
      <c r="E193">
        <v>77.551000000000002</v>
      </c>
      <c r="F193">
        <v>1519.423</v>
      </c>
      <c r="G193">
        <v>592.64200000000005</v>
      </c>
      <c r="H193">
        <v>312.11799999999999</v>
      </c>
      <c r="I193">
        <v>2070.4180000000001</v>
      </c>
      <c r="K193">
        <f t="shared" si="35"/>
        <v>3.493539101177439</v>
      </c>
      <c r="L193">
        <f t="shared" si="36"/>
        <v>6.6334463247874202</v>
      </c>
    </row>
    <row r="194" spans="1:14" x14ac:dyDescent="0.25">
      <c r="A194" t="str">
        <f t="shared" ref="A194:C198" si="38">A193</f>
        <v>ck6</v>
      </c>
      <c r="B194" t="str">
        <f t="shared" si="38"/>
        <v>Mut</v>
      </c>
      <c r="C194">
        <f t="shared" si="38"/>
        <v>2</v>
      </c>
      <c r="D194">
        <v>2</v>
      </c>
      <c r="E194">
        <v>208.239</v>
      </c>
      <c r="F194">
        <v>3883.768</v>
      </c>
      <c r="G194">
        <v>1517.03</v>
      </c>
      <c r="H194">
        <v>551.47299999999996</v>
      </c>
      <c r="I194">
        <v>4013.02</v>
      </c>
      <c r="K194">
        <f t="shared" si="35"/>
        <v>2.6453135402727699</v>
      </c>
      <c r="L194">
        <f t="shared" si="36"/>
        <v>7.2769111089754173</v>
      </c>
    </row>
    <row r="195" spans="1:14" x14ac:dyDescent="0.25">
      <c r="A195" t="str">
        <f t="shared" si="38"/>
        <v>ck6</v>
      </c>
      <c r="B195" t="str">
        <f t="shared" si="38"/>
        <v>Mut</v>
      </c>
      <c r="C195">
        <f t="shared" si="38"/>
        <v>2</v>
      </c>
      <c r="D195">
        <v>3</v>
      </c>
      <c r="E195">
        <v>79.465999999999994</v>
      </c>
      <c r="F195">
        <v>1204.432</v>
      </c>
      <c r="G195">
        <v>418.392</v>
      </c>
      <c r="H195">
        <v>403.07299999999998</v>
      </c>
      <c r="I195">
        <v>582.58900000000006</v>
      </c>
      <c r="K195">
        <f t="shared" si="35"/>
        <v>1.3924477523470813</v>
      </c>
      <c r="L195">
        <f t="shared" si="36"/>
        <v>1.4453684568304006</v>
      </c>
    </row>
    <row r="196" spans="1:14" x14ac:dyDescent="0.25">
      <c r="A196" t="str">
        <f t="shared" si="38"/>
        <v>ck6</v>
      </c>
      <c r="B196" t="str">
        <f t="shared" si="38"/>
        <v>Mut</v>
      </c>
      <c r="C196">
        <f t="shared" si="38"/>
        <v>2</v>
      </c>
      <c r="D196">
        <v>4</v>
      </c>
      <c r="E196">
        <v>141.69800000000001</v>
      </c>
      <c r="F196">
        <v>2082.864</v>
      </c>
      <c r="G196">
        <v>981.35400000000004</v>
      </c>
      <c r="H196">
        <v>868.37900000000002</v>
      </c>
      <c r="I196">
        <v>1714.7370000000001</v>
      </c>
      <c r="K196">
        <f t="shared" si="35"/>
        <v>1.7473174817649899</v>
      </c>
      <c r="L196">
        <f t="shared" si="36"/>
        <v>1.97464125687056</v>
      </c>
    </row>
    <row r="197" spans="1:14" x14ac:dyDescent="0.25">
      <c r="A197" t="str">
        <f t="shared" si="38"/>
        <v>ck6</v>
      </c>
      <c r="B197" t="str">
        <f t="shared" si="38"/>
        <v>Mut</v>
      </c>
      <c r="C197">
        <f t="shared" si="38"/>
        <v>2</v>
      </c>
      <c r="D197">
        <v>5</v>
      </c>
      <c r="E197">
        <v>155.58099999999999</v>
      </c>
      <c r="F197">
        <v>2569.2330000000002</v>
      </c>
      <c r="G197">
        <v>939.22799999999995</v>
      </c>
      <c r="H197">
        <v>529.452</v>
      </c>
      <c r="I197">
        <v>2425.1410000000001</v>
      </c>
      <c r="K197">
        <f t="shared" si="35"/>
        <v>2.5820578176970876</v>
      </c>
      <c r="L197">
        <f t="shared" si="36"/>
        <v>4.5804737728821499</v>
      </c>
    </row>
    <row r="198" spans="1:14" x14ac:dyDescent="0.25">
      <c r="A198" t="str">
        <f t="shared" si="38"/>
        <v>ck6</v>
      </c>
      <c r="B198" t="str">
        <f t="shared" si="38"/>
        <v>Mut</v>
      </c>
      <c r="C198">
        <f t="shared" si="38"/>
        <v>2</v>
      </c>
      <c r="D198">
        <v>6</v>
      </c>
      <c r="E198">
        <v>201.53700000000001</v>
      </c>
      <c r="F198">
        <v>3433.7820000000002</v>
      </c>
      <c r="G198">
        <v>1308.3119999999999</v>
      </c>
      <c r="H198">
        <v>989.971</v>
      </c>
      <c r="I198">
        <v>2712.8449999999998</v>
      </c>
      <c r="K198">
        <f t="shared" si="35"/>
        <v>2.0735459125957725</v>
      </c>
      <c r="L198">
        <f t="shared" si="36"/>
        <v>2.7403277469744061</v>
      </c>
      <c r="N198">
        <f>AVERAGE(K193:K198)</f>
        <v>2.3223702676425231</v>
      </c>
    </row>
    <row r="199" spans="1:14" x14ac:dyDescent="0.25">
      <c r="A199" t="s">
        <v>195</v>
      </c>
      <c r="B199" t="s">
        <v>85</v>
      </c>
      <c r="C199">
        <v>1</v>
      </c>
      <c r="D199">
        <v>1</v>
      </c>
      <c r="E199">
        <v>201.53700000000001</v>
      </c>
      <c r="F199">
        <v>6565.0190000000002</v>
      </c>
      <c r="G199">
        <v>4343.3289999999997</v>
      </c>
      <c r="H199">
        <v>4463.4849999999997</v>
      </c>
      <c r="I199">
        <v>16330.688</v>
      </c>
      <c r="K199">
        <f t="shared" si="35"/>
        <v>3.7599472662559066</v>
      </c>
      <c r="L199">
        <f t="shared" si="36"/>
        <v>3.6587303418741191</v>
      </c>
    </row>
    <row r="200" spans="1:14" x14ac:dyDescent="0.25">
      <c r="A200" t="str">
        <f t="shared" ref="A200:C211" si="39">A199</f>
        <v>CH9</v>
      </c>
      <c r="B200" t="str">
        <f t="shared" si="39"/>
        <v>Mut</v>
      </c>
      <c r="C200">
        <f t="shared" si="39"/>
        <v>1</v>
      </c>
      <c r="D200">
        <v>2</v>
      </c>
      <c r="E200">
        <v>191.48400000000001</v>
      </c>
      <c r="F200">
        <v>6113.5959999999995</v>
      </c>
      <c r="G200">
        <v>2161.8510000000001</v>
      </c>
      <c r="H200">
        <v>1941.645</v>
      </c>
      <c r="I200">
        <v>4241.3639999999996</v>
      </c>
      <c r="K200">
        <f t="shared" si="35"/>
        <v>1.9619131938325072</v>
      </c>
      <c r="L200">
        <f t="shared" si="36"/>
        <v>2.1844178518730248</v>
      </c>
    </row>
    <row r="201" spans="1:14" x14ac:dyDescent="0.25">
      <c r="A201" t="str">
        <f t="shared" si="39"/>
        <v>CH9</v>
      </c>
      <c r="B201" t="str">
        <f t="shared" si="39"/>
        <v>Mut</v>
      </c>
      <c r="C201">
        <f t="shared" si="39"/>
        <v>1</v>
      </c>
      <c r="D201">
        <v>3</v>
      </c>
      <c r="E201">
        <v>150.315</v>
      </c>
      <c r="F201">
        <v>6258.6450000000004</v>
      </c>
      <c r="G201">
        <v>2849.7559999999999</v>
      </c>
      <c r="H201">
        <v>2666.8890000000001</v>
      </c>
      <c r="I201">
        <v>7627.2749999999996</v>
      </c>
      <c r="K201">
        <f t="shared" si="35"/>
        <v>2.6764659851580275</v>
      </c>
      <c r="L201">
        <f t="shared" si="36"/>
        <v>2.8599896733609831</v>
      </c>
    </row>
    <row r="202" spans="1:14" x14ac:dyDescent="0.25">
      <c r="A202" t="str">
        <f t="shared" si="39"/>
        <v>CH9</v>
      </c>
      <c r="B202" t="str">
        <f t="shared" si="39"/>
        <v>Mut</v>
      </c>
      <c r="C202">
        <f t="shared" si="39"/>
        <v>1</v>
      </c>
      <c r="D202">
        <v>4</v>
      </c>
      <c r="E202">
        <v>240.31200000000001</v>
      </c>
      <c r="F202">
        <v>11897.84</v>
      </c>
      <c r="G202">
        <v>3862.7049999999999</v>
      </c>
      <c r="H202">
        <v>3749.2510000000002</v>
      </c>
      <c r="I202">
        <v>11541.68</v>
      </c>
      <c r="K202">
        <f t="shared" si="35"/>
        <v>2.9879786315548302</v>
      </c>
      <c r="L202">
        <f t="shared" si="36"/>
        <v>3.0783961916660152</v>
      </c>
    </row>
    <row r="203" spans="1:14" x14ac:dyDescent="0.25">
      <c r="A203" t="str">
        <f t="shared" si="39"/>
        <v>CH9</v>
      </c>
      <c r="B203" t="str">
        <f t="shared" si="39"/>
        <v>Mut</v>
      </c>
      <c r="C203">
        <f t="shared" si="39"/>
        <v>1</v>
      </c>
      <c r="D203">
        <v>5</v>
      </c>
      <c r="E203">
        <v>152.708</v>
      </c>
      <c r="F203">
        <v>4815.8149999999996</v>
      </c>
      <c r="G203">
        <v>1928.72</v>
      </c>
      <c r="H203">
        <v>2470.6179999999999</v>
      </c>
      <c r="I203">
        <v>3546.2779999999998</v>
      </c>
      <c r="K203">
        <f t="shared" si="35"/>
        <v>1.8386691691899288</v>
      </c>
      <c r="L203">
        <f t="shared" si="36"/>
        <v>1.4353809451724224</v>
      </c>
    </row>
    <row r="204" spans="1:14" x14ac:dyDescent="0.25">
      <c r="A204" t="str">
        <f t="shared" si="39"/>
        <v>CH9</v>
      </c>
      <c r="B204" t="str">
        <f t="shared" si="39"/>
        <v>Mut</v>
      </c>
      <c r="C204">
        <f t="shared" si="39"/>
        <v>1</v>
      </c>
      <c r="D204">
        <v>6</v>
      </c>
      <c r="E204">
        <v>274.3</v>
      </c>
      <c r="F204">
        <v>8511.4509999999991</v>
      </c>
      <c r="G204">
        <v>1555.326</v>
      </c>
      <c r="H204">
        <v>3230.33</v>
      </c>
      <c r="I204">
        <v>1823.404</v>
      </c>
      <c r="K204">
        <f t="shared" si="35"/>
        <v>1.172361292745058</v>
      </c>
      <c r="L204">
        <f t="shared" si="36"/>
        <v>0.5644636925639176</v>
      </c>
    </row>
    <row r="205" spans="1:14" x14ac:dyDescent="0.25">
      <c r="A205" t="str">
        <f t="shared" si="39"/>
        <v>CH9</v>
      </c>
      <c r="B205" t="str">
        <f t="shared" si="39"/>
        <v>Mut</v>
      </c>
      <c r="C205">
        <f t="shared" si="39"/>
        <v>1</v>
      </c>
      <c r="D205">
        <v>7</v>
      </c>
      <c r="E205">
        <v>163.71899999999999</v>
      </c>
      <c r="F205">
        <v>7023.6220000000003</v>
      </c>
      <c r="G205">
        <v>3468.2489999999998</v>
      </c>
      <c r="H205">
        <v>5519.518</v>
      </c>
      <c r="I205">
        <v>6265.8249999999998</v>
      </c>
      <c r="K205">
        <f t="shared" si="35"/>
        <v>1.8066248991926475</v>
      </c>
      <c r="L205">
        <f t="shared" si="36"/>
        <v>1.1352123500639004</v>
      </c>
    </row>
    <row r="206" spans="1:14" x14ac:dyDescent="0.25">
      <c r="A206" t="str">
        <f t="shared" si="39"/>
        <v>CH9</v>
      </c>
      <c r="B206" t="str">
        <f t="shared" si="39"/>
        <v>Mut</v>
      </c>
      <c r="C206">
        <f t="shared" si="39"/>
        <v>1</v>
      </c>
      <c r="D206">
        <v>8</v>
      </c>
      <c r="E206">
        <v>163.71899999999999</v>
      </c>
      <c r="F206">
        <v>7023.6220000000003</v>
      </c>
      <c r="G206">
        <v>3468.2489999999998</v>
      </c>
      <c r="H206">
        <v>5519.518</v>
      </c>
      <c r="I206">
        <v>6265.8249999999998</v>
      </c>
      <c r="K206">
        <f t="shared" si="35"/>
        <v>1.8066248991926475</v>
      </c>
      <c r="L206">
        <f t="shared" si="36"/>
        <v>1.1352123500639004</v>
      </c>
    </row>
    <row r="207" spans="1:14" x14ac:dyDescent="0.25">
      <c r="A207" t="str">
        <f t="shared" si="39"/>
        <v>CH9</v>
      </c>
      <c r="B207" t="str">
        <f t="shared" si="39"/>
        <v>Mut</v>
      </c>
      <c r="C207">
        <f t="shared" si="39"/>
        <v>1</v>
      </c>
      <c r="D207">
        <v>9</v>
      </c>
      <c r="E207">
        <v>124.464</v>
      </c>
      <c r="F207">
        <v>5804.8280000000004</v>
      </c>
      <c r="G207">
        <v>2196.797</v>
      </c>
      <c r="H207">
        <v>1149.8599999999999</v>
      </c>
      <c r="I207">
        <v>9935.6110000000008</v>
      </c>
      <c r="K207">
        <f t="shared" si="35"/>
        <v>4.5227715624156444</v>
      </c>
      <c r="L207">
        <f t="shared" si="36"/>
        <v>8.6407136520967782</v>
      </c>
    </row>
    <row r="208" spans="1:14" x14ac:dyDescent="0.25">
      <c r="A208" t="str">
        <f t="shared" si="39"/>
        <v>CH9</v>
      </c>
      <c r="B208" t="str">
        <f t="shared" si="39"/>
        <v>Mut</v>
      </c>
      <c r="C208">
        <f t="shared" si="39"/>
        <v>1</v>
      </c>
      <c r="D208">
        <v>10</v>
      </c>
      <c r="E208">
        <v>95.263000000000005</v>
      </c>
      <c r="F208">
        <v>4275.3519999999999</v>
      </c>
      <c r="G208">
        <v>1543.837</v>
      </c>
      <c r="H208">
        <v>1432.777</v>
      </c>
      <c r="I208">
        <v>6384.5450000000001</v>
      </c>
      <c r="K208">
        <f t="shared" si="35"/>
        <v>4.1355045901866587</v>
      </c>
      <c r="L208">
        <f t="shared" si="36"/>
        <v>4.4560632952650687</v>
      </c>
    </row>
    <row r="209" spans="1:14" x14ac:dyDescent="0.25">
      <c r="A209" t="str">
        <f t="shared" si="39"/>
        <v>CH9</v>
      </c>
      <c r="B209" t="str">
        <f t="shared" si="39"/>
        <v>Mut</v>
      </c>
      <c r="C209">
        <f t="shared" si="39"/>
        <v>1</v>
      </c>
      <c r="D209">
        <v>11</v>
      </c>
      <c r="E209">
        <v>80.902000000000001</v>
      </c>
      <c r="F209">
        <v>3190.5970000000002</v>
      </c>
      <c r="G209">
        <v>1168.0509999999999</v>
      </c>
      <c r="H209">
        <v>1102.9459999999999</v>
      </c>
      <c r="I209">
        <v>6834.5320000000002</v>
      </c>
      <c r="K209">
        <f t="shared" si="35"/>
        <v>5.8512273864754194</v>
      </c>
      <c r="L209">
        <f t="shared" si="36"/>
        <v>6.1966152468026543</v>
      </c>
    </row>
    <row r="210" spans="1:14" x14ac:dyDescent="0.25">
      <c r="A210" t="str">
        <f t="shared" si="39"/>
        <v>CH9</v>
      </c>
      <c r="B210" t="str">
        <f t="shared" si="39"/>
        <v>Mut</v>
      </c>
      <c r="C210">
        <f t="shared" si="39"/>
        <v>1</v>
      </c>
      <c r="D210">
        <v>12</v>
      </c>
      <c r="E210">
        <v>119.67700000000001</v>
      </c>
      <c r="F210">
        <v>3548.1930000000002</v>
      </c>
      <c r="G210">
        <v>1595.059</v>
      </c>
      <c r="H210">
        <v>857.84699999999998</v>
      </c>
      <c r="I210">
        <v>10292.249</v>
      </c>
      <c r="K210">
        <f t="shared" si="35"/>
        <v>6.4525820048035838</v>
      </c>
      <c r="L210">
        <f t="shared" si="36"/>
        <v>11.997767667194733</v>
      </c>
    </row>
    <row r="211" spans="1:14" x14ac:dyDescent="0.25">
      <c r="A211" t="str">
        <f t="shared" si="39"/>
        <v>CH9</v>
      </c>
      <c r="B211" t="str">
        <f t="shared" si="39"/>
        <v>Mut</v>
      </c>
      <c r="C211">
        <f t="shared" si="39"/>
        <v>1</v>
      </c>
      <c r="D211">
        <v>13</v>
      </c>
      <c r="E211">
        <v>156.059</v>
      </c>
      <c r="F211">
        <v>4763.1570000000002</v>
      </c>
      <c r="G211">
        <v>2427.056</v>
      </c>
      <c r="H211">
        <v>3349.529</v>
      </c>
      <c r="I211">
        <v>9347.277</v>
      </c>
      <c r="K211">
        <f t="shared" si="35"/>
        <v>3.8512819646518253</v>
      </c>
      <c r="L211">
        <f t="shared" si="36"/>
        <v>2.7906242937439862</v>
      </c>
      <c r="N211">
        <f>AVERAGE(K199:K211)</f>
        <v>3.2941502188965144</v>
      </c>
    </row>
    <row r="212" spans="1:14" x14ac:dyDescent="0.25">
      <c r="A212" t="s">
        <v>195</v>
      </c>
      <c r="B212" t="s">
        <v>85</v>
      </c>
      <c r="C212">
        <v>2</v>
      </c>
      <c r="D212">
        <v>1</v>
      </c>
      <c r="E212">
        <v>243.184</v>
      </c>
      <c r="F212">
        <v>7944.18</v>
      </c>
      <c r="G212">
        <v>1422.2449999999999</v>
      </c>
      <c r="H212">
        <v>3454.366</v>
      </c>
      <c r="I212">
        <v>1711.864</v>
      </c>
      <c r="K212">
        <f t="shared" si="35"/>
        <v>1.2036350980316333</v>
      </c>
      <c r="L212">
        <f t="shared" si="36"/>
        <v>0.49556532226174066</v>
      </c>
    </row>
    <row r="213" spans="1:14" x14ac:dyDescent="0.25">
      <c r="A213" t="str">
        <f t="shared" ref="A213:C225" si="40">A212</f>
        <v>CH9</v>
      </c>
      <c r="B213" t="str">
        <f t="shared" si="40"/>
        <v>Mut</v>
      </c>
      <c r="C213">
        <f t="shared" si="40"/>
        <v>2</v>
      </c>
      <c r="D213">
        <v>2</v>
      </c>
      <c r="E213">
        <v>259.93900000000002</v>
      </c>
      <c r="F213">
        <v>8616.7669999999998</v>
      </c>
      <c r="G213">
        <v>3159.96</v>
      </c>
      <c r="H213">
        <v>2905.7649999999999</v>
      </c>
      <c r="I213">
        <v>9044.2540000000008</v>
      </c>
      <c r="K213">
        <f t="shared" si="35"/>
        <v>2.8621419258471628</v>
      </c>
      <c r="L213">
        <f t="shared" si="36"/>
        <v>3.1125207991699262</v>
      </c>
    </row>
    <row r="214" spans="1:14" x14ac:dyDescent="0.25">
      <c r="A214" t="str">
        <f t="shared" si="40"/>
        <v>CH9</v>
      </c>
      <c r="B214" t="str">
        <f t="shared" si="40"/>
        <v>Mut</v>
      </c>
      <c r="C214">
        <f t="shared" si="40"/>
        <v>2</v>
      </c>
      <c r="D214">
        <v>3</v>
      </c>
      <c r="E214">
        <v>226.429</v>
      </c>
      <c r="F214">
        <v>7890.5649999999996</v>
      </c>
      <c r="G214">
        <v>2417.0030000000002</v>
      </c>
      <c r="H214">
        <v>3746.857</v>
      </c>
      <c r="I214">
        <v>4119.7719999999999</v>
      </c>
      <c r="K214">
        <f t="shared" si="35"/>
        <v>1.7044960225535506</v>
      </c>
      <c r="L214">
        <f t="shared" si="36"/>
        <v>1.0995274172459744</v>
      </c>
    </row>
    <row r="215" spans="1:14" x14ac:dyDescent="0.25">
      <c r="A215" t="str">
        <f t="shared" si="40"/>
        <v>CH9</v>
      </c>
      <c r="B215" t="str">
        <f t="shared" si="40"/>
        <v>Mut</v>
      </c>
      <c r="C215">
        <f t="shared" si="40"/>
        <v>2</v>
      </c>
      <c r="D215">
        <v>4</v>
      </c>
      <c r="E215">
        <v>255.15199999999999</v>
      </c>
      <c r="F215">
        <v>10707.769</v>
      </c>
      <c r="G215">
        <v>2052.2269999999999</v>
      </c>
      <c r="H215">
        <v>4884.7489999999998</v>
      </c>
      <c r="I215">
        <v>3146.0770000000002</v>
      </c>
      <c r="K215">
        <f t="shared" si="35"/>
        <v>1.5330063389673756</v>
      </c>
      <c r="L215">
        <f t="shared" si="36"/>
        <v>0.64406113804414522</v>
      </c>
    </row>
    <row r="216" spans="1:14" x14ac:dyDescent="0.25">
      <c r="A216" t="str">
        <f t="shared" si="40"/>
        <v>CH9</v>
      </c>
      <c r="B216" t="str">
        <f t="shared" si="40"/>
        <v>Mut</v>
      </c>
      <c r="C216">
        <f t="shared" si="40"/>
        <v>2</v>
      </c>
      <c r="D216">
        <v>5</v>
      </c>
      <c r="E216">
        <v>200.57900000000001</v>
      </c>
      <c r="F216">
        <v>8296.51</v>
      </c>
      <c r="G216">
        <v>2696.0909999999999</v>
      </c>
      <c r="H216">
        <v>4359.1270000000004</v>
      </c>
      <c r="I216">
        <v>5667.9179999999997</v>
      </c>
      <c r="K216">
        <f t="shared" si="35"/>
        <v>2.1022725123150519</v>
      </c>
      <c r="L216">
        <f t="shared" si="36"/>
        <v>1.3002415391889246</v>
      </c>
    </row>
    <row r="217" spans="1:14" x14ac:dyDescent="0.25">
      <c r="A217" t="str">
        <f t="shared" si="40"/>
        <v>CH9</v>
      </c>
      <c r="B217" t="str">
        <f t="shared" si="40"/>
        <v>Mut</v>
      </c>
      <c r="C217">
        <f t="shared" si="40"/>
        <v>2</v>
      </c>
      <c r="D217">
        <v>6</v>
      </c>
      <c r="E217">
        <v>141.69800000000001</v>
      </c>
      <c r="F217">
        <v>5460.6369999999997</v>
      </c>
      <c r="G217">
        <v>1405.0119999999999</v>
      </c>
      <c r="H217">
        <v>2076.1619999999998</v>
      </c>
      <c r="I217">
        <v>1843.0309999999999</v>
      </c>
      <c r="K217">
        <f t="shared" si="35"/>
        <v>1.311754632700646</v>
      </c>
      <c r="L217">
        <f t="shared" si="36"/>
        <v>0.88771059291134324</v>
      </c>
    </row>
    <row r="218" spans="1:14" x14ac:dyDescent="0.25">
      <c r="A218" t="str">
        <f t="shared" si="40"/>
        <v>CH9</v>
      </c>
      <c r="B218" t="str">
        <f t="shared" si="40"/>
        <v>Mut</v>
      </c>
      <c r="C218">
        <f t="shared" si="40"/>
        <v>2</v>
      </c>
      <c r="D218">
        <v>7</v>
      </c>
      <c r="E218">
        <v>235.04599999999999</v>
      </c>
      <c r="F218">
        <v>9263.5030000000006</v>
      </c>
      <c r="G218">
        <v>1641.0150000000001</v>
      </c>
      <c r="H218">
        <v>4120.7290000000003</v>
      </c>
      <c r="I218">
        <v>2498.384</v>
      </c>
      <c r="K218">
        <f t="shared" si="35"/>
        <v>1.5224626222185658</v>
      </c>
      <c r="L218">
        <f t="shared" si="36"/>
        <v>0.60629660431443078</v>
      </c>
    </row>
    <row r="219" spans="1:14" x14ac:dyDescent="0.25">
      <c r="A219" t="str">
        <f t="shared" si="40"/>
        <v>CH9</v>
      </c>
      <c r="B219" t="str">
        <f t="shared" si="40"/>
        <v>Mut</v>
      </c>
      <c r="C219">
        <f t="shared" si="40"/>
        <v>2</v>
      </c>
      <c r="D219">
        <v>8</v>
      </c>
      <c r="E219">
        <v>292.49099999999999</v>
      </c>
      <c r="F219">
        <v>11491.894</v>
      </c>
      <c r="G219">
        <v>2416.5239999999999</v>
      </c>
      <c r="H219">
        <v>4668.8509999999997</v>
      </c>
      <c r="I219">
        <v>3737.2829999999999</v>
      </c>
      <c r="K219">
        <f t="shared" si="35"/>
        <v>1.5465532310045338</v>
      </c>
      <c r="L219">
        <f t="shared" si="36"/>
        <v>0.8004716792204335</v>
      </c>
    </row>
    <row r="220" spans="1:14" x14ac:dyDescent="0.25">
      <c r="A220" t="str">
        <f t="shared" si="40"/>
        <v>CH9</v>
      </c>
      <c r="B220" t="str">
        <f t="shared" si="40"/>
        <v>Mut</v>
      </c>
      <c r="C220">
        <f t="shared" si="40"/>
        <v>2</v>
      </c>
      <c r="D220">
        <v>9</v>
      </c>
      <c r="E220">
        <v>131.64500000000001</v>
      </c>
      <c r="F220">
        <v>4594.1729999999998</v>
      </c>
      <c r="G220">
        <v>1128.318</v>
      </c>
      <c r="H220">
        <v>1187.6780000000001</v>
      </c>
      <c r="I220">
        <v>2023.0250000000001</v>
      </c>
      <c r="K220">
        <f t="shared" si="35"/>
        <v>1.7929564183146951</v>
      </c>
      <c r="L220">
        <f t="shared" si="36"/>
        <v>1.7033446775978001</v>
      </c>
    </row>
    <row r="221" spans="1:14" x14ac:dyDescent="0.25">
      <c r="A221" t="str">
        <f t="shared" si="40"/>
        <v>CH9</v>
      </c>
      <c r="B221" t="str">
        <f t="shared" si="40"/>
        <v>Mut</v>
      </c>
      <c r="C221">
        <f t="shared" si="40"/>
        <v>2</v>
      </c>
      <c r="D221">
        <v>10</v>
      </c>
      <c r="E221">
        <v>134.99600000000001</v>
      </c>
      <c r="F221">
        <v>4460.134</v>
      </c>
      <c r="G221">
        <v>1538.0930000000001</v>
      </c>
      <c r="H221">
        <v>1610.857</v>
      </c>
      <c r="I221">
        <v>2395.4609999999998</v>
      </c>
      <c r="K221">
        <f t="shared" si="35"/>
        <v>1.5574227306151187</v>
      </c>
      <c r="L221">
        <f t="shared" si="36"/>
        <v>1.4870724092827605</v>
      </c>
    </row>
    <row r="222" spans="1:14" x14ac:dyDescent="0.25">
      <c r="A222" t="str">
        <f t="shared" si="40"/>
        <v>CH9</v>
      </c>
      <c r="B222" t="str">
        <f t="shared" si="40"/>
        <v>Mut</v>
      </c>
      <c r="C222">
        <f t="shared" si="40"/>
        <v>2</v>
      </c>
      <c r="D222">
        <v>11</v>
      </c>
      <c r="E222">
        <v>232.65299999999999</v>
      </c>
      <c r="F222">
        <v>9320.9480000000003</v>
      </c>
      <c r="G222">
        <v>2227.4340000000002</v>
      </c>
      <c r="H222">
        <v>3101.0790000000002</v>
      </c>
      <c r="I222">
        <v>3925.895</v>
      </c>
      <c r="K222">
        <f t="shared" si="35"/>
        <v>1.7625191139221184</v>
      </c>
      <c r="L222">
        <f t="shared" si="36"/>
        <v>1.2659771002286622</v>
      </c>
    </row>
    <row r="223" spans="1:14" x14ac:dyDescent="0.25">
      <c r="A223" t="str">
        <f t="shared" si="40"/>
        <v>CH9</v>
      </c>
      <c r="B223" t="str">
        <f t="shared" si="40"/>
        <v>Mut</v>
      </c>
      <c r="C223">
        <f t="shared" si="40"/>
        <v>2</v>
      </c>
      <c r="D223">
        <v>12</v>
      </c>
      <c r="E223">
        <v>197.22800000000001</v>
      </c>
      <c r="F223">
        <v>6938.4120000000003</v>
      </c>
      <c r="G223">
        <v>1470.116</v>
      </c>
      <c r="H223">
        <v>1387.299</v>
      </c>
      <c r="I223">
        <v>2553.9140000000002</v>
      </c>
      <c r="K223">
        <f t="shared" si="35"/>
        <v>1.7372193758859846</v>
      </c>
      <c r="L223">
        <f t="shared" si="36"/>
        <v>1.8409254241515349</v>
      </c>
    </row>
    <row r="224" spans="1:14" x14ac:dyDescent="0.25">
      <c r="A224" t="str">
        <f t="shared" si="40"/>
        <v>CH9</v>
      </c>
      <c r="B224" t="str">
        <f t="shared" si="40"/>
        <v>Mut</v>
      </c>
      <c r="C224">
        <f t="shared" si="40"/>
        <v>2</v>
      </c>
      <c r="D224">
        <v>13</v>
      </c>
      <c r="E224">
        <v>243.184</v>
      </c>
      <c r="F224">
        <v>8126.09</v>
      </c>
      <c r="G224">
        <v>2658.7510000000002</v>
      </c>
      <c r="H224">
        <v>2913.9029999999998</v>
      </c>
      <c r="I224">
        <v>4130.7820000000002</v>
      </c>
      <c r="K224">
        <f t="shared" si="35"/>
        <v>1.5536550809007688</v>
      </c>
      <c r="L224">
        <f t="shared" si="36"/>
        <v>1.4176113618057982</v>
      </c>
    </row>
    <row r="225" spans="1:14" x14ac:dyDescent="0.25">
      <c r="A225" t="str">
        <f t="shared" si="40"/>
        <v>CH9</v>
      </c>
      <c r="B225" t="str">
        <f t="shared" si="40"/>
        <v>Mut</v>
      </c>
      <c r="C225">
        <f t="shared" si="40"/>
        <v>2</v>
      </c>
      <c r="D225">
        <v>14</v>
      </c>
      <c r="E225">
        <v>163.24</v>
      </c>
      <c r="F225">
        <v>5442.924</v>
      </c>
      <c r="G225">
        <v>1825.318</v>
      </c>
      <c r="H225">
        <v>1918.1880000000001</v>
      </c>
      <c r="I225">
        <v>3356.2310000000002</v>
      </c>
      <c r="K225">
        <f t="shared" si="35"/>
        <v>1.8387102959593891</v>
      </c>
      <c r="L225">
        <f t="shared" si="36"/>
        <v>1.7496882474501978</v>
      </c>
      <c r="N225">
        <f>AVERAGE(K212:K225)</f>
        <v>1.7163432428026137</v>
      </c>
    </row>
    <row r="226" spans="1:14" x14ac:dyDescent="0.25">
      <c r="A226" t="s">
        <v>196</v>
      </c>
      <c r="B226" t="s">
        <v>93</v>
      </c>
      <c r="C226">
        <v>1</v>
      </c>
      <c r="D226">
        <v>1</v>
      </c>
      <c r="E226">
        <v>155.58099999999999</v>
      </c>
      <c r="F226">
        <v>8983.9369999999999</v>
      </c>
      <c r="G226">
        <v>2699.92</v>
      </c>
      <c r="H226">
        <v>2606.0929999999998</v>
      </c>
      <c r="I226">
        <v>13659.968999999999</v>
      </c>
      <c r="K226">
        <f t="shared" si="35"/>
        <v>5.0593976858573582</v>
      </c>
      <c r="L226">
        <f t="shared" si="36"/>
        <v>5.2415508579317773</v>
      </c>
    </row>
    <row r="227" spans="1:14" x14ac:dyDescent="0.25">
      <c r="A227" t="str">
        <f t="shared" ref="A227:C234" si="41">A226</f>
        <v>CH12</v>
      </c>
      <c r="B227" t="str">
        <f t="shared" si="41"/>
        <v>Mutant</v>
      </c>
      <c r="C227">
        <f t="shared" si="41"/>
        <v>1</v>
      </c>
      <c r="D227">
        <v>2</v>
      </c>
      <c r="E227">
        <v>225.95099999999999</v>
      </c>
      <c r="F227">
        <v>8983.4580000000005</v>
      </c>
      <c r="G227">
        <v>2327.4839999999999</v>
      </c>
      <c r="H227">
        <v>3728.1880000000001</v>
      </c>
      <c r="I227">
        <v>8811.1229999999996</v>
      </c>
      <c r="K227">
        <f t="shared" si="35"/>
        <v>3.785685744778482</v>
      </c>
      <c r="L227">
        <f t="shared" si="36"/>
        <v>2.3633794754985531</v>
      </c>
    </row>
    <row r="228" spans="1:14" x14ac:dyDescent="0.25">
      <c r="A228" t="str">
        <f t="shared" si="41"/>
        <v>CH12</v>
      </c>
      <c r="B228" t="str">
        <f t="shared" si="41"/>
        <v>Mutant</v>
      </c>
      <c r="C228">
        <f t="shared" si="41"/>
        <v>1</v>
      </c>
      <c r="D228">
        <v>3</v>
      </c>
      <c r="E228">
        <v>188.13300000000001</v>
      </c>
      <c r="F228">
        <v>8201.2469999999994</v>
      </c>
      <c r="G228">
        <v>2293.4960000000001</v>
      </c>
      <c r="H228">
        <v>3540.5340000000001</v>
      </c>
      <c r="I228">
        <v>8551.1830000000009</v>
      </c>
      <c r="K228">
        <f t="shared" si="35"/>
        <v>3.7284490576831182</v>
      </c>
      <c r="L228">
        <f t="shared" si="36"/>
        <v>2.4152240876658722</v>
      </c>
    </row>
    <row r="229" spans="1:14" x14ac:dyDescent="0.25">
      <c r="A229" t="str">
        <f t="shared" si="41"/>
        <v>CH12</v>
      </c>
      <c r="B229" t="str">
        <f t="shared" si="41"/>
        <v>Mutant</v>
      </c>
      <c r="C229">
        <f t="shared" si="41"/>
        <v>1</v>
      </c>
      <c r="D229">
        <v>4</v>
      </c>
      <c r="E229">
        <v>186.21799999999999</v>
      </c>
      <c r="F229">
        <v>8596.6610000000001</v>
      </c>
      <c r="G229">
        <v>1716.6510000000001</v>
      </c>
      <c r="H229">
        <v>2461.5230000000001</v>
      </c>
      <c r="I229">
        <v>8161.9930000000004</v>
      </c>
      <c r="K229">
        <f t="shared" si="35"/>
        <v>4.754602420643451</v>
      </c>
      <c r="L229">
        <f t="shared" si="36"/>
        <v>3.3158304838102266</v>
      </c>
    </row>
    <row r="230" spans="1:14" x14ac:dyDescent="0.25">
      <c r="A230" t="str">
        <f t="shared" si="41"/>
        <v>CH12</v>
      </c>
      <c r="B230" t="str">
        <f t="shared" si="41"/>
        <v>Mutant</v>
      </c>
      <c r="C230">
        <f t="shared" si="41"/>
        <v>1</v>
      </c>
      <c r="D230">
        <v>5</v>
      </c>
      <c r="E230">
        <v>229.30199999999999</v>
      </c>
      <c r="F230">
        <v>8811.6010000000006</v>
      </c>
      <c r="G230">
        <v>2300.1979999999999</v>
      </c>
      <c r="H230">
        <v>4115.942</v>
      </c>
      <c r="I230">
        <v>5049.9040000000005</v>
      </c>
      <c r="K230">
        <f t="shared" si="35"/>
        <v>2.1954214376327608</v>
      </c>
      <c r="L230">
        <f t="shared" si="36"/>
        <v>1.2269133044148826</v>
      </c>
    </row>
    <row r="231" spans="1:14" x14ac:dyDescent="0.25">
      <c r="A231" t="str">
        <f t="shared" si="41"/>
        <v>CH12</v>
      </c>
      <c r="B231" t="str">
        <f t="shared" si="41"/>
        <v>Mutant</v>
      </c>
      <c r="C231">
        <f t="shared" si="41"/>
        <v>1</v>
      </c>
      <c r="D231">
        <v>6</v>
      </c>
      <c r="E231">
        <v>176.64400000000001</v>
      </c>
      <c r="F231">
        <v>6588.4759999999997</v>
      </c>
      <c r="G231">
        <v>1687.9290000000001</v>
      </c>
      <c r="H231">
        <v>2435.194</v>
      </c>
      <c r="I231">
        <v>6128.4359999999997</v>
      </c>
      <c r="K231">
        <f t="shared" si="35"/>
        <v>3.6307427622844322</v>
      </c>
      <c r="L231">
        <f t="shared" si="36"/>
        <v>2.5166109969062012</v>
      </c>
    </row>
    <row r="232" spans="1:14" x14ac:dyDescent="0.25">
      <c r="A232" t="str">
        <f t="shared" si="41"/>
        <v>CH12</v>
      </c>
      <c r="B232" t="str">
        <f t="shared" si="41"/>
        <v>Mutant</v>
      </c>
      <c r="C232">
        <f t="shared" si="41"/>
        <v>1</v>
      </c>
      <c r="D232">
        <v>7</v>
      </c>
      <c r="E232">
        <v>134.03899999999999</v>
      </c>
      <c r="F232">
        <v>4396.9449999999997</v>
      </c>
      <c r="G232">
        <v>1257.569</v>
      </c>
      <c r="H232">
        <v>2657.3150000000001</v>
      </c>
      <c r="I232">
        <v>3664.998</v>
      </c>
      <c r="K232">
        <f t="shared" si="35"/>
        <v>2.9143514192859401</v>
      </c>
      <c r="L232">
        <f t="shared" si="36"/>
        <v>1.3792109704720743</v>
      </c>
    </row>
    <row r="233" spans="1:14" x14ac:dyDescent="0.25">
      <c r="A233" t="str">
        <f t="shared" si="41"/>
        <v>CH12</v>
      </c>
      <c r="B233" t="str">
        <f t="shared" si="41"/>
        <v>Mutant</v>
      </c>
      <c r="C233">
        <f t="shared" si="41"/>
        <v>1</v>
      </c>
      <c r="D233">
        <v>8</v>
      </c>
      <c r="E233">
        <v>243.184</v>
      </c>
      <c r="F233">
        <v>6486.51</v>
      </c>
      <c r="G233">
        <v>1408.3630000000001</v>
      </c>
      <c r="H233">
        <v>3106.3440000000001</v>
      </c>
      <c r="I233">
        <v>4976.6610000000001</v>
      </c>
      <c r="K233">
        <f t="shared" si="35"/>
        <v>3.5336493503450459</v>
      </c>
      <c r="L233">
        <f t="shared" si="36"/>
        <v>1.6020959043814851</v>
      </c>
    </row>
    <row r="234" spans="1:14" x14ac:dyDescent="0.25">
      <c r="A234" t="str">
        <f t="shared" si="41"/>
        <v>CH12</v>
      </c>
      <c r="B234" t="str">
        <f t="shared" si="41"/>
        <v>Mutant</v>
      </c>
      <c r="C234">
        <f t="shared" si="41"/>
        <v>1</v>
      </c>
      <c r="D234">
        <v>9</v>
      </c>
      <c r="E234">
        <v>165.63300000000001</v>
      </c>
      <c r="F234">
        <v>4947.46</v>
      </c>
      <c r="G234">
        <v>1673.0889999999999</v>
      </c>
      <c r="H234">
        <v>3406.9740000000002</v>
      </c>
      <c r="I234">
        <v>6296.4629999999997</v>
      </c>
      <c r="K234">
        <f t="shared" si="35"/>
        <v>3.7633760068950308</v>
      </c>
      <c r="L234">
        <f t="shared" si="36"/>
        <v>1.8481100824367898</v>
      </c>
      <c r="N234">
        <f>AVERAGE(K226:K234)</f>
        <v>3.7072973206006239</v>
      </c>
    </row>
    <row r="235" spans="1:14" x14ac:dyDescent="0.25">
      <c r="A235" t="s">
        <v>196</v>
      </c>
      <c r="B235" t="s">
        <v>93</v>
      </c>
      <c r="C235">
        <v>2</v>
      </c>
      <c r="D235">
        <v>1</v>
      </c>
      <c r="E235">
        <v>213.02600000000001</v>
      </c>
      <c r="F235">
        <v>12370.325999999999</v>
      </c>
      <c r="G235">
        <v>5579.835</v>
      </c>
      <c r="H235">
        <v>3497.45</v>
      </c>
      <c r="I235">
        <v>22610.874</v>
      </c>
      <c r="K235">
        <f t="shared" si="35"/>
        <v>4.0522477815204212</v>
      </c>
      <c r="L235">
        <f t="shared" si="36"/>
        <v>6.4649598993552448</v>
      </c>
    </row>
    <row r="236" spans="1:14" x14ac:dyDescent="0.25">
      <c r="A236" t="str">
        <f t="shared" ref="A236:C243" si="42">A235</f>
        <v>CH12</v>
      </c>
      <c r="B236" t="str">
        <f t="shared" si="42"/>
        <v>Mutant</v>
      </c>
      <c r="C236">
        <f t="shared" si="42"/>
        <v>2</v>
      </c>
      <c r="D236">
        <v>2</v>
      </c>
      <c r="E236">
        <v>222.12100000000001</v>
      </c>
      <c r="F236">
        <v>14186.549000000001</v>
      </c>
      <c r="G236">
        <v>5920.1970000000001</v>
      </c>
      <c r="H236">
        <v>4208.3329999999996</v>
      </c>
      <c r="I236">
        <v>17558.098000000002</v>
      </c>
      <c r="K236">
        <f t="shared" si="35"/>
        <v>2.9657962395508126</v>
      </c>
      <c r="L236">
        <f t="shared" si="36"/>
        <v>4.1722216374036947</v>
      </c>
    </row>
    <row r="237" spans="1:14" x14ac:dyDescent="0.25">
      <c r="A237" t="str">
        <f t="shared" si="42"/>
        <v>CH12</v>
      </c>
      <c r="B237" t="str">
        <f t="shared" si="42"/>
        <v>Mutant</v>
      </c>
      <c r="C237">
        <f t="shared" si="42"/>
        <v>2</v>
      </c>
      <c r="D237">
        <v>3</v>
      </c>
      <c r="E237">
        <v>245.09899999999999</v>
      </c>
      <c r="F237">
        <v>19614.153999999999</v>
      </c>
      <c r="G237">
        <v>5867.5389999999998</v>
      </c>
      <c r="H237">
        <v>3158.5239999999999</v>
      </c>
      <c r="I237">
        <v>18712.266</v>
      </c>
      <c r="K237">
        <f t="shared" si="35"/>
        <v>3.1891165955607623</v>
      </c>
      <c r="L237">
        <f t="shared" si="36"/>
        <v>5.924370370464179</v>
      </c>
    </row>
    <row r="238" spans="1:14" x14ac:dyDescent="0.25">
      <c r="A238" t="str">
        <f t="shared" si="42"/>
        <v>CH12</v>
      </c>
      <c r="B238" t="str">
        <f t="shared" si="42"/>
        <v>Mutant</v>
      </c>
      <c r="C238">
        <f t="shared" si="42"/>
        <v>2</v>
      </c>
      <c r="D238">
        <v>4</v>
      </c>
      <c r="E238">
        <v>199.62200000000001</v>
      </c>
      <c r="F238">
        <v>11773.853999999999</v>
      </c>
      <c r="G238">
        <v>3899.087</v>
      </c>
      <c r="H238">
        <v>1952.1759999999999</v>
      </c>
      <c r="I238">
        <v>15951.55</v>
      </c>
      <c r="K238">
        <f t="shared" si="35"/>
        <v>4.0910987623512884</v>
      </c>
      <c r="L238">
        <f t="shared" si="36"/>
        <v>8.1711638704706946</v>
      </c>
    </row>
    <row r="239" spans="1:14" x14ac:dyDescent="0.25">
      <c r="A239" t="str">
        <f t="shared" si="42"/>
        <v>CH12</v>
      </c>
      <c r="B239" t="str">
        <f t="shared" si="42"/>
        <v>Mutant</v>
      </c>
      <c r="C239">
        <f t="shared" si="42"/>
        <v>2</v>
      </c>
      <c r="D239">
        <v>5</v>
      </c>
      <c r="E239">
        <v>180.952</v>
      </c>
      <c r="F239">
        <v>9875.2929999999997</v>
      </c>
      <c r="G239">
        <v>3825.366</v>
      </c>
      <c r="H239">
        <v>2203.4989999999998</v>
      </c>
      <c r="I239">
        <v>12601.064</v>
      </c>
      <c r="K239">
        <f t="shared" si="35"/>
        <v>3.2940806186911264</v>
      </c>
      <c r="L239">
        <f t="shared" si="36"/>
        <v>5.7186610931069186</v>
      </c>
    </row>
    <row r="240" spans="1:14" x14ac:dyDescent="0.25">
      <c r="A240" t="str">
        <f t="shared" si="42"/>
        <v>CH12</v>
      </c>
      <c r="B240" t="str">
        <f t="shared" si="42"/>
        <v>Mutant</v>
      </c>
      <c r="C240">
        <f t="shared" si="42"/>
        <v>2</v>
      </c>
      <c r="D240">
        <v>6</v>
      </c>
      <c r="E240">
        <v>247.01400000000001</v>
      </c>
      <c r="F240">
        <v>17908.991999999998</v>
      </c>
      <c r="G240">
        <v>7642.5929999999998</v>
      </c>
      <c r="H240">
        <v>3586.011</v>
      </c>
      <c r="I240">
        <v>28145.710999999999</v>
      </c>
      <c r="K240">
        <f t="shared" si="35"/>
        <v>3.6827436708980841</v>
      </c>
      <c r="L240">
        <f t="shared" si="36"/>
        <v>7.8487519976932587</v>
      </c>
    </row>
    <row r="241" spans="1:14" x14ac:dyDescent="0.25">
      <c r="A241" t="str">
        <f t="shared" si="42"/>
        <v>CH12</v>
      </c>
      <c r="B241" t="str">
        <f t="shared" si="42"/>
        <v>Mutant</v>
      </c>
      <c r="C241">
        <f t="shared" si="42"/>
        <v>2</v>
      </c>
      <c r="D241">
        <v>7</v>
      </c>
      <c r="E241">
        <v>198.66399999999999</v>
      </c>
      <c r="F241">
        <v>14041.5</v>
      </c>
      <c r="G241">
        <v>5669.3540000000003</v>
      </c>
      <c r="H241">
        <v>3277.2440000000001</v>
      </c>
      <c r="I241">
        <v>22817.677</v>
      </c>
      <c r="K241">
        <f t="shared" si="35"/>
        <v>4.0247402084964179</v>
      </c>
      <c r="L241">
        <f t="shared" si="36"/>
        <v>6.9624590051885056</v>
      </c>
    </row>
    <row r="242" spans="1:14" x14ac:dyDescent="0.25">
      <c r="A242" t="str">
        <f t="shared" si="42"/>
        <v>CH12</v>
      </c>
      <c r="B242" t="str">
        <f t="shared" si="42"/>
        <v>Mutant</v>
      </c>
      <c r="C242">
        <f t="shared" si="42"/>
        <v>2</v>
      </c>
      <c r="D242">
        <v>8</v>
      </c>
      <c r="E242">
        <v>163.24</v>
      </c>
      <c r="F242">
        <v>9309.9380000000001</v>
      </c>
      <c r="G242">
        <v>4303.1180000000004</v>
      </c>
      <c r="H242">
        <v>2220.732</v>
      </c>
      <c r="I242">
        <v>7352.9740000000002</v>
      </c>
      <c r="K242">
        <f t="shared" si="35"/>
        <v>1.708754907488012</v>
      </c>
      <c r="L242">
        <f t="shared" si="36"/>
        <v>3.311058695961512</v>
      </c>
    </row>
    <row r="243" spans="1:14" x14ac:dyDescent="0.25">
      <c r="A243" t="str">
        <f t="shared" si="42"/>
        <v>CH12</v>
      </c>
      <c r="B243" t="str">
        <f t="shared" si="42"/>
        <v>Mutant</v>
      </c>
      <c r="C243">
        <f t="shared" si="42"/>
        <v>2</v>
      </c>
      <c r="D243">
        <v>9</v>
      </c>
      <c r="E243">
        <v>216.85499999999999</v>
      </c>
      <c r="F243">
        <v>14520.688</v>
      </c>
      <c r="G243">
        <v>4797.6239999999998</v>
      </c>
      <c r="H243">
        <v>2101.0549999999998</v>
      </c>
      <c r="I243">
        <v>16793.599999999999</v>
      </c>
      <c r="K243">
        <f t="shared" si="35"/>
        <v>3.5003993643520208</v>
      </c>
      <c r="L243">
        <f t="shared" si="36"/>
        <v>7.9929368817094266</v>
      </c>
      <c r="N243">
        <f>AVERAGE(K235:K243)</f>
        <v>3.3898864609898829</v>
      </c>
    </row>
    <row r="244" spans="1:14" x14ac:dyDescent="0.25">
      <c r="A244" t="s">
        <v>197</v>
      </c>
      <c r="B244" t="s">
        <v>209</v>
      </c>
      <c r="C244">
        <v>1</v>
      </c>
      <c r="D244">
        <v>1</v>
      </c>
      <c r="E244">
        <v>239.833</v>
      </c>
      <c r="F244">
        <v>18190.952000000001</v>
      </c>
      <c r="G244">
        <v>1786.5429999999999</v>
      </c>
      <c r="H244">
        <v>3349.05</v>
      </c>
      <c r="I244">
        <v>7761.3130000000001</v>
      </c>
      <c r="K244">
        <f t="shared" si="35"/>
        <v>4.3443191683603475</v>
      </c>
      <c r="L244">
        <f t="shared" si="36"/>
        <v>2.3174670428927606</v>
      </c>
    </row>
    <row r="245" spans="1:14" x14ac:dyDescent="0.25">
      <c r="A245" t="str">
        <f t="shared" ref="A245:C251" si="43">A244</f>
        <v>FZ8</v>
      </c>
      <c r="B245" t="str">
        <f t="shared" si="43"/>
        <v xml:space="preserve">mutant </v>
      </c>
      <c r="C245">
        <f t="shared" si="43"/>
        <v>1</v>
      </c>
      <c r="D245">
        <v>2</v>
      </c>
      <c r="E245">
        <v>211.589</v>
      </c>
      <c r="F245">
        <v>7931.7340000000004</v>
      </c>
      <c r="G245">
        <v>1230.2829999999999</v>
      </c>
      <c r="H245">
        <v>4802.8900000000003</v>
      </c>
      <c r="I245">
        <v>3443.3560000000002</v>
      </c>
      <c r="K245">
        <f t="shared" si="35"/>
        <v>2.7988324637502107</v>
      </c>
      <c r="L245">
        <f t="shared" si="36"/>
        <v>0.71693417921293223</v>
      </c>
    </row>
    <row r="246" spans="1:14" x14ac:dyDescent="0.25">
      <c r="A246" t="str">
        <f t="shared" si="43"/>
        <v>FZ8</v>
      </c>
      <c r="B246" t="str">
        <f t="shared" si="43"/>
        <v xml:space="preserve">mutant </v>
      </c>
      <c r="C246">
        <f t="shared" si="43"/>
        <v>1</v>
      </c>
      <c r="D246">
        <v>3</v>
      </c>
      <c r="E246">
        <v>140.74100000000001</v>
      </c>
      <c r="F246">
        <v>5031.7129999999997</v>
      </c>
      <c r="G246">
        <v>684.07600000000002</v>
      </c>
      <c r="H246">
        <v>2902.4140000000002</v>
      </c>
      <c r="I246">
        <v>2153.2339999999999</v>
      </c>
      <c r="K246">
        <f t="shared" si="35"/>
        <v>3.1476531847338598</v>
      </c>
      <c r="L246">
        <f t="shared" si="36"/>
        <v>0.74187693416583567</v>
      </c>
    </row>
    <row r="247" spans="1:14" x14ac:dyDescent="0.25">
      <c r="A247" t="str">
        <f t="shared" si="43"/>
        <v>FZ8</v>
      </c>
      <c r="B247" t="str">
        <f t="shared" si="43"/>
        <v xml:space="preserve">mutant </v>
      </c>
      <c r="C247">
        <f t="shared" si="43"/>
        <v>1</v>
      </c>
      <c r="D247">
        <v>4</v>
      </c>
      <c r="E247">
        <v>142.655</v>
      </c>
      <c r="F247">
        <v>8926.4920000000002</v>
      </c>
      <c r="G247">
        <v>1237.942</v>
      </c>
      <c r="H247">
        <v>1979.463</v>
      </c>
      <c r="I247">
        <v>6734.9610000000002</v>
      </c>
      <c r="K247">
        <f t="shared" ref="K247:K288" si="44">I247/G247</f>
        <v>5.4404495525638525</v>
      </c>
      <c r="L247">
        <f t="shared" ref="L247:L288" si="45">I247/H247</f>
        <v>3.4024182316113007</v>
      </c>
    </row>
    <row r="248" spans="1:14" x14ac:dyDescent="0.25">
      <c r="A248" t="str">
        <f t="shared" si="43"/>
        <v>FZ8</v>
      </c>
      <c r="B248" t="str">
        <f t="shared" si="43"/>
        <v xml:space="preserve">mutant </v>
      </c>
      <c r="C248">
        <f t="shared" si="43"/>
        <v>1</v>
      </c>
      <c r="D248">
        <v>5</v>
      </c>
      <c r="E248">
        <v>289.14</v>
      </c>
      <c r="F248">
        <v>13030.945</v>
      </c>
      <c r="G248">
        <v>1997.175</v>
      </c>
      <c r="H248">
        <v>2405.9929999999999</v>
      </c>
      <c r="I248">
        <v>8971.49</v>
      </c>
      <c r="K248">
        <f t="shared" si="44"/>
        <v>4.492090077234093</v>
      </c>
      <c r="L248">
        <f t="shared" si="45"/>
        <v>3.7288096848162069</v>
      </c>
    </row>
    <row r="249" spans="1:14" x14ac:dyDescent="0.25">
      <c r="A249" t="str">
        <f t="shared" si="43"/>
        <v>FZ8</v>
      </c>
      <c r="B249" t="str">
        <f t="shared" si="43"/>
        <v xml:space="preserve">mutant </v>
      </c>
      <c r="C249">
        <f t="shared" si="43"/>
        <v>1</v>
      </c>
      <c r="D249">
        <v>6</v>
      </c>
      <c r="E249">
        <v>214.46199999999999</v>
      </c>
      <c r="F249">
        <v>10286.026</v>
      </c>
      <c r="G249">
        <v>1393.5229999999999</v>
      </c>
      <c r="H249">
        <v>3202.5650000000001</v>
      </c>
      <c r="I249">
        <v>3862.2260000000001</v>
      </c>
      <c r="K249">
        <f t="shared" si="44"/>
        <v>2.7715552595830859</v>
      </c>
      <c r="L249">
        <f t="shared" si="45"/>
        <v>1.2059789574918853</v>
      </c>
    </row>
    <row r="250" spans="1:14" x14ac:dyDescent="0.25">
      <c r="A250" t="str">
        <f t="shared" si="43"/>
        <v>FZ8</v>
      </c>
      <c r="B250" t="str">
        <f t="shared" si="43"/>
        <v xml:space="preserve">mutant </v>
      </c>
      <c r="C250">
        <f t="shared" si="43"/>
        <v>1</v>
      </c>
      <c r="D250">
        <v>7</v>
      </c>
      <c r="E250">
        <v>236.00399999999999</v>
      </c>
      <c r="F250">
        <v>10610.591</v>
      </c>
      <c r="G250">
        <v>1632.877</v>
      </c>
      <c r="H250">
        <v>4314.607</v>
      </c>
      <c r="I250">
        <v>5417.0739999999996</v>
      </c>
      <c r="K250">
        <f t="shared" si="44"/>
        <v>3.3175027880238375</v>
      </c>
      <c r="L250">
        <f t="shared" si="45"/>
        <v>1.2555196800079358</v>
      </c>
    </row>
    <row r="251" spans="1:14" x14ac:dyDescent="0.25">
      <c r="A251" t="str">
        <f t="shared" si="43"/>
        <v>FZ8</v>
      </c>
      <c r="B251" t="str">
        <f t="shared" si="43"/>
        <v xml:space="preserve">mutant </v>
      </c>
      <c r="C251">
        <f t="shared" si="43"/>
        <v>1</v>
      </c>
      <c r="D251">
        <v>8</v>
      </c>
      <c r="E251">
        <v>176.64400000000001</v>
      </c>
      <c r="F251">
        <v>8797.7189999999991</v>
      </c>
      <c r="G251">
        <v>1307.355</v>
      </c>
      <c r="H251">
        <v>3084.8020000000001</v>
      </c>
      <c r="I251">
        <v>5876.1559999999999</v>
      </c>
      <c r="K251">
        <f t="shared" si="44"/>
        <v>4.4946904245595114</v>
      </c>
      <c r="L251">
        <f t="shared" si="45"/>
        <v>1.9048729869858745</v>
      </c>
      <c r="N251">
        <f>AVERAGE(K244:K251)</f>
        <v>3.8508866148510994</v>
      </c>
    </row>
    <row r="252" spans="1:14" x14ac:dyDescent="0.25">
      <c r="A252" t="s">
        <v>197</v>
      </c>
      <c r="B252" t="s">
        <v>209</v>
      </c>
      <c r="C252">
        <v>2</v>
      </c>
      <c r="D252">
        <v>1</v>
      </c>
      <c r="E252">
        <v>189.09</v>
      </c>
      <c r="F252">
        <v>10588.57</v>
      </c>
      <c r="G252">
        <v>1396.395</v>
      </c>
      <c r="H252">
        <v>2872.7339999999999</v>
      </c>
      <c r="I252">
        <v>5856.05</v>
      </c>
      <c r="K252">
        <f t="shared" si="44"/>
        <v>4.1936916130464521</v>
      </c>
      <c r="L252">
        <f t="shared" si="45"/>
        <v>2.0384936440338719</v>
      </c>
    </row>
    <row r="253" spans="1:14" x14ac:dyDescent="0.25">
      <c r="A253" t="str">
        <f t="shared" ref="A253:C258" si="46">A252</f>
        <v>FZ8</v>
      </c>
      <c r="B253" t="str">
        <f t="shared" si="46"/>
        <v xml:space="preserve">mutant </v>
      </c>
      <c r="C253">
        <f t="shared" si="46"/>
        <v>2</v>
      </c>
      <c r="D253">
        <v>2</v>
      </c>
      <c r="E253">
        <v>215.898</v>
      </c>
      <c r="F253">
        <v>12148.683999999999</v>
      </c>
      <c r="G253">
        <v>1521.338</v>
      </c>
      <c r="H253">
        <v>3208.3090000000002</v>
      </c>
      <c r="I253">
        <v>6399.3850000000002</v>
      </c>
      <c r="K253">
        <f t="shared" si="44"/>
        <v>4.2064189548936533</v>
      </c>
      <c r="L253">
        <f t="shared" si="45"/>
        <v>1.9946286345860078</v>
      </c>
    </row>
    <row r="254" spans="1:14" x14ac:dyDescent="0.25">
      <c r="A254" t="str">
        <f t="shared" si="46"/>
        <v>FZ8</v>
      </c>
      <c r="B254" t="str">
        <f t="shared" si="46"/>
        <v xml:space="preserve">mutant </v>
      </c>
      <c r="C254">
        <f t="shared" si="46"/>
        <v>2</v>
      </c>
      <c r="D254">
        <v>3</v>
      </c>
      <c r="E254">
        <v>236.96100000000001</v>
      </c>
      <c r="F254">
        <v>11011.749</v>
      </c>
      <c r="G254">
        <v>1668.3019999999999</v>
      </c>
      <c r="H254">
        <v>3318.413</v>
      </c>
      <c r="I254">
        <v>6145.1909999999998</v>
      </c>
      <c r="K254">
        <f t="shared" si="44"/>
        <v>3.6835003494571126</v>
      </c>
      <c r="L254">
        <f t="shared" si="45"/>
        <v>1.8518463494447497</v>
      </c>
    </row>
    <row r="255" spans="1:14" x14ac:dyDescent="0.25">
      <c r="A255" t="str">
        <f t="shared" si="46"/>
        <v>FZ8</v>
      </c>
      <c r="B255" t="str">
        <f t="shared" si="46"/>
        <v xml:space="preserve">mutant </v>
      </c>
      <c r="C255">
        <f t="shared" si="46"/>
        <v>2</v>
      </c>
      <c r="D255">
        <v>4</v>
      </c>
      <c r="E255">
        <v>148.87899999999999</v>
      </c>
      <c r="F255">
        <v>10675.216</v>
      </c>
      <c r="G255">
        <v>1174.7529999999999</v>
      </c>
      <c r="H255">
        <v>1666.3869999999999</v>
      </c>
      <c r="I255">
        <v>6180.1369999999997</v>
      </c>
      <c r="K255">
        <f t="shared" si="44"/>
        <v>5.2607969505078938</v>
      </c>
      <c r="L255">
        <f t="shared" si="45"/>
        <v>3.7087045206185598</v>
      </c>
    </row>
    <row r="256" spans="1:14" x14ac:dyDescent="0.25">
      <c r="A256" t="str">
        <f t="shared" si="46"/>
        <v>FZ8</v>
      </c>
      <c r="B256" t="str">
        <f t="shared" si="46"/>
        <v xml:space="preserve">mutant </v>
      </c>
      <c r="C256">
        <f t="shared" si="46"/>
        <v>2</v>
      </c>
      <c r="D256">
        <v>5</v>
      </c>
      <c r="E256">
        <v>123.986</v>
      </c>
      <c r="F256">
        <v>8115.558</v>
      </c>
      <c r="G256">
        <v>472.96499999999997</v>
      </c>
      <c r="H256">
        <v>2524.2339999999999</v>
      </c>
      <c r="I256">
        <v>464.34800000000001</v>
      </c>
      <c r="K256">
        <f t="shared" si="44"/>
        <v>0.9817808928779086</v>
      </c>
      <c r="L256">
        <f t="shared" si="45"/>
        <v>0.18395600407886117</v>
      </c>
    </row>
    <row r="257" spans="1:14" x14ac:dyDescent="0.25">
      <c r="A257" t="str">
        <f t="shared" si="46"/>
        <v>FZ8</v>
      </c>
      <c r="B257" t="str">
        <f t="shared" si="46"/>
        <v xml:space="preserve">mutant </v>
      </c>
      <c r="C257">
        <f t="shared" si="46"/>
        <v>2</v>
      </c>
      <c r="D257">
        <v>6</v>
      </c>
      <c r="E257">
        <v>113.93300000000001</v>
      </c>
      <c r="F257">
        <v>11095.522999999999</v>
      </c>
      <c r="G257">
        <v>297.27800000000002</v>
      </c>
      <c r="H257">
        <v>791.78499999999997</v>
      </c>
      <c r="I257">
        <v>258.98200000000003</v>
      </c>
      <c r="K257">
        <f t="shared" si="44"/>
        <v>0.87117782008759481</v>
      </c>
      <c r="L257">
        <f t="shared" si="45"/>
        <v>0.327086267105338</v>
      </c>
    </row>
    <row r="258" spans="1:14" x14ac:dyDescent="0.25">
      <c r="A258" t="str">
        <f t="shared" si="46"/>
        <v>FZ8</v>
      </c>
      <c r="B258" t="str">
        <f t="shared" si="46"/>
        <v xml:space="preserve">mutant </v>
      </c>
      <c r="C258">
        <f t="shared" si="46"/>
        <v>2</v>
      </c>
      <c r="D258">
        <v>7</v>
      </c>
      <c r="E258">
        <v>152.708</v>
      </c>
      <c r="F258">
        <v>6147.5839999999998</v>
      </c>
      <c r="G258">
        <v>835.34799999999996</v>
      </c>
      <c r="H258">
        <v>4726.7749999999996</v>
      </c>
      <c r="I258">
        <v>2076.1619999999998</v>
      </c>
      <c r="K258">
        <f t="shared" si="44"/>
        <v>2.4853857314556329</v>
      </c>
      <c r="L258">
        <f t="shared" si="45"/>
        <v>0.43923436169481306</v>
      </c>
      <c r="N258">
        <f>AVERAGE(K252:K258)</f>
        <v>3.0975360446180353</v>
      </c>
    </row>
    <row r="259" spans="1:14" x14ac:dyDescent="0.25">
      <c r="A259" t="s">
        <v>210</v>
      </c>
      <c r="B259" t="s">
        <v>211</v>
      </c>
      <c r="C259">
        <v>1</v>
      </c>
      <c r="D259">
        <v>1</v>
      </c>
      <c r="E259">
        <v>274.779</v>
      </c>
      <c r="F259">
        <v>25205</v>
      </c>
      <c r="G259">
        <v>3892.864</v>
      </c>
      <c r="H259">
        <v>4042.7</v>
      </c>
      <c r="I259">
        <v>21273.361000000001</v>
      </c>
      <c r="K259">
        <f t="shared" si="44"/>
        <v>5.4647069612501236</v>
      </c>
      <c r="L259">
        <f t="shared" si="45"/>
        <v>5.2621666213174372</v>
      </c>
    </row>
    <row r="260" spans="1:14" x14ac:dyDescent="0.25">
      <c r="A260" t="str">
        <f t="shared" ref="A260:C265" si="47">A259</f>
        <v>EN6</v>
      </c>
      <c r="B260" t="str">
        <f t="shared" si="47"/>
        <v>mutant</v>
      </c>
      <c r="C260">
        <f t="shared" si="47"/>
        <v>1</v>
      </c>
      <c r="D260">
        <v>2</v>
      </c>
      <c r="E260">
        <v>216.37700000000001</v>
      </c>
      <c r="F260">
        <v>13962.034</v>
      </c>
      <c r="G260">
        <v>2441.8960000000002</v>
      </c>
      <c r="H260">
        <v>3539.098</v>
      </c>
      <c r="I260">
        <v>7474.0879999999997</v>
      </c>
      <c r="K260">
        <f t="shared" si="44"/>
        <v>3.0607724489495043</v>
      </c>
      <c r="L260">
        <f t="shared" si="45"/>
        <v>2.1118624010976808</v>
      </c>
    </row>
    <row r="261" spans="1:14" x14ac:dyDescent="0.25">
      <c r="A261" t="str">
        <f t="shared" si="47"/>
        <v>EN6</v>
      </c>
      <c r="B261" t="str">
        <f t="shared" si="47"/>
        <v>mutant</v>
      </c>
      <c r="C261">
        <f t="shared" si="47"/>
        <v>1</v>
      </c>
      <c r="D261">
        <v>3</v>
      </c>
      <c r="E261">
        <v>184.78200000000001</v>
      </c>
      <c r="F261">
        <v>14531.22</v>
      </c>
      <c r="G261">
        <v>2024.94</v>
      </c>
      <c r="H261">
        <v>2270.9969999999998</v>
      </c>
      <c r="I261">
        <v>8641.1810000000005</v>
      </c>
      <c r="K261">
        <f t="shared" si="44"/>
        <v>4.2673763173229826</v>
      </c>
      <c r="L261">
        <f t="shared" si="45"/>
        <v>3.8050164751428563</v>
      </c>
    </row>
    <row r="262" spans="1:14" x14ac:dyDescent="0.25">
      <c r="A262" t="str">
        <f t="shared" si="47"/>
        <v>EN6</v>
      </c>
      <c r="B262" t="str">
        <f t="shared" si="47"/>
        <v>mutant</v>
      </c>
      <c r="C262">
        <f t="shared" si="47"/>
        <v>1</v>
      </c>
      <c r="D262">
        <v>4</v>
      </c>
      <c r="E262">
        <v>129.25200000000001</v>
      </c>
      <c r="F262">
        <v>8337.6790000000001</v>
      </c>
      <c r="G262">
        <v>1070.873</v>
      </c>
      <c r="H262">
        <v>732.904</v>
      </c>
      <c r="I262">
        <v>3373.9430000000002</v>
      </c>
      <c r="K262">
        <f t="shared" si="44"/>
        <v>3.1506471822522371</v>
      </c>
      <c r="L262">
        <f t="shared" si="45"/>
        <v>4.603526519162128</v>
      </c>
    </row>
    <row r="263" spans="1:14" x14ac:dyDescent="0.25">
      <c r="A263" t="str">
        <f t="shared" si="47"/>
        <v>EN6</v>
      </c>
      <c r="B263" t="str">
        <f t="shared" si="47"/>
        <v>mutant</v>
      </c>
      <c r="C263">
        <f t="shared" si="47"/>
        <v>1</v>
      </c>
      <c r="D263">
        <v>5</v>
      </c>
      <c r="E263">
        <v>123.50700000000001</v>
      </c>
      <c r="F263">
        <v>6862.7759999999998</v>
      </c>
      <c r="G263">
        <v>1117.7860000000001</v>
      </c>
      <c r="H263">
        <v>2325.0909999999999</v>
      </c>
      <c r="I263">
        <v>3759.3040000000001</v>
      </c>
      <c r="K263">
        <f t="shared" si="44"/>
        <v>3.3631696943779934</v>
      </c>
      <c r="L263">
        <f t="shared" si="45"/>
        <v>1.6168416634015617</v>
      </c>
    </row>
    <row r="264" spans="1:14" x14ac:dyDescent="0.25">
      <c r="A264" t="str">
        <f t="shared" si="47"/>
        <v>EN6</v>
      </c>
      <c r="B264" t="str">
        <f t="shared" si="47"/>
        <v>mutant</v>
      </c>
      <c r="C264">
        <f t="shared" si="47"/>
        <v>1</v>
      </c>
      <c r="D264">
        <v>6</v>
      </c>
      <c r="E264">
        <v>230.738</v>
      </c>
      <c r="F264">
        <v>10480.382</v>
      </c>
      <c r="G264">
        <v>1685.5350000000001</v>
      </c>
      <c r="H264">
        <v>4073.8159999999998</v>
      </c>
      <c r="I264">
        <v>6031.2579999999998</v>
      </c>
      <c r="K264">
        <f t="shared" si="44"/>
        <v>3.5782454828882222</v>
      </c>
      <c r="L264">
        <f t="shared" si="45"/>
        <v>1.4804934734411177</v>
      </c>
    </row>
    <row r="265" spans="1:14" x14ac:dyDescent="0.25">
      <c r="A265" t="str">
        <f t="shared" si="47"/>
        <v>EN6</v>
      </c>
      <c r="B265" t="str">
        <f t="shared" si="47"/>
        <v>mutant</v>
      </c>
      <c r="C265">
        <f t="shared" si="47"/>
        <v>1</v>
      </c>
      <c r="D265">
        <v>7</v>
      </c>
      <c r="E265">
        <v>124.464</v>
      </c>
      <c r="F265">
        <v>6920.2209999999995</v>
      </c>
      <c r="G265">
        <v>1236.9849999999999</v>
      </c>
      <c r="H265">
        <v>1923.454</v>
      </c>
      <c r="I265">
        <v>2476.8420000000001</v>
      </c>
      <c r="K265">
        <f t="shared" si="44"/>
        <v>2.0023217743141593</v>
      </c>
      <c r="L265">
        <f t="shared" si="45"/>
        <v>1.2877053467356121</v>
      </c>
      <c r="N265">
        <f>AVERAGE(K259:K265)</f>
        <v>3.5553199801936026</v>
      </c>
    </row>
    <row r="266" spans="1:14" x14ac:dyDescent="0.25">
      <c r="A266" t="s">
        <v>210</v>
      </c>
      <c r="B266" t="s">
        <v>211</v>
      </c>
      <c r="C266">
        <v>2</v>
      </c>
      <c r="D266">
        <v>1</v>
      </c>
      <c r="E266">
        <v>217.81299999999999</v>
      </c>
      <c r="F266">
        <v>10098.851000000001</v>
      </c>
      <c r="G266">
        <v>2227.4340000000002</v>
      </c>
      <c r="H266">
        <v>4768.4229999999998</v>
      </c>
      <c r="I266">
        <v>6089.1819999999998</v>
      </c>
      <c r="K266">
        <f t="shared" si="44"/>
        <v>2.7337205052989222</v>
      </c>
      <c r="L266">
        <f t="shared" si="45"/>
        <v>1.2769802511228556</v>
      </c>
    </row>
    <row r="267" spans="1:14" x14ac:dyDescent="0.25">
      <c r="A267" t="str">
        <f t="shared" ref="A267:C272" si="48">A266</f>
        <v>EN6</v>
      </c>
      <c r="B267" t="str">
        <f t="shared" si="48"/>
        <v>mutant</v>
      </c>
      <c r="C267">
        <f t="shared" si="48"/>
        <v>2</v>
      </c>
      <c r="D267">
        <v>2</v>
      </c>
      <c r="E267">
        <v>252.75800000000001</v>
      </c>
      <c r="F267">
        <v>9809.2309999999998</v>
      </c>
      <c r="G267">
        <v>1652.9829999999999</v>
      </c>
      <c r="H267">
        <v>3512.7689999999998</v>
      </c>
      <c r="I267">
        <v>4207.8540000000003</v>
      </c>
      <c r="K267">
        <f t="shared" si="44"/>
        <v>2.5456123868182554</v>
      </c>
      <c r="L267">
        <f t="shared" si="45"/>
        <v>1.1978738140765877</v>
      </c>
    </row>
    <row r="268" spans="1:14" x14ac:dyDescent="0.25">
      <c r="A268" t="str">
        <f t="shared" si="48"/>
        <v>EN6</v>
      </c>
      <c r="B268" t="str">
        <f t="shared" si="48"/>
        <v>mutant</v>
      </c>
      <c r="C268">
        <f t="shared" si="48"/>
        <v>2</v>
      </c>
      <c r="D268">
        <v>3</v>
      </c>
      <c r="E268">
        <v>232.65299999999999</v>
      </c>
      <c r="F268">
        <v>11126.638999999999</v>
      </c>
      <c r="G268">
        <v>1951.2190000000001</v>
      </c>
      <c r="H268">
        <v>4067.114</v>
      </c>
      <c r="I268">
        <v>6555.9229999999998</v>
      </c>
      <c r="K268">
        <f t="shared" si="44"/>
        <v>3.3599114194767474</v>
      </c>
      <c r="L268">
        <f t="shared" si="45"/>
        <v>1.6119349002757237</v>
      </c>
    </row>
    <row r="269" spans="1:14" x14ac:dyDescent="0.25">
      <c r="A269" t="str">
        <f t="shared" si="48"/>
        <v>EN6</v>
      </c>
      <c r="B269" t="str">
        <f t="shared" si="48"/>
        <v>mutant</v>
      </c>
      <c r="C269">
        <f t="shared" si="48"/>
        <v>2</v>
      </c>
      <c r="D269">
        <v>4</v>
      </c>
      <c r="E269">
        <v>281.95999999999998</v>
      </c>
      <c r="F269">
        <v>12564.682000000001</v>
      </c>
      <c r="G269">
        <v>2134.0859999999998</v>
      </c>
      <c r="H269">
        <v>4912.5140000000001</v>
      </c>
      <c r="I269">
        <v>7173.4579999999996</v>
      </c>
      <c r="K269">
        <f t="shared" si="44"/>
        <v>3.3613725032636923</v>
      </c>
      <c r="L269">
        <f t="shared" si="45"/>
        <v>1.4602417418047051</v>
      </c>
    </row>
    <row r="270" spans="1:14" x14ac:dyDescent="0.25">
      <c r="A270" t="str">
        <f t="shared" si="48"/>
        <v>EN6</v>
      </c>
      <c r="B270" t="str">
        <f t="shared" si="48"/>
        <v>mutant</v>
      </c>
      <c r="C270">
        <f t="shared" si="48"/>
        <v>2</v>
      </c>
      <c r="D270">
        <v>5</v>
      </c>
      <c r="E270">
        <v>186.21799999999999</v>
      </c>
      <c r="F270">
        <v>7972.424</v>
      </c>
      <c r="G270">
        <v>1427.511</v>
      </c>
      <c r="H270">
        <v>3309.317</v>
      </c>
      <c r="I270">
        <v>2795.183</v>
      </c>
      <c r="K270">
        <f t="shared" si="44"/>
        <v>1.9580815839597734</v>
      </c>
      <c r="L270">
        <f t="shared" si="45"/>
        <v>0.84464044997804677</v>
      </c>
    </row>
    <row r="271" spans="1:14" x14ac:dyDescent="0.25">
      <c r="A271" t="str">
        <f t="shared" si="48"/>
        <v>EN6</v>
      </c>
      <c r="B271" t="str">
        <f t="shared" si="48"/>
        <v>mutant</v>
      </c>
      <c r="C271">
        <f t="shared" si="48"/>
        <v>2</v>
      </c>
      <c r="D271">
        <v>6</v>
      </c>
      <c r="E271">
        <v>249.40799999999999</v>
      </c>
      <c r="F271">
        <v>10651.76</v>
      </c>
      <c r="G271">
        <v>2206.85</v>
      </c>
      <c r="H271">
        <v>2317.4319999999998</v>
      </c>
      <c r="I271">
        <v>9023.67</v>
      </c>
      <c r="K271">
        <f t="shared" si="44"/>
        <v>4.0889367197589328</v>
      </c>
      <c r="L271">
        <f t="shared" si="45"/>
        <v>3.8938229902754431</v>
      </c>
    </row>
    <row r="272" spans="1:14" x14ac:dyDescent="0.25">
      <c r="A272" t="str">
        <f t="shared" si="48"/>
        <v>EN6</v>
      </c>
      <c r="B272" t="str">
        <f t="shared" si="48"/>
        <v>mutant</v>
      </c>
      <c r="C272">
        <f t="shared" si="48"/>
        <v>2</v>
      </c>
      <c r="D272">
        <v>7</v>
      </c>
      <c r="E272">
        <v>174.25</v>
      </c>
      <c r="F272">
        <v>6246.1980000000003</v>
      </c>
      <c r="G272">
        <v>1412.671</v>
      </c>
      <c r="H272">
        <v>3696.5929999999998</v>
      </c>
      <c r="I272">
        <v>3729.145</v>
      </c>
      <c r="K272">
        <f t="shared" si="44"/>
        <v>2.6397830775884832</v>
      </c>
      <c r="L272">
        <f t="shared" si="45"/>
        <v>1.0088059464485271</v>
      </c>
      <c r="N272">
        <f>AVERAGE(K266:K272)</f>
        <v>2.9553454565949724</v>
      </c>
    </row>
    <row r="273" spans="1:14" x14ac:dyDescent="0.25">
      <c r="A273" t="s">
        <v>198</v>
      </c>
      <c r="B273" t="s">
        <v>93</v>
      </c>
      <c r="C273">
        <v>1</v>
      </c>
      <c r="D273">
        <v>1</v>
      </c>
      <c r="E273">
        <v>150.315</v>
      </c>
      <c r="F273">
        <v>6519.5410000000002</v>
      </c>
      <c r="G273">
        <v>1421.7670000000001</v>
      </c>
      <c r="H273">
        <v>2334.665</v>
      </c>
      <c r="I273">
        <v>3400.7510000000002</v>
      </c>
      <c r="K273">
        <f t="shared" si="44"/>
        <v>2.391918647710912</v>
      </c>
      <c r="L273">
        <f t="shared" si="45"/>
        <v>1.4566333927993953</v>
      </c>
    </row>
    <row r="274" spans="1:14" x14ac:dyDescent="0.25">
      <c r="A274" t="str">
        <f t="shared" ref="A274:C280" si="49">A273</f>
        <v>EP7</v>
      </c>
      <c r="B274" t="str">
        <f t="shared" si="49"/>
        <v>Mutant</v>
      </c>
      <c r="C274">
        <f t="shared" si="49"/>
        <v>1</v>
      </c>
      <c r="D274">
        <v>2</v>
      </c>
      <c r="E274">
        <v>204.88800000000001</v>
      </c>
      <c r="F274">
        <v>7503.768</v>
      </c>
      <c r="G274">
        <v>1901.912</v>
      </c>
      <c r="H274">
        <v>2225.998</v>
      </c>
      <c r="I274">
        <v>4312.2129999999997</v>
      </c>
      <c r="K274">
        <f t="shared" si="44"/>
        <v>2.2673041654924098</v>
      </c>
      <c r="L274">
        <f t="shared" si="45"/>
        <v>1.9372043460955488</v>
      </c>
    </row>
    <row r="275" spans="1:14" x14ac:dyDescent="0.25">
      <c r="A275" t="str">
        <f t="shared" si="49"/>
        <v>EP7</v>
      </c>
      <c r="B275" t="str">
        <f t="shared" si="49"/>
        <v>Mutant</v>
      </c>
      <c r="C275">
        <f t="shared" si="49"/>
        <v>1</v>
      </c>
      <c r="D275">
        <v>3</v>
      </c>
      <c r="E275">
        <v>172.81399999999999</v>
      </c>
      <c r="F275">
        <v>6990.1130000000003</v>
      </c>
      <c r="G275">
        <v>1165.6569999999999</v>
      </c>
      <c r="H275">
        <v>3137.9389999999999</v>
      </c>
      <c r="I275">
        <v>3628.1370000000002</v>
      </c>
      <c r="K275">
        <f t="shared" si="44"/>
        <v>3.1125253826811834</v>
      </c>
      <c r="L275">
        <f t="shared" si="45"/>
        <v>1.1562165485052451</v>
      </c>
    </row>
    <row r="276" spans="1:14" x14ac:dyDescent="0.25">
      <c r="A276" t="str">
        <f t="shared" si="49"/>
        <v>EP7</v>
      </c>
      <c r="B276" t="str">
        <f t="shared" si="49"/>
        <v>Mutant</v>
      </c>
      <c r="C276">
        <f t="shared" si="49"/>
        <v>1</v>
      </c>
      <c r="D276">
        <v>4</v>
      </c>
      <c r="E276">
        <v>213.50399999999999</v>
      </c>
      <c r="F276">
        <v>8333.3709999999992</v>
      </c>
      <c r="G276">
        <v>1671.174</v>
      </c>
      <c r="H276">
        <v>2809.0659999999998</v>
      </c>
      <c r="I276">
        <v>3627.18</v>
      </c>
      <c r="K276">
        <f t="shared" si="44"/>
        <v>2.1704382667513973</v>
      </c>
      <c r="L276">
        <f t="shared" si="45"/>
        <v>1.291240576049121</v>
      </c>
    </row>
    <row r="277" spans="1:14" x14ac:dyDescent="0.25">
      <c r="A277" t="str">
        <f t="shared" si="49"/>
        <v>EP7</v>
      </c>
      <c r="B277" t="str">
        <f t="shared" si="49"/>
        <v>Mutant</v>
      </c>
      <c r="C277">
        <f t="shared" si="49"/>
        <v>1</v>
      </c>
      <c r="D277">
        <v>5</v>
      </c>
      <c r="E277">
        <v>235.52500000000001</v>
      </c>
      <c r="F277">
        <v>9788.1679999999997</v>
      </c>
      <c r="G277">
        <v>2037.3869999999999</v>
      </c>
      <c r="H277">
        <v>2674.07</v>
      </c>
      <c r="I277">
        <v>5756.4790000000003</v>
      </c>
      <c r="K277">
        <f t="shared" si="44"/>
        <v>2.8254224651477604</v>
      </c>
      <c r="L277">
        <f t="shared" si="45"/>
        <v>2.1527031827887826</v>
      </c>
    </row>
    <row r="278" spans="1:14" x14ac:dyDescent="0.25">
      <c r="A278" t="str">
        <f t="shared" si="49"/>
        <v>EP7</v>
      </c>
      <c r="B278" t="str">
        <f t="shared" si="49"/>
        <v>Mutant</v>
      </c>
      <c r="C278">
        <f t="shared" si="49"/>
        <v>1</v>
      </c>
      <c r="D278">
        <v>6</v>
      </c>
      <c r="E278">
        <v>215.898</v>
      </c>
      <c r="F278">
        <v>8051.4110000000001</v>
      </c>
      <c r="G278">
        <v>1867.924</v>
      </c>
      <c r="H278">
        <v>3787.069</v>
      </c>
      <c r="I278">
        <v>3950.788</v>
      </c>
      <c r="K278">
        <f t="shared" si="44"/>
        <v>2.1150689214336342</v>
      </c>
      <c r="L278">
        <f t="shared" si="45"/>
        <v>1.0432310581085267</v>
      </c>
    </row>
    <row r="279" spans="1:14" x14ac:dyDescent="0.25">
      <c r="A279" t="str">
        <f t="shared" si="49"/>
        <v>EP7</v>
      </c>
      <c r="B279" t="str">
        <f t="shared" si="49"/>
        <v>Mutant</v>
      </c>
      <c r="C279">
        <f t="shared" si="49"/>
        <v>1</v>
      </c>
      <c r="D279">
        <v>7</v>
      </c>
      <c r="E279">
        <v>182.38800000000001</v>
      </c>
      <c r="F279">
        <v>6862.7759999999998</v>
      </c>
      <c r="G279">
        <v>1703.248</v>
      </c>
      <c r="H279">
        <v>4487.4210000000003</v>
      </c>
      <c r="I279">
        <v>3577.873</v>
      </c>
      <c r="K279">
        <f t="shared" si="44"/>
        <v>2.1006177608897825</v>
      </c>
      <c r="L279">
        <f t="shared" si="45"/>
        <v>0.79731164069517879</v>
      </c>
    </row>
    <row r="280" spans="1:14" x14ac:dyDescent="0.25">
      <c r="A280" t="str">
        <f t="shared" si="49"/>
        <v>EP7</v>
      </c>
      <c r="B280" t="str">
        <f t="shared" si="49"/>
        <v>Mutant</v>
      </c>
      <c r="C280">
        <f t="shared" si="49"/>
        <v>1</v>
      </c>
      <c r="D280">
        <v>8</v>
      </c>
      <c r="E280">
        <v>215.41900000000001</v>
      </c>
      <c r="F280">
        <v>7694.2939999999999</v>
      </c>
      <c r="G280">
        <v>1543.837</v>
      </c>
      <c r="H280">
        <v>2273.8690000000001</v>
      </c>
      <c r="I280">
        <v>3834.94</v>
      </c>
      <c r="K280">
        <f t="shared" si="44"/>
        <v>2.484031669146419</v>
      </c>
      <c r="L280">
        <f t="shared" si="45"/>
        <v>1.6865263566194886</v>
      </c>
      <c r="N280">
        <f>AVERAGE(K273:K280)</f>
        <v>2.433415909906687</v>
      </c>
    </row>
    <row r="281" spans="1:14" x14ac:dyDescent="0.25">
      <c r="A281" t="s">
        <v>198</v>
      </c>
      <c r="B281" t="s">
        <v>93</v>
      </c>
      <c r="C281">
        <v>2</v>
      </c>
      <c r="D281">
        <v>1</v>
      </c>
      <c r="E281">
        <v>302.54399999999998</v>
      </c>
      <c r="F281">
        <v>9840.348</v>
      </c>
      <c r="G281">
        <v>2190.0949999999998</v>
      </c>
      <c r="H281">
        <v>3640.105</v>
      </c>
      <c r="I281">
        <v>4889.058</v>
      </c>
      <c r="K281">
        <f t="shared" si="44"/>
        <v>2.2323497382533635</v>
      </c>
      <c r="L281">
        <f t="shared" si="45"/>
        <v>1.3431090586672636</v>
      </c>
    </row>
    <row r="282" spans="1:14" x14ac:dyDescent="0.25">
      <c r="A282" t="str">
        <f t="shared" ref="A282:C294" si="50">A281</f>
        <v>EP7</v>
      </c>
      <c r="B282" t="str">
        <f t="shared" si="50"/>
        <v>Mutant</v>
      </c>
      <c r="C282">
        <f t="shared" si="50"/>
        <v>2</v>
      </c>
      <c r="D282">
        <v>2</v>
      </c>
      <c r="E282">
        <v>258.98200000000003</v>
      </c>
      <c r="F282">
        <v>10344.906999999999</v>
      </c>
      <c r="G282">
        <v>2156.107</v>
      </c>
      <c r="H282">
        <v>1785.586</v>
      </c>
      <c r="I282">
        <v>5808.6580000000004</v>
      </c>
      <c r="K282">
        <f t="shared" si="44"/>
        <v>2.6940490430205926</v>
      </c>
      <c r="L282">
        <f t="shared" si="45"/>
        <v>3.2530821814239137</v>
      </c>
    </row>
    <row r="283" spans="1:14" x14ac:dyDescent="0.25">
      <c r="A283" t="str">
        <f t="shared" si="50"/>
        <v>EP7</v>
      </c>
      <c r="B283" t="str">
        <f t="shared" si="50"/>
        <v>Mutant</v>
      </c>
      <c r="C283">
        <f t="shared" si="50"/>
        <v>2</v>
      </c>
      <c r="D283">
        <v>3</v>
      </c>
      <c r="E283">
        <v>248.45</v>
      </c>
      <c r="F283">
        <v>8595.2250000000004</v>
      </c>
      <c r="G283">
        <v>2157.0639999999999</v>
      </c>
      <c r="H283">
        <v>2505.5639999999999</v>
      </c>
      <c r="I283">
        <v>4219.3429999999998</v>
      </c>
      <c r="K283">
        <f t="shared" si="44"/>
        <v>1.9560583274302479</v>
      </c>
      <c r="L283">
        <f t="shared" si="45"/>
        <v>1.6839893133841324</v>
      </c>
    </row>
    <row r="284" spans="1:14" x14ac:dyDescent="0.25">
      <c r="A284" t="str">
        <f t="shared" si="50"/>
        <v>EP7</v>
      </c>
      <c r="B284" t="str">
        <f t="shared" si="50"/>
        <v>Mutant</v>
      </c>
      <c r="C284">
        <f t="shared" si="50"/>
        <v>2</v>
      </c>
      <c r="D284">
        <v>4</v>
      </c>
      <c r="E284">
        <v>167.548</v>
      </c>
      <c r="F284">
        <v>5174.8469999999998</v>
      </c>
      <c r="G284">
        <v>1091.4570000000001</v>
      </c>
      <c r="H284">
        <v>1521.817</v>
      </c>
      <c r="I284">
        <v>2956.5079999999998</v>
      </c>
      <c r="K284">
        <f t="shared" si="44"/>
        <v>2.7087718526703291</v>
      </c>
      <c r="L284">
        <f t="shared" si="45"/>
        <v>1.9427487010593256</v>
      </c>
    </row>
    <row r="285" spans="1:14" x14ac:dyDescent="0.25">
      <c r="A285" t="str">
        <f t="shared" si="50"/>
        <v>EP7</v>
      </c>
      <c r="B285" t="str">
        <f t="shared" si="50"/>
        <v>Mutant</v>
      </c>
      <c r="C285">
        <f t="shared" si="50"/>
        <v>2</v>
      </c>
      <c r="D285">
        <v>5</v>
      </c>
      <c r="E285">
        <v>349.93599999999998</v>
      </c>
      <c r="F285">
        <v>12315.273999999999</v>
      </c>
      <c r="G285">
        <v>1931.1130000000001</v>
      </c>
      <c r="H285">
        <v>1702.29</v>
      </c>
      <c r="I285">
        <v>5261.4930000000004</v>
      </c>
      <c r="K285">
        <f t="shared" si="44"/>
        <v>2.7245909483287618</v>
      </c>
      <c r="L285">
        <f t="shared" si="45"/>
        <v>3.0908323493646797</v>
      </c>
    </row>
    <row r="286" spans="1:14" x14ac:dyDescent="0.25">
      <c r="A286" t="str">
        <f t="shared" si="50"/>
        <v>EP7</v>
      </c>
      <c r="B286" t="str">
        <f t="shared" si="50"/>
        <v>Mutant</v>
      </c>
      <c r="C286">
        <f t="shared" si="50"/>
        <v>2</v>
      </c>
      <c r="D286">
        <v>6</v>
      </c>
      <c r="E286">
        <v>289.61900000000003</v>
      </c>
      <c r="F286">
        <v>9407.116</v>
      </c>
      <c r="G286">
        <v>2151.7979999999998</v>
      </c>
      <c r="H286">
        <v>3789.462</v>
      </c>
      <c r="I286">
        <v>4088.6559999999999</v>
      </c>
      <c r="K286">
        <f t="shared" si="44"/>
        <v>1.9001114416873706</v>
      </c>
      <c r="L286">
        <f t="shared" si="45"/>
        <v>1.0789542156643872</v>
      </c>
    </row>
    <row r="287" spans="1:14" x14ac:dyDescent="0.25">
      <c r="A287" t="str">
        <f t="shared" si="50"/>
        <v>EP7</v>
      </c>
      <c r="B287" t="str">
        <f t="shared" si="50"/>
        <v>Mutant</v>
      </c>
      <c r="C287">
        <f t="shared" si="50"/>
        <v>2</v>
      </c>
      <c r="D287">
        <v>7</v>
      </c>
      <c r="E287">
        <v>121.113</v>
      </c>
      <c r="F287">
        <v>3897.172</v>
      </c>
      <c r="G287">
        <v>805.18899999999996</v>
      </c>
      <c r="H287">
        <v>527.05899999999997</v>
      </c>
      <c r="I287">
        <v>2328.9209999999998</v>
      </c>
      <c r="K287">
        <f t="shared" si="44"/>
        <v>2.8923904822346058</v>
      </c>
      <c r="L287">
        <f t="shared" si="45"/>
        <v>4.4187102392711255</v>
      </c>
    </row>
    <row r="288" spans="1:14" x14ac:dyDescent="0.25">
      <c r="A288" t="str">
        <f t="shared" si="50"/>
        <v>EP7</v>
      </c>
      <c r="B288" t="str">
        <f t="shared" si="50"/>
        <v>Mutant</v>
      </c>
      <c r="C288">
        <f t="shared" si="50"/>
        <v>2</v>
      </c>
      <c r="D288">
        <v>8</v>
      </c>
      <c r="E288">
        <v>233.131</v>
      </c>
      <c r="F288">
        <v>6238.06</v>
      </c>
      <c r="G288">
        <v>1522.7739999999999</v>
      </c>
      <c r="H288">
        <v>1475.8610000000001</v>
      </c>
      <c r="I288">
        <v>3154.694</v>
      </c>
      <c r="K288">
        <f t="shared" si="44"/>
        <v>2.0716757706659035</v>
      </c>
      <c r="L288">
        <f t="shared" si="45"/>
        <v>2.1375278566206437</v>
      </c>
      <c r="N288">
        <f>AVERAGE(K281:K288)</f>
        <v>2.3974997005363967</v>
      </c>
    </row>
    <row r="289" spans="1:14" ht="15.75" x14ac:dyDescent="0.25">
      <c r="C289">
        <f t="shared" si="50"/>
        <v>2</v>
      </c>
      <c r="E289" s="2">
        <f>AVERAGE(E183:E288)</f>
        <v>194.6675943396227</v>
      </c>
      <c r="F289" s="2">
        <f>AVERAGE(F183:F288)</f>
        <v>8298.5785566037721</v>
      </c>
      <c r="G289" s="2">
        <f>AVERAGE(G183:G288)</f>
        <v>2108.5788396226412</v>
      </c>
      <c r="H289" s="2">
        <f>AVERAGE(H183:H288)</f>
        <v>2651.462216981131</v>
      </c>
      <c r="I289" s="2">
        <f>AVERAGE(I183:I288)</f>
        <v>6363.8163867924541</v>
      </c>
      <c r="K289" s="2">
        <f>AVERAGE(K183:K288)</f>
        <v>2.9280787080142008</v>
      </c>
      <c r="L289" s="2">
        <f>AVERAGE(L183:L288)</f>
        <v>2.9700637917873682</v>
      </c>
      <c r="N289" s="2">
        <f>AVERAGE(N183:N288)</f>
        <v>2.9683616097381162</v>
      </c>
    </row>
    <row r="290" spans="1:14" x14ac:dyDescent="0.25">
      <c r="C290">
        <f t="shared" si="50"/>
        <v>2</v>
      </c>
      <c r="D290">
        <v>106</v>
      </c>
      <c r="E290">
        <f>STDEV(E183:E288)</f>
        <v>54.794072151365803</v>
      </c>
      <c r="F290">
        <f>STDEV(F183:F288)</f>
        <v>3895.8700511086759</v>
      </c>
      <c r="G290">
        <f>STDEV(G183:G288)</f>
        <v>1284.6812125753454</v>
      </c>
      <c r="H290">
        <f>STDEV(H183:H288)</f>
        <v>1282.5645920769578</v>
      </c>
      <c r="I290">
        <f>STDEV(I183:I288)</f>
        <v>5070.1302234833702</v>
      </c>
      <c r="K290">
        <f>STDEV(K183:K288)</f>
        <v>1.1657080044087784</v>
      </c>
      <c r="L290">
        <f>STDEV(L183:L288)</f>
        <v>2.5541646792296127</v>
      </c>
      <c r="N290">
        <f>STDEV(N183:N288)</f>
        <v>0.64467133276790811</v>
      </c>
    </row>
    <row r="291" spans="1:14" ht="15.75" x14ac:dyDescent="0.25">
      <c r="C291">
        <f t="shared" si="50"/>
        <v>2</v>
      </c>
      <c r="E291" s="2">
        <f>E290/SQRT(COUNT(E183:E288))</f>
        <v>5.322070762160549</v>
      </c>
      <c r="F291" s="2">
        <f>F290/SQRT(COUNT(F183:F288))</f>
        <v>378.4003502222929</v>
      </c>
      <c r="G291" s="2">
        <f>G290/SQRT(COUNT(G183:G288))</f>
        <v>124.77926994104202</v>
      </c>
      <c r="H291" s="2">
        <f>H290/SQRT(COUNT(H183:H288))</f>
        <v>124.57368558443606</v>
      </c>
      <c r="I291" s="2">
        <f>I290/SQRT(COUNT(I183:I288))</f>
        <v>492.45458063796735</v>
      </c>
      <c r="K291" s="2">
        <f>K290/SQRT(COUNT(K183:K288))</f>
        <v>0.11322357043189459</v>
      </c>
      <c r="L291" s="2">
        <f>L290/SQRT(COUNT(L183:L288))</f>
        <v>0.24808240430679993</v>
      </c>
      <c r="N291" s="2">
        <f>N290/SQRT(COUNT(N183:N288))</f>
        <v>0.18610058375619329</v>
      </c>
    </row>
    <row r="292" spans="1:14" x14ac:dyDescent="0.25">
      <c r="C292">
        <f t="shared" si="50"/>
        <v>2</v>
      </c>
    </row>
    <row r="293" spans="1:14" x14ac:dyDescent="0.25">
      <c r="C293">
        <f t="shared" si="50"/>
        <v>2</v>
      </c>
      <c r="E293">
        <f>TTEST(E50:E84,E183:E225,1,2)</f>
        <v>8.6356440283356494E-4</v>
      </c>
      <c r="F293">
        <f>TTEST(F2:F45,F183:F225,1,2)</f>
        <v>9.9557175371818032E-4</v>
      </c>
      <c r="G293">
        <f>TTEST(H2:H45,H183:H225,1,2)</f>
        <v>0.47322767613894123</v>
      </c>
      <c r="H293">
        <f>TTEST(G2:G45,G183:G225,1,2)</f>
        <v>9.3766369862694574E-3</v>
      </c>
      <c r="I293">
        <f>TTEST(I2:I45,I183:I225,1,2)</f>
        <v>5.0995772348753836E-5</v>
      </c>
      <c r="K293">
        <f>TTEST(K50:K153,K183:K288,2,2)</f>
        <v>9.4798318148554519E-8</v>
      </c>
      <c r="N293">
        <f>TTEST(N50:N153,N183:N288,2,2)</f>
        <v>5.4376105102506886E-2</v>
      </c>
    </row>
    <row r="294" spans="1:14" x14ac:dyDescent="0.25">
      <c r="C294">
        <f t="shared" si="50"/>
        <v>2</v>
      </c>
      <c r="F294" t="s">
        <v>212</v>
      </c>
      <c r="G294" t="s">
        <v>54</v>
      </c>
      <c r="H294" t="s">
        <v>213</v>
      </c>
      <c r="I294" t="s">
        <v>169</v>
      </c>
    </row>
    <row r="295" spans="1:14" x14ac:dyDescent="0.25">
      <c r="A295" t="s">
        <v>214</v>
      </c>
      <c r="B295" t="s">
        <v>215</v>
      </c>
      <c r="C295">
        <v>1</v>
      </c>
      <c r="D295">
        <v>1</v>
      </c>
      <c r="E295">
        <v>230.25899999999999</v>
      </c>
      <c r="F295">
        <v>12678.615</v>
      </c>
      <c r="G295">
        <v>3486.9180000000001</v>
      </c>
      <c r="H295">
        <v>2439.502</v>
      </c>
      <c r="I295">
        <v>14043.894</v>
      </c>
      <c r="K295">
        <f t="shared" ref="K295:K358" si="51">I295/G295</f>
        <v>4.0275951427593073</v>
      </c>
      <c r="L295">
        <f t="shared" ref="L295:L358" si="52">I295/H295</f>
        <v>5.7568692298674078</v>
      </c>
    </row>
    <row r="296" spans="1:14" x14ac:dyDescent="0.25">
      <c r="A296" t="str">
        <f t="shared" ref="A296:C308" si="53">A295</f>
        <v>GT1</v>
      </c>
      <c r="B296" t="str">
        <f t="shared" si="53"/>
        <v>Het + SAG</v>
      </c>
      <c r="C296">
        <f t="shared" si="53"/>
        <v>1</v>
      </c>
      <c r="D296">
        <v>2</v>
      </c>
      <c r="E296">
        <v>172.33500000000001</v>
      </c>
      <c r="F296">
        <v>10689.099</v>
      </c>
      <c r="G296">
        <v>3230.33</v>
      </c>
      <c r="H296">
        <v>2714.2820000000002</v>
      </c>
      <c r="I296">
        <v>11341.58</v>
      </c>
      <c r="K296">
        <f t="shared" si="51"/>
        <v>3.5109663718567452</v>
      </c>
      <c r="L296">
        <f t="shared" si="52"/>
        <v>4.1784825600287663</v>
      </c>
    </row>
    <row r="297" spans="1:14" x14ac:dyDescent="0.25">
      <c r="A297" t="str">
        <f t="shared" si="53"/>
        <v>GT1</v>
      </c>
      <c r="B297" t="str">
        <f t="shared" si="53"/>
        <v>Het + SAG</v>
      </c>
      <c r="C297">
        <f t="shared" si="53"/>
        <v>1</v>
      </c>
      <c r="D297">
        <v>3</v>
      </c>
      <c r="E297">
        <v>183.82400000000001</v>
      </c>
      <c r="F297">
        <v>7161.491</v>
      </c>
      <c r="G297">
        <v>1870.796</v>
      </c>
      <c r="H297">
        <v>2376.3130000000001</v>
      </c>
      <c r="I297">
        <v>4309.3410000000003</v>
      </c>
      <c r="K297">
        <f t="shared" si="51"/>
        <v>2.3034799090868274</v>
      </c>
      <c r="L297">
        <f t="shared" si="52"/>
        <v>1.8134568131386732</v>
      </c>
    </row>
    <row r="298" spans="1:14" x14ac:dyDescent="0.25">
      <c r="A298" t="str">
        <f t="shared" si="53"/>
        <v>GT1</v>
      </c>
      <c r="B298" t="str">
        <f t="shared" si="53"/>
        <v>Het + SAG</v>
      </c>
      <c r="C298">
        <f t="shared" si="53"/>
        <v>1</v>
      </c>
      <c r="D298">
        <v>4</v>
      </c>
      <c r="E298">
        <v>289.14</v>
      </c>
      <c r="F298">
        <v>11393.759</v>
      </c>
      <c r="G298">
        <v>2921.5630000000001</v>
      </c>
      <c r="H298">
        <v>2296.3679999999999</v>
      </c>
      <c r="I298">
        <v>9004.0419999999995</v>
      </c>
      <c r="K298">
        <f t="shared" si="51"/>
        <v>3.0819263524353229</v>
      </c>
      <c r="L298">
        <f t="shared" si="52"/>
        <v>3.9209926283592176</v>
      </c>
    </row>
    <row r="299" spans="1:14" x14ac:dyDescent="0.25">
      <c r="A299" t="str">
        <f t="shared" si="53"/>
        <v>GT1</v>
      </c>
      <c r="B299" t="str">
        <f t="shared" si="53"/>
        <v>Het + SAG</v>
      </c>
      <c r="C299">
        <f t="shared" si="53"/>
        <v>1</v>
      </c>
      <c r="D299">
        <v>5</v>
      </c>
      <c r="E299">
        <v>176.16499999999999</v>
      </c>
      <c r="F299">
        <v>8076.7830000000004</v>
      </c>
      <c r="G299">
        <v>2067.067</v>
      </c>
      <c r="H299">
        <v>1254.6969999999999</v>
      </c>
      <c r="I299">
        <v>7586.1059999999998</v>
      </c>
      <c r="K299">
        <f t="shared" si="51"/>
        <v>3.6699855398978358</v>
      </c>
      <c r="L299">
        <f t="shared" si="52"/>
        <v>6.0461657276617382</v>
      </c>
    </row>
    <row r="300" spans="1:14" x14ac:dyDescent="0.25">
      <c r="A300" t="str">
        <f t="shared" si="53"/>
        <v>GT1</v>
      </c>
      <c r="B300" t="str">
        <f t="shared" si="53"/>
        <v>Het + SAG</v>
      </c>
      <c r="C300">
        <f t="shared" si="53"/>
        <v>1</v>
      </c>
      <c r="D300">
        <v>6</v>
      </c>
      <c r="E300">
        <v>216.85499999999999</v>
      </c>
      <c r="F300">
        <v>6692.8339999999998</v>
      </c>
      <c r="G300">
        <v>2030.2059999999999</v>
      </c>
      <c r="H300">
        <v>3175.279</v>
      </c>
      <c r="I300">
        <v>5598.9830000000002</v>
      </c>
      <c r="K300">
        <f t="shared" si="51"/>
        <v>2.757839844823629</v>
      </c>
      <c r="L300">
        <f t="shared" si="52"/>
        <v>1.7633042639717644</v>
      </c>
    </row>
    <row r="301" spans="1:14" x14ac:dyDescent="0.25">
      <c r="A301" t="str">
        <f t="shared" si="53"/>
        <v>GT1</v>
      </c>
      <c r="B301" t="str">
        <f t="shared" si="53"/>
        <v>Het + SAG</v>
      </c>
      <c r="C301">
        <f t="shared" si="53"/>
        <v>1</v>
      </c>
      <c r="D301">
        <v>7</v>
      </c>
      <c r="E301">
        <v>182.86699999999999</v>
      </c>
      <c r="F301">
        <v>5505.1559999999999</v>
      </c>
      <c r="G301">
        <v>1350.9179999999999</v>
      </c>
      <c r="H301">
        <v>1067.5219999999999</v>
      </c>
      <c r="I301">
        <v>5227.0259999999998</v>
      </c>
      <c r="K301">
        <f t="shared" si="51"/>
        <v>3.8692400278921446</v>
      </c>
      <c r="L301">
        <f t="shared" si="52"/>
        <v>4.8964105657775674</v>
      </c>
    </row>
    <row r="302" spans="1:14" x14ac:dyDescent="0.25">
      <c r="A302" t="str">
        <f t="shared" si="53"/>
        <v>GT1</v>
      </c>
      <c r="B302" t="str">
        <f t="shared" si="53"/>
        <v>Het + SAG</v>
      </c>
      <c r="C302">
        <v>2</v>
      </c>
      <c r="D302">
        <v>1</v>
      </c>
      <c r="E302">
        <v>206.32400000000001</v>
      </c>
      <c r="F302">
        <v>23190.591</v>
      </c>
      <c r="G302">
        <v>5000.1180000000004</v>
      </c>
      <c r="H302">
        <v>3168.098</v>
      </c>
      <c r="I302">
        <v>23073.308000000001</v>
      </c>
      <c r="K302">
        <f t="shared" si="51"/>
        <v>4.6145526965563608</v>
      </c>
      <c r="L302">
        <f t="shared" si="52"/>
        <v>7.2830158663021161</v>
      </c>
    </row>
    <row r="303" spans="1:14" x14ac:dyDescent="0.25">
      <c r="A303" t="str">
        <f t="shared" si="53"/>
        <v>GT1</v>
      </c>
      <c r="B303" t="str">
        <f t="shared" si="53"/>
        <v>Het + SAG</v>
      </c>
      <c r="C303">
        <f t="shared" si="53"/>
        <v>2</v>
      </c>
      <c r="D303">
        <v>2</v>
      </c>
      <c r="E303">
        <v>238.876</v>
      </c>
      <c r="F303">
        <v>19398.735000000001</v>
      </c>
      <c r="G303">
        <v>3955.5749999999998</v>
      </c>
      <c r="H303">
        <v>3787.069</v>
      </c>
      <c r="I303">
        <v>17222.523000000001</v>
      </c>
      <c r="K303">
        <f t="shared" si="51"/>
        <v>4.3539872205684391</v>
      </c>
      <c r="L303">
        <f t="shared" si="52"/>
        <v>4.5477183014093487</v>
      </c>
    </row>
    <row r="304" spans="1:14" x14ac:dyDescent="0.25">
      <c r="A304" t="str">
        <f t="shared" si="53"/>
        <v>GT1</v>
      </c>
      <c r="B304" t="str">
        <f t="shared" si="53"/>
        <v>Het + SAG</v>
      </c>
      <c r="C304">
        <f t="shared" si="53"/>
        <v>2</v>
      </c>
      <c r="D304">
        <v>3</v>
      </c>
      <c r="E304">
        <v>67.977000000000004</v>
      </c>
      <c r="F304">
        <v>5768.4470000000001</v>
      </c>
      <c r="G304">
        <v>497.37900000000002</v>
      </c>
      <c r="H304">
        <v>333.18200000000002</v>
      </c>
      <c r="I304">
        <v>1721.9169999999999</v>
      </c>
      <c r="K304">
        <f t="shared" si="51"/>
        <v>3.461981708113933</v>
      </c>
      <c r="L304">
        <f t="shared" si="52"/>
        <v>5.1680973161815462</v>
      </c>
    </row>
    <row r="305" spans="1:12" x14ac:dyDescent="0.25">
      <c r="A305" t="str">
        <f t="shared" si="53"/>
        <v>GT1</v>
      </c>
      <c r="B305" t="str">
        <f t="shared" si="53"/>
        <v>Het + SAG</v>
      </c>
      <c r="C305">
        <f t="shared" si="53"/>
        <v>2</v>
      </c>
      <c r="D305">
        <v>4</v>
      </c>
      <c r="E305">
        <v>184.78200000000001</v>
      </c>
      <c r="F305">
        <v>12533.087</v>
      </c>
      <c r="G305">
        <v>2866.511</v>
      </c>
      <c r="H305">
        <v>2126.4270000000001</v>
      </c>
      <c r="I305">
        <v>11521.096</v>
      </c>
      <c r="K305">
        <f t="shared" si="51"/>
        <v>4.0192052289351059</v>
      </c>
      <c r="L305">
        <f t="shared" si="52"/>
        <v>5.4180538527774518</v>
      </c>
    </row>
    <row r="306" spans="1:12" x14ac:dyDescent="0.25">
      <c r="A306" t="str">
        <f t="shared" si="53"/>
        <v>GT1</v>
      </c>
      <c r="B306" t="str">
        <f t="shared" si="53"/>
        <v>Het + SAG</v>
      </c>
      <c r="C306">
        <f t="shared" si="53"/>
        <v>2</v>
      </c>
      <c r="D306">
        <v>5</v>
      </c>
      <c r="E306">
        <v>218.77</v>
      </c>
      <c r="F306">
        <v>15694.483</v>
      </c>
      <c r="G306">
        <v>3613.297</v>
      </c>
      <c r="H306">
        <v>3464.4189999999999</v>
      </c>
      <c r="I306">
        <v>14319.151</v>
      </c>
      <c r="K306">
        <f t="shared" si="51"/>
        <v>3.9629045162908003</v>
      </c>
      <c r="L306">
        <f t="shared" si="52"/>
        <v>4.1332041534237058</v>
      </c>
    </row>
    <row r="307" spans="1:12" x14ac:dyDescent="0.25">
      <c r="A307" t="str">
        <f t="shared" si="53"/>
        <v>GT1</v>
      </c>
      <c r="B307" t="str">
        <f t="shared" si="53"/>
        <v>Het + SAG</v>
      </c>
      <c r="C307">
        <f t="shared" si="53"/>
        <v>2</v>
      </c>
      <c r="D307">
        <v>6</v>
      </c>
      <c r="E307">
        <v>248.45</v>
      </c>
      <c r="F307">
        <v>13446.942999999999</v>
      </c>
      <c r="G307">
        <v>2906.723</v>
      </c>
      <c r="H307">
        <v>2551.0419999999999</v>
      </c>
      <c r="I307">
        <v>10232.41</v>
      </c>
      <c r="K307">
        <f t="shared" si="51"/>
        <v>3.5202563161333225</v>
      </c>
      <c r="L307">
        <f t="shared" si="52"/>
        <v>4.0110707702970005</v>
      </c>
    </row>
    <row r="308" spans="1:12" x14ac:dyDescent="0.25">
      <c r="A308" t="str">
        <f t="shared" si="53"/>
        <v>GT1</v>
      </c>
      <c r="B308" t="str">
        <f t="shared" si="53"/>
        <v>Het + SAG</v>
      </c>
      <c r="C308">
        <f t="shared" si="53"/>
        <v>2</v>
      </c>
      <c r="D308">
        <v>7</v>
      </c>
      <c r="E308">
        <v>171.857</v>
      </c>
      <c r="F308">
        <v>11296.581</v>
      </c>
      <c r="G308">
        <v>2880.3939999999998</v>
      </c>
      <c r="H308">
        <v>2343.2820000000002</v>
      </c>
      <c r="I308">
        <v>10881.54</v>
      </c>
      <c r="K308">
        <f t="shared" si="51"/>
        <v>3.7777956765636929</v>
      </c>
      <c r="L308">
        <f t="shared" si="52"/>
        <v>4.6437176575418579</v>
      </c>
    </row>
    <row r="309" spans="1:12" x14ac:dyDescent="0.25">
      <c r="A309" t="s">
        <v>216</v>
      </c>
      <c r="B309" t="s">
        <v>215</v>
      </c>
      <c r="C309">
        <v>1</v>
      </c>
      <c r="D309">
        <v>1</v>
      </c>
      <c r="E309">
        <v>197.22800000000001</v>
      </c>
      <c r="F309">
        <v>22961.768</v>
      </c>
      <c r="G309">
        <v>4699.9679999999998</v>
      </c>
      <c r="H309">
        <v>3007.252</v>
      </c>
      <c r="I309">
        <v>22941.663</v>
      </c>
      <c r="K309">
        <f t="shared" si="51"/>
        <v>4.8812381275787411</v>
      </c>
      <c r="L309">
        <f t="shared" si="52"/>
        <v>7.6287796965468813</v>
      </c>
    </row>
    <row r="310" spans="1:12" x14ac:dyDescent="0.25">
      <c r="A310" t="str">
        <f t="shared" ref="A310:C322" si="54">A309</f>
        <v>HT2</v>
      </c>
      <c r="B310" t="str">
        <f t="shared" si="54"/>
        <v>Het + SAG</v>
      </c>
      <c r="C310">
        <f t="shared" si="54"/>
        <v>1</v>
      </c>
      <c r="D310">
        <v>2</v>
      </c>
      <c r="E310">
        <v>212.06800000000001</v>
      </c>
      <c r="F310">
        <v>25193.510999999999</v>
      </c>
      <c r="G310">
        <v>4253.8100000000004</v>
      </c>
      <c r="H310">
        <v>2272.433</v>
      </c>
      <c r="I310">
        <v>18055.955999999998</v>
      </c>
      <c r="K310">
        <f t="shared" si="51"/>
        <v>4.2446550269052912</v>
      </c>
      <c r="L310">
        <f t="shared" si="52"/>
        <v>7.945649442689839</v>
      </c>
    </row>
    <row r="311" spans="1:12" x14ac:dyDescent="0.25">
      <c r="A311" t="str">
        <f t="shared" si="54"/>
        <v>HT2</v>
      </c>
      <c r="B311" t="str">
        <f t="shared" si="54"/>
        <v>Het + SAG</v>
      </c>
      <c r="C311">
        <f t="shared" si="54"/>
        <v>1</v>
      </c>
      <c r="D311">
        <v>3</v>
      </c>
      <c r="E311">
        <v>226.90799999999999</v>
      </c>
      <c r="F311">
        <v>13448.858</v>
      </c>
      <c r="G311">
        <v>2965.6039999999998</v>
      </c>
      <c r="H311">
        <v>3436.1750000000002</v>
      </c>
      <c r="I311">
        <v>10997.388000000001</v>
      </c>
      <c r="K311">
        <f t="shared" si="51"/>
        <v>3.7083130451671908</v>
      </c>
      <c r="L311">
        <f t="shared" si="52"/>
        <v>3.2004737826216649</v>
      </c>
    </row>
    <row r="312" spans="1:12" x14ac:dyDescent="0.25">
      <c r="A312" t="str">
        <f t="shared" si="54"/>
        <v>HT2</v>
      </c>
      <c r="B312" t="str">
        <f t="shared" si="54"/>
        <v>Het + SAG</v>
      </c>
      <c r="C312">
        <f t="shared" si="54"/>
        <v>1</v>
      </c>
      <c r="D312">
        <v>4</v>
      </c>
      <c r="E312">
        <v>204.40899999999999</v>
      </c>
      <c r="F312">
        <v>16258.403</v>
      </c>
      <c r="G312">
        <v>3362.933</v>
      </c>
      <c r="H312">
        <v>1857.3920000000001</v>
      </c>
      <c r="I312">
        <v>15557.572</v>
      </c>
      <c r="K312">
        <f t="shared" si="51"/>
        <v>4.6261914822567087</v>
      </c>
      <c r="L312">
        <f t="shared" si="52"/>
        <v>8.3760304771421428</v>
      </c>
    </row>
    <row r="313" spans="1:12" x14ac:dyDescent="0.25">
      <c r="A313" t="str">
        <f t="shared" si="54"/>
        <v>HT2</v>
      </c>
      <c r="B313" t="str">
        <f t="shared" si="54"/>
        <v>Het + SAG</v>
      </c>
      <c r="C313">
        <f t="shared" si="54"/>
        <v>1</v>
      </c>
      <c r="D313">
        <v>5</v>
      </c>
      <c r="E313">
        <v>204.88800000000001</v>
      </c>
      <c r="F313">
        <v>7614.8280000000004</v>
      </c>
      <c r="G313">
        <v>1744.895</v>
      </c>
      <c r="H313">
        <v>2312.6439999999998</v>
      </c>
      <c r="I313">
        <v>4573.5879999999997</v>
      </c>
      <c r="K313">
        <f t="shared" si="51"/>
        <v>2.6211250533699735</v>
      </c>
      <c r="L313">
        <f t="shared" si="52"/>
        <v>1.9776446353178441</v>
      </c>
    </row>
    <row r="314" spans="1:12" x14ac:dyDescent="0.25">
      <c r="A314" t="str">
        <f t="shared" si="54"/>
        <v>HT2</v>
      </c>
      <c r="B314" t="str">
        <f t="shared" si="54"/>
        <v>Het + SAG</v>
      </c>
      <c r="C314">
        <f t="shared" si="54"/>
        <v>1</v>
      </c>
      <c r="D314">
        <v>6</v>
      </c>
      <c r="E314">
        <v>195.792</v>
      </c>
      <c r="F314">
        <v>17988.457999999999</v>
      </c>
      <c r="G314">
        <v>3402.665</v>
      </c>
      <c r="H314">
        <v>1531.3910000000001</v>
      </c>
      <c r="I314">
        <v>18524.133000000002</v>
      </c>
      <c r="K314">
        <f t="shared" si="51"/>
        <v>5.4440072707715865</v>
      </c>
      <c r="L314">
        <f t="shared" si="52"/>
        <v>12.09627913446011</v>
      </c>
    </row>
    <row r="315" spans="1:12" x14ac:dyDescent="0.25">
      <c r="A315" t="str">
        <f t="shared" si="54"/>
        <v>HT2</v>
      </c>
      <c r="B315" t="str">
        <f t="shared" si="54"/>
        <v>Het + SAG</v>
      </c>
      <c r="C315">
        <f t="shared" si="54"/>
        <v>1</v>
      </c>
      <c r="D315">
        <v>7</v>
      </c>
      <c r="E315">
        <v>165.155</v>
      </c>
      <c r="F315">
        <v>11608.221</v>
      </c>
      <c r="G315">
        <v>2517.0529999999999</v>
      </c>
      <c r="H315">
        <v>1786.0640000000001</v>
      </c>
      <c r="I315">
        <v>9869.07</v>
      </c>
      <c r="K315">
        <f t="shared" si="51"/>
        <v>3.9208828737416335</v>
      </c>
      <c r="L315">
        <f t="shared" si="52"/>
        <v>5.5255970670703842</v>
      </c>
    </row>
    <row r="316" spans="1:12" x14ac:dyDescent="0.25">
      <c r="A316" t="str">
        <f t="shared" si="54"/>
        <v>HT2</v>
      </c>
      <c r="B316" t="str">
        <f t="shared" si="54"/>
        <v>Het + SAG</v>
      </c>
      <c r="C316">
        <v>2</v>
      </c>
      <c r="D316">
        <v>1</v>
      </c>
      <c r="E316">
        <v>185.26</v>
      </c>
      <c r="F316">
        <v>22475.4</v>
      </c>
      <c r="G316">
        <v>2754.9720000000002</v>
      </c>
      <c r="H316">
        <v>1219.751</v>
      </c>
      <c r="I316">
        <v>8818.7819999999992</v>
      </c>
      <c r="K316">
        <f t="shared" si="51"/>
        <v>3.2010423336425919</v>
      </c>
      <c r="L316">
        <f t="shared" si="52"/>
        <v>7.2299854642463908</v>
      </c>
    </row>
    <row r="317" spans="1:12" x14ac:dyDescent="0.25">
      <c r="A317" t="str">
        <f t="shared" si="54"/>
        <v>HT2</v>
      </c>
      <c r="B317" t="str">
        <f t="shared" si="54"/>
        <v>Het + SAG</v>
      </c>
      <c r="C317">
        <f t="shared" si="54"/>
        <v>2</v>
      </c>
      <c r="D317">
        <v>2</v>
      </c>
      <c r="E317">
        <v>215.898</v>
      </c>
      <c r="F317">
        <v>20493.543000000001</v>
      </c>
      <c r="G317">
        <v>3965.1489999999999</v>
      </c>
      <c r="H317">
        <v>1755.4269999999999</v>
      </c>
      <c r="I317">
        <v>16168.884</v>
      </c>
      <c r="K317">
        <f t="shared" si="51"/>
        <v>4.0777494111822783</v>
      </c>
      <c r="L317">
        <f t="shared" si="52"/>
        <v>9.2107982844060174</v>
      </c>
    </row>
    <row r="318" spans="1:12" x14ac:dyDescent="0.25">
      <c r="A318" t="str">
        <f t="shared" si="54"/>
        <v>HT2</v>
      </c>
      <c r="B318" t="str">
        <f t="shared" si="54"/>
        <v>Het + SAG</v>
      </c>
      <c r="C318">
        <f t="shared" si="54"/>
        <v>2</v>
      </c>
      <c r="D318">
        <v>3</v>
      </c>
      <c r="E318">
        <v>193.399</v>
      </c>
      <c r="F318">
        <v>14486.7</v>
      </c>
      <c r="G318">
        <v>2495.511</v>
      </c>
      <c r="H318">
        <v>1278.6320000000001</v>
      </c>
      <c r="I318">
        <v>8588.0439999999999</v>
      </c>
      <c r="K318">
        <f t="shared" si="51"/>
        <v>3.4413969724036479</v>
      </c>
      <c r="L318">
        <f t="shared" si="52"/>
        <v>6.716587728134443</v>
      </c>
    </row>
    <row r="319" spans="1:12" x14ac:dyDescent="0.25">
      <c r="A319" t="str">
        <f t="shared" si="54"/>
        <v>HT2</v>
      </c>
      <c r="B319" t="str">
        <f t="shared" si="54"/>
        <v>Het + SAG</v>
      </c>
      <c r="C319">
        <f t="shared" si="54"/>
        <v>2</v>
      </c>
      <c r="D319">
        <v>4</v>
      </c>
      <c r="E319">
        <v>234.089</v>
      </c>
      <c r="F319">
        <v>15281.835999999999</v>
      </c>
      <c r="G319">
        <v>2435.6729999999998</v>
      </c>
      <c r="H319">
        <v>675.93700000000001</v>
      </c>
      <c r="I319">
        <v>7580.84</v>
      </c>
      <c r="K319">
        <f t="shared" si="51"/>
        <v>3.1124210844394962</v>
      </c>
      <c r="L319">
        <f t="shared" si="52"/>
        <v>11.215305568418358</v>
      </c>
    </row>
    <row r="320" spans="1:12" x14ac:dyDescent="0.25">
      <c r="A320" t="str">
        <f t="shared" si="54"/>
        <v>HT2</v>
      </c>
      <c r="B320" t="str">
        <f t="shared" si="54"/>
        <v>Het + SAG</v>
      </c>
      <c r="C320">
        <f t="shared" si="54"/>
        <v>2</v>
      </c>
      <c r="D320">
        <v>5</v>
      </c>
      <c r="E320">
        <v>172.33500000000001</v>
      </c>
      <c r="F320">
        <v>21281.02</v>
      </c>
      <c r="G320">
        <v>2792.79</v>
      </c>
      <c r="H320">
        <v>771.67899999999997</v>
      </c>
      <c r="I320">
        <v>9763.2749999999996</v>
      </c>
      <c r="K320">
        <f t="shared" si="51"/>
        <v>3.4958858345955117</v>
      </c>
      <c r="L320">
        <f t="shared" si="52"/>
        <v>12.651990011390746</v>
      </c>
    </row>
    <row r="321" spans="1:12" x14ac:dyDescent="0.25">
      <c r="A321" t="str">
        <f t="shared" si="54"/>
        <v>HT2</v>
      </c>
      <c r="B321" t="str">
        <f t="shared" si="54"/>
        <v>Het + SAG</v>
      </c>
      <c r="C321">
        <f t="shared" si="54"/>
        <v>2</v>
      </c>
      <c r="D321">
        <v>6</v>
      </c>
      <c r="E321">
        <v>224.99299999999999</v>
      </c>
      <c r="F321">
        <v>19079.915000000001</v>
      </c>
      <c r="G321">
        <v>4698.5309999999999</v>
      </c>
      <c r="H321">
        <v>1754.9480000000001</v>
      </c>
      <c r="I321">
        <v>26035.56</v>
      </c>
      <c r="K321">
        <f t="shared" si="51"/>
        <v>5.5412127748013162</v>
      </c>
      <c r="L321">
        <f t="shared" si="52"/>
        <v>14.835516493936003</v>
      </c>
    </row>
    <row r="322" spans="1:12" x14ac:dyDescent="0.25">
      <c r="A322" t="str">
        <f t="shared" si="54"/>
        <v>HT2</v>
      </c>
      <c r="B322" t="str">
        <f t="shared" si="54"/>
        <v>Het + SAG</v>
      </c>
      <c r="C322">
        <f t="shared" si="54"/>
        <v>2</v>
      </c>
      <c r="D322">
        <v>7</v>
      </c>
      <c r="E322">
        <v>167.07</v>
      </c>
      <c r="F322">
        <v>10249.165000000001</v>
      </c>
      <c r="G322">
        <v>2507.4789999999998</v>
      </c>
      <c r="H322">
        <v>1588.836</v>
      </c>
      <c r="I322">
        <v>10157.253000000001</v>
      </c>
      <c r="K322">
        <f t="shared" si="51"/>
        <v>4.050782877942348</v>
      </c>
      <c r="L322">
        <f t="shared" si="52"/>
        <v>6.3928895115669588</v>
      </c>
    </row>
    <row r="323" spans="1:12" x14ac:dyDescent="0.25">
      <c r="A323" t="s">
        <v>217</v>
      </c>
      <c r="B323" t="s">
        <v>218</v>
      </c>
      <c r="C323">
        <v>1</v>
      </c>
      <c r="D323">
        <v>1</v>
      </c>
      <c r="E323">
        <v>157.97399999999999</v>
      </c>
      <c r="F323">
        <v>11539.764999999999</v>
      </c>
      <c r="G323">
        <v>1111.5630000000001</v>
      </c>
      <c r="H323">
        <v>1694.152</v>
      </c>
      <c r="I323">
        <v>2765.5030000000002</v>
      </c>
      <c r="K323">
        <f t="shared" si="51"/>
        <v>2.4879408544544934</v>
      </c>
      <c r="L323">
        <f t="shared" si="52"/>
        <v>1.632381864201087</v>
      </c>
    </row>
    <row r="324" spans="1:12" x14ac:dyDescent="0.25">
      <c r="A324" t="str">
        <f t="shared" ref="A324:C330" si="55">A323</f>
        <v>EN7</v>
      </c>
      <c r="B324" t="str">
        <f t="shared" si="55"/>
        <v>Control + SAG</v>
      </c>
      <c r="C324">
        <f t="shared" si="55"/>
        <v>1</v>
      </c>
      <c r="D324">
        <v>2</v>
      </c>
      <c r="E324">
        <v>178.559</v>
      </c>
      <c r="F324">
        <v>19840.583999999999</v>
      </c>
      <c r="G324">
        <v>2010.579</v>
      </c>
      <c r="H324">
        <v>1692.7159999999999</v>
      </c>
      <c r="I324">
        <v>7869.98</v>
      </c>
      <c r="K324">
        <f t="shared" si="51"/>
        <v>3.9142853874431194</v>
      </c>
      <c r="L324">
        <f t="shared" si="52"/>
        <v>4.6493209729216245</v>
      </c>
    </row>
    <row r="325" spans="1:12" x14ac:dyDescent="0.25">
      <c r="A325" t="str">
        <f t="shared" si="55"/>
        <v>EN7</v>
      </c>
      <c r="B325" t="str">
        <f t="shared" si="55"/>
        <v>Control + SAG</v>
      </c>
      <c r="C325">
        <f t="shared" si="55"/>
        <v>1</v>
      </c>
      <c r="D325">
        <v>3</v>
      </c>
      <c r="E325">
        <v>224.036</v>
      </c>
      <c r="F325">
        <v>14273.674000000001</v>
      </c>
      <c r="G325">
        <v>1675.961</v>
      </c>
      <c r="H325">
        <v>1373.4169999999999</v>
      </c>
      <c r="I325">
        <v>4275.3519999999999</v>
      </c>
      <c r="K325">
        <f t="shared" si="51"/>
        <v>2.5509853749580089</v>
      </c>
      <c r="L325">
        <f t="shared" si="52"/>
        <v>3.1129307413553202</v>
      </c>
    </row>
    <row r="326" spans="1:12" x14ac:dyDescent="0.25">
      <c r="A326" t="str">
        <f t="shared" si="55"/>
        <v>EN7</v>
      </c>
      <c r="B326" t="str">
        <f t="shared" si="55"/>
        <v>Control + SAG</v>
      </c>
      <c r="C326">
        <f t="shared" si="55"/>
        <v>1</v>
      </c>
      <c r="D326">
        <v>4</v>
      </c>
      <c r="E326">
        <v>262.33300000000003</v>
      </c>
      <c r="F326">
        <v>16286.168</v>
      </c>
      <c r="G326">
        <v>1939.73</v>
      </c>
      <c r="H326">
        <v>2398.3330000000001</v>
      </c>
      <c r="I326">
        <v>3656.86</v>
      </c>
      <c r="K326">
        <f t="shared" si="51"/>
        <v>1.8852417604511968</v>
      </c>
      <c r="L326">
        <f t="shared" si="52"/>
        <v>1.5247507331133749</v>
      </c>
    </row>
    <row r="327" spans="1:12" x14ac:dyDescent="0.25">
      <c r="A327" t="str">
        <f t="shared" si="55"/>
        <v>EN7</v>
      </c>
      <c r="B327" t="str">
        <f t="shared" si="55"/>
        <v>Control + SAG</v>
      </c>
      <c r="C327">
        <f t="shared" si="55"/>
        <v>1</v>
      </c>
      <c r="D327">
        <v>5</v>
      </c>
      <c r="E327">
        <v>256.58800000000002</v>
      </c>
      <c r="F327">
        <v>19670.163</v>
      </c>
      <c r="G327">
        <v>2161.8510000000001</v>
      </c>
      <c r="H327">
        <v>1310.2270000000001</v>
      </c>
      <c r="I327">
        <v>5546.8040000000001</v>
      </c>
      <c r="K327">
        <f t="shared" si="51"/>
        <v>2.5657660958132635</v>
      </c>
      <c r="L327">
        <f t="shared" si="52"/>
        <v>4.233467941051436</v>
      </c>
    </row>
    <row r="328" spans="1:12" x14ac:dyDescent="0.25">
      <c r="A328" t="str">
        <f t="shared" si="55"/>
        <v>EN7</v>
      </c>
      <c r="B328" t="str">
        <f t="shared" si="55"/>
        <v>Control + SAG</v>
      </c>
      <c r="C328">
        <f t="shared" si="55"/>
        <v>1</v>
      </c>
      <c r="D328">
        <v>6</v>
      </c>
      <c r="E328">
        <v>210.63200000000001</v>
      </c>
      <c r="F328">
        <v>20794.172999999999</v>
      </c>
      <c r="G328">
        <v>1792.287</v>
      </c>
      <c r="H328">
        <v>1794.202</v>
      </c>
      <c r="I328">
        <v>5067.616</v>
      </c>
      <c r="K328">
        <f t="shared" si="51"/>
        <v>2.8274578792347431</v>
      </c>
      <c r="L328">
        <f t="shared" si="52"/>
        <v>2.8244400574740189</v>
      </c>
    </row>
    <row r="329" spans="1:12" x14ac:dyDescent="0.25">
      <c r="A329" t="str">
        <f t="shared" si="55"/>
        <v>EN7</v>
      </c>
      <c r="B329" t="str">
        <f t="shared" si="55"/>
        <v>Control + SAG</v>
      </c>
      <c r="C329">
        <f t="shared" si="55"/>
        <v>1</v>
      </c>
      <c r="D329">
        <v>7</v>
      </c>
      <c r="E329">
        <v>174.25</v>
      </c>
      <c r="F329">
        <v>15405.821</v>
      </c>
      <c r="G329">
        <v>1505.0619999999999</v>
      </c>
      <c r="H329">
        <v>1259.4839999999999</v>
      </c>
      <c r="I329">
        <v>8158.6419999999998</v>
      </c>
      <c r="K329">
        <f t="shared" si="51"/>
        <v>5.4208012693164802</v>
      </c>
      <c r="L329">
        <f t="shared" si="52"/>
        <v>6.4777654976164847</v>
      </c>
    </row>
    <row r="330" spans="1:12" x14ac:dyDescent="0.25">
      <c r="A330" t="str">
        <f t="shared" si="55"/>
        <v>EN7</v>
      </c>
      <c r="B330" t="str">
        <f t="shared" si="55"/>
        <v>Control + SAG</v>
      </c>
      <c r="C330">
        <f t="shared" si="55"/>
        <v>1</v>
      </c>
      <c r="D330">
        <v>8</v>
      </c>
      <c r="E330">
        <v>176.64400000000001</v>
      </c>
      <c r="F330">
        <v>13284.182000000001</v>
      </c>
      <c r="G330">
        <v>1114.4349999999999</v>
      </c>
      <c r="H330">
        <v>979.91800000000001</v>
      </c>
      <c r="I330">
        <v>3031.1869999999999</v>
      </c>
      <c r="K330">
        <f t="shared" si="51"/>
        <v>2.7199316245451732</v>
      </c>
      <c r="L330">
        <f t="shared" si="52"/>
        <v>3.0933067868944133</v>
      </c>
    </row>
    <row r="331" spans="1:12" x14ac:dyDescent="0.25">
      <c r="A331" t="s">
        <v>217</v>
      </c>
      <c r="B331" t="s">
        <v>218</v>
      </c>
      <c r="C331">
        <v>2</v>
      </c>
      <c r="D331">
        <v>1</v>
      </c>
      <c r="E331">
        <v>216.37700000000001</v>
      </c>
      <c r="F331">
        <v>35194.226000000002</v>
      </c>
      <c r="G331">
        <v>2046.0029999999999</v>
      </c>
      <c r="H331">
        <v>1715.2149999999999</v>
      </c>
      <c r="I331">
        <v>10222.835999999999</v>
      </c>
      <c r="K331">
        <f t="shared" si="51"/>
        <v>4.996491207490898</v>
      </c>
      <c r="L331">
        <f t="shared" si="52"/>
        <v>5.9600901344729378</v>
      </c>
    </row>
    <row r="332" spans="1:12" x14ac:dyDescent="0.25">
      <c r="A332" t="str">
        <f t="shared" ref="A332:C340" si="56">A331</f>
        <v>EN7</v>
      </c>
      <c r="B332" t="str">
        <f t="shared" si="56"/>
        <v>Control + SAG</v>
      </c>
      <c r="C332">
        <f t="shared" si="56"/>
        <v>2</v>
      </c>
      <c r="D332">
        <v>2</v>
      </c>
      <c r="E332">
        <v>261.85399999999998</v>
      </c>
      <c r="F332">
        <v>46960.421000000002</v>
      </c>
      <c r="G332">
        <v>2905.2860000000001</v>
      </c>
      <c r="H332">
        <v>4681.2979999999998</v>
      </c>
      <c r="I332">
        <v>10410.012000000001</v>
      </c>
      <c r="K332">
        <f t="shared" si="51"/>
        <v>3.5831281326520008</v>
      </c>
      <c r="L332">
        <f t="shared" si="52"/>
        <v>2.2237447818959617</v>
      </c>
    </row>
    <row r="333" spans="1:12" x14ac:dyDescent="0.25">
      <c r="A333" t="str">
        <f t="shared" si="56"/>
        <v>EN7</v>
      </c>
      <c r="B333" t="str">
        <f t="shared" si="56"/>
        <v>Control + SAG</v>
      </c>
      <c r="C333">
        <f t="shared" si="56"/>
        <v>2</v>
      </c>
      <c r="D333">
        <v>3</v>
      </c>
      <c r="E333">
        <v>218.77</v>
      </c>
      <c r="F333">
        <v>30044.751</v>
      </c>
      <c r="G333">
        <v>1915.316</v>
      </c>
      <c r="H333">
        <v>4070.944</v>
      </c>
      <c r="I333">
        <v>6767.0339999999997</v>
      </c>
      <c r="K333">
        <f t="shared" si="51"/>
        <v>3.5331162064118922</v>
      </c>
      <c r="L333">
        <f t="shared" si="52"/>
        <v>1.6622763663661302</v>
      </c>
    </row>
    <row r="334" spans="1:12" x14ac:dyDescent="0.25">
      <c r="A334" t="str">
        <f t="shared" si="56"/>
        <v>EN7</v>
      </c>
      <c r="B334" t="str">
        <f t="shared" si="56"/>
        <v>Control + SAG</v>
      </c>
      <c r="C334">
        <f t="shared" si="56"/>
        <v>2</v>
      </c>
      <c r="D334">
        <v>4</v>
      </c>
      <c r="E334">
        <v>159.41</v>
      </c>
      <c r="F334">
        <v>25710.517</v>
      </c>
      <c r="G334">
        <v>1546.231</v>
      </c>
      <c r="H334">
        <v>1519.423</v>
      </c>
      <c r="I334">
        <v>7411.8549999999996</v>
      </c>
      <c r="K334">
        <f t="shared" si="51"/>
        <v>4.7934978667482415</v>
      </c>
      <c r="L334">
        <f t="shared" si="52"/>
        <v>4.878072136593957</v>
      </c>
    </row>
    <row r="335" spans="1:12" x14ac:dyDescent="0.25">
      <c r="A335" t="str">
        <f t="shared" si="56"/>
        <v>EN7</v>
      </c>
      <c r="B335" t="str">
        <f t="shared" si="56"/>
        <v>Control + SAG</v>
      </c>
      <c r="C335">
        <f t="shared" si="56"/>
        <v>2</v>
      </c>
      <c r="D335">
        <v>5</v>
      </c>
      <c r="E335">
        <v>295.36399999999998</v>
      </c>
      <c r="F335">
        <v>31553.163</v>
      </c>
      <c r="G335">
        <v>2160.415</v>
      </c>
      <c r="H335">
        <v>2747.7910000000002</v>
      </c>
      <c r="I335">
        <v>7191.6490000000003</v>
      </c>
      <c r="K335">
        <f t="shared" si="51"/>
        <v>3.328827563222807</v>
      </c>
      <c r="L335">
        <f t="shared" si="52"/>
        <v>2.6172474544097422</v>
      </c>
    </row>
    <row r="336" spans="1:12" x14ac:dyDescent="0.25">
      <c r="A336" t="str">
        <f t="shared" si="56"/>
        <v>EN7</v>
      </c>
      <c r="B336" t="str">
        <f t="shared" si="56"/>
        <v>Control + SAG</v>
      </c>
      <c r="C336">
        <f t="shared" si="56"/>
        <v>2</v>
      </c>
      <c r="D336">
        <v>6</v>
      </c>
      <c r="E336">
        <v>246.05699999999999</v>
      </c>
      <c r="F336">
        <v>34477.120000000003</v>
      </c>
      <c r="G336">
        <v>2998.6350000000002</v>
      </c>
      <c r="H336">
        <v>3440.962</v>
      </c>
      <c r="I336">
        <v>8382.6779999999999</v>
      </c>
      <c r="K336">
        <f t="shared" si="51"/>
        <v>2.7954979515679632</v>
      </c>
      <c r="L336">
        <f t="shared" si="52"/>
        <v>2.4361437295732995</v>
      </c>
    </row>
    <row r="337" spans="1:12" x14ac:dyDescent="0.25">
      <c r="A337" t="str">
        <f t="shared" si="56"/>
        <v>EN7</v>
      </c>
      <c r="B337" t="str">
        <f t="shared" si="56"/>
        <v>Control + SAG</v>
      </c>
      <c r="C337">
        <f t="shared" si="56"/>
        <v>2</v>
      </c>
      <c r="D337">
        <v>7</v>
      </c>
      <c r="E337">
        <v>296.8</v>
      </c>
      <c r="F337">
        <v>44361.987000000001</v>
      </c>
      <c r="G337">
        <v>3124.0569999999998</v>
      </c>
      <c r="H337">
        <v>3830.1529999999998</v>
      </c>
      <c r="I337">
        <v>13368.913</v>
      </c>
      <c r="K337">
        <f t="shared" si="51"/>
        <v>4.2793434946929594</v>
      </c>
      <c r="L337">
        <f t="shared" si="52"/>
        <v>3.4904383715219733</v>
      </c>
    </row>
    <row r="338" spans="1:12" x14ac:dyDescent="0.25">
      <c r="A338" t="str">
        <f t="shared" si="56"/>
        <v>EN7</v>
      </c>
      <c r="B338" t="str">
        <f t="shared" si="56"/>
        <v>Control + SAG</v>
      </c>
      <c r="C338">
        <f t="shared" si="56"/>
        <v>2</v>
      </c>
      <c r="D338">
        <v>8</v>
      </c>
      <c r="E338">
        <v>175.68600000000001</v>
      </c>
      <c r="F338">
        <v>31404.763999999999</v>
      </c>
      <c r="G338">
        <v>3158.0450000000001</v>
      </c>
      <c r="H338">
        <v>4582.6840000000002</v>
      </c>
      <c r="I338">
        <v>12754.251</v>
      </c>
      <c r="K338">
        <f t="shared" si="51"/>
        <v>4.0386539773815766</v>
      </c>
      <c r="L338">
        <f t="shared" si="52"/>
        <v>2.7831399677568864</v>
      </c>
    </row>
    <row r="339" spans="1:12" x14ac:dyDescent="0.25">
      <c r="A339" t="str">
        <f t="shared" si="56"/>
        <v>EN7</v>
      </c>
      <c r="B339" t="str">
        <f t="shared" si="56"/>
        <v>Control + SAG</v>
      </c>
      <c r="C339">
        <f t="shared" si="56"/>
        <v>2</v>
      </c>
      <c r="D339">
        <v>9</v>
      </c>
      <c r="E339">
        <v>154.62299999999999</v>
      </c>
      <c r="F339">
        <v>21923.448</v>
      </c>
      <c r="G339">
        <v>1426.075</v>
      </c>
      <c r="H339">
        <v>1865.53</v>
      </c>
      <c r="I339">
        <v>6968.0919999999996</v>
      </c>
      <c r="K339">
        <f t="shared" si="51"/>
        <v>4.886203039812071</v>
      </c>
      <c r="L339">
        <f t="shared" si="52"/>
        <v>3.7351808869329357</v>
      </c>
    </row>
    <row r="340" spans="1:12" x14ac:dyDescent="0.25">
      <c r="A340" t="str">
        <f t="shared" si="56"/>
        <v>EN7</v>
      </c>
      <c r="B340" t="str">
        <f t="shared" si="56"/>
        <v>Control + SAG</v>
      </c>
      <c r="C340">
        <f t="shared" si="56"/>
        <v>2</v>
      </c>
      <c r="D340">
        <v>10</v>
      </c>
      <c r="E340">
        <v>215.898</v>
      </c>
      <c r="F340">
        <v>35460.387999999999</v>
      </c>
      <c r="G340">
        <v>2663.538</v>
      </c>
      <c r="H340">
        <v>3723.4009999999998</v>
      </c>
      <c r="I340">
        <v>8377.8909999999996</v>
      </c>
      <c r="K340">
        <f t="shared" si="51"/>
        <v>3.1453994649222197</v>
      </c>
      <c r="L340">
        <f t="shared" si="52"/>
        <v>2.2500641214846318</v>
      </c>
    </row>
    <row r="341" spans="1:12" x14ac:dyDescent="0.25">
      <c r="A341" t="s">
        <v>219</v>
      </c>
      <c r="B341" t="s">
        <v>215</v>
      </c>
      <c r="C341">
        <v>1</v>
      </c>
      <c r="D341">
        <v>1</v>
      </c>
      <c r="E341">
        <v>254.19499999999999</v>
      </c>
      <c r="F341">
        <v>12170.704</v>
      </c>
      <c r="G341">
        <v>2689.3890000000001</v>
      </c>
      <c r="H341">
        <v>6122.6909999999998</v>
      </c>
      <c r="I341">
        <v>5704.3</v>
      </c>
      <c r="K341">
        <f t="shared" si="51"/>
        <v>2.1210393885005105</v>
      </c>
      <c r="L341">
        <f t="shared" si="52"/>
        <v>0.93166550459593667</v>
      </c>
    </row>
    <row r="342" spans="1:12" x14ac:dyDescent="0.25">
      <c r="A342" t="str">
        <f t="shared" ref="A342:C348" si="57">A341</f>
        <v>FA7</v>
      </c>
      <c r="B342" t="str">
        <f t="shared" si="57"/>
        <v>Het + SAG</v>
      </c>
      <c r="C342">
        <f t="shared" si="57"/>
        <v>1</v>
      </c>
      <c r="D342">
        <v>2</v>
      </c>
      <c r="E342">
        <v>277.173</v>
      </c>
      <c r="F342">
        <v>19263.739000000001</v>
      </c>
      <c r="G342">
        <v>3038.846</v>
      </c>
      <c r="H342">
        <v>3654.4659999999999</v>
      </c>
      <c r="I342">
        <v>8164.3860000000004</v>
      </c>
      <c r="K342">
        <f t="shared" si="51"/>
        <v>2.6866731647474076</v>
      </c>
      <c r="L342">
        <f t="shared" si="52"/>
        <v>2.2340845420370585</v>
      </c>
    </row>
    <row r="343" spans="1:12" x14ac:dyDescent="0.25">
      <c r="A343" t="str">
        <f t="shared" si="57"/>
        <v>FA7</v>
      </c>
      <c r="B343" t="str">
        <f t="shared" si="57"/>
        <v>Het + SAG</v>
      </c>
      <c r="C343">
        <f t="shared" si="57"/>
        <v>1</v>
      </c>
      <c r="D343">
        <v>3</v>
      </c>
      <c r="E343">
        <v>313.07600000000002</v>
      </c>
      <c r="F343">
        <v>25063.780999999999</v>
      </c>
      <c r="G343">
        <v>5839.2960000000003</v>
      </c>
      <c r="H343">
        <v>7872.8519999999999</v>
      </c>
      <c r="I343">
        <v>15587.731</v>
      </c>
      <c r="K343">
        <f t="shared" si="51"/>
        <v>2.6694538177204921</v>
      </c>
      <c r="L343">
        <f t="shared" si="52"/>
        <v>1.9799344633939517</v>
      </c>
    </row>
    <row r="344" spans="1:12" x14ac:dyDescent="0.25">
      <c r="A344" t="str">
        <f t="shared" si="57"/>
        <v>FA7</v>
      </c>
      <c r="B344" t="str">
        <f t="shared" si="57"/>
        <v>Het + SAG</v>
      </c>
      <c r="C344">
        <f t="shared" si="57"/>
        <v>1</v>
      </c>
      <c r="D344">
        <v>4</v>
      </c>
      <c r="E344">
        <v>162.28200000000001</v>
      </c>
      <c r="F344">
        <v>12155.864</v>
      </c>
      <c r="G344">
        <v>2900.9780000000001</v>
      </c>
      <c r="H344">
        <v>3462.5039999999999</v>
      </c>
      <c r="I344">
        <v>9901.1440000000002</v>
      </c>
      <c r="K344">
        <f t="shared" si="51"/>
        <v>3.4130365690467146</v>
      </c>
      <c r="L344">
        <f t="shared" si="52"/>
        <v>2.8595328698537243</v>
      </c>
    </row>
    <row r="345" spans="1:12" x14ac:dyDescent="0.25">
      <c r="A345" t="str">
        <f t="shared" si="57"/>
        <v>FA7</v>
      </c>
      <c r="B345" t="str">
        <f t="shared" si="57"/>
        <v>Het + SAG</v>
      </c>
      <c r="C345">
        <f t="shared" si="57"/>
        <v>1</v>
      </c>
      <c r="D345">
        <v>5</v>
      </c>
      <c r="E345">
        <v>313.07600000000002</v>
      </c>
      <c r="F345">
        <v>19245.07</v>
      </c>
      <c r="G345">
        <v>3585.0540000000001</v>
      </c>
      <c r="H345">
        <v>6468.32</v>
      </c>
      <c r="I345">
        <v>9452.1139999999996</v>
      </c>
      <c r="K345">
        <f t="shared" si="51"/>
        <v>2.6365332293460573</v>
      </c>
      <c r="L345">
        <f t="shared" si="52"/>
        <v>1.4612935043411581</v>
      </c>
    </row>
    <row r="346" spans="1:12" x14ac:dyDescent="0.25">
      <c r="A346" t="str">
        <f t="shared" si="57"/>
        <v>FA7</v>
      </c>
      <c r="B346" t="str">
        <f t="shared" si="57"/>
        <v>Het + SAG</v>
      </c>
      <c r="C346">
        <f t="shared" si="57"/>
        <v>1</v>
      </c>
      <c r="D346">
        <v>6</v>
      </c>
      <c r="E346">
        <v>273.822</v>
      </c>
      <c r="F346">
        <v>16256.966</v>
      </c>
      <c r="G346">
        <v>3084.8020000000001</v>
      </c>
      <c r="H346">
        <v>4457.741</v>
      </c>
      <c r="I346">
        <v>8611.5010000000002</v>
      </c>
      <c r="K346">
        <f t="shared" si="51"/>
        <v>2.7915895412412208</v>
      </c>
      <c r="L346">
        <f t="shared" si="52"/>
        <v>1.9318082858559975</v>
      </c>
    </row>
    <row r="347" spans="1:12" x14ac:dyDescent="0.25">
      <c r="A347" t="str">
        <f t="shared" si="57"/>
        <v>FA7</v>
      </c>
      <c r="B347" t="str">
        <f t="shared" si="57"/>
        <v>Het + SAG</v>
      </c>
      <c r="C347">
        <f t="shared" si="57"/>
        <v>1</v>
      </c>
      <c r="D347">
        <v>7</v>
      </c>
      <c r="E347">
        <v>265.68400000000003</v>
      </c>
      <c r="F347">
        <v>12907.438</v>
      </c>
      <c r="G347">
        <v>2349.5050000000001</v>
      </c>
      <c r="H347">
        <v>4350.0309999999999</v>
      </c>
      <c r="I347">
        <v>4483.5910000000003</v>
      </c>
      <c r="K347">
        <f t="shared" si="51"/>
        <v>1.9083130276377365</v>
      </c>
      <c r="L347">
        <f t="shared" si="52"/>
        <v>1.0307032294712384</v>
      </c>
    </row>
    <row r="348" spans="1:12" x14ac:dyDescent="0.25">
      <c r="A348" t="str">
        <f t="shared" si="57"/>
        <v>FA7</v>
      </c>
      <c r="B348" t="str">
        <f t="shared" si="57"/>
        <v>Het + SAG</v>
      </c>
      <c r="C348">
        <f t="shared" si="57"/>
        <v>1</v>
      </c>
      <c r="D348">
        <v>8</v>
      </c>
      <c r="E348">
        <v>288.66199999999998</v>
      </c>
      <c r="F348">
        <v>14765.787</v>
      </c>
      <c r="G348">
        <v>3866.5349999999999</v>
      </c>
      <c r="H348">
        <v>4607.098</v>
      </c>
      <c r="I348">
        <v>8600.9689999999991</v>
      </c>
      <c r="K348">
        <f t="shared" si="51"/>
        <v>2.2244642813268207</v>
      </c>
      <c r="L348">
        <f t="shared" si="52"/>
        <v>1.8668951691498639</v>
      </c>
    </row>
    <row r="349" spans="1:12" x14ac:dyDescent="0.25">
      <c r="A349" t="s">
        <v>219</v>
      </c>
      <c r="B349" t="s">
        <v>215</v>
      </c>
      <c r="C349">
        <v>2</v>
      </c>
      <c r="D349">
        <v>1</v>
      </c>
      <c r="E349">
        <v>423.65800000000002</v>
      </c>
      <c r="F349">
        <v>35781.124000000003</v>
      </c>
      <c r="G349">
        <v>6142.3190000000004</v>
      </c>
      <c r="H349">
        <v>10664.684999999999</v>
      </c>
      <c r="I349">
        <v>16151.172</v>
      </c>
      <c r="K349">
        <f t="shared" si="51"/>
        <v>2.6294909137737719</v>
      </c>
      <c r="L349">
        <f t="shared" si="52"/>
        <v>1.5144537321074183</v>
      </c>
    </row>
    <row r="350" spans="1:12" x14ac:dyDescent="0.25">
      <c r="A350" t="str">
        <f t="shared" ref="A350:C355" si="58">A349</f>
        <v>FA7</v>
      </c>
      <c r="B350" t="str">
        <f t="shared" si="58"/>
        <v>Het + SAG</v>
      </c>
      <c r="C350">
        <f t="shared" si="58"/>
        <v>2</v>
      </c>
      <c r="D350">
        <v>2</v>
      </c>
      <c r="E350">
        <v>249.40799999999999</v>
      </c>
      <c r="F350">
        <v>22095.305</v>
      </c>
      <c r="G350">
        <v>3284.9029999999998</v>
      </c>
      <c r="H350">
        <v>4323.7020000000002</v>
      </c>
      <c r="I350">
        <v>6242.8469999999998</v>
      </c>
      <c r="K350">
        <f t="shared" si="51"/>
        <v>1.9004661629277944</v>
      </c>
      <c r="L350">
        <f t="shared" si="52"/>
        <v>1.4438661591386268</v>
      </c>
    </row>
    <row r="351" spans="1:12" x14ac:dyDescent="0.25">
      <c r="A351" t="str">
        <f t="shared" si="58"/>
        <v>FA7</v>
      </c>
      <c r="B351" t="str">
        <f t="shared" si="58"/>
        <v>Het + SAG</v>
      </c>
      <c r="C351">
        <f t="shared" si="58"/>
        <v>2</v>
      </c>
      <c r="D351">
        <v>3</v>
      </c>
      <c r="E351">
        <v>330.78800000000001</v>
      </c>
      <c r="F351">
        <v>31718.796999999999</v>
      </c>
      <c r="G351">
        <v>4964.6940000000004</v>
      </c>
      <c r="H351">
        <v>5810.0940000000001</v>
      </c>
      <c r="I351">
        <v>13753.316999999999</v>
      </c>
      <c r="K351">
        <f t="shared" si="51"/>
        <v>2.770224509305105</v>
      </c>
      <c r="L351">
        <f t="shared" si="52"/>
        <v>2.3671419085474348</v>
      </c>
    </row>
    <row r="352" spans="1:12" x14ac:dyDescent="0.25">
      <c r="A352" t="str">
        <f t="shared" si="58"/>
        <v>FA7</v>
      </c>
      <c r="B352" t="str">
        <f t="shared" si="58"/>
        <v>Het + SAG</v>
      </c>
      <c r="C352">
        <f t="shared" si="58"/>
        <v>2</v>
      </c>
      <c r="D352">
        <v>4</v>
      </c>
      <c r="E352">
        <v>293.92700000000002</v>
      </c>
      <c r="F352">
        <v>26201.194</v>
      </c>
      <c r="G352">
        <v>4824.9110000000001</v>
      </c>
      <c r="H352">
        <v>7025.5370000000003</v>
      </c>
      <c r="I352">
        <v>12144.853999999999</v>
      </c>
      <c r="K352">
        <f t="shared" si="51"/>
        <v>2.5171146162074285</v>
      </c>
      <c r="L352">
        <f t="shared" si="52"/>
        <v>1.7286726979019538</v>
      </c>
    </row>
    <row r="353" spans="1:12" x14ac:dyDescent="0.25">
      <c r="A353" t="str">
        <f t="shared" si="58"/>
        <v>FA7</v>
      </c>
      <c r="B353" t="str">
        <f t="shared" si="58"/>
        <v>Het + SAG</v>
      </c>
      <c r="C353">
        <f t="shared" si="58"/>
        <v>2</v>
      </c>
      <c r="D353">
        <v>5</v>
      </c>
      <c r="E353">
        <v>304.459</v>
      </c>
      <c r="F353">
        <v>22683.637999999999</v>
      </c>
      <c r="G353">
        <v>4796.1880000000001</v>
      </c>
      <c r="H353">
        <v>8038.9650000000001</v>
      </c>
      <c r="I353">
        <v>13902.674000000001</v>
      </c>
      <c r="K353">
        <f t="shared" si="51"/>
        <v>2.8986924615965846</v>
      </c>
      <c r="L353">
        <f t="shared" si="52"/>
        <v>1.7294109378508304</v>
      </c>
    </row>
    <row r="354" spans="1:12" x14ac:dyDescent="0.25">
      <c r="A354" t="str">
        <f t="shared" si="58"/>
        <v>FA7</v>
      </c>
      <c r="B354" t="str">
        <f t="shared" si="58"/>
        <v>Het + SAG</v>
      </c>
      <c r="C354">
        <f t="shared" si="58"/>
        <v>2</v>
      </c>
      <c r="D354">
        <v>6</v>
      </c>
      <c r="E354">
        <v>361.904</v>
      </c>
      <c r="F354">
        <v>31125.675999999999</v>
      </c>
      <c r="G354">
        <v>5797.1689999999999</v>
      </c>
      <c r="H354">
        <v>9405.2009999999991</v>
      </c>
      <c r="I354">
        <v>19857.339</v>
      </c>
      <c r="K354">
        <f t="shared" si="51"/>
        <v>3.4253510635967315</v>
      </c>
      <c r="L354">
        <f t="shared" si="52"/>
        <v>2.1113146864165904</v>
      </c>
    </row>
    <row r="355" spans="1:12" x14ac:dyDescent="0.25">
      <c r="A355" t="str">
        <f t="shared" si="58"/>
        <v>FA7</v>
      </c>
      <c r="B355" t="str">
        <f t="shared" si="58"/>
        <v>Het + SAG</v>
      </c>
      <c r="C355">
        <f t="shared" si="58"/>
        <v>2</v>
      </c>
      <c r="D355">
        <v>7</v>
      </c>
      <c r="E355">
        <v>269.99200000000002</v>
      </c>
      <c r="F355">
        <v>15065.938</v>
      </c>
      <c r="G355">
        <v>2966.0830000000001</v>
      </c>
      <c r="H355">
        <v>7798.6530000000002</v>
      </c>
      <c r="I355">
        <v>7745.9949999999999</v>
      </c>
      <c r="K355">
        <f t="shared" si="51"/>
        <v>2.6115233457728593</v>
      </c>
      <c r="L355">
        <f t="shared" si="52"/>
        <v>0.99324780830740889</v>
      </c>
    </row>
    <row r="356" spans="1:12" x14ac:dyDescent="0.25">
      <c r="A356" t="s">
        <v>220</v>
      </c>
      <c r="B356" t="s">
        <v>221</v>
      </c>
      <c r="C356">
        <v>1</v>
      </c>
      <c r="D356">
        <v>1</v>
      </c>
      <c r="E356">
        <v>174.72900000000001</v>
      </c>
      <c r="F356">
        <v>12982.594999999999</v>
      </c>
      <c r="G356">
        <v>1910.05</v>
      </c>
      <c r="H356">
        <v>1931.5920000000001</v>
      </c>
      <c r="I356">
        <v>2430.886</v>
      </c>
      <c r="K356">
        <f t="shared" si="51"/>
        <v>1.2726818669668334</v>
      </c>
      <c r="L356">
        <f t="shared" si="52"/>
        <v>1.2584883350107061</v>
      </c>
    </row>
    <row r="357" spans="1:12" x14ac:dyDescent="0.25">
      <c r="A357" t="str">
        <f t="shared" ref="A357:C363" si="59">A356</f>
        <v>FA8</v>
      </c>
      <c r="B357" t="str">
        <f t="shared" si="59"/>
        <v>Het + Sag</v>
      </c>
      <c r="C357">
        <f t="shared" si="59"/>
        <v>1</v>
      </c>
      <c r="D357">
        <v>2</v>
      </c>
      <c r="E357">
        <v>283.875</v>
      </c>
      <c r="F357">
        <v>14881.156000000001</v>
      </c>
      <c r="G357">
        <v>4062.8049999999998</v>
      </c>
      <c r="H357">
        <v>6049.9279999999999</v>
      </c>
      <c r="I357">
        <v>9598.1209999999992</v>
      </c>
      <c r="K357">
        <f t="shared" si="51"/>
        <v>2.3624370354964119</v>
      </c>
      <c r="L357">
        <f t="shared" si="52"/>
        <v>1.5864851614763018</v>
      </c>
    </row>
    <row r="358" spans="1:12" x14ac:dyDescent="0.25">
      <c r="A358" t="str">
        <f t="shared" si="59"/>
        <v>FA8</v>
      </c>
      <c r="B358" t="str">
        <f t="shared" si="59"/>
        <v>Het + Sag</v>
      </c>
      <c r="C358">
        <f t="shared" si="59"/>
        <v>1</v>
      </c>
      <c r="D358">
        <v>3</v>
      </c>
      <c r="E358">
        <v>293.92700000000002</v>
      </c>
      <c r="F358">
        <v>21146.503000000001</v>
      </c>
      <c r="G358">
        <v>5935.5159999999996</v>
      </c>
      <c r="H358">
        <v>6737.3540000000003</v>
      </c>
      <c r="I358">
        <v>12621.17</v>
      </c>
      <c r="K358">
        <f t="shared" si="51"/>
        <v>2.1263812615449105</v>
      </c>
      <c r="L358">
        <f t="shared" si="52"/>
        <v>1.8733125793894754</v>
      </c>
    </row>
    <row r="359" spans="1:12" x14ac:dyDescent="0.25">
      <c r="A359" t="str">
        <f t="shared" si="59"/>
        <v>FA8</v>
      </c>
      <c r="B359" t="str">
        <f t="shared" si="59"/>
        <v>Het + Sag</v>
      </c>
      <c r="C359">
        <f t="shared" si="59"/>
        <v>1</v>
      </c>
      <c r="D359">
        <v>4</v>
      </c>
      <c r="E359">
        <v>253.23699999999999</v>
      </c>
      <c r="F359">
        <v>15900.328</v>
      </c>
      <c r="G359">
        <v>5276.8119999999999</v>
      </c>
      <c r="H359">
        <v>5319.8959999999997</v>
      </c>
      <c r="I359">
        <v>11890.181</v>
      </c>
      <c r="K359">
        <f t="shared" ref="K359:K369" si="60">I359/G359</f>
        <v>2.2532887281184171</v>
      </c>
      <c r="L359">
        <f t="shared" ref="L359:L369" si="61">I359/H359</f>
        <v>2.2350401210850741</v>
      </c>
    </row>
    <row r="360" spans="1:12" x14ac:dyDescent="0.25">
      <c r="A360" t="str">
        <f t="shared" si="59"/>
        <v>FA8</v>
      </c>
      <c r="B360" t="str">
        <f t="shared" si="59"/>
        <v>Het + Sag</v>
      </c>
      <c r="C360">
        <f t="shared" si="59"/>
        <v>1</v>
      </c>
      <c r="D360">
        <v>5</v>
      </c>
      <c r="E360">
        <v>240.791</v>
      </c>
      <c r="F360">
        <v>14647.066999999999</v>
      </c>
      <c r="G360">
        <v>3212.1390000000001</v>
      </c>
      <c r="H360">
        <v>3944.5639999999999</v>
      </c>
      <c r="I360">
        <v>7248.616</v>
      </c>
      <c r="K360">
        <f t="shared" si="60"/>
        <v>2.2566321071410669</v>
      </c>
      <c r="L360">
        <f t="shared" si="61"/>
        <v>1.8376215977228409</v>
      </c>
    </row>
    <row r="361" spans="1:12" x14ac:dyDescent="0.25">
      <c r="A361" t="str">
        <f t="shared" si="59"/>
        <v>FA8</v>
      </c>
      <c r="B361" t="str">
        <f t="shared" si="59"/>
        <v>Het + Sag</v>
      </c>
      <c r="C361">
        <f t="shared" si="59"/>
        <v>1</v>
      </c>
      <c r="D361">
        <v>6</v>
      </c>
      <c r="E361">
        <v>254.19499999999999</v>
      </c>
      <c r="F361">
        <v>12501.013999999999</v>
      </c>
      <c r="G361">
        <v>2572.5839999999998</v>
      </c>
      <c r="H361">
        <v>4142.75</v>
      </c>
      <c r="I361">
        <v>6299.8140000000003</v>
      </c>
      <c r="K361">
        <f t="shared" si="60"/>
        <v>2.4488273269211036</v>
      </c>
      <c r="L361">
        <f t="shared" si="61"/>
        <v>1.5206840866574136</v>
      </c>
    </row>
    <row r="362" spans="1:12" x14ac:dyDescent="0.25">
      <c r="A362" t="str">
        <f t="shared" si="59"/>
        <v>FA8</v>
      </c>
      <c r="B362" t="str">
        <f t="shared" si="59"/>
        <v>Het + Sag</v>
      </c>
      <c r="C362">
        <f t="shared" si="59"/>
        <v>1</v>
      </c>
      <c r="D362">
        <v>7</v>
      </c>
      <c r="E362">
        <v>197.22800000000001</v>
      </c>
      <c r="F362">
        <v>9926.0360000000001</v>
      </c>
      <c r="G362">
        <v>2095.31</v>
      </c>
      <c r="H362">
        <v>3047.942</v>
      </c>
      <c r="I362">
        <v>5265.8019999999997</v>
      </c>
      <c r="K362">
        <f t="shared" si="60"/>
        <v>2.5131374355107359</v>
      </c>
      <c r="L362">
        <f t="shared" si="61"/>
        <v>1.727658203469751</v>
      </c>
    </row>
    <row r="363" spans="1:12" x14ac:dyDescent="0.25">
      <c r="A363" t="str">
        <f t="shared" si="59"/>
        <v>FA8</v>
      </c>
      <c r="B363" t="str">
        <f t="shared" si="59"/>
        <v>Het + Sag</v>
      </c>
      <c r="C363">
        <f t="shared" si="59"/>
        <v>1</v>
      </c>
      <c r="D363">
        <v>8</v>
      </c>
      <c r="E363">
        <v>234.56800000000001</v>
      </c>
      <c r="F363">
        <v>12274.105</v>
      </c>
      <c r="G363">
        <v>1950.2619999999999</v>
      </c>
      <c r="H363">
        <v>2564.4459999999999</v>
      </c>
      <c r="I363">
        <v>6339.5469999999996</v>
      </c>
      <c r="K363">
        <f t="shared" si="60"/>
        <v>3.2506129945617563</v>
      </c>
      <c r="L363">
        <f t="shared" si="61"/>
        <v>2.4720922179683251</v>
      </c>
    </row>
    <row r="364" spans="1:12" x14ac:dyDescent="0.25">
      <c r="A364" t="s">
        <v>220</v>
      </c>
      <c r="B364" t="s">
        <v>221</v>
      </c>
      <c r="C364">
        <v>2</v>
      </c>
      <c r="D364">
        <v>1</v>
      </c>
      <c r="E364">
        <v>241.74799999999999</v>
      </c>
      <c r="F364">
        <v>23270.536</v>
      </c>
      <c r="G364">
        <v>5048.4679999999998</v>
      </c>
      <c r="H364">
        <v>6482.2020000000002</v>
      </c>
      <c r="I364">
        <v>15135.829</v>
      </c>
      <c r="K364">
        <f t="shared" si="60"/>
        <v>2.9981033850269032</v>
      </c>
      <c r="L364">
        <f t="shared" si="61"/>
        <v>2.3349826185607916</v>
      </c>
    </row>
    <row r="365" spans="1:12" x14ac:dyDescent="0.25">
      <c r="A365" t="str">
        <f t="shared" ref="A365:C373" si="62">A364</f>
        <v>FA8</v>
      </c>
      <c r="B365" t="str">
        <f t="shared" si="62"/>
        <v>Het + Sag</v>
      </c>
      <c r="C365">
        <f t="shared" si="62"/>
        <v>2</v>
      </c>
      <c r="D365">
        <v>2</v>
      </c>
      <c r="E365">
        <v>359.98899999999998</v>
      </c>
      <c r="F365">
        <v>21853.556</v>
      </c>
      <c r="G365">
        <v>5535.7939999999999</v>
      </c>
      <c r="H365">
        <v>10011.725</v>
      </c>
      <c r="I365">
        <v>11804.97</v>
      </c>
      <c r="K365">
        <f t="shared" si="60"/>
        <v>2.1324800019653911</v>
      </c>
      <c r="L365">
        <f t="shared" si="61"/>
        <v>1.1791144882625122</v>
      </c>
    </row>
    <row r="366" spans="1:12" x14ac:dyDescent="0.25">
      <c r="A366" t="str">
        <f t="shared" si="62"/>
        <v>FA8</v>
      </c>
      <c r="B366" t="str">
        <f t="shared" si="62"/>
        <v>Het + Sag</v>
      </c>
      <c r="C366">
        <f t="shared" si="62"/>
        <v>2</v>
      </c>
      <c r="D366">
        <v>3</v>
      </c>
      <c r="E366">
        <v>253.71600000000001</v>
      </c>
      <c r="F366">
        <v>32218.569</v>
      </c>
      <c r="G366">
        <v>6418.0550000000003</v>
      </c>
      <c r="H366">
        <v>6344.8130000000001</v>
      </c>
      <c r="I366">
        <v>14320.109</v>
      </c>
      <c r="K366">
        <f t="shared" si="60"/>
        <v>2.2312225432782986</v>
      </c>
      <c r="L366">
        <f t="shared" si="61"/>
        <v>2.2569788896851648</v>
      </c>
    </row>
    <row r="367" spans="1:12" x14ac:dyDescent="0.25">
      <c r="A367" t="str">
        <f t="shared" si="62"/>
        <v>FA8</v>
      </c>
      <c r="B367" t="str">
        <f t="shared" si="62"/>
        <v>Het + Sag</v>
      </c>
      <c r="C367">
        <f t="shared" si="62"/>
        <v>2</v>
      </c>
      <c r="D367">
        <v>4</v>
      </c>
      <c r="E367">
        <v>172.33500000000001</v>
      </c>
      <c r="F367">
        <v>16751.952000000001</v>
      </c>
      <c r="G367">
        <v>3400.7510000000002</v>
      </c>
      <c r="H367">
        <v>5247.1319999999996</v>
      </c>
      <c r="I367">
        <v>7624.8810000000003</v>
      </c>
      <c r="K367">
        <f t="shared" si="60"/>
        <v>2.2421168147859105</v>
      </c>
      <c r="L367">
        <f t="shared" si="61"/>
        <v>1.4531521219591961</v>
      </c>
    </row>
    <row r="368" spans="1:12" x14ac:dyDescent="0.25">
      <c r="A368" t="str">
        <f t="shared" si="62"/>
        <v>FA8</v>
      </c>
      <c r="B368" t="str">
        <f t="shared" si="62"/>
        <v>Het + Sag</v>
      </c>
      <c r="C368">
        <f t="shared" si="62"/>
        <v>2</v>
      </c>
      <c r="D368">
        <v>5</v>
      </c>
      <c r="E368">
        <v>162.28200000000001</v>
      </c>
      <c r="F368">
        <v>14575.261</v>
      </c>
      <c r="G368">
        <v>3637.712</v>
      </c>
      <c r="H368">
        <v>4592.7370000000001</v>
      </c>
      <c r="I368">
        <v>8197.8960000000006</v>
      </c>
      <c r="K368">
        <f t="shared" si="60"/>
        <v>2.2535857703963371</v>
      </c>
      <c r="L368">
        <f t="shared" si="61"/>
        <v>1.7849696161569888</v>
      </c>
    </row>
    <row r="369" spans="1:12" x14ac:dyDescent="0.25">
      <c r="A369" t="str">
        <f t="shared" si="62"/>
        <v>FA8</v>
      </c>
      <c r="B369" t="str">
        <f t="shared" si="62"/>
        <v>Het + Sag</v>
      </c>
      <c r="C369">
        <f t="shared" si="62"/>
        <v>2</v>
      </c>
      <c r="D369">
        <v>6</v>
      </c>
      <c r="E369">
        <v>211.11099999999999</v>
      </c>
      <c r="F369">
        <v>17689.264999999999</v>
      </c>
      <c r="G369">
        <v>2620.4540000000002</v>
      </c>
      <c r="H369">
        <v>3333.7310000000002</v>
      </c>
      <c r="I369">
        <v>10410.49</v>
      </c>
      <c r="K369">
        <f t="shared" si="60"/>
        <v>3.972781052443584</v>
      </c>
      <c r="L369">
        <f t="shared" si="61"/>
        <v>3.1227744530077559</v>
      </c>
    </row>
    <row r="370" spans="1:12" x14ac:dyDescent="0.25">
      <c r="C370">
        <f t="shared" si="62"/>
        <v>2</v>
      </c>
      <c r="E370" s="1">
        <f>AVERAGE(E295:E369)</f>
        <v>229.14219999999997</v>
      </c>
      <c r="F370" s="1">
        <f>AVERAGE(F295:F369)</f>
        <v>19030.03345333333</v>
      </c>
      <c r="G370" s="1">
        <f>AVERAGE(G295:G369)</f>
        <v>3124.4970799999983</v>
      </c>
      <c r="H370" s="1">
        <f>AVERAGE(H295:H369)</f>
        <v>3557.8566000000005</v>
      </c>
      <c r="I370" s="1">
        <f>AVERAGE(I295:I369)</f>
        <v>10072.457680000005</v>
      </c>
      <c r="K370" s="1">
        <f>AVERAGE(K295:K369)</f>
        <v>3.2609259238498112</v>
      </c>
      <c r="L370" s="1">
        <f>AVERAGE(L295:L369)</f>
        <v>3.8799497271960481</v>
      </c>
    </row>
    <row r="371" spans="1:12" x14ac:dyDescent="0.25">
      <c r="C371">
        <f t="shared" si="62"/>
        <v>2</v>
      </c>
      <c r="D371">
        <v>75</v>
      </c>
      <c r="E371">
        <f>STDEV(E295:E369)</f>
        <v>57.977189686047311</v>
      </c>
      <c r="F371">
        <f>STDEV(F295:F369)</f>
        <v>8761.9385176771484</v>
      </c>
      <c r="G371">
        <f>STDEV(G295:G369)</f>
        <v>1325.0688931535469</v>
      </c>
      <c r="H371">
        <f>STDEV(H295:H369)</f>
        <v>2301.1831435117979</v>
      </c>
      <c r="I371">
        <f>STDEV(I295:I369)</f>
        <v>4967.6832696915435</v>
      </c>
      <c r="K371">
        <f>STDEV(K295:K369)</f>
        <v>0.95316189090396197</v>
      </c>
      <c r="L371">
        <f>STDEV(L295:L369)</f>
        <v>2.9329188069410921</v>
      </c>
    </row>
    <row r="372" spans="1:12" ht="15.75" x14ac:dyDescent="0.25">
      <c r="C372">
        <f t="shared" si="62"/>
        <v>2</v>
      </c>
      <c r="E372" s="2">
        <f>E371/SQRT(COUNT(E295:E369))</f>
        <v>6.6946292144194812</v>
      </c>
      <c r="F372" s="2">
        <f>F371/SQRT(COUNT(F295:F369))</f>
        <v>1011.7415123607703</v>
      </c>
      <c r="G372" s="2">
        <f>G371/SQRT(COUNT(G295:G369))</f>
        <v>153.00577643139994</v>
      </c>
      <c r="H372" s="2">
        <f>H371/SQRT(COUNT(H295:H369))</f>
        <v>265.71774147223312</v>
      </c>
      <c r="I372" s="2">
        <f>I371/SQRT(COUNT(I295:I369))</f>
        <v>573.61865460104252</v>
      </c>
      <c r="K372" s="2">
        <f>K371/SQRT(COUNT(K295:K369))</f>
        <v>0.11006165485893903</v>
      </c>
      <c r="L372" s="2">
        <f>L371/SQRT(COUNT(L295:L369))</f>
        <v>0.33866429253975106</v>
      </c>
    </row>
    <row r="373" spans="1:12" x14ac:dyDescent="0.25">
      <c r="C373">
        <f t="shared" si="62"/>
        <v>2</v>
      </c>
    </row>
    <row r="374" spans="1:12" x14ac:dyDescent="0.25">
      <c r="A374" t="s">
        <v>201</v>
      </c>
      <c r="B374" t="s">
        <v>222</v>
      </c>
      <c r="C374">
        <v>1</v>
      </c>
      <c r="D374">
        <v>1</v>
      </c>
      <c r="E374">
        <v>213.50399999999999</v>
      </c>
      <c r="F374">
        <v>24817.723999999998</v>
      </c>
      <c r="G374">
        <v>4715.2860000000001</v>
      </c>
      <c r="H374">
        <v>3564.4690000000001</v>
      </c>
      <c r="I374">
        <v>18097.603999999999</v>
      </c>
      <c r="K374">
        <f t="shared" ref="K374:K437" si="63">I374/G374</f>
        <v>3.8380713280170067</v>
      </c>
      <c r="L374">
        <f t="shared" ref="L374:L437" si="64">I374/H374</f>
        <v>5.0772230029213326</v>
      </c>
    </row>
    <row r="375" spans="1:12" x14ac:dyDescent="0.25">
      <c r="A375" t="str">
        <f t="shared" ref="A375:C385" si="65">A374</f>
        <v>HT4</v>
      </c>
      <c r="B375" t="str">
        <f t="shared" si="65"/>
        <v>Mut + SAG</v>
      </c>
      <c r="C375">
        <f t="shared" si="65"/>
        <v>1</v>
      </c>
      <c r="D375">
        <v>2</v>
      </c>
      <c r="E375">
        <v>98.135000000000005</v>
      </c>
      <c r="F375">
        <v>10458.84</v>
      </c>
      <c r="G375">
        <v>913.37699999999995</v>
      </c>
      <c r="H375">
        <v>489.24099999999999</v>
      </c>
      <c r="I375">
        <v>4246.1509999999998</v>
      </c>
      <c r="K375">
        <f t="shared" si="63"/>
        <v>4.6488481755069371</v>
      </c>
      <c r="L375">
        <f t="shared" si="64"/>
        <v>8.6790579693852319</v>
      </c>
    </row>
    <row r="376" spans="1:12" x14ac:dyDescent="0.25">
      <c r="A376" t="str">
        <f t="shared" si="65"/>
        <v>HT4</v>
      </c>
      <c r="B376" t="str">
        <f t="shared" si="65"/>
        <v>Mut + SAG</v>
      </c>
      <c r="C376">
        <f t="shared" si="65"/>
        <v>1</v>
      </c>
      <c r="D376">
        <v>3</v>
      </c>
      <c r="E376">
        <v>268.077</v>
      </c>
      <c r="F376">
        <v>27858.964</v>
      </c>
      <c r="G376">
        <v>2914.3820000000001</v>
      </c>
      <c r="H376">
        <v>2876.5639999999999</v>
      </c>
      <c r="I376">
        <v>11870.075000000001</v>
      </c>
      <c r="K376">
        <f t="shared" si="63"/>
        <v>4.0729303845549421</v>
      </c>
      <c r="L376">
        <f t="shared" si="64"/>
        <v>4.1264769356774265</v>
      </c>
    </row>
    <row r="377" spans="1:12" x14ac:dyDescent="0.25">
      <c r="A377" t="str">
        <f t="shared" si="65"/>
        <v>HT4</v>
      </c>
      <c r="B377" t="str">
        <f t="shared" si="65"/>
        <v>Mut + SAG</v>
      </c>
      <c r="C377">
        <f t="shared" si="65"/>
        <v>1</v>
      </c>
      <c r="D377">
        <v>4</v>
      </c>
      <c r="E377">
        <v>232.17400000000001</v>
      </c>
      <c r="F377">
        <v>14108.040999999999</v>
      </c>
      <c r="G377">
        <v>2297.8040000000001</v>
      </c>
      <c r="H377">
        <v>2204.4560000000001</v>
      </c>
      <c r="I377">
        <v>7711.049</v>
      </c>
      <c r="K377">
        <f t="shared" si="63"/>
        <v>3.3558340920287368</v>
      </c>
      <c r="L377">
        <f t="shared" si="64"/>
        <v>3.4979373596025503</v>
      </c>
    </row>
    <row r="378" spans="1:12" x14ac:dyDescent="0.25">
      <c r="A378" t="str">
        <f t="shared" si="65"/>
        <v>HT4</v>
      </c>
      <c r="B378" t="str">
        <f t="shared" si="65"/>
        <v>Mut + SAG</v>
      </c>
      <c r="C378">
        <f t="shared" si="65"/>
        <v>1</v>
      </c>
      <c r="D378">
        <v>5</v>
      </c>
      <c r="E378">
        <v>182.86699999999999</v>
      </c>
      <c r="F378">
        <v>27616.258000000002</v>
      </c>
      <c r="G378">
        <v>4394.0720000000001</v>
      </c>
      <c r="H378">
        <v>2053.1840000000002</v>
      </c>
      <c r="I378">
        <v>21468.195</v>
      </c>
      <c r="K378">
        <f t="shared" si="63"/>
        <v>4.8857176213771645</v>
      </c>
      <c r="L378">
        <f t="shared" si="64"/>
        <v>10.456050212742744</v>
      </c>
    </row>
    <row r="379" spans="1:12" x14ac:dyDescent="0.25">
      <c r="A379" t="str">
        <f t="shared" si="65"/>
        <v>HT4</v>
      </c>
      <c r="B379" t="str">
        <f t="shared" si="65"/>
        <v>Mut + SAG</v>
      </c>
      <c r="C379">
        <f t="shared" si="65"/>
        <v>1</v>
      </c>
      <c r="D379">
        <v>6</v>
      </c>
      <c r="E379">
        <v>177.601</v>
      </c>
      <c r="F379">
        <v>13367.956</v>
      </c>
      <c r="G379">
        <v>1797.075</v>
      </c>
      <c r="H379">
        <v>1537.614</v>
      </c>
      <c r="I379">
        <v>6421.8850000000002</v>
      </c>
      <c r="K379">
        <f t="shared" si="63"/>
        <v>3.5735208602868549</v>
      </c>
      <c r="L379">
        <f t="shared" si="64"/>
        <v>4.1765260982275132</v>
      </c>
    </row>
    <row r="380" spans="1:12" x14ac:dyDescent="0.25">
      <c r="A380" t="str">
        <f t="shared" si="65"/>
        <v>HT4</v>
      </c>
      <c r="B380" t="str">
        <f t="shared" si="65"/>
        <v>Mut + SAG</v>
      </c>
      <c r="C380">
        <f t="shared" si="65"/>
        <v>1</v>
      </c>
      <c r="D380">
        <v>7</v>
      </c>
      <c r="E380">
        <v>240.791</v>
      </c>
      <c r="F380">
        <v>26931.704000000002</v>
      </c>
      <c r="G380">
        <v>3829.1950000000002</v>
      </c>
      <c r="H380">
        <v>2666.8890000000001</v>
      </c>
      <c r="I380">
        <v>14192.293</v>
      </c>
      <c r="K380">
        <f t="shared" si="63"/>
        <v>3.7063385385178869</v>
      </c>
      <c r="L380">
        <f t="shared" si="64"/>
        <v>5.3216661810821515</v>
      </c>
    </row>
    <row r="381" spans="1:12" x14ac:dyDescent="0.25">
      <c r="A381" t="str">
        <f t="shared" si="65"/>
        <v>HT4</v>
      </c>
      <c r="B381" t="str">
        <f t="shared" si="65"/>
        <v>Mut + SAG</v>
      </c>
      <c r="C381">
        <v>2</v>
      </c>
      <c r="D381" s="38">
        <v>1</v>
      </c>
      <c r="E381" s="38">
        <v>287.70400000000001</v>
      </c>
      <c r="F381">
        <v>59792.222999999998</v>
      </c>
      <c r="G381">
        <v>9452.5930000000008</v>
      </c>
      <c r="H381">
        <v>3383.5169999999998</v>
      </c>
      <c r="I381" s="38">
        <v>23367.235000000001</v>
      </c>
      <c r="K381">
        <f t="shared" si="63"/>
        <v>2.4720449722102704</v>
      </c>
      <c r="L381">
        <f t="shared" si="64"/>
        <v>6.9061970133443991</v>
      </c>
    </row>
    <row r="382" spans="1:12" x14ac:dyDescent="0.25">
      <c r="A382" t="str">
        <f t="shared" si="65"/>
        <v>HT4</v>
      </c>
      <c r="B382" t="str">
        <f t="shared" si="65"/>
        <v>Mut + SAG</v>
      </c>
      <c r="C382">
        <f t="shared" si="65"/>
        <v>2</v>
      </c>
      <c r="D382" s="38">
        <v>2</v>
      </c>
      <c r="E382" s="38">
        <v>331.74599999999998</v>
      </c>
      <c r="F382">
        <v>45542.963000000003</v>
      </c>
      <c r="G382">
        <v>8757.9860000000008</v>
      </c>
      <c r="H382">
        <v>4229.875</v>
      </c>
      <c r="I382" s="38">
        <v>32777.222999999998</v>
      </c>
      <c r="K382">
        <f t="shared" si="63"/>
        <v>3.7425525685928243</v>
      </c>
      <c r="L382">
        <f t="shared" si="64"/>
        <v>7.7489814710836606</v>
      </c>
    </row>
    <row r="383" spans="1:12" x14ac:dyDescent="0.25">
      <c r="A383" t="str">
        <f t="shared" si="65"/>
        <v>HT4</v>
      </c>
      <c r="B383" t="str">
        <f t="shared" si="65"/>
        <v>Mut + SAG</v>
      </c>
      <c r="C383">
        <f t="shared" si="65"/>
        <v>2</v>
      </c>
      <c r="D383" s="38">
        <v>3</v>
      </c>
      <c r="E383" s="38">
        <v>283.875</v>
      </c>
      <c r="F383">
        <v>37222.038</v>
      </c>
      <c r="G383">
        <v>4073.337</v>
      </c>
      <c r="H383">
        <v>1440.915</v>
      </c>
      <c r="I383" s="38">
        <v>16344.092000000001</v>
      </c>
      <c r="K383">
        <f t="shared" si="63"/>
        <v>4.0124575992607534</v>
      </c>
      <c r="L383">
        <f t="shared" si="64"/>
        <v>11.342856448853681</v>
      </c>
    </row>
    <row r="384" spans="1:12" x14ac:dyDescent="0.25">
      <c r="A384" t="str">
        <f t="shared" si="65"/>
        <v>HT4</v>
      </c>
      <c r="B384" t="str">
        <f t="shared" si="65"/>
        <v>Mut + SAG</v>
      </c>
      <c r="C384">
        <f t="shared" si="65"/>
        <v>2</v>
      </c>
      <c r="D384" s="38">
        <v>4</v>
      </c>
      <c r="E384" s="38">
        <v>164.197</v>
      </c>
      <c r="F384">
        <v>17146.886999999999</v>
      </c>
      <c r="G384">
        <v>2781.3009999999999</v>
      </c>
      <c r="H384">
        <v>2052.2269999999999</v>
      </c>
      <c r="I384" s="38">
        <v>10782.925999999999</v>
      </c>
      <c r="K384">
        <f t="shared" si="63"/>
        <v>3.8769360094430625</v>
      </c>
      <c r="L384">
        <f t="shared" si="64"/>
        <v>5.2542559863017102</v>
      </c>
    </row>
    <row r="385" spans="1:12" x14ac:dyDescent="0.25">
      <c r="A385" t="str">
        <f t="shared" si="65"/>
        <v>HT4</v>
      </c>
      <c r="B385" t="str">
        <f t="shared" si="65"/>
        <v>Mut + SAG</v>
      </c>
      <c r="C385">
        <f t="shared" si="65"/>
        <v>2</v>
      </c>
      <c r="D385" s="38">
        <v>5</v>
      </c>
      <c r="E385" s="38">
        <v>314.512</v>
      </c>
      <c r="F385">
        <v>33170.722000000002</v>
      </c>
      <c r="G385">
        <v>3748.2939999999999</v>
      </c>
      <c r="H385">
        <v>1529.4760000000001</v>
      </c>
      <c r="I385" s="38">
        <v>12049.111999999999</v>
      </c>
      <c r="K385">
        <f t="shared" si="63"/>
        <v>3.2145589433486275</v>
      </c>
      <c r="L385">
        <f t="shared" si="64"/>
        <v>7.8779346652055988</v>
      </c>
    </row>
    <row r="386" spans="1:12" x14ac:dyDescent="0.25">
      <c r="A386" t="s">
        <v>202</v>
      </c>
      <c r="B386" t="s">
        <v>222</v>
      </c>
      <c r="C386">
        <v>1</v>
      </c>
      <c r="D386">
        <v>1</v>
      </c>
      <c r="E386">
        <v>154.14400000000001</v>
      </c>
      <c r="F386">
        <v>13573.800999999999</v>
      </c>
      <c r="G386">
        <v>2254.2420000000002</v>
      </c>
      <c r="H386">
        <v>2287.752</v>
      </c>
      <c r="I386">
        <v>6232.3159999999998</v>
      </c>
      <c r="K386">
        <f t="shared" si="63"/>
        <v>2.764705830163753</v>
      </c>
      <c r="L386">
        <f t="shared" si="64"/>
        <v>2.7242096171263319</v>
      </c>
    </row>
    <row r="387" spans="1:12" x14ac:dyDescent="0.25">
      <c r="A387" t="str">
        <f t="shared" ref="A387:C399" si="66">A386</f>
        <v>HW8</v>
      </c>
      <c r="B387" t="str">
        <f t="shared" si="66"/>
        <v>Mut + SAG</v>
      </c>
      <c r="C387">
        <f t="shared" si="66"/>
        <v>1</v>
      </c>
      <c r="D387">
        <v>2</v>
      </c>
      <c r="E387">
        <v>208.239</v>
      </c>
      <c r="F387">
        <v>12387.081</v>
      </c>
      <c r="G387">
        <v>2446.2040000000002</v>
      </c>
      <c r="H387">
        <v>3049.3780000000002</v>
      </c>
      <c r="I387">
        <v>8084.9210000000003</v>
      </c>
      <c r="K387">
        <f t="shared" si="63"/>
        <v>3.30508861893775</v>
      </c>
      <c r="L387">
        <f t="shared" si="64"/>
        <v>2.6513344688654539</v>
      </c>
    </row>
    <row r="388" spans="1:12" x14ac:dyDescent="0.25">
      <c r="A388" t="str">
        <f t="shared" si="66"/>
        <v>HW8</v>
      </c>
      <c r="B388" t="str">
        <f t="shared" si="66"/>
        <v>Mut + SAG</v>
      </c>
      <c r="C388">
        <f t="shared" si="66"/>
        <v>1</v>
      </c>
      <c r="D388">
        <v>3</v>
      </c>
      <c r="E388">
        <v>277.173</v>
      </c>
      <c r="F388">
        <v>28557.401000000002</v>
      </c>
      <c r="G388">
        <v>6289.7610000000004</v>
      </c>
      <c r="H388">
        <v>2180.0419999999999</v>
      </c>
      <c r="I388">
        <v>25329.942999999999</v>
      </c>
      <c r="K388">
        <f t="shared" si="63"/>
        <v>4.0271709847162711</v>
      </c>
      <c r="L388">
        <f t="shared" si="64"/>
        <v>11.619016055653974</v>
      </c>
    </row>
    <row r="389" spans="1:12" x14ac:dyDescent="0.25">
      <c r="A389" t="str">
        <f t="shared" si="66"/>
        <v>HW8</v>
      </c>
      <c r="B389" t="str">
        <f t="shared" si="66"/>
        <v>Mut + SAG</v>
      </c>
      <c r="C389">
        <f t="shared" si="66"/>
        <v>1</v>
      </c>
      <c r="D389">
        <v>4</v>
      </c>
      <c r="E389">
        <v>223.07900000000001</v>
      </c>
      <c r="F389">
        <v>21136.45</v>
      </c>
      <c r="G389">
        <v>3009.1660000000002</v>
      </c>
      <c r="H389">
        <v>1236.027</v>
      </c>
      <c r="I389">
        <v>11375.567999999999</v>
      </c>
      <c r="K389">
        <f t="shared" si="63"/>
        <v>3.780305905357165</v>
      </c>
      <c r="L389">
        <f t="shared" si="64"/>
        <v>9.2033329369018624</v>
      </c>
    </row>
    <row r="390" spans="1:12" x14ac:dyDescent="0.25">
      <c r="A390" t="str">
        <f t="shared" si="66"/>
        <v>HW8</v>
      </c>
      <c r="B390" t="str">
        <f t="shared" si="66"/>
        <v>Mut + SAG</v>
      </c>
      <c r="C390">
        <f t="shared" si="66"/>
        <v>1</v>
      </c>
      <c r="D390">
        <v>5</v>
      </c>
      <c r="E390">
        <v>208.71700000000001</v>
      </c>
      <c r="F390">
        <v>18104.305</v>
      </c>
      <c r="G390">
        <v>3886.64</v>
      </c>
      <c r="H390">
        <v>2530.9360000000001</v>
      </c>
      <c r="I390">
        <v>14910.835999999999</v>
      </c>
      <c r="K390">
        <f t="shared" si="63"/>
        <v>3.8364335261305396</v>
      </c>
      <c r="L390">
        <f t="shared" si="64"/>
        <v>5.8914314704125266</v>
      </c>
    </row>
    <row r="391" spans="1:12" x14ac:dyDescent="0.25">
      <c r="A391" t="str">
        <f t="shared" si="66"/>
        <v>HW8</v>
      </c>
      <c r="B391" t="str">
        <f t="shared" si="66"/>
        <v>Mut + SAG</v>
      </c>
      <c r="C391">
        <f t="shared" si="66"/>
        <v>1</v>
      </c>
      <c r="D391">
        <v>6</v>
      </c>
      <c r="E391">
        <v>194.35599999999999</v>
      </c>
      <c r="F391">
        <v>11415.78</v>
      </c>
      <c r="G391">
        <v>2555.35</v>
      </c>
      <c r="H391">
        <v>2018.2380000000001</v>
      </c>
      <c r="I391">
        <v>6604.7520000000004</v>
      </c>
      <c r="K391">
        <f t="shared" si="63"/>
        <v>2.5846760717709905</v>
      </c>
      <c r="L391">
        <f t="shared" si="64"/>
        <v>3.272533764600607</v>
      </c>
    </row>
    <row r="392" spans="1:12" x14ac:dyDescent="0.25">
      <c r="A392" t="str">
        <f t="shared" si="66"/>
        <v>HW8</v>
      </c>
      <c r="B392" t="str">
        <f t="shared" si="66"/>
        <v>Mut + SAG</v>
      </c>
      <c r="C392">
        <f t="shared" si="66"/>
        <v>1</v>
      </c>
      <c r="D392">
        <v>7</v>
      </c>
      <c r="E392">
        <v>279.56599999999997</v>
      </c>
      <c r="F392">
        <v>16004.208000000001</v>
      </c>
      <c r="G392">
        <v>2244.1889999999999</v>
      </c>
      <c r="H392">
        <v>2123.5540000000001</v>
      </c>
      <c r="I392">
        <v>6701.451</v>
      </c>
      <c r="K392">
        <f t="shared" si="63"/>
        <v>2.9861348576256281</v>
      </c>
      <c r="L392">
        <f t="shared" si="64"/>
        <v>3.1557714096274454</v>
      </c>
    </row>
    <row r="393" spans="1:12" x14ac:dyDescent="0.25">
      <c r="A393" t="str">
        <f t="shared" si="66"/>
        <v>HW8</v>
      </c>
      <c r="B393" t="str">
        <f t="shared" si="66"/>
        <v>Mut + SAG</v>
      </c>
      <c r="C393">
        <v>2</v>
      </c>
      <c r="D393">
        <v>1</v>
      </c>
      <c r="E393">
        <v>199.143</v>
      </c>
      <c r="F393">
        <v>17531.769</v>
      </c>
      <c r="G393">
        <v>3087.6750000000002</v>
      </c>
      <c r="H393">
        <v>2604.6570000000002</v>
      </c>
      <c r="I393">
        <v>11980.656999999999</v>
      </c>
      <c r="K393">
        <f t="shared" si="63"/>
        <v>3.8801548090391633</v>
      </c>
      <c r="L393">
        <f t="shared" si="64"/>
        <v>4.5997062185155277</v>
      </c>
    </row>
    <row r="394" spans="1:12" x14ac:dyDescent="0.25">
      <c r="A394" t="str">
        <f t="shared" si="66"/>
        <v>HW8</v>
      </c>
      <c r="B394" t="str">
        <f t="shared" si="66"/>
        <v>Mut + SAG</v>
      </c>
      <c r="C394">
        <f t="shared" si="66"/>
        <v>2</v>
      </c>
      <c r="D394">
        <v>2</v>
      </c>
      <c r="E394">
        <v>193.399</v>
      </c>
      <c r="F394">
        <v>28797.713</v>
      </c>
      <c r="G394">
        <v>4955.598</v>
      </c>
      <c r="H394">
        <v>2307.3789999999999</v>
      </c>
      <c r="I394">
        <v>21558.670999999998</v>
      </c>
      <c r="K394">
        <f t="shared" si="63"/>
        <v>4.3503672008907905</v>
      </c>
      <c r="L394">
        <f t="shared" si="64"/>
        <v>9.3433592834120436</v>
      </c>
    </row>
    <row r="395" spans="1:12" x14ac:dyDescent="0.25">
      <c r="A395" t="str">
        <f t="shared" si="66"/>
        <v>HW8</v>
      </c>
      <c r="B395" t="str">
        <f t="shared" si="66"/>
        <v>Mut + SAG</v>
      </c>
      <c r="C395">
        <f t="shared" si="66"/>
        <v>2</v>
      </c>
      <c r="D395">
        <v>3</v>
      </c>
      <c r="E395">
        <v>272.86399999999998</v>
      </c>
      <c r="F395">
        <v>26455.388999999999</v>
      </c>
      <c r="G395">
        <v>4293.5429999999997</v>
      </c>
      <c r="H395">
        <v>2909.116</v>
      </c>
      <c r="I395">
        <v>11832.735000000001</v>
      </c>
      <c r="K395">
        <f t="shared" si="63"/>
        <v>2.7559372294629405</v>
      </c>
      <c r="L395">
        <f t="shared" si="64"/>
        <v>4.0674675743421718</v>
      </c>
    </row>
    <row r="396" spans="1:12" x14ac:dyDescent="0.25">
      <c r="A396" t="str">
        <f t="shared" si="66"/>
        <v>HW8</v>
      </c>
      <c r="B396" t="str">
        <f t="shared" si="66"/>
        <v>Mut + SAG</v>
      </c>
      <c r="C396">
        <f t="shared" si="66"/>
        <v>2</v>
      </c>
      <c r="D396">
        <v>4</v>
      </c>
      <c r="E396">
        <v>260.41800000000001</v>
      </c>
      <c r="F396">
        <v>20012.919000000002</v>
      </c>
      <c r="G396">
        <v>3649.201</v>
      </c>
      <c r="H396">
        <v>2905.2860000000001</v>
      </c>
      <c r="I396">
        <v>12883.023999999999</v>
      </c>
      <c r="K396">
        <f t="shared" si="63"/>
        <v>3.5303684285957391</v>
      </c>
      <c r="L396">
        <f t="shared" si="64"/>
        <v>4.4343393387088224</v>
      </c>
    </row>
    <row r="397" spans="1:12" x14ac:dyDescent="0.25">
      <c r="A397" t="str">
        <f t="shared" si="66"/>
        <v>HW8</v>
      </c>
      <c r="B397" t="str">
        <f t="shared" si="66"/>
        <v>Mut + SAG</v>
      </c>
      <c r="C397">
        <f t="shared" si="66"/>
        <v>2</v>
      </c>
      <c r="D397">
        <v>5</v>
      </c>
      <c r="E397">
        <v>198.18600000000001</v>
      </c>
      <c r="F397">
        <v>12101.290999999999</v>
      </c>
      <c r="G397">
        <v>2528.5419999999999</v>
      </c>
      <c r="H397">
        <v>3542.9270000000001</v>
      </c>
      <c r="I397">
        <v>7181.1180000000004</v>
      </c>
      <c r="K397">
        <f t="shared" si="63"/>
        <v>2.8400232228691475</v>
      </c>
      <c r="L397">
        <f t="shared" si="64"/>
        <v>2.0268885020775196</v>
      </c>
    </row>
    <row r="398" spans="1:12" x14ac:dyDescent="0.25">
      <c r="A398" t="str">
        <f t="shared" si="66"/>
        <v>HW8</v>
      </c>
      <c r="B398" t="str">
        <f t="shared" si="66"/>
        <v>Mut + SAG</v>
      </c>
      <c r="C398">
        <f t="shared" si="66"/>
        <v>2</v>
      </c>
      <c r="D398">
        <v>6</v>
      </c>
      <c r="E398">
        <v>184.78200000000001</v>
      </c>
      <c r="F398">
        <v>14480.955</v>
      </c>
      <c r="G398">
        <v>2387.3229999999999</v>
      </c>
      <c r="H398">
        <v>1608.942</v>
      </c>
      <c r="I398">
        <v>6782.8310000000001</v>
      </c>
      <c r="K398">
        <f t="shared" si="63"/>
        <v>2.8411869696727257</v>
      </c>
      <c r="L398">
        <f t="shared" si="64"/>
        <v>4.2157088322636866</v>
      </c>
    </row>
    <row r="399" spans="1:12" x14ac:dyDescent="0.25">
      <c r="A399" t="str">
        <f t="shared" si="66"/>
        <v>HW8</v>
      </c>
      <c r="B399" t="str">
        <f t="shared" si="66"/>
        <v>Mut + SAG</v>
      </c>
      <c r="C399">
        <f t="shared" si="66"/>
        <v>2</v>
      </c>
      <c r="D399">
        <v>7</v>
      </c>
      <c r="E399">
        <v>191.96199999999999</v>
      </c>
      <c r="F399">
        <v>10365.969999999999</v>
      </c>
      <c r="G399">
        <v>2449.0770000000002</v>
      </c>
      <c r="H399">
        <v>3285.3820000000001</v>
      </c>
      <c r="I399">
        <v>6641.134</v>
      </c>
      <c r="K399">
        <f t="shared" si="63"/>
        <v>2.7116885259222143</v>
      </c>
      <c r="L399">
        <f t="shared" si="64"/>
        <v>2.0214191226469249</v>
      </c>
    </row>
    <row r="400" spans="1:12" x14ac:dyDescent="0.25">
      <c r="A400" t="s">
        <v>203</v>
      </c>
      <c r="B400" t="s">
        <v>222</v>
      </c>
      <c r="C400">
        <v>1</v>
      </c>
      <c r="D400">
        <v>1</v>
      </c>
      <c r="E400">
        <v>172.33500000000001</v>
      </c>
      <c r="F400">
        <v>16994.179</v>
      </c>
      <c r="G400">
        <v>3677.4450000000002</v>
      </c>
      <c r="H400">
        <v>2452.9059999999999</v>
      </c>
      <c r="I400">
        <v>10120.392</v>
      </c>
      <c r="K400">
        <f t="shared" si="63"/>
        <v>2.7520172293535321</v>
      </c>
      <c r="L400">
        <f t="shared" si="64"/>
        <v>4.1258784478492041</v>
      </c>
    </row>
    <row r="401" spans="1:12" x14ac:dyDescent="0.25">
      <c r="A401" t="str">
        <f t="shared" ref="A401:C413" si="67">A400</f>
        <v>IC3</v>
      </c>
      <c r="B401" t="str">
        <f t="shared" si="67"/>
        <v>Mut + SAG</v>
      </c>
      <c r="C401">
        <f t="shared" si="67"/>
        <v>1</v>
      </c>
      <c r="D401">
        <v>2</v>
      </c>
      <c r="E401">
        <v>205.36600000000001</v>
      </c>
      <c r="F401">
        <v>20299.666000000001</v>
      </c>
      <c r="G401">
        <v>4199.2380000000003</v>
      </c>
      <c r="H401">
        <v>2022.547</v>
      </c>
      <c r="I401">
        <v>14050.117</v>
      </c>
      <c r="K401">
        <f t="shared" si="63"/>
        <v>3.3458729893375891</v>
      </c>
      <c r="L401">
        <f t="shared" si="64"/>
        <v>6.9467443772629265</v>
      </c>
    </row>
    <row r="402" spans="1:12" x14ac:dyDescent="0.25">
      <c r="A402" t="str">
        <f t="shared" si="67"/>
        <v>IC3</v>
      </c>
      <c r="B402" t="str">
        <f t="shared" si="67"/>
        <v>Mut + SAG</v>
      </c>
      <c r="C402">
        <f t="shared" si="67"/>
        <v>1</v>
      </c>
      <c r="D402">
        <v>3</v>
      </c>
      <c r="E402">
        <v>265.20499999999998</v>
      </c>
      <c r="F402">
        <v>25600.892</v>
      </c>
      <c r="G402">
        <v>5016.8729999999996</v>
      </c>
      <c r="H402">
        <v>2232.6999999999998</v>
      </c>
      <c r="I402">
        <v>17395.815999999999</v>
      </c>
      <c r="K402">
        <f t="shared" si="63"/>
        <v>3.4674619030619271</v>
      </c>
      <c r="L402">
        <f t="shared" si="64"/>
        <v>7.7913808393425006</v>
      </c>
    </row>
    <row r="403" spans="1:12" x14ac:dyDescent="0.25">
      <c r="A403" t="str">
        <f t="shared" si="67"/>
        <v>IC3</v>
      </c>
      <c r="B403" t="str">
        <f t="shared" si="67"/>
        <v>Mut + SAG</v>
      </c>
      <c r="C403">
        <f t="shared" si="67"/>
        <v>1</v>
      </c>
      <c r="D403">
        <v>4</v>
      </c>
      <c r="E403">
        <v>270.94900000000001</v>
      </c>
      <c r="F403">
        <v>34494.832000000002</v>
      </c>
      <c r="G403">
        <v>5421.8609999999999</v>
      </c>
      <c r="H403">
        <v>1978.9839999999999</v>
      </c>
      <c r="I403">
        <v>16343.134</v>
      </c>
      <c r="K403">
        <f t="shared" si="63"/>
        <v>3.0143033914001114</v>
      </c>
      <c r="L403">
        <f t="shared" si="64"/>
        <v>8.25834569657966</v>
      </c>
    </row>
    <row r="404" spans="1:12" x14ac:dyDescent="0.25">
      <c r="A404" t="str">
        <f t="shared" si="67"/>
        <v>IC3</v>
      </c>
      <c r="B404" t="str">
        <f t="shared" si="67"/>
        <v>Mut + SAG</v>
      </c>
      <c r="C404">
        <f t="shared" si="67"/>
        <v>1</v>
      </c>
      <c r="D404">
        <v>5</v>
      </c>
      <c r="E404">
        <v>187.654</v>
      </c>
      <c r="F404">
        <v>18324.511999999999</v>
      </c>
      <c r="G404">
        <v>4249.0230000000001</v>
      </c>
      <c r="H404">
        <v>1863.615</v>
      </c>
      <c r="I404">
        <v>16414.940999999999</v>
      </c>
      <c r="K404">
        <f t="shared" si="63"/>
        <v>3.8632271465699288</v>
      </c>
      <c r="L404">
        <f t="shared" si="64"/>
        <v>8.8081180930610667</v>
      </c>
    </row>
    <row r="405" spans="1:12" x14ac:dyDescent="0.25">
      <c r="A405" t="str">
        <f t="shared" si="67"/>
        <v>IC3</v>
      </c>
      <c r="B405" t="str">
        <f t="shared" si="67"/>
        <v>Mut + SAG</v>
      </c>
      <c r="C405">
        <f t="shared" si="67"/>
        <v>1</v>
      </c>
      <c r="D405">
        <v>6</v>
      </c>
      <c r="E405">
        <v>305.41699999999997</v>
      </c>
      <c r="F405">
        <v>24054.183000000001</v>
      </c>
      <c r="G405">
        <v>4494.1229999999996</v>
      </c>
      <c r="H405">
        <v>1621.867</v>
      </c>
      <c r="I405">
        <v>12832.28</v>
      </c>
      <c r="K405">
        <f t="shared" si="63"/>
        <v>2.8553468607779542</v>
      </c>
      <c r="L405">
        <f t="shared" si="64"/>
        <v>7.9120421094947986</v>
      </c>
    </row>
    <row r="406" spans="1:12" x14ac:dyDescent="0.25">
      <c r="A406" t="str">
        <f t="shared" si="67"/>
        <v>IC3</v>
      </c>
      <c r="B406" t="str">
        <f t="shared" si="67"/>
        <v>Mut + SAG</v>
      </c>
      <c r="C406">
        <f t="shared" si="67"/>
        <v>1</v>
      </c>
      <c r="D406">
        <v>7</v>
      </c>
      <c r="E406">
        <v>286.74700000000001</v>
      </c>
      <c r="F406">
        <v>26153.802</v>
      </c>
      <c r="G406">
        <v>5790.9459999999999</v>
      </c>
      <c r="H406">
        <v>1636.7070000000001</v>
      </c>
      <c r="I406">
        <v>22564.918000000001</v>
      </c>
      <c r="K406">
        <f t="shared" si="63"/>
        <v>3.896585808259998</v>
      </c>
      <c r="L406">
        <f t="shared" si="64"/>
        <v>13.786779185278734</v>
      </c>
    </row>
    <row r="407" spans="1:12" x14ac:dyDescent="0.25">
      <c r="A407" t="str">
        <f t="shared" si="67"/>
        <v>IC3</v>
      </c>
      <c r="B407" t="str">
        <f t="shared" si="67"/>
        <v>Mut + SAG</v>
      </c>
      <c r="C407">
        <v>2</v>
      </c>
      <c r="D407">
        <v>1</v>
      </c>
      <c r="E407">
        <v>139.78299999999999</v>
      </c>
      <c r="F407">
        <v>17034.39</v>
      </c>
      <c r="G407">
        <v>3691.3270000000002</v>
      </c>
      <c r="H407">
        <v>1576.39</v>
      </c>
      <c r="I407">
        <v>15781.608</v>
      </c>
      <c r="K407">
        <f t="shared" si="63"/>
        <v>4.2753210430828803</v>
      </c>
      <c r="L407">
        <f t="shared" si="64"/>
        <v>10.011233260804749</v>
      </c>
    </row>
    <row r="408" spans="1:12" x14ac:dyDescent="0.25">
      <c r="A408" t="str">
        <f t="shared" si="67"/>
        <v>IC3</v>
      </c>
      <c r="B408" t="str">
        <f t="shared" si="67"/>
        <v>Mut + SAG</v>
      </c>
      <c r="C408">
        <f t="shared" si="67"/>
        <v>2</v>
      </c>
      <c r="D408">
        <v>2</v>
      </c>
      <c r="E408">
        <v>165.155</v>
      </c>
      <c r="F408">
        <v>13230.088</v>
      </c>
      <c r="G408">
        <v>2651.0920000000001</v>
      </c>
      <c r="H408">
        <v>1175.71</v>
      </c>
      <c r="I408">
        <v>9165.8459999999995</v>
      </c>
      <c r="K408">
        <f t="shared" si="63"/>
        <v>3.457385107721648</v>
      </c>
      <c r="L408">
        <f t="shared" si="64"/>
        <v>7.7960092199607036</v>
      </c>
    </row>
    <row r="409" spans="1:12" x14ac:dyDescent="0.25">
      <c r="A409" t="str">
        <f t="shared" si="67"/>
        <v>IC3</v>
      </c>
      <c r="B409" t="str">
        <f t="shared" si="67"/>
        <v>Mut + SAG</v>
      </c>
      <c r="C409">
        <f t="shared" si="67"/>
        <v>2</v>
      </c>
      <c r="D409">
        <v>3</v>
      </c>
      <c r="E409">
        <v>168.98400000000001</v>
      </c>
      <c r="F409">
        <v>13291.841</v>
      </c>
      <c r="G409">
        <v>3177.672</v>
      </c>
      <c r="H409">
        <v>1852.605</v>
      </c>
      <c r="I409">
        <v>12021.347</v>
      </c>
      <c r="K409">
        <f t="shared" si="63"/>
        <v>3.7830672895125739</v>
      </c>
      <c r="L409">
        <f t="shared" si="64"/>
        <v>6.4888883491084171</v>
      </c>
    </row>
    <row r="410" spans="1:12" x14ac:dyDescent="0.25">
      <c r="A410" t="str">
        <f t="shared" si="67"/>
        <v>IC3</v>
      </c>
      <c r="B410" t="str">
        <f t="shared" si="67"/>
        <v>Mut + SAG</v>
      </c>
      <c r="C410">
        <f t="shared" si="67"/>
        <v>2</v>
      </c>
      <c r="D410">
        <v>4</v>
      </c>
      <c r="E410">
        <v>243.184</v>
      </c>
      <c r="F410">
        <v>17412.571</v>
      </c>
      <c r="G410">
        <v>3895.7359999999999</v>
      </c>
      <c r="H410">
        <v>2911.51</v>
      </c>
      <c r="I410">
        <v>14177.453</v>
      </c>
      <c r="K410">
        <f t="shared" si="63"/>
        <v>3.6392232430534306</v>
      </c>
      <c r="L410">
        <f t="shared" si="64"/>
        <v>4.8694502165542959</v>
      </c>
    </row>
    <row r="411" spans="1:12" x14ac:dyDescent="0.25">
      <c r="A411" t="str">
        <f t="shared" si="67"/>
        <v>IC3</v>
      </c>
      <c r="B411" t="str">
        <f t="shared" si="67"/>
        <v>Mut + SAG</v>
      </c>
      <c r="C411">
        <f t="shared" si="67"/>
        <v>2</v>
      </c>
      <c r="D411">
        <v>5</v>
      </c>
      <c r="E411">
        <v>222.6</v>
      </c>
      <c r="F411">
        <v>17910.906999999999</v>
      </c>
      <c r="G411">
        <v>3328.944</v>
      </c>
      <c r="H411">
        <v>1587.4</v>
      </c>
      <c r="I411">
        <v>13940.492</v>
      </c>
      <c r="K411">
        <f t="shared" si="63"/>
        <v>4.1876619132073118</v>
      </c>
      <c r="L411">
        <f t="shared" si="64"/>
        <v>8.7819654781403553</v>
      </c>
    </row>
    <row r="412" spans="1:12" x14ac:dyDescent="0.25">
      <c r="A412" t="str">
        <f t="shared" si="67"/>
        <v>IC3</v>
      </c>
      <c r="B412" t="str">
        <f t="shared" si="67"/>
        <v>Mut + SAG</v>
      </c>
      <c r="C412">
        <f t="shared" si="67"/>
        <v>2</v>
      </c>
      <c r="D412">
        <v>6</v>
      </c>
      <c r="E412">
        <v>277.65100000000001</v>
      </c>
      <c r="F412">
        <v>28919.784</v>
      </c>
      <c r="G412">
        <v>5305.0559999999996</v>
      </c>
      <c r="H412">
        <v>1639.1010000000001</v>
      </c>
      <c r="I412">
        <v>20539.499</v>
      </c>
      <c r="K412">
        <f t="shared" si="63"/>
        <v>3.8716837296345226</v>
      </c>
      <c r="L412">
        <f t="shared" si="64"/>
        <v>12.530953858243024</v>
      </c>
    </row>
    <row r="413" spans="1:12" x14ac:dyDescent="0.25">
      <c r="A413" t="str">
        <f t="shared" si="67"/>
        <v>IC3</v>
      </c>
      <c r="B413" t="str">
        <f t="shared" si="67"/>
        <v>Mut + SAG</v>
      </c>
      <c r="C413">
        <f t="shared" si="67"/>
        <v>2</v>
      </c>
      <c r="D413">
        <v>7</v>
      </c>
      <c r="E413">
        <v>193.399</v>
      </c>
      <c r="F413">
        <v>15962.56</v>
      </c>
      <c r="G413">
        <v>3629.5740000000001</v>
      </c>
      <c r="H413">
        <v>2077.598</v>
      </c>
      <c r="I413">
        <v>9615.8330000000005</v>
      </c>
      <c r="K413">
        <f t="shared" si="63"/>
        <v>2.6493007168334355</v>
      </c>
      <c r="L413">
        <f t="shared" si="64"/>
        <v>4.6283414789579123</v>
      </c>
    </row>
    <row r="414" spans="1:12" x14ac:dyDescent="0.25">
      <c r="A414" t="s">
        <v>203</v>
      </c>
      <c r="B414" t="s">
        <v>223</v>
      </c>
      <c r="C414">
        <v>1</v>
      </c>
      <c r="D414">
        <v>1</v>
      </c>
      <c r="E414">
        <v>322.64999999999998</v>
      </c>
      <c r="F414">
        <v>32626.43</v>
      </c>
      <c r="G414">
        <v>20639.071</v>
      </c>
      <c r="H414">
        <v>7879.5540000000001</v>
      </c>
      <c r="I414">
        <v>36697.373</v>
      </c>
      <c r="K414">
        <f t="shared" si="63"/>
        <v>1.7780535276999629</v>
      </c>
      <c r="L414">
        <f t="shared" si="64"/>
        <v>4.6572906283782052</v>
      </c>
    </row>
    <row r="415" spans="1:12" x14ac:dyDescent="0.25">
      <c r="A415" t="str">
        <f t="shared" ref="A415:C420" si="68">A414</f>
        <v>IC3</v>
      </c>
      <c r="B415" t="str">
        <f t="shared" si="68"/>
        <v>Mutant SAG</v>
      </c>
      <c r="C415">
        <f t="shared" si="68"/>
        <v>1</v>
      </c>
      <c r="D415">
        <v>2</v>
      </c>
      <c r="E415">
        <v>230.738</v>
      </c>
      <c r="F415">
        <v>20573.008999999998</v>
      </c>
      <c r="G415">
        <v>17200.024000000001</v>
      </c>
      <c r="H415">
        <v>5157.1350000000002</v>
      </c>
      <c r="I415">
        <v>34857.692999999999</v>
      </c>
      <c r="K415">
        <f t="shared" si="63"/>
        <v>2.0266072303154923</v>
      </c>
      <c r="L415">
        <f t="shared" si="64"/>
        <v>6.7591197438112438</v>
      </c>
    </row>
    <row r="416" spans="1:12" x14ac:dyDescent="0.25">
      <c r="A416" t="str">
        <f t="shared" si="68"/>
        <v>IC3</v>
      </c>
      <c r="B416" t="str">
        <f t="shared" si="68"/>
        <v>Mutant SAG</v>
      </c>
      <c r="C416">
        <f t="shared" si="68"/>
        <v>1</v>
      </c>
      <c r="D416">
        <v>3</v>
      </c>
      <c r="E416">
        <v>396.37099999999998</v>
      </c>
      <c r="F416">
        <v>27216.058000000001</v>
      </c>
      <c r="G416">
        <v>25815.353999999999</v>
      </c>
      <c r="H416">
        <v>7808.7049999999999</v>
      </c>
      <c r="I416">
        <v>31997.883999999998</v>
      </c>
      <c r="K416">
        <f t="shared" si="63"/>
        <v>1.2394904210881632</v>
      </c>
      <c r="L416">
        <f t="shared" si="64"/>
        <v>4.0977196603021886</v>
      </c>
    </row>
    <row r="417" spans="1:12" x14ac:dyDescent="0.25">
      <c r="A417" t="str">
        <f t="shared" si="68"/>
        <v>IC3</v>
      </c>
      <c r="B417" t="str">
        <f t="shared" si="68"/>
        <v>Mutant SAG</v>
      </c>
      <c r="C417">
        <f t="shared" si="68"/>
        <v>1</v>
      </c>
      <c r="D417">
        <v>4</v>
      </c>
      <c r="E417">
        <v>268.55599999999998</v>
      </c>
      <c r="F417">
        <v>19747.236000000001</v>
      </c>
      <c r="G417">
        <v>20476.789000000001</v>
      </c>
      <c r="H417">
        <v>6021.2049999999999</v>
      </c>
      <c r="I417">
        <v>32743.713</v>
      </c>
      <c r="K417">
        <f t="shared" si="63"/>
        <v>1.5990648240795957</v>
      </c>
      <c r="L417">
        <f t="shared" si="64"/>
        <v>5.4380664667620522</v>
      </c>
    </row>
    <row r="418" spans="1:12" x14ac:dyDescent="0.25">
      <c r="A418" t="str">
        <f t="shared" si="68"/>
        <v>IC3</v>
      </c>
      <c r="B418" t="str">
        <f t="shared" si="68"/>
        <v>Mutant SAG</v>
      </c>
      <c r="C418">
        <f t="shared" si="68"/>
        <v>1</v>
      </c>
      <c r="D418">
        <v>5</v>
      </c>
      <c r="E418">
        <v>281.48099999999999</v>
      </c>
      <c r="F418">
        <v>20662.527999999998</v>
      </c>
      <c r="G418">
        <v>22232.694</v>
      </c>
      <c r="H418">
        <v>5308.8860000000004</v>
      </c>
      <c r="I418">
        <v>31439.231</v>
      </c>
      <c r="K418">
        <f t="shared" si="63"/>
        <v>1.4140990291145104</v>
      </c>
      <c r="L418">
        <f t="shared" si="64"/>
        <v>5.9220015272507256</v>
      </c>
    </row>
    <row r="419" spans="1:12" x14ac:dyDescent="0.25">
      <c r="A419" t="str">
        <f t="shared" si="68"/>
        <v>IC3</v>
      </c>
      <c r="B419" t="str">
        <f t="shared" si="68"/>
        <v>Mutant SAG</v>
      </c>
      <c r="C419">
        <f t="shared" si="68"/>
        <v>1</v>
      </c>
      <c r="D419">
        <v>6</v>
      </c>
      <c r="E419">
        <v>199.143</v>
      </c>
      <c r="F419">
        <v>9595.2479999999996</v>
      </c>
      <c r="G419">
        <v>17096.621999999999</v>
      </c>
      <c r="H419">
        <v>4338.5420000000004</v>
      </c>
      <c r="I419">
        <v>13794.965</v>
      </c>
      <c r="K419">
        <f t="shared" si="63"/>
        <v>0.80688249409737201</v>
      </c>
      <c r="L419">
        <f t="shared" si="64"/>
        <v>3.1796315444220662</v>
      </c>
    </row>
    <row r="420" spans="1:12" x14ac:dyDescent="0.25">
      <c r="A420" t="str">
        <f t="shared" si="68"/>
        <v>IC3</v>
      </c>
      <c r="B420" t="str">
        <f t="shared" si="68"/>
        <v>Mutant SAG</v>
      </c>
      <c r="C420">
        <f t="shared" si="68"/>
        <v>1</v>
      </c>
      <c r="D420">
        <v>7</v>
      </c>
      <c r="E420">
        <v>258.98200000000003</v>
      </c>
      <c r="F420">
        <v>14597.281000000001</v>
      </c>
      <c r="G420">
        <v>14061.127</v>
      </c>
      <c r="H420">
        <v>3995.3069999999998</v>
      </c>
      <c r="I420">
        <v>26362.998</v>
      </c>
      <c r="K420">
        <f t="shared" si="63"/>
        <v>1.8748851354518026</v>
      </c>
      <c r="L420">
        <f t="shared" si="64"/>
        <v>6.5984911797766737</v>
      </c>
    </row>
    <row r="421" spans="1:12" x14ac:dyDescent="0.25">
      <c r="A421" t="s">
        <v>203</v>
      </c>
      <c r="B421" t="s">
        <v>223</v>
      </c>
      <c r="C421">
        <v>1</v>
      </c>
      <c r="D421">
        <v>1</v>
      </c>
      <c r="E421">
        <v>251.80099999999999</v>
      </c>
      <c r="F421">
        <v>18631.364000000001</v>
      </c>
      <c r="G421">
        <v>15155.456</v>
      </c>
      <c r="H421">
        <v>2769.3330000000001</v>
      </c>
      <c r="I421">
        <v>26099.228999999999</v>
      </c>
      <c r="K421">
        <f t="shared" si="63"/>
        <v>1.7221012023656694</v>
      </c>
      <c r="L421">
        <f t="shared" si="64"/>
        <v>9.4243736668721301</v>
      </c>
    </row>
    <row r="422" spans="1:12" x14ac:dyDescent="0.25">
      <c r="A422" t="str">
        <f t="shared" ref="A422:C425" si="69">A421</f>
        <v>IC3</v>
      </c>
      <c r="B422" t="str">
        <f t="shared" si="69"/>
        <v>Mutant SAG</v>
      </c>
      <c r="C422">
        <f t="shared" si="69"/>
        <v>1</v>
      </c>
      <c r="D422">
        <v>2</v>
      </c>
      <c r="E422">
        <v>142.17699999999999</v>
      </c>
      <c r="F422">
        <v>11096.481</v>
      </c>
      <c r="G422">
        <v>8766.1239999999998</v>
      </c>
      <c r="H422">
        <v>1087.1489999999999</v>
      </c>
      <c r="I422">
        <v>17144.014999999999</v>
      </c>
      <c r="K422">
        <f t="shared" si="63"/>
        <v>1.955712125450199</v>
      </c>
      <c r="L422">
        <f t="shared" si="64"/>
        <v>15.769701301293567</v>
      </c>
    </row>
    <row r="423" spans="1:12" x14ac:dyDescent="0.25">
      <c r="A423" t="str">
        <f t="shared" si="69"/>
        <v>IC3</v>
      </c>
      <c r="B423" t="str">
        <f t="shared" si="69"/>
        <v>Mutant SAG</v>
      </c>
      <c r="C423">
        <f t="shared" si="69"/>
        <v>1</v>
      </c>
      <c r="D423">
        <v>3</v>
      </c>
      <c r="E423">
        <v>260.89699999999999</v>
      </c>
      <c r="F423">
        <v>10653.674999999999</v>
      </c>
      <c r="G423">
        <v>9838.9110000000001</v>
      </c>
      <c r="H423">
        <v>1995.739</v>
      </c>
      <c r="I423">
        <v>13346.414000000001</v>
      </c>
      <c r="K423">
        <f t="shared" si="63"/>
        <v>1.3564930102528623</v>
      </c>
      <c r="L423">
        <f t="shared" si="64"/>
        <v>6.687454622072325</v>
      </c>
    </row>
    <row r="424" spans="1:12" x14ac:dyDescent="0.25">
      <c r="A424" t="str">
        <f t="shared" si="69"/>
        <v>IC3</v>
      </c>
      <c r="B424" t="str">
        <f t="shared" si="69"/>
        <v>Mutant SAG</v>
      </c>
      <c r="C424">
        <f t="shared" si="69"/>
        <v>1</v>
      </c>
      <c r="D424">
        <v>4</v>
      </c>
      <c r="E424">
        <v>286.74700000000001</v>
      </c>
      <c r="F424">
        <v>11348.76</v>
      </c>
      <c r="G424">
        <v>12054.378000000001</v>
      </c>
      <c r="H424">
        <v>2686.038</v>
      </c>
      <c r="I424">
        <v>23462.02</v>
      </c>
      <c r="K424">
        <f t="shared" si="63"/>
        <v>1.9463484553081045</v>
      </c>
      <c r="L424">
        <f t="shared" si="64"/>
        <v>8.7348056877825258</v>
      </c>
    </row>
    <row r="425" spans="1:12" x14ac:dyDescent="0.25">
      <c r="A425" t="str">
        <f t="shared" si="69"/>
        <v>IC3</v>
      </c>
      <c r="B425" t="str">
        <f t="shared" si="69"/>
        <v>Mutant SAG</v>
      </c>
      <c r="C425">
        <f t="shared" si="69"/>
        <v>1</v>
      </c>
      <c r="D425">
        <v>5</v>
      </c>
      <c r="E425">
        <v>175.68600000000001</v>
      </c>
      <c r="F425">
        <v>5657.8649999999998</v>
      </c>
      <c r="G425">
        <v>9740.7759999999998</v>
      </c>
      <c r="H425">
        <v>3822.4929999999999</v>
      </c>
      <c r="I425">
        <v>7241.4350000000004</v>
      </c>
      <c r="K425">
        <f t="shared" si="63"/>
        <v>0.74341459037760449</v>
      </c>
      <c r="L425">
        <f t="shared" si="64"/>
        <v>1.8944272756025977</v>
      </c>
    </row>
    <row r="426" spans="1:12" x14ac:dyDescent="0.25">
      <c r="A426" t="s">
        <v>203</v>
      </c>
      <c r="B426" t="s">
        <v>223</v>
      </c>
      <c r="C426">
        <v>1</v>
      </c>
      <c r="D426">
        <v>1</v>
      </c>
      <c r="E426">
        <v>294.40600000000001</v>
      </c>
      <c r="F426">
        <v>25432.866000000002</v>
      </c>
      <c r="G426">
        <v>18152.175999999999</v>
      </c>
      <c r="H426">
        <v>5773.7120000000004</v>
      </c>
      <c r="I426">
        <v>45828.273999999998</v>
      </c>
      <c r="K426">
        <f t="shared" si="63"/>
        <v>2.5246710917743416</v>
      </c>
      <c r="L426">
        <f t="shared" si="64"/>
        <v>7.9374021426770147</v>
      </c>
    </row>
    <row r="427" spans="1:12" x14ac:dyDescent="0.25">
      <c r="A427" t="str">
        <f t="shared" ref="A427:C432" si="70">A426</f>
        <v>IC3</v>
      </c>
      <c r="B427" t="str">
        <f t="shared" si="70"/>
        <v>Mutant SAG</v>
      </c>
      <c r="C427">
        <f t="shared" si="70"/>
        <v>1</v>
      </c>
      <c r="D427">
        <v>2</v>
      </c>
      <c r="E427">
        <v>240.31200000000001</v>
      </c>
      <c r="F427">
        <v>16417.812999999998</v>
      </c>
      <c r="G427">
        <v>14250.217000000001</v>
      </c>
      <c r="H427">
        <v>4551.0889999999999</v>
      </c>
      <c r="I427">
        <v>29194.562999999998</v>
      </c>
      <c r="K427">
        <f t="shared" si="63"/>
        <v>2.0487100652572519</v>
      </c>
      <c r="L427">
        <f t="shared" si="64"/>
        <v>6.4148521375872889</v>
      </c>
    </row>
    <row r="428" spans="1:12" x14ac:dyDescent="0.25">
      <c r="A428" t="str">
        <f t="shared" si="70"/>
        <v>IC3</v>
      </c>
      <c r="B428" t="str">
        <f t="shared" si="70"/>
        <v>Mutant SAG</v>
      </c>
      <c r="C428">
        <f t="shared" si="70"/>
        <v>1</v>
      </c>
      <c r="D428">
        <v>3</v>
      </c>
      <c r="E428">
        <v>234.089</v>
      </c>
      <c r="F428">
        <v>13291.362999999999</v>
      </c>
      <c r="G428">
        <v>12043.846</v>
      </c>
      <c r="H428">
        <v>3332.2950000000001</v>
      </c>
      <c r="I428">
        <v>23357.182000000001</v>
      </c>
      <c r="K428">
        <f t="shared" si="63"/>
        <v>1.9393457870517443</v>
      </c>
      <c r="L428">
        <f t="shared" si="64"/>
        <v>7.0093380087897383</v>
      </c>
    </row>
    <row r="429" spans="1:12" x14ac:dyDescent="0.25">
      <c r="A429" t="str">
        <f t="shared" si="70"/>
        <v>IC3</v>
      </c>
      <c r="B429" t="str">
        <f t="shared" si="70"/>
        <v>Mutant SAG</v>
      </c>
      <c r="C429">
        <f t="shared" si="70"/>
        <v>1</v>
      </c>
      <c r="D429">
        <v>4</v>
      </c>
      <c r="E429">
        <v>166.11199999999999</v>
      </c>
      <c r="F429">
        <v>13800.709000000001</v>
      </c>
      <c r="G429">
        <v>10657.504000000001</v>
      </c>
      <c r="H429">
        <v>1646.2809999999999</v>
      </c>
      <c r="I429">
        <v>23380.16</v>
      </c>
      <c r="K429">
        <f t="shared" si="63"/>
        <v>2.1937744522544866</v>
      </c>
      <c r="L429">
        <f t="shared" si="64"/>
        <v>14.201803944770061</v>
      </c>
    </row>
    <row r="430" spans="1:12" x14ac:dyDescent="0.25">
      <c r="A430" t="str">
        <f t="shared" si="70"/>
        <v>IC3</v>
      </c>
      <c r="B430" t="str">
        <f t="shared" si="70"/>
        <v>Mutant SAG</v>
      </c>
      <c r="C430">
        <f t="shared" si="70"/>
        <v>1</v>
      </c>
      <c r="D430">
        <v>5</v>
      </c>
      <c r="E430">
        <v>217.334</v>
      </c>
      <c r="F430">
        <v>11757.578</v>
      </c>
      <c r="G430">
        <v>12043.846</v>
      </c>
      <c r="H430">
        <v>3608.989</v>
      </c>
      <c r="I430">
        <v>19008.587</v>
      </c>
      <c r="K430">
        <f t="shared" si="63"/>
        <v>1.5782821367858739</v>
      </c>
      <c r="L430">
        <f t="shared" si="64"/>
        <v>5.2670116201517931</v>
      </c>
    </row>
    <row r="431" spans="1:12" x14ac:dyDescent="0.25">
      <c r="A431" t="str">
        <f t="shared" si="70"/>
        <v>IC3</v>
      </c>
      <c r="B431" t="str">
        <f t="shared" si="70"/>
        <v>Mutant SAG</v>
      </c>
      <c r="C431">
        <f t="shared" si="70"/>
        <v>1</v>
      </c>
      <c r="D431">
        <v>6</v>
      </c>
      <c r="E431">
        <v>112.497</v>
      </c>
      <c r="F431">
        <v>11295.145</v>
      </c>
      <c r="G431">
        <v>6471.67</v>
      </c>
      <c r="H431">
        <v>1345.173</v>
      </c>
      <c r="I431">
        <v>18893.697</v>
      </c>
      <c r="K431">
        <f t="shared" si="63"/>
        <v>2.9194469124661797</v>
      </c>
      <c r="L431">
        <f t="shared" si="64"/>
        <v>14.045551761743656</v>
      </c>
    </row>
    <row r="432" spans="1:12" x14ac:dyDescent="0.25">
      <c r="A432" t="str">
        <f t="shared" si="70"/>
        <v>IC3</v>
      </c>
      <c r="B432" t="str">
        <f t="shared" si="70"/>
        <v>Mutant SAG</v>
      </c>
      <c r="C432">
        <f t="shared" si="70"/>
        <v>1</v>
      </c>
      <c r="D432">
        <v>7</v>
      </c>
      <c r="E432">
        <v>276.21499999999997</v>
      </c>
      <c r="F432">
        <v>18233.557000000001</v>
      </c>
      <c r="G432">
        <v>15905.593999999999</v>
      </c>
      <c r="H432">
        <v>6603.7939999999999</v>
      </c>
      <c r="I432">
        <v>32331.065999999999</v>
      </c>
      <c r="K432">
        <f t="shared" si="63"/>
        <v>2.0326852301146379</v>
      </c>
      <c r="L432">
        <f t="shared" si="64"/>
        <v>4.8958320020279249</v>
      </c>
    </row>
    <row r="433" spans="1:12" x14ac:dyDescent="0.25">
      <c r="A433" t="s">
        <v>203</v>
      </c>
      <c r="B433" t="s">
        <v>223</v>
      </c>
      <c r="C433">
        <v>1</v>
      </c>
      <c r="D433">
        <v>1</v>
      </c>
      <c r="E433">
        <v>207.28100000000001</v>
      </c>
      <c r="F433">
        <v>22542.898000000001</v>
      </c>
      <c r="G433">
        <v>14641.323</v>
      </c>
      <c r="H433">
        <v>3475.4290000000001</v>
      </c>
      <c r="I433">
        <v>27325.203000000001</v>
      </c>
      <c r="K433">
        <f t="shared" si="63"/>
        <v>1.8663069587359011</v>
      </c>
      <c r="L433">
        <f t="shared" si="64"/>
        <v>7.8623971314044976</v>
      </c>
    </row>
    <row r="434" spans="1:12" x14ac:dyDescent="0.25">
      <c r="A434" t="str">
        <f t="shared" ref="A434:C439" si="71">A433</f>
        <v>IC3</v>
      </c>
      <c r="B434" t="str">
        <f t="shared" si="71"/>
        <v>Mutant SAG</v>
      </c>
      <c r="C434">
        <f t="shared" si="71"/>
        <v>1</v>
      </c>
      <c r="D434">
        <v>2</v>
      </c>
      <c r="E434">
        <v>188.61099999999999</v>
      </c>
      <c r="F434">
        <v>19147.892</v>
      </c>
      <c r="G434">
        <v>11999.805</v>
      </c>
      <c r="H434">
        <v>2800.9279999999999</v>
      </c>
      <c r="I434">
        <v>27662.215</v>
      </c>
      <c r="K434">
        <f t="shared" si="63"/>
        <v>2.3052220431915353</v>
      </c>
      <c r="L434">
        <f t="shared" si="64"/>
        <v>9.8760892818380199</v>
      </c>
    </row>
    <row r="435" spans="1:12" x14ac:dyDescent="0.25">
      <c r="A435" t="str">
        <f t="shared" si="71"/>
        <v>IC3</v>
      </c>
      <c r="B435" t="str">
        <f t="shared" si="71"/>
        <v>Mutant SAG</v>
      </c>
      <c r="C435">
        <f t="shared" si="71"/>
        <v>1</v>
      </c>
      <c r="D435">
        <v>3</v>
      </c>
      <c r="E435">
        <v>231.21700000000001</v>
      </c>
      <c r="F435">
        <v>15759.109</v>
      </c>
      <c r="G435">
        <v>10926.539000000001</v>
      </c>
      <c r="H435">
        <v>3121.663</v>
      </c>
      <c r="I435">
        <v>22669.756000000001</v>
      </c>
      <c r="K435">
        <f t="shared" si="63"/>
        <v>2.0747426060530239</v>
      </c>
      <c r="L435">
        <f t="shared" si="64"/>
        <v>7.2620766559362755</v>
      </c>
    </row>
    <row r="436" spans="1:12" x14ac:dyDescent="0.25">
      <c r="A436" t="str">
        <f t="shared" si="71"/>
        <v>IC3</v>
      </c>
      <c r="B436" t="str">
        <f t="shared" si="71"/>
        <v>Mutant SAG</v>
      </c>
      <c r="C436">
        <f t="shared" si="71"/>
        <v>1</v>
      </c>
      <c r="D436">
        <v>4</v>
      </c>
      <c r="E436">
        <v>298.23599999999999</v>
      </c>
      <c r="F436">
        <v>27971.938999999998</v>
      </c>
      <c r="G436">
        <v>19320.226999999999</v>
      </c>
      <c r="H436">
        <v>8556.9279999999999</v>
      </c>
      <c r="I436">
        <v>39259.425000000003</v>
      </c>
      <c r="K436">
        <f t="shared" si="63"/>
        <v>2.032037460015351</v>
      </c>
      <c r="L436">
        <f t="shared" si="64"/>
        <v>4.588027969850863</v>
      </c>
    </row>
    <row r="437" spans="1:12" x14ac:dyDescent="0.25">
      <c r="A437" t="str">
        <f t="shared" si="71"/>
        <v>IC3</v>
      </c>
      <c r="B437" t="str">
        <f t="shared" si="71"/>
        <v>Mutant SAG</v>
      </c>
      <c r="C437">
        <f t="shared" si="71"/>
        <v>1</v>
      </c>
      <c r="D437">
        <v>5</v>
      </c>
      <c r="E437">
        <v>248.929</v>
      </c>
      <c r="F437">
        <v>26879.525000000001</v>
      </c>
      <c r="G437">
        <v>19144.062000000002</v>
      </c>
      <c r="H437">
        <v>5413.2439999999997</v>
      </c>
      <c r="I437">
        <v>43166.65</v>
      </c>
      <c r="K437">
        <f t="shared" si="63"/>
        <v>2.2548323339111627</v>
      </c>
      <c r="L437">
        <f t="shared" si="64"/>
        <v>7.9742664472541795</v>
      </c>
    </row>
    <row r="438" spans="1:12" x14ac:dyDescent="0.25">
      <c r="A438" t="str">
        <f t="shared" si="71"/>
        <v>IC3</v>
      </c>
      <c r="B438" t="str">
        <f t="shared" si="71"/>
        <v>Mutant SAG</v>
      </c>
      <c r="C438">
        <f t="shared" si="71"/>
        <v>1</v>
      </c>
      <c r="D438">
        <v>6</v>
      </c>
      <c r="E438">
        <v>181.91</v>
      </c>
      <c r="F438">
        <v>19039.224999999999</v>
      </c>
      <c r="G438">
        <v>9323.3420000000006</v>
      </c>
      <c r="H438">
        <v>1554.848</v>
      </c>
      <c r="I438">
        <v>28588.995999999999</v>
      </c>
      <c r="K438">
        <f t="shared" ref="K438:K496" si="72">I438/G438</f>
        <v>3.0663892840142513</v>
      </c>
      <c r="L438">
        <f t="shared" ref="L438:L496" si="73">I438/H438</f>
        <v>18.387003745703762</v>
      </c>
    </row>
    <row r="439" spans="1:12" x14ac:dyDescent="0.25">
      <c r="A439" t="str">
        <f t="shared" si="71"/>
        <v>IC3</v>
      </c>
      <c r="B439" t="str">
        <f t="shared" si="71"/>
        <v>Mutant SAG</v>
      </c>
      <c r="C439">
        <f t="shared" si="71"/>
        <v>1</v>
      </c>
      <c r="D439">
        <v>7</v>
      </c>
      <c r="E439">
        <v>133.08099999999999</v>
      </c>
      <c r="F439">
        <v>12468.460999999999</v>
      </c>
      <c r="G439">
        <v>6759.375</v>
      </c>
      <c r="H439">
        <v>1804.7339999999999</v>
      </c>
      <c r="I439">
        <v>20578.275000000001</v>
      </c>
      <c r="K439">
        <f t="shared" si="72"/>
        <v>3.0444049930651875</v>
      </c>
      <c r="L439">
        <f t="shared" si="73"/>
        <v>11.402386722918726</v>
      </c>
    </row>
    <row r="440" spans="1:12" x14ac:dyDescent="0.25">
      <c r="A440" t="s">
        <v>203</v>
      </c>
      <c r="B440" t="s">
        <v>223</v>
      </c>
      <c r="C440">
        <v>2</v>
      </c>
      <c r="D440">
        <v>1</v>
      </c>
      <c r="E440">
        <v>292.49099999999999</v>
      </c>
      <c r="F440">
        <v>10685.748</v>
      </c>
      <c r="G440">
        <v>19223.048999999999</v>
      </c>
      <c r="H440">
        <v>5477.3909999999996</v>
      </c>
      <c r="I440">
        <v>12751.857</v>
      </c>
      <c r="K440">
        <f t="shared" si="72"/>
        <v>0.66336287235183145</v>
      </c>
      <c r="L440">
        <f t="shared" si="73"/>
        <v>2.3280895959408414</v>
      </c>
    </row>
    <row r="441" spans="1:12" x14ac:dyDescent="0.25">
      <c r="A441" t="str">
        <f t="shared" ref="A441:C443" si="74">A440</f>
        <v>IC3</v>
      </c>
      <c r="B441" t="str">
        <f t="shared" si="74"/>
        <v>Mutant SAG</v>
      </c>
      <c r="C441">
        <f t="shared" si="74"/>
        <v>2</v>
      </c>
      <c r="D441">
        <v>2</v>
      </c>
      <c r="E441">
        <v>165.63300000000001</v>
      </c>
      <c r="F441">
        <v>6033.1729999999998</v>
      </c>
      <c r="G441">
        <v>9428.1790000000001</v>
      </c>
      <c r="H441">
        <v>2397.855</v>
      </c>
      <c r="I441">
        <v>6644.9629999999997</v>
      </c>
      <c r="K441">
        <f t="shared" si="72"/>
        <v>0.70479813758308996</v>
      </c>
      <c r="L441">
        <f t="shared" si="73"/>
        <v>2.7712113534805063</v>
      </c>
    </row>
    <row r="442" spans="1:12" x14ac:dyDescent="0.25">
      <c r="A442" t="str">
        <f t="shared" si="74"/>
        <v>IC3</v>
      </c>
      <c r="B442" t="str">
        <f t="shared" si="74"/>
        <v>Mutant SAG</v>
      </c>
      <c r="C442">
        <f t="shared" si="74"/>
        <v>2</v>
      </c>
      <c r="D442">
        <v>3</v>
      </c>
      <c r="E442">
        <v>200.1</v>
      </c>
      <c r="F442">
        <v>8040.4009999999998</v>
      </c>
      <c r="G442">
        <v>9405.68</v>
      </c>
      <c r="H442">
        <v>3629.0949999999998</v>
      </c>
      <c r="I442">
        <v>11465.087</v>
      </c>
      <c r="K442">
        <f t="shared" si="72"/>
        <v>1.2189535472182764</v>
      </c>
      <c r="L442">
        <f t="shared" si="73"/>
        <v>3.1592137984814395</v>
      </c>
    </row>
    <row r="443" spans="1:12" x14ac:dyDescent="0.25">
      <c r="A443" t="str">
        <f t="shared" si="74"/>
        <v>IC3</v>
      </c>
      <c r="B443" t="str">
        <f t="shared" si="74"/>
        <v>Mutant SAG</v>
      </c>
      <c r="C443">
        <f t="shared" si="74"/>
        <v>2</v>
      </c>
      <c r="D443">
        <v>4</v>
      </c>
      <c r="E443">
        <v>237.44</v>
      </c>
      <c r="F443">
        <v>10625.431</v>
      </c>
      <c r="G443">
        <v>9971.5139999999992</v>
      </c>
      <c r="H443">
        <v>4242.3209999999999</v>
      </c>
      <c r="I443">
        <v>12343.518</v>
      </c>
      <c r="K443">
        <f t="shared" si="72"/>
        <v>1.2378780193258516</v>
      </c>
      <c r="L443">
        <f t="shared" si="73"/>
        <v>2.9096143361145939</v>
      </c>
    </row>
    <row r="444" spans="1:12" x14ac:dyDescent="0.25">
      <c r="A444" t="s">
        <v>203</v>
      </c>
      <c r="B444" t="s">
        <v>223</v>
      </c>
      <c r="C444">
        <v>2</v>
      </c>
      <c r="D444">
        <v>1</v>
      </c>
      <c r="E444">
        <v>276.69400000000002</v>
      </c>
      <c r="F444">
        <v>13511.569</v>
      </c>
      <c r="G444">
        <v>16017.133</v>
      </c>
      <c r="H444">
        <v>4467.7939999999999</v>
      </c>
      <c r="I444">
        <v>23222.186000000002</v>
      </c>
      <c r="K444">
        <f t="shared" si="72"/>
        <v>1.4498341244965627</v>
      </c>
      <c r="L444">
        <f t="shared" si="73"/>
        <v>5.197685032031468</v>
      </c>
    </row>
    <row r="445" spans="1:12" x14ac:dyDescent="0.25">
      <c r="A445" t="str">
        <f t="shared" ref="A445:C445" si="75">A444</f>
        <v>IC3</v>
      </c>
      <c r="B445" t="str">
        <f t="shared" si="75"/>
        <v>Mutant SAG</v>
      </c>
      <c r="C445">
        <f t="shared" si="75"/>
        <v>2</v>
      </c>
      <c r="D445">
        <v>2</v>
      </c>
      <c r="E445">
        <v>181.91</v>
      </c>
      <c r="F445">
        <v>12824.620999999999</v>
      </c>
      <c r="G445">
        <v>14381.384</v>
      </c>
      <c r="H445">
        <v>4809.1130000000003</v>
      </c>
      <c r="I445">
        <v>22250.884999999998</v>
      </c>
      <c r="K445">
        <f t="shared" si="72"/>
        <v>1.5472005336899424</v>
      </c>
      <c r="L445">
        <f t="shared" si="73"/>
        <v>4.6268168371173637</v>
      </c>
    </row>
    <row r="446" spans="1:12" x14ac:dyDescent="0.25">
      <c r="A446" t="s">
        <v>201</v>
      </c>
      <c r="B446" t="s">
        <v>18</v>
      </c>
      <c r="C446">
        <v>1</v>
      </c>
      <c r="D446">
        <v>1</v>
      </c>
      <c r="E446">
        <v>251.322</v>
      </c>
      <c r="F446">
        <v>18526.526999999998</v>
      </c>
      <c r="G446">
        <v>2847.8409999999999</v>
      </c>
      <c r="H446">
        <v>3575.0010000000002</v>
      </c>
      <c r="I446">
        <v>33953.89</v>
      </c>
      <c r="K446">
        <f t="shared" si="72"/>
        <v>11.922677565215194</v>
      </c>
      <c r="L446">
        <f t="shared" si="73"/>
        <v>9.4975889517233689</v>
      </c>
    </row>
    <row r="447" spans="1:12" x14ac:dyDescent="0.25">
      <c r="A447" t="str">
        <f t="shared" ref="A447:C453" si="76">A446</f>
        <v>HT4</v>
      </c>
      <c r="B447" t="str">
        <f t="shared" si="76"/>
        <v>side 1</v>
      </c>
      <c r="C447">
        <f t="shared" si="76"/>
        <v>1</v>
      </c>
      <c r="D447">
        <v>2</v>
      </c>
      <c r="E447">
        <v>190.52600000000001</v>
      </c>
      <c r="F447">
        <v>16310.102999999999</v>
      </c>
      <c r="G447">
        <v>2271.4749999999999</v>
      </c>
      <c r="H447">
        <v>2692.261</v>
      </c>
      <c r="I447">
        <v>20479.182000000001</v>
      </c>
      <c r="K447">
        <f t="shared" si="72"/>
        <v>9.0158077900923423</v>
      </c>
      <c r="L447">
        <f t="shared" si="73"/>
        <v>7.6066852359410921</v>
      </c>
    </row>
    <row r="448" spans="1:12" x14ac:dyDescent="0.25">
      <c r="A448" t="str">
        <f t="shared" si="76"/>
        <v>HT4</v>
      </c>
      <c r="B448" t="str">
        <f t="shared" si="76"/>
        <v>side 1</v>
      </c>
      <c r="C448">
        <f t="shared" si="76"/>
        <v>1</v>
      </c>
      <c r="D448">
        <v>3</v>
      </c>
      <c r="E448">
        <v>243.66300000000001</v>
      </c>
      <c r="F448">
        <v>25770.356</v>
      </c>
      <c r="G448">
        <v>3081.4520000000002</v>
      </c>
      <c r="H448">
        <v>3595.585</v>
      </c>
      <c r="I448">
        <v>32157.294000000002</v>
      </c>
      <c r="K448">
        <f t="shared" si="72"/>
        <v>10.435760154628403</v>
      </c>
      <c r="L448">
        <f t="shared" si="73"/>
        <v>8.9435499369365488</v>
      </c>
    </row>
    <row r="449" spans="1:12" x14ac:dyDescent="0.25">
      <c r="A449" t="str">
        <f t="shared" si="76"/>
        <v>HT4</v>
      </c>
      <c r="B449" t="str">
        <f t="shared" si="76"/>
        <v>side 1</v>
      </c>
      <c r="C449">
        <f t="shared" si="76"/>
        <v>1</v>
      </c>
      <c r="D449">
        <v>4</v>
      </c>
      <c r="E449">
        <v>222.6</v>
      </c>
      <c r="F449">
        <v>17888.407999999999</v>
      </c>
      <c r="G449">
        <v>2518.9679999999998</v>
      </c>
      <c r="H449">
        <v>3908.6610000000001</v>
      </c>
      <c r="I449">
        <v>22496.941999999999</v>
      </c>
      <c r="K449">
        <f t="shared" si="72"/>
        <v>8.9310153999574435</v>
      </c>
      <c r="L449">
        <f t="shared" si="73"/>
        <v>5.7556646636789424</v>
      </c>
    </row>
    <row r="450" spans="1:12" x14ac:dyDescent="0.25">
      <c r="A450" t="str">
        <f t="shared" si="76"/>
        <v>HT4</v>
      </c>
      <c r="B450" t="str">
        <f t="shared" si="76"/>
        <v>side 1</v>
      </c>
      <c r="C450">
        <f t="shared" si="76"/>
        <v>1</v>
      </c>
      <c r="D450">
        <v>5</v>
      </c>
      <c r="E450">
        <v>268.55599999999998</v>
      </c>
      <c r="F450">
        <v>20644.815999999999</v>
      </c>
      <c r="G450">
        <v>3988.127</v>
      </c>
      <c r="H450">
        <v>7507.5969999999998</v>
      </c>
      <c r="I450">
        <v>34176.968999999997</v>
      </c>
      <c r="K450">
        <f t="shared" si="72"/>
        <v>8.5696792002862487</v>
      </c>
      <c r="L450">
        <f t="shared" si="73"/>
        <v>4.5523180053484484</v>
      </c>
    </row>
    <row r="451" spans="1:12" x14ac:dyDescent="0.25">
      <c r="A451" t="str">
        <f t="shared" si="76"/>
        <v>HT4</v>
      </c>
      <c r="B451" t="str">
        <f t="shared" si="76"/>
        <v>side 1</v>
      </c>
      <c r="C451">
        <f t="shared" si="76"/>
        <v>1</v>
      </c>
      <c r="D451">
        <v>6</v>
      </c>
      <c r="E451">
        <v>215.898</v>
      </c>
      <c r="F451">
        <v>18113.88</v>
      </c>
      <c r="G451">
        <v>2990.9749999999999</v>
      </c>
      <c r="H451">
        <v>3961.319</v>
      </c>
      <c r="I451">
        <v>30413.357</v>
      </c>
      <c r="K451">
        <f t="shared" si="72"/>
        <v>10.168375529718571</v>
      </c>
      <c r="L451">
        <f t="shared" si="73"/>
        <v>7.6775834008823827</v>
      </c>
    </row>
    <row r="452" spans="1:12" x14ac:dyDescent="0.25">
      <c r="A452" t="str">
        <f t="shared" si="76"/>
        <v>HT4</v>
      </c>
      <c r="B452" t="str">
        <f t="shared" si="76"/>
        <v>side 1</v>
      </c>
      <c r="C452">
        <f t="shared" si="76"/>
        <v>1</v>
      </c>
      <c r="D452">
        <v>7</v>
      </c>
      <c r="E452">
        <v>313.55500000000001</v>
      </c>
      <c r="F452">
        <v>18705.085999999999</v>
      </c>
      <c r="G452">
        <v>3293.998</v>
      </c>
      <c r="H452">
        <v>5101.6049999999996</v>
      </c>
      <c r="I452">
        <v>32992.163</v>
      </c>
      <c r="K452">
        <f t="shared" si="72"/>
        <v>10.015841843255521</v>
      </c>
      <c r="L452">
        <f t="shared" si="73"/>
        <v>6.4670163605375182</v>
      </c>
    </row>
    <row r="453" spans="1:12" x14ac:dyDescent="0.25">
      <c r="A453" t="str">
        <f t="shared" si="76"/>
        <v>HT4</v>
      </c>
      <c r="B453" t="str">
        <f t="shared" si="76"/>
        <v>side 1</v>
      </c>
      <c r="C453">
        <f t="shared" si="76"/>
        <v>1</v>
      </c>
      <c r="D453">
        <v>8</v>
      </c>
      <c r="E453">
        <v>201.05799999999999</v>
      </c>
      <c r="F453">
        <v>14249.26</v>
      </c>
      <c r="G453">
        <v>1692.2370000000001</v>
      </c>
      <c r="H453">
        <v>2184.8290000000002</v>
      </c>
      <c r="I453">
        <v>13768.156999999999</v>
      </c>
      <c r="K453">
        <f t="shared" si="72"/>
        <v>8.1360690021551338</v>
      </c>
      <c r="L453">
        <f t="shared" si="73"/>
        <v>6.3017091955480264</v>
      </c>
    </row>
    <row r="454" spans="1:12" x14ac:dyDescent="0.25">
      <c r="A454" t="s">
        <v>201</v>
      </c>
      <c r="B454" t="s">
        <v>18</v>
      </c>
      <c r="C454">
        <v>1</v>
      </c>
      <c r="D454">
        <v>1</v>
      </c>
      <c r="E454">
        <v>141.69800000000001</v>
      </c>
      <c r="F454">
        <v>10960.048000000001</v>
      </c>
      <c r="G454">
        <v>1240.8140000000001</v>
      </c>
      <c r="H454">
        <v>2195.3609999999999</v>
      </c>
      <c r="I454">
        <v>7749.3450000000003</v>
      </c>
      <c r="K454">
        <f t="shared" si="72"/>
        <v>6.2453719896777438</v>
      </c>
      <c r="L454">
        <f t="shared" si="73"/>
        <v>3.5298727635227194</v>
      </c>
    </row>
    <row r="455" spans="1:12" x14ac:dyDescent="0.25">
      <c r="A455" t="str">
        <f t="shared" ref="A455:C457" si="77">A454</f>
        <v>HT4</v>
      </c>
      <c r="B455" t="str">
        <f t="shared" si="77"/>
        <v>side 1</v>
      </c>
      <c r="C455">
        <f t="shared" si="77"/>
        <v>1</v>
      </c>
      <c r="D455">
        <v>2</v>
      </c>
      <c r="E455">
        <v>204.40899999999999</v>
      </c>
      <c r="F455">
        <v>22126.899000000001</v>
      </c>
      <c r="G455">
        <v>3002.4639999999999</v>
      </c>
      <c r="H455">
        <v>1797.5530000000001</v>
      </c>
      <c r="I455">
        <v>18096.646000000001</v>
      </c>
      <c r="K455">
        <f t="shared" si="72"/>
        <v>6.0272649397295028</v>
      </c>
      <c r="L455">
        <f t="shared" si="73"/>
        <v>10.067378263672893</v>
      </c>
    </row>
    <row r="456" spans="1:12" x14ac:dyDescent="0.25">
      <c r="A456" t="str">
        <f t="shared" si="77"/>
        <v>HT4</v>
      </c>
      <c r="B456" t="str">
        <f t="shared" si="77"/>
        <v>side 1</v>
      </c>
      <c r="C456">
        <f t="shared" si="77"/>
        <v>1</v>
      </c>
      <c r="D456">
        <v>3</v>
      </c>
      <c r="E456">
        <v>236.00399999999999</v>
      </c>
      <c r="F456">
        <v>19097.148000000001</v>
      </c>
      <c r="G456">
        <v>4537.2060000000001</v>
      </c>
      <c r="H456">
        <v>4981.4489999999996</v>
      </c>
      <c r="I456">
        <v>23953.653999999999</v>
      </c>
      <c r="K456">
        <f t="shared" si="72"/>
        <v>5.2793842730526226</v>
      </c>
      <c r="L456">
        <f t="shared" si="73"/>
        <v>4.8085715622101119</v>
      </c>
    </row>
    <row r="457" spans="1:12" x14ac:dyDescent="0.25">
      <c r="A457" t="str">
        <f t="shared" si="77"/>
        <v>HT4</v>
      </c>
      <c r="B457" t="str">
        <f t="shared" si="77"/>
        <v>side 1</v>
      </c>
      <c r="C457">
        <f t="shared" si="77"/>
        <v>1</v>
      </c>
      <c r="D457">
        <v>4</v>
      </c>
      <c r="E457">
        <v>279.56599999999997</v>
      </c>
      <c r="F457">
        <v>18178.505000000001</v>
      </c>
      <c r="G457">
        <v>3801.43</v>
      </c>
      <c r="H457">
        <v>5224.6329999999998</v>
      </c>
      <c r="I457">
        <v>15702.142</v>
      </c>
      <c r="K457">
        <f t="shared" si="72"/>
        <v>4.130588226009686</v>
      </c>
      <c r="L457">
        <f t="shared" si="73"/>
        <v>3.005405738546612</v>
      </c>
    </row>
    <row r="458" spans="1:12" x14ac:dyDescent="0.25">
      <c r="A458" t="s">
        <v>201</v>
      </c>
      <c r="B458" t="s">
        <v>224</v>
      </c>
      <c r="C458">
        <v>2</v>
      </c>
      <c r="D458">
        <v>1</v>
      </c>
      <c r="E458">
        <v>223.55699999999999</v>
      </c>
      <c r="F458">
        <v>19306.823</v>
      </c>
      <c r="G458">
        <v>2412.6950000000002</v>
      </c>
      <c r="H458">
        <v>3177.672</v>
      </c>
      <c r="I458">
        <v>19523.2</v>
      </c>
      <c r="K458">
        <f t="shared" si="72"/>
        <v>8.0918640773077399</v>
      </c>
      <c r="L458">
        <f t="shared" si="73"/>
        <v>6.1438688448650458</v>
      </c>
    </row>
    <row r="459" spans="1:12" x14ac:dyDescent="0.25">
      <c r="A459" t="str">
        <f t="shared" ref="A459:C466" si="78">A458</f>
        <v>HT4</v>
      </c>
      <c r="B459" t="str">
        <f t="shared" si="78"/>
        <v xml:space="preserve">side 2 </v>
      </c>
      <c r="C459">
        <f t="shared" si="78"/>
        <v>2</v>
      </c>
      <c r="D459">
        <v>2</v>
      </c>
      <c r="E459">
        <v>273.34300000000002</v>
      </c>
      <c r="F459">
        <v>25939.819</v>
      </c>
      <c r="G459">
        <v>3633.4029999999998</v>
      </c>
      <c r="H459">
        <v>3748.7719999999999</v>
      </c>
      <c r="I459">
        <v>27284.991999999998</v>
      </c>
      <c r="K459">
        <f t="shared" si="72"/>
        <v>7.5094868364450624</v>
      </c>
      <c r="L459">
        <f t="shared" si="73"/>
        <v>7.2783812939277182</v>
      </c>
    </row>
    <row r="460" spans="1:12" x14ac:dyDescent="0.25">
      <c r="A460" t="str">
        <f t="shared" si="78"/>
        <v>HT4</v>
      </c>
      <c r="B460" t="str">
        <f t="shared" si="78"/>
        <v xml:space="preserve">side 2 </v>
      </c>
      <c r="C460">
        <f t="shared" si="78"/>
        <v>2</v>
      </c>
      <c r="D460">
        <v>3</v>
      </c>
      <c r="E460">
        <v>241.74799999999999</v>
      </c>
      <c r="F460">
        <v>17375.71</v>
      </c>
      <c r="G460">
        <v>2746.8339999999998</v>
      </c>
      <c r="H460">
        <v>2797.098</v>
      </c>
      <c r="I460">
        <v>14535.049000000001</v>
      </c>
      <c r="K460">
        <f t="shared" si="72"/>
        <v>5.2915643974117117</v>
      </c>
      <c r="L460">
        <f t="shared" si="73"/>
        <v>5.196474703424764</v>
      </c>
    </row>
    <row r="461" spans="1:12" x14ac:dyDescent="0.25">
      <c r="A461" t="str">
        <f t="shared" si="78"/>
        <v>HT4</v>
      </c>
      <c r="B461" t="str">
        <f t="shared" si="78"/>
        <v xml:space="preserve">side 2 </v>
      </c>
      <c r="C461">
        <f t="shared" si="78"/>
        <v>2</v>
      </c>
      <c r="D461">
        <v>4</v>
      </c>
      <c r="E461">
        <v>249.886</v>
      </c>
      <c r="F461">
        <v>21387.772000000001</v>
      </c>
      <c r="G461">
        <v>3099.1640000000002</v>
      </c>
      <c r="H461">
        <v>4042.221</v>
      </c>
      <c r="I461">
        <v>31108.442999999999</v>
      </c>
      <c r="K461">
        <f t="shared" si="72"/>
        <v>10.037688550847905</v>
      </c>
      <c r="L461">
        <f t="shared" si="73"/>
        <v>7.6958788250320795</v>
      </c>
    </row>
    <row r="462" spans="1:12" x14ac:dyDescent="0.25">
      <c r="A462" t="str">
        <f t="shared" si="78"/>
        <v>HT4</v>
      </c>
      <c r="B462" t="str">
        <f t="shared" si="78"/>
        <v xml:space="preserve">side 2 </v>
      </c>
      <c r="C462">
        <f t="shared" si="78"/>
        <v>2</v>
      </c>
      <c r="D462">
        <v>5</v>
      </c>
      <c r="E462">
        <v>236.00399999999999</v>
      </c>
      <c r="F462">
        <v>15566.668</v>
      </c>
      <c r="G462">
        <v>3474.951</v>
      </c>
      <c r="H462">
        <v>3570.2139999999999</v>
      </c>
      <c r="I462">
        <v>25148.034</v>
      </c>
      <c r="K462">
        <f t="shared" si="72"/>
        <v>7.236946362696913</v>
      </c>
      <c r="L462">
        <f t="shared" si="73"/>
        <v>7.0438449908044731</v>
      </c>
    </row>
    <row r="463" spans="1:12" x14ac:dyDescent="0.25">
      <c r="A463" t="str">
        <f t="shared" si="78"/>
        <v>HT4</v>
      </c>
      <c r="B463" t="str">
        <f t="shared" si="78"/>
        <v xml:space="preserve">side 2 </v>
      </c>
      <c r="C463">
        <f t="shared" si="78"/>
        <v>2</v>
      </c>
      <c r="D463">
        <v>6</v>
      </c>
      <c r="E463">
        <v>320.73500000000001</v>
      </c>
      <c r="F463">
        <v>34082.663</v>
      </c>
      <c r="G463">
        <v>4273.4380000000001</v>
      </c>
      <c r="H463">
        <v>5525.2619999999997</v>
      </c>
      <c r="I463">
        <v>36599.716</v>
      </c>
      <c r="K463">
        <f t="shared" si="72"/>
        <v>8.5644663617443371</v>
      </c>
      <c r="L463">
        <f t="shared" si="73"/>
        <v>6.624068867684465</v>
      </c>
    </row>
    <row r="464" spans="1:12" x14ac:dyDescent="0.25">
      <c r="A464" t="str">
        <f t="shared" si="78"/>
        <v>HT4</v>
      </c>
      <c r="B464" t="str">
        <f t="shared" si="78"/>
        <v xml:space="preserve">side 2 </v>
      </c>
      <c r="C464">
        <f t="shared" si="78"/>
        <v>2</v>
      </c>
      <c r="D464">
        <v>7</v>
      </c>
      <c r="E464">
        <v>185.739</v>
      </c>
      <c r="F464">
        <v>11734.6</v>
      </c>
      <c r="G464">
        <v>1483.0409999999999</v>
      </c>
      <c r="H464">
        <v>2156.107</v>
      </c>
      <c r="I464">
        <v>7505.6819999999998</v>
      </c>
      <c r="K464">
        <f t="shared" si="72"/>
        <v>5.0610077536629126</v>
      </c>
      <c r="L464">
        <f t="shared" si="73"/>
        <v>3.481126864297551</v>
      </c>
    </row>
    <row r="465" spans="1:12" x14ac:dyDescent="0.25">
      <c r="A465" t="str">
        <f t="shared" si="78"/>
        <v>HT4</v>
      </c>
      <c r="B465" t="str">
        <f t="shared" si="78"/>
        <v xml:space="preserve">side 2 </v>
      </c>
      <c r="C465">
        <f t="shared" si="78"/>
        <v>2</v>
      </c>
      <c r="D465">
        <v>8</v>
      </c>
      <c r="E465">
        <v>176.16499999999999</v>
      </c>
      <c r="F465">
        <v>12155.386</v>
      </c>
      <c r="G465">
        <v>1660.164</v>
      </c>
      <c r="H465">
        <v>1377.7249999999999</v>
      </c>
      <c r="I465">
        <v>14764.351000000001</v>
      </c>
      <c r="K465">
        <f t="shared" si="72"/>
        <v>8.8933087333540541</v>
      </c>
      <c r="L465">
        <f t="shared" si="73"/>
        <v>10.716471719682811</v>
      </c>
    </row>
    <row r="466" spans="1:12" x14ac:dyDescent="0.25">
      <c r="A466" t="str">
        <f t="shared" si="78"/>
        <v>HT4</v>
      </c>
      <c r="B466" t="str">
        <f t="shared" si="78"/>
        <v xml:space="preserve">side 2 </v>
      </c>
      <c r="C466">
        <f t="shared" si="78"/>
        <v>2</v>
      </c>
      <c r="D466">
        <v>9</v>
      </c>
      <c r="E466">
        <v>163.71899999999999</v>
      </c>
      <c r="F466">
        <v>9905.4519999999993</v>
      </c>
      <c r="G466">
        <v>1489.2650000000001</v>
      </c>
      <c r="H466">
        <v>1973.7180000000001</v>
      </c>
      <c r="I466">
        <v>8498.5249999999996</v>
      </c>
      <c r="K466">
        <f t="shared" si="72"/>
        <v>5.706523016387278</v>
      </c>
      <c r="L466">
        <f t="shared" si="73"/>
        <v>4.3058456172563657</v>
      </c>
    </row>
    <row r="467" spans="1:12" x14ac:dyDescent="0.25">
      <c r="A467" t="s">
        <v>201</v>
      </c>
      <c r="B467" t="s">
        <v>224</v>
      </c>
      <c r="C467">
        <v>2</v>
      </c>
      <c r="D467">
        <v>1</v>
      </c>
      <c r="E467">
        <v>272.86399999999998</v>
      </c>
      <c r="F467">
        <v>15177.477000000001</v>
      </c>
      <c r="G467">
        <v>3887.598</v>
      </c>
      <c r="H467">
        <v>5535.3149999999996</v>
      </c>
      <c r="I467">
        <v>15845.276</v>
      </c>
      <c r="K467">
        <f t="shared" si="72"/>
        <v>4.0758524929789548</v>
      </c>
      <c r="L467">
        <f t="shared" si="73"/>
        <v>2.8625789137564892</v>
      </c>
    </row>
    <row r="468" spans="1:12" x14ac:dyDescent="0.25">
      <c r="A468" t="str">
        <f t="shared" ref="A468:C474" si="79">A467</f>
        <v>HT4</v>
      </c>
      <c r="B468" t="str">
        <f t="shared" si="79"/>
        <v xml:space="preserve">side 2 </v>
      </c>
      <c r="C468">
        <f t="shared" si="79"/>
        <v>2</v>
      </c>
      <c r="D468">
        <v>2</v>
      </c>
      <c r="E468">
        <v>210.15299999999999</v>
      </c>
      <c r="F468">
        <v>11188.871999999999</v>
      </c>
      <c r="G468">
        <v>2522.7979999999998</v>
      </c>
      <c r="H468">
        <v>2479.7139999999999</v>
      </c>
      <c r="I468">
        <v>10547.88</v>
      </c>
      <c r="K468">
        <f t="shared" si="72"/>
        <v>4.1810244022708121</v>
      </c>
      <c r="L468">
        <f t="shared" si="73"/>
        <v>4.2536679633215764</v>
      </c>
    </row>
    <row r="469" spans="1:12" x14ac:dyDescent="0.25">
      <c r="A469" t="str">
        <f t="shared" si="79"/>
        <v>HT4</v>
      </c>
      <c r="B469" t="str">
        <f t="shared" si="79"/>
        <v xml:space="preserve">side 2 </v>
      </c>
      <c r="C469">
        <f t="shared" si="79"/>
        <v>2</v>
      </c>
      <c r="D469">
        <v>3</v>
      </c>
      <c r="E469">
        <v>181.43100000000001</v>
      </c>
      <c r="F469">
        <v>10918.879000000001</v>
      </c>
      <c r="G469">
        <v>2591.2530000000002</v>
      </c>
      <c r="H469">
        <v>4129.8249999999998</v>
      </c>
      <c r="I469">
        <v>16421.642</v>
      </c>
      <c r="K469">
        <f t="shared" si="72"/>
        <v>6.3373364160118673</v>
      </c>
      <c r="L469">
        <f t="shared" si="73"/>
        <v>3.9763529931655701</v>
      </c>
    </row>
    <row r="470" spans="1:12" x14ac:dyDescent="0.25">
      <c r="A470" t="str">
        <f t="shared" si="79"/>
        <v>HT4</v>
      </c>
      <c r="B470" t="str">
        <f t="shared" si="79"/>
        <v xml:space="preserve">side 2 </v>
      </c>
      <c r="C470">
        <f t="shared" si="79"/>
        <v>2</v>
      </c>
      <c r="D470">
        <v>4</v>
      </c>
      <c r="E470">
        <v>157.97399999999999</v>
      </c>
      <c r="F470">
        <v>11060.099</v>
      </c>
      <c r="G470">
        <v>2079.5129999999999</v>
      </c>
      <c r="H470">
        <v>4686.5640000000003</v>
      </c>
      <c r="I470">
        <v>10011.246999999999</v>
      </c>
      <c r="K470">
        <f t="shared" si="72"/>
        <v>4.8142266963466929</v>
      </c>
      <c r="L470">
        <f t="shared" si="73"/>
        <v>2.1361592416106978</v>
      </c>
    </row>
    <row r="471" spans="1:12" x14ac:dyDescent="0.25">
      <c r="A471" t="str">
        <f t="shared" si="79"/>
        <v>HT4</v>
      </c>
      <c r="B471" t="str">
        <f t="shared" si="79"/>
        <v xml:space="preserve">side 2 </v>
      </c>
      <c r="C471">
        <f t="shared" si="79"/>
        <v>2</v>
      </c>
      <c r="D471">
        <v>5</v>
      </c>
      <c r="E471">
        <v>233.61</v>
      </c>
      <c r="F471">
        <v>19640.962</v>
      </c>
      <c r="G471">
        <v>3461.547</v>
      </c>
      <c r="H471">
        <v>5366.3310000000001</v>
      </c>
      <c r="I471">
        <v>27035.583999999999</v>
      </c>
      <c r="K471">
        <f t="shared" si="72"/>
        <v>7.8102605569128478</v>
      </c>
      <c r="L471">
        <f t="shared" si="73"/>
        <v>5.0380015694149316</v>
      </c>
    </row>
    <row r="472" spans="1:12" x14ac:dyDescent="0.25">
      <c r="A472" t="str">
        <f t="shared" si="79"/>
        <v>HT4</v>
      </c>
      <c r="B472" t="str">
        <f t="shared" si="79"/>
        <v xml:space="preserve">side 2 </v>
      </c>
      <c r="C472">
        <f t="shared" si="79"/>
        <v>2</v>
      </c>
      <c r="D472">
        <v>6</v>
      </c>
      <c r="E472">
        <v>197.22800000000001</v>
      </c>
      <c r="F472">
        <v>0</v>
      </c>
      <c r="G472">
        <v>2997.6770000000001</v>
      </c>
      <c r="H472">
        <v>5445.3180000000002</v>
      </c>
      <c r="I472">
        <v>26003.487000000001</v>
      </c>
      <c r="K472">
        <f t="shared" si="72"/>
        <v>8.6745459901116764</v>
      </c>
      <c r="L472">
        <f t="shared" si="73"/>
        <v>4.7753844679043542</v>
      </c>
    </row>
    <row r="473" spans="1:12" x14ac:dyDescent="0.25">
      <c r="A473" t="str">
        <f t="shared" si="79"/>
        <v>HT4</v>
      </c>
      <c r="B473" t="str">
        <f t="shared" si="79"/>
        <v xml:space="preserve">side 2 </v>
      </c>
      <c r="C473">
        <f t="shared" si="79"/>
        <v>2</v>
      </c>
      <c r="D473">
        <v>7</v>
      </c>
      <c r="E473">
        <v>159.41</v>
      </c>
      <c r="F473">
        <v>12971.106</v>
      </c>
      <c r="G473">
        <v>2319.8249999999998</v>
      </c>
      <c r="H473">
        <v>3289.69</v>
      </c>
      <c r="I473">
        <v>14708.821</v>
      </c>
      <c r="K473">
        <f t="shared" si="72"/>
        <v>6.3404873212419046</v>
      </c>
      <c r="L473">
        <f t="shared" si="73"/>
        <v>4.4711875587061396</v>
      </c>
    </row>
    <row r="474" spans="1:12" x14ac:dyDescent="0.25">
      <c r="A474" t="str">
        <f t="shared" si="79"/>
        <v>HT4</v>
      </c>
      <c r="B474" t="str">
        <f t="shared" si="79"/>
        <v xml:space="preserve">side 2 </v>
      </c>
      <c r="C474">
        <f t="shared" si="79"/>
        <v>2</v>
      </c>
      <c r="D474">
        <v>8</v>
      </c>
      <c r="E474">
        <v>133.08099999999999</v>
      </c>
      <c r="F474">
        <v>13752.36</v>
      </c>
      <c r="G474">
        <v>2177.17</v>
      </c>
      <c r="H474">
        <v>3267.1909999999998</v>
      </c>
      <c r="I474">
        <v>12043.846</v>
      </c>
      <c r="K474">
        <f t="shared" si="72"/>
        <v>5.5318812954431671</v>
      </c>
      <c r="L474">
        <f t="shared" si="73"/>
        <v>3.6862999438967603</v>
      </c>
    </row>
    <row r="475" spans="1:12" x14ac:dyDescent="0.25">
      <c r="A475" t="s">
        <v>202</v>
      </c>
      <c r="B475" t="s">
        <v>18</v>
      </c>
      <c r="C475">
        <v>1</v>
      </c>
      <c r="D475">
        <v>1</v>
      </c>
      <c r="E475">
        <v>301.58699999999999</v>
      </c>
      <c r="F475">
        <v>23651.588</v>
      </c>
      <c r="G475">
        <v>4230.3540000000003</v>
      </c>
      <c r="H475">
        <v>5141.3370000000004</v>
      </c>
      <c r="I475">
        <v>27329.032999999999</v>
      </c>
      <c r="K475">
        <f t="shared" si="72"/>
        <v>6.4602236597693707</v>
      </c>
      <c r="L475">
        <f t="shared" si="73"/>
        <v>5.3155498268252011</v>
      </c>
    </row>
    <row r="476" spans="1:12" x14ac:dyDescent="0.25">
      <c r="A476" t="str">
        <f t="shared" ref="A476:C483" si="80">A475</f>
        <v>HW8</v>
      </c>
      <c r="B476" t="str">
        <f t="shared" si="80"/>
        <v>side 1</v>
      </c>
      <c r="C476">
        <f t="shared" si="80"/>
        <v>1</v>
      </c>
      <c r="D476">
        <v>2</v>
      </c>
      <c r="E476">
        <v>253.23699999999999</v>
      </c>
      <c r="F476">
        <v>21412.665000000001</v>
      </c>
      <c r="G476">
        <v>4077.1669999999999</v>
      </c>
      <c r="H476">
        <v>5426.6480000000001</v>
      </c>
      <c r="I476">
        <v>36785.934000000001</v>
      </c>
      <c r="K476">
        <f t="shared" si="72"/>
        <v>9.0224251299983553</v>
      </c>
      <c r="L476">
        <f t="shared" si="73"/>
        <v>6.7787580841801418</v>
      </c>
    </row>
    <row r="477" spans="1:12" x14ac:dyDescent="0.25">
      <c r="A477" t="str">
        <f t="shared" si="80"/>
        <v>HW8</v>
      </c>
      <c r="B477" t="str">
        <f t="shared" si="80"/>
        <v>side 1</v>
      </c>
      <c r="C477">
        <f t="shared" si="80"/>
        <v>1</v>
      </c>
      <c r="D477">
        <v>3</v>
      </c>
      <c r="E477">
        <v>219.249</v>
      </c>
      <c r="F477">
        <v>17340.763999999999</v>
      </c>
      <c r="G477">
        <v>2413.1729999999998</v>
      </c>
      <c r="H477">
        <v>2534.2869999999998</v>
      </c>
      <c r="I477">
        <v>9834.1239999999998</v>
      </c>
      <c r="K477">
        <f t="shared" si="72"/>
        <v>4.0751840004840103</v>
      </c>
      <c r="L477">
        <f t="shared" si="73"/>
        <v>3.8804302748662645</v>
      </c>
    </row>
    <row r="478" spans="1:12" x14ac:dyDescent="0.25">
      <c r="A478" t="str">
        <f t="shared" si="80"/>
        <v>HW8</v>
      </c>
      <c r="B478" t="str">
        <f t="shared" si="80"/>
        <v>side 1</v>
      </c>
      <c r="C478">
        <f t="shared" si="80"/>
        <v>1</v>
      </c>
      <c r="D478">
        <v>4</v>
      </c>
      <c r="E478">
        <v>214.94</v>
      </c>
      <c r="F478">
        <v>20817.63</v>
      </c>
      <c r="G478">
        <v>2712.3670000000002</v>
      </c>
      <c r="H478">
        <v>2242.7530000000002</v>
      </c>
      <c r="I478">
        <v>24581.241999999998</v>
      </c>
      <c r="K478">
        <f t="shared" si="72"/>
        <v>9.0626533946180583</v>
      </c>
      <c r="L478">
        <f t="shared" si="73"/>
        <v>10.960298347611172</v>
      </c>
    </row>
    <row r="479" spans="1:12" x14ac:dyDescent="0.25">
      <c r="A479" t="str">
        <f t="shared" si="80"/>
        <v>HW8</v>
      </c>
      <c r="B479" t="str">
        <f t="shared" si="80"/>
        <v>side 1</v>
      </c>
      <c r="C479">
        <f t="shared" si="80"/>
        <v>1</v>
      </c>
      <c r="D479">
        <v>5</v>
      </c>
      <c r="E479">
        <v>183.82400000000001</v>
      </c>
      <c r="F479">
        <v>14895.517</v>
      </c>
      <c r="G479">
        <v>2416.5239999999999</v>
      </c>
      <c r="H479">
        <v>2648.22</v>
      </c>
      <c r="I479">
        <v>16571</v>
      </c>
      <c r="K479">
        <f t="shared" si="72"/>
        <v>6.8573703385524007</v>
      </c>
      <c r="L479">
        <f t="shared" si="73"/>
        <v>6.2574106380889809</v>
      </c>
    </row>
    <row r="480" spans="1:12" x14ac:dyDescent="0.25">
      <c r="A480" t="str">
        <f t="shared" si="80"/>
        <v>HW8</v>
      </c>
      <c r="B480" t="str">
        <f t="shared" si="80"/>
        <v>side 1</v>
      </c>
      <c r="C480">
        <f t="shared" si="80"/>
        <v>1</v>
      </c>
      <c r="D480">
        <v>6</v>
      </c>
      <c r="E480">
        <v>183.346</v>
      </c>
      <c r="F480">
        <v>16249.786</v>
      </c>
      <c r="G480">
        <v>2227.913</v>
      </c>
      <c r="H480">
        <v>2012.0150000000001</v>
      </c>
      <c r="I480">
        <v>24240.401000000002</v>
      </c>
      <c r="K480">
        <f t="shared" si="72"/>
        <v>10.880317588702971</v>
      </c>
      <c r="L480">
        <f t="shared" si="73"/>
        <v>12.047823202113305</v>
      </c>
    </row>
    <row r="481" spans="1:12" x14ac:dyDescent="0.25">
      <c r="A481" t="str">
        <f t="shared" si="80"/>
        <v>HW8</v>
      </c>
      <c r="B481" t="str">
        <f t="shared" si="80"/>
        <v>side 1</v>
      </c>
      <c r="C481">
        <f t="shared" si="80"/>
        <v>1</v>
      </c>
      <c r="D481">
        <v>7</v>
      </c>
      <c r="E481">
        <v>183.82400000000001</v>
      </c>
      <c r="F481">
        <v>17223.002</v>
      </c>
      <c r="G481">
        <v>2418.9180000000001</v>
      </c>
      <c r="H481">
        <v>2110.15</v>
      </c>
      <c r="I481">
        <v>24643.953000000001</v>
      </c>
      <c r="K481">
        <f t="shared" si="72"/>
        <v>10.188006786505371</v>
      </c>
      <c r="L481">
        <f t="shared" si="73"/>
        <v>11.678768334004692</v>
      </c>
    </row>
    <row r="482" spans="1:12" x14ac:dyDescent="0.25">
      <c r="A482" t="str">
        <f t="shared" si="80"/>
        <v>HW8</v>
      </c>
      <c r="B482" t="str">
        <f t="shared" si="80"/>
        <v>side 1</v>
      </c>
      <c r="C482">
        <f t="shared" si="80"/>
        <v>1</v>
      </c>
      <c r="D482">
        <v>8</v>
      </c>
      <c r="E482">
        <v>214.46199999999999</v>
      </c>
      <c r="F482">
        <v>11407.642</v>
      </c>
      <c r="G482">
        <v>1663.0360000000001</v>
      </c>
      <c r="H482">
        <v>1301.6099999999999</v>
      </c>
      <c r="I482">
        <v>14844.773999999999</v>
      </c>
      <c r="K482">
        <f t="shared" si="72"/>
        <v>8.9263094725550136</v>
      </c>
      <c r="L482">
        <f t="shared" si="73"/>
        <v>11.404932353008967</v>
      </c>
    </row>
    <row r="483" spans="1:12" x14ac:dyDescent="0.25">
      <c r="A483" t="str">
        <f t="shared" si="80"/>
        <v>HW8</v>
      </c>
      <c r="B483" t="str">
        <f t="shared" si="80"/>
        <v>side 1</v>
      </c>
      <c r="C483">
        <f t="shared" si="80"/>
        <v>1</v>
      </c>
      <c r="D483">
        <v>9</v>
      </c>
      <c r="E483">
        <v>184.78200000000001</v>
      </c>
      <c r="F483">
        <v>13172.164000000001</v>
      </c>
      <c r="G483">
        <v>2158.9789999999998</v>
      </c>
      <c r="H483">
        <v>1925.3689999999999</v>
      </c>
      <c r="I483">
        <v>18351.797999999999</v>
      </c>
      <c r="K483">
        <f t="shared" si="72"/>
        <v>8.5002207061763926</v>
      </c>
      <c r="L483">
        <f t="shared" si="73"/>
        <v>9.5315744670242424</v>
      </c>
    </row>
    <row r="484" spans="1:12" x14ac:dyDescent="0.25">
      <c r="A484" t="s">
        <v>202</v>
      </c>
      <c r="B484" t="s">
        <v>18</v>
      </c>
      <c r="C484">
        <v>1</v>
      </c>
      <c r="D484">
        <v>1</v>
      </c>
      <c r="E484">
        <v>163.24</v>
      </c>
      <c r="F484">
        <v>18901.834999999999</v>
      </c>
      <c r="G484">
        <v>2091.9589999999998</v>
      </c>
      <c r="H484">
        <v>2295.4110000000001</v>
      </c>
      <c r="I484">
        <v>15636.558999999999</v>
      </c>
      <c r="K484">
        <f t="shared" si="72"/>
        <v>7.4746010796578712</v>
      </c>
      <c r="L484">
        <f t="shared" si="73"/>
        <v>6.8120955245051968</v>
      </c>
    </row>
    <row r="485" spans="1:12" x14ac:dyDescent="0.25">
      <c r="A485" t="str">
        <f t="shared" ref="A485:C491" si="81">A484</f>
        <v>HW8</v>
      </c>
      <c r="B485" t="str">
        <f t="shared" si="81"/>
        <v>side 1</v>
      </c>
      <c r="C485">
        <f t="shared" si="81"/>
        <v>1</v>
      </c>
      <c r="D485">
        <v>2</v>
      </c>
      <c r="E485">
        <v>249.886</v>
      </c>
      <c r="F485">
        <v>21517.981</v>
      </c>
      <c r="G485">
        <v>3370.1129999999998</v>
      </c>
      <c r="H485">
        <v>7274.4660000000003</v>
      </c>
      <c r="I485">
        <v>21752.548999999999</v>
      </c>
      <c r="K485">
        <f t="shared" si="72"/>
        <v>6.4545458861468443</v>
      </c>
      <c r="L485">
        <f t="shared" si="73"/>
        <v>2.9902605909492186</v>
      </c>
    </row>
    <row r="486" spans="1:12" x14ac:dyDescent="0.25">
      <c r="A486" t="str">
        <f t="shared" si="81"/>
        <v>HW8</v>
      </c>
      <c r="B486" t="str">
        <f t="shared" si="81"/>
        <v>side 1</v>
      </c>
      <c r="C486">
        <f t="shared" si="81"/>
        <v>1</v>
      </c>
      <c r="D486">
        <v>3</v>
      </c>
      <c r="E486">
        <v>293.44900000000001</v>
      </c>
      <c r="F486">
        <v>19408.788</v>
      </c>
      <c r="G486">
        <v>4615.2359999999999</v>
      </c>
      <c r="H486">
        <v>9254.8860000000004</v>
      </c>
      <c r="I486">
        <v>20765.929</v>
      </c>
      <c r="K486">
        <f t="shared" si="72"/>
        <v>4.4994294982965117</v>
      </c>
      <c r="L486">
        <f t="shared" si="73"/>
        <v>2.2437800962648269</v>
      </c>
    </row>
    <row r="487" spans="1:12" x14ac:dyDescent="0.25">
      <c r="A487" t="str">
        <f t="shared" si="81"/>
        <v>HW8</v>
      </c>
      <c r="B487" t="str">
        <f t="shared" si="81"/>
        <v>side 1</v>
      </c>
      <c r="C487">
        <f t="shared" si="81"/>
        <v>1</v>
      </c>
      <c r="D487">
        <v>4</v>
      </c>
      <c r="E487">
        <v>165.155</v>
      </c>
      <c r="F487">
        <v>15670.548000000001</v>
      </c>
      <c r="G487">
        <v>2491.203</v>
      </c>
      <c r="H487">
        <v>4402.21</v>
      </c>
      <c r="I487">
        <v>14088.892</v>
      </c>
      <c r="K487">
        <f t="shared" si="72"/>
        <v>5.6554572228758557</v>
      </c>
      <c r="L487">
        <f t="shared" si="73"/>
        <v>3.2004134287096706</v>
      </c>
    </row>
    <row r="488" spans="1:12" x14ac:dyDescent="0.25">
      <c r="A488" t="str">
        <f t="shared" si="81"/>
        <v>HW8</v>
      </c>
      <c r="B488" t="str">
        <f t="shared" si="81"/>
        <v>side 1</v>
      </c>
      <c r="C488">
        <f t="shared" si="81"/>
        <v>1</v>
      </c>
      <c r="D488">
        <v>5</v>
      </c>
      <c r="E488">
        <v>178.559</v>
      </c>
      <c r="F488">
        <v>19574.900000000001</v>
      </c>
      <c r="G488">
        <v>2484.98</v>
      </c>
      <c r="H488">
        <v>4900.0680000000002</v>
      </c>
      <c r="I488">
        <v>19950.207999999999</v>
      </c>
      <c r="K488">
        <f t="shared" si="72"/>
        <v>8.0283173305217748</v>
      </c>
      <c r="L488">
        <f t="shared" si="73"/>
        <v>4.0714145191454483</v>
      </c>
    </row>
    <row r="489" spans="1:12" x14ac:dyDescent="0.25">
      <c r="A489" t="str">
        <f t="shared" si="81"/>
        <v>HW8</v>
      </c>
      <c r="B489" t="str">
        <f t="shared" si="81"/>
        <v>side 1</v>
      </c>
      <c r="C489">
        <f t="shared" si="81"/>
        <v>1</v>
      </c>
      <c r="D489">
        <v>6</v>
      </c>
      <c r="E489">
        <v>161.32499999999999</v>
      </c>
      <c r="F489">
        <v>17202.896000000001</v>
      </c>
      <c r="G489">
        <v>2061.8009999999999</v>
      </c>
      <c r="H489">
        <v>4903.8980000000001</v>
      </c>
      <c r="I489">
        <v>10033.745999999999</v>
      </c>
      <c r="K489">
        <f t="shared" si="72"/>
        <v>4.8664958451373339</v>
      </c>
      <c r="L489">
        <f t="shared" si="73"/>
        <v>2.0460755912949247</v>
      </c>
    </row>
    <row r="490" spans="1:12" x14ac:dyDescent="0.25">
      <c r="A490" t="str">
        <f t="shared" si="81"/>
        <v>HW8</v>
      </c>
      <c r="B490" t="str">
        <f t="shared" si="81"/>
        <v>side 1</v>
      </c>
      <c r="C490">
        <f t="shared" si="81"/>
        <v>1</v>
      </c>
      <c r="D490">
        <v>7</v>
      </c>
      <c r="E490">
        <v>122.55</v>
      </c>
      <c r="F490">
        <v>11404.290999999999</v>
      </c>
      <c r="G490">
        <v>1671.174</v>
      </c>
      <c r="H490">
        <v>5216.4949999999999</v>
      </c>
      <c r="I490">
        <v>9636.4169999999995</v>
      </c>
      <c r="K490">
        <f t="shared" si="72"/>
        <v>5.7662559374427795</v>
      </c>
      <c r="L490">
        <f t="shared" si="73"/>
        <v>1.8472972752777488</v>
      </c>
    </row>
    <row r="491" spans="1:12" x14ac:dyDescent="0.25">
      <c r="A491" t="str">
        <f t="shared" si="81"/>
        <v>HW8</v>
      </c>
      <c r="B491" t="str">
        <f t="shared" si="81"/>
        <v>side 1</v>
      </c>
      <c r="C491">
        <f t="shared" si="81"/>
        <v>1</v>
      </c>
      <c r="D491">
        <v>8</v>
      </c>
      <c r="E491">
        <v>149.357</v>
      </c>
      <c r="F491">
        <v>16502.544000000002</v>
      </c>
      <c r="G491">
        <v>1654.4190000000001</v>
      </c>
      <c r="H491">
        <v>4227.0029999999997</v>
      </c>
      <c r="I491">
        <v>10799.681</v>
      </c>
      <c r="K491">
        <f t="shared" si="72"/>
        <v>6.5277786340703292</v>
      </c>
      <c r="L491">
        <f t="shared" si="73"/>
        <v>2.5549262680911276</v>
      </c>
    </row>
    <row r="492" spans="1:12" x14ac:dyDescent="0.25">
      <c r="A492" t="s">
        <v>202</v>
      </c>
      <c r="B492" t="s">
        <v>224</v>
      </c>
      <c r="C492">
        <v>2</v>
      </c>
      <c r="D492">
        <v>1</v>
      </c>
      <c r="E492">
        <v>306.85300000000001</v>
      </c>
      <c r="F492">
        <v>26096.834999999999</v>
      </c>
      <c r="G492">
        <v>4935.4920000000002</v>
      </c>
      <c r="H492">
        <v>6085.8310000000001</v>
      </c>
      <c r="I492">
        <v>35908.46</v>
      </c>
      <c r="K492">
        <f t="shared" si="72"/>
        <v>7.2755583435248194</v>
      </c>
      <c r="L492">
        <f t="shared" si="73"/>
        <v>5.9003380146441788</v>
      </c>
    </row>
    <row r="493" spans="1:12" x14ac:dyDescent="0.25">
      <c r="A493" t="str">
        <f t="shared" ref="A493:C496" si="82">A492</f>
        <v>HW8</v>
      </c>
      <c r="B493" t="str">
        <f t="shared" si="82"/>
        <v xml:space="preserve">side 2 </v>
      </c>
      <c r="C493">
        <f t="shared" si="82"/>
        <v>2</v>
      </c>
      <c r="D493">
        <v>2</v>
      </c>
      <c r="E493">
        <v>206.80199999999999</v>
      </c>
      <c r="F493">
        <v>14862.486000000001</v>
      </c>
      <c r="G493">
        <v>3210.703</v>
      </c>
      <c r="H493">
        <v>3716.22</v>
      </c>
      <c r="I493">
        <v>22259.023000000001</v>
      </c>
      <c r="K493">
        <f t="shared" si="72"/>
        <v>6.9327567825488687</v>
      </c>
      <c r="L493">
        <f t="shared" si="73"/>
        <v>5.9896946359472807</v>
      </c>
    </row>
    <row r="494" spans="1:12" x14ac:dyDescent="0.25">
      <c r="A494" t="str">
        <f t="shared" si="82"/>
        <v>HW8</v>
      </c>
      <c r="B494" t="str">
        <f t="shared" si="82"/>
        <v xml:space="preserve">side 2 </v>
      </c>
      <c r="C494">
        <f t="shared" si="82"/>
        <v>2</v>
      </c>
      <c r="D494">
        <v>3</v>
      </c>
      <c r="E494">
        <v>225.95099999999999</v>
      </c>
      <c r="F494">
        <v>13661.884</v>
      </c>
      <c r="G494">
        <v>2753.5360000000001</v>
      </c>
      <c r="H494">
        <v>3103.4720000000002</v>
      </c>
      <c r="I494">
        <v>12803.558000000001</v>
      </c>
      <c r="K494">
        <f t="shared" si="72"/>
        <v>4.6498603976850132</v>
      </c>
      <c r="L494">
        <f t="shared" si="73"/>
        <v>4.1255593735016785</v>
      </c>
    </row>
    <row r="495" spans="1:12" x14ac:dyDescent="0.25">
      <c r="A495" t="str">
        <f t="shared" si="82"/>
        <v>HW8</v>
      </c>
      <c r="B495" t="str">
        <f t="shared" si="82"/>
        <v xml:space="preserve">side 2 </v>
      </c>
      <c r="C495">
        <f t="shared" si="82"/>
        <v>2</v>
      </c>
      <c r="D495">
        <v>4</v>
      </c>
      <c r="E495">
        <v>335.57499999999999</v>
      </c>
      <c r="F495">
        <v>15946.284</v>
      </c>
      <c r="G495">
        <v>4224.6090000000004</v>
      </c>
      <c r="H495">
        <v>2981.88</v>
      </c>
      <c r="I495">
        <v>16369.941999999999</v>
      </c>
      <c r="K495">
        <f t="shared" si="72"/>
        <v>3.8749010855205768</v>
      </c>
      <c r="L495">
        <f t="shared" si="73"/>
        <v>5.4898057601244847</v>
      </c>
    </row>
    <row r="496" spans="1:12" x14ac:dyDescent="0.25">
      <c r="A496" t="str">
        <f t="shared" si="82"/>
        <v>HW8</v>
      </c>
      <c r="B496" t="str">
        <f t="shared" si="82"/>
        <v xml:space="preserve">side 2 </v>
      </c>
      <c r="C496">
        <f t="shared" si="82"/>
        <v>2</v>
      </c>
      <c r="D496">
        <v>5</v>
      </c>
      <c r="E496">
        <v>139.78299999999999</v>
      </c>
      <c r="F496">
        <v>9781.9449999999997</v>
      </c>
      <c r="G496">
        <v>1930.634</v>
      </c>
      <c r="H496">
        <v>1500.7539999999999</v>
      </c>
      <c r="I496">
        <v>7040.3770000000004</v>
      </c>
      <c r="K496">
        <f t="shared" si="72"/>
        <v>3.6466658102985861</v>
      </c>
      <c r="L496">
        <f t="shared" si="73"/>
        <v>4.6912265434574891</v>
      </c>
    </row>
    <row r="497" spans="4:12" x14ac:dyDescent="0.25">
      <c r="E497" s="1">
        <f>AVERAGE(E374:E496)</f>
        <v>222.99678861788624</v>
      </c>
      <c r="F497" s="1">
        <f>AVERAGE(F374:F496)</f>
        <v>18343.481105691058</v>
      </c>
      <c r="G497" s="1">
        <f>AVERAGE(G374:G496)</f>
        <v>6103.8660731707305</v>
      </c>
      <c r="H497" s="1">
        <f>AVERAGE(H374:H496)</f>
        <v>3375.853813008132</v>
      </c>
      <c r="I497" s="1">
        <f>AVERAGE(I374:I496)</f>
        <v>19067.106536585365</v>
      </c>
      <c r="K497" s="1">
        <f>AVERAGE(K374:K496)</f>
        <v>4.5567494665618522</v>
      </c>
      <c r="L497" s="1">
        <f>AVERAGE(L374:L445)</f>
        <v>6.8014939775051042</v>
      </c>
    </row>
    <row r="498" spans="4:12" x14ac:dyDescent="0.25">
      <c r="D498">
        <v>123</v>
      </c>
      <c r="E498">
        <f>STDEV(E374:E496)</f>
        <v>54.862968353987945</v>
      </c>
      <c r="F498">
        <f>STDEV(F374:F496)</f>
        <v>7925.0268140717099</v>
      </c>
      <c r="G498">
        <f>STDEV(G374:G496)</f>
        <v>5502.3456358900048</v>
      </c>
      <c r="H498">
        <f>STDEV(H374:H496)</f>
        <v>1724.4997172259232</v>
      </c>
      <c r="I498">
        <f>STDEV(I374:I496)</f>
        <v>9224.1838530230925</v>
      </c>
      <c r="K498">
        <f>STDEV(K374:K496)</f>
        <v>2.6709204837763223</v>
      </c>
      <c r="L498">
        <f>STDEV(L374:L445)</f>
        <v>3.4825792620544092</v>
      </c>
    </row>
    <row r="499" spans="4:12" ht="15.75" x14ac:dyDescent="0.25">
      <c r="E499" s="2">
        <f>E498/SQRT(COUNT(E374:E496))</f>
        <v>4.9468272632511203</v>
      </c>
      <c r="F499" s="2">
        <f>F498/SQRT(COUNT(F374:F496))</f>
        <v>714.57560321736435</v>
      </c>
      <c r="G499" s="2">
        <f>G498/SQRT(COUNT(G374:G496))</f>
        <v>496.12979793268806</v>
      </c>
      <c r="H499" s="2">
        <f>H498/SQRT(COUNT(H374:H496))</f>
        <v>155.49290300151884</v>
      </c>
      <c r="I499" s="2">
        <f>I498/SQRT(COUNT(I374:I496))</f>
        <v>831.71664848605599</v>
      </c>
      <c r="K499" s="2">
        <f>K498/SQRT(COUNT(K374:K496))</f>
        <v>0.24082878968323579</v>
      </c>
      <c r="L499" s="2">
        <f>L498/SQRT(COUNT(L374:L445))</f>
        <v>0.4104259020363859</v>
      </c>
    </row>
  </sheetData>
  <mergeCells count="9">
    <mergeCell ref="N59:N70"/>
    <mergeCell ref="V60:V71"/>
    <mergeCell ref="X22:Z22"/>
    <mergeCell ref="O25:Q25"/>
    <mergeCell ref="X25:Z25"/>
    <mergeCell ref="V27:V42"/>
    <mergeCell ref="N29:N44"/>
    <mergeCell ref="N47:N56"/>
    <mergeCell ref="V47:V5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4"/>
  <sheetViews>
    <sheetView zoomScale="55" zoomScaleNormal="55" workbookViewId="0">
      <selection activeCell="Q39" sqref="Q39"/>
    </sheetView>
  </sheetViews>
  <sheetFormatPr defaultRowHeight="15" x14ac:dyDescent="0.25"/>
  <cols>
    <col min="3" max="3" width="9.140625" customWidth="1"/>
  </cols>
  <sheetData>
    <row r="1" spans="1:20" x14ac:dyDescent="0.25">
      <c r="A1" s="16" t="s">
        <v>0</v>
      </c>
      <c r="B1" s="14" t="s">
        <v>49</v>
      </c>
      <c r="C1" s="16" t="s">
        <v>50</v>
      </c>
      <c r="D1" s="16" t="s">
        <v>51</v>
      </c>
      <c r="E1" s="16" t="s">
        <v>3</v>
      </c>
      <c r="F1" s="16" t="s">
        <v>51</v>
      </c>
      <c r="G1" s="16" t="s">
        <v>52</v>
      </c>
      <c r="H1" s="16" t="s">
        <v>53</v>
      </c>
      <c r="I1" s="16" t="s">
        <v>54</v>
      </c>
      <c r="K1" s="16" t="s">
        <v>55</v>
      </c>
      <c r="L1" s="16" t="s">
        <v>56</v>
      </c>
    </row>
    <row r="2" spans="1:20" x14ac:dyDescent="0.25">
      <c r="A2" t="s">
        <v>77</v>
      </c>
      <c r="B2" t="s">
        <v>78</v>
      </c>
      <c r="C2">
        <v>1</v>
      </c>
      <c r="D2">
        <v>1</v>
      </c>
      <c r="E2">
        <v>186.697</v>
      </c>
      <c r="F2">
        <v>6865.1689999999999</v>
      </c>
      <c r="G2">
        <v>1743.4590000000001</v>
      </c>
      <c r="H2">
        <v>1065.607</v>
      </c>
      <c r="I2">
        <v>6618.634</v>
      </c>
      <c r="K2">
        <f t="shared" ref="K2:K65" si="0">I2/G2</f>
        <v>3.7962659288231038</v>
      </c>
      <c r="L2">
        <f t="shared" ref="L2:L65" si="1">I2/H2</f>
        <v>6.2111397541495128</v>
      </c>
    </row>
    <row r="3" spans="1:20" x14ac:dyDescent="0.25">
      <c r="A3" t="str">
        <f t="shared" ref="A3:A11" si="2">A2</f>
        <v>KP2</v>
      </c>
      <c r="C3">
        <f t="shared" ref="C3:C11" si="3">C2</f>
        <v>1</v>
      </c>
      <c r="D3">
        <v>2</v>
      </c>
      <c r="E3">
        <v>192.441</v>
      </c>
      <c r="F3">
        <v>9065.3169999999991</v>
      </c>
      <c r="G3">
        <v>2264.7739999999999</v>
      </c>
      <c r="H3">
        <v>1699.4179999999999</v>
      </c>
      <c r="I3">
        <v>8017.4229999999998</v>
      </c>
      <c r="K3">
        <f t="shared" si="0"/>
        <v>3.5400543277165846</v>
      </c>
      <c r="L3">
        <f t="shared" si="1"/>
        <v>4.717746310795814</v>
      </c>
      <c r="R3" t="s">
        <v>77</v>
      </c>
      <c r="S3">
        <v>1</v>
      </c>
      <c r="T3">
        <f>AVERAGEIFS(K:K,A:A,R3,C:C,S3)</f>
        <v>5.0454423316671146</v>
      </c>
    </row>
    <row r="4" spans="1:20" x14ac:dyDescent="0.25">
      <c r="A4" t="str">
        <f t="shared" si="2"/>
        <v>KP2</v>
      </c>
      <c r="C4">
        <f t="shared" si="3"/>
        <v>1</v>
      </c>
      <c r="D4">
        <v>3</v>
      </c>
      <c r="E4">
        <v>166.59100000000001</v>
      </c>
      <c r="F4">
        <v>6059.5020000000004</v>
      </c>
      <c r="G4">
        <v>2173.819</v>
      </c>
      <c r="H4">
        <v>2284.4009999999998</v>
      </c>
      <c r="I4">
        <v>8874.7909999999993</v>
      </c>
      <c r="K4">
        <f t="shared" si="0"/>
        <v>4.0825804724312373</v>
      </c>
      <c r="L4">
        <f t="shared" si="1"/>
        <v>3.8849532109292544</v>
      </c>
      <c r="R4" t="s">
        <v>79</v>
      </c>
      <c r="S4">
        <v>1</v>
      </c>
      <c r="T4">
        <f t="shared" ref="T4:T12" si="4">AVERAGEIFS(K:K,A:A,R4,C:C,S4)</f>
        <v>4.3385616068404733</v>
      </c>
    </row>
    <row r="5" spans="1:20" x14ac:dyDescent="0.25">
      <c r="A5" t="str">
        <f t="shared" si="2"/>
        <v>KP2</v>
      </c>
      <c r="C5">
        <f t="shared" si="3"/>
        <v>1</v>
      </c>
      <c r="D5">
        <v>4</v>
      </c>
      <c r="E5">
        <v>144.09100000000001</v>
      </c>
      <c r="F5">
        <v>8012.1570000000002</v>
      </c>
      <c r="G5">
        <v>2713.3240000000001</v>
      </c>
      <c r="H5">
        <v>2886.6170000000002</v>
      </c>
      <c r="I5">
        <v>12352.614</v>
      </c>
      <c r="K5">
        <f t="shared" si="0"/>
        <v>4.5525761022273787</v>
      </c>
      <c r="L5">
        <f t="shared" si="1"/>
        <v>4.2792701629623879</v>
      </c>
      <c r="R5" t="s">
        <v>80</v>
      </c>
      <c r="S5">
        <v>1</v>
      </c>
      <c r="T5">
        <f t="shared" si="4"/>
        <v>3.9212962238132865</v>
      </c>
    </row>
    <row r="6" spans="1:20" x14ac:dyDescent="0.25">
      <c r="A6" t="str">
        <f t="shared" si="2"/>
        <v>KP2</v>
      </c>
      <c r="C6">
        <f t="shared" si="3"/>
        <v>1</v>
      </c>
      <c r="D6">
        <v>5</v>
      </c>
      <c r="E6">
        <v>189.09</v>
      </c>
      <c r="F6">
        <v>5331.8639999999996</v>
      </c>
      <c r="G6">
        <v>1697.0239999999999</v>
      </c>
      <c r="H6">
        <v>1516.0719999999999</v>
      </c>
      <c r="I6">
        <v>5218.8879999999999</v>
      </c>
      <c r="K6">
        <f t="shared" si="0"/>
        <v>3.075317732689697</v>
      </c>
      <c r="L6">
        <f t="shared" si="1"/>
        <v>3.4423747684806529</v>
      </c>
      <c r="R6" t="s">
        <v>81</v>
      </c>
      <c r="S6">
        <v>1</v>
      </c>
      <c r="T6">
        <f t="shared" si="4"/>
        <v>8.561161125058609</v>
      </c>
    </row>
    <row r="7" spans="1:20" x14ac:dyDescent="0.25">
      <c r="A7" t="str">
        <f t="shared" si="2"/>
        <v>KP2</v>
      </c>
      <c r="C7">
        <f t="shared" si="3"/>
        <v>1</v>
      </c>
      <c r="D7">
        <v>6</v>
      </c>
      <c r="E7">
        <v>165.155</v>
      </c>
      <c r="F7">
        <v>7661.2629999999999</v>
      </c>
      <c r="G7">
        <v>1443.787</v>
      </c>
      <c r="H7">
        <v>917.68600000000004</v>
      </c>
      <c r="I7">
        <v>6341.94</v>
      </c>
      <c r="K7">
        <f t="shared" si="0"/>
        <v>4.392573142714264</v>
      </c>
      <c r="L7">
        <f t="shared" si="1"/>
        <v>6.9107951957423337</v>
      </c>
      <c r="R7" t="s">
        <v>82</v>
      </c>
      <c r="S7">
        <v>1</v>
      </c>
      <c r="T7">
        <f t="shared" si="4"/>
        <v>9.5186964719315252</v>
      </c>
    </row>
    <row r="8" spans="1:20" x14ac:dyDescent="0.25">
      <c r="A8" t="str">
        <f t="shared" si="2"/>
        <v>KP2</v>
      </c>
      <c r="C8">
        <f t="shared" si="3"/>
        <v>1</v>
      </c>
      <c r="D8">
        <v>7</v>
      </c>
      <c r="E8">
        <v>98.614000000000004</v>
      </c>
      <c r="F8">
        <v>4186.3119999999999</v>
      </c>
      <c r="G8">
        <v>744.39300000000003</v>
      </c>
      <c r="H8">
        <v>443.76299999999998</v>
      </c>
      <c r="I8">
        <v>6029.3429999999998</v>
      </c>
      <c r="K8">
        <f t="shared" si="0"/>
        <v>8.0996771866473747</v>
      </c>
      <c r="L8">
        <f t="shared" si="1"/>
        <v>13.586853793579005</v>
      </c>
      <c r="R8" t="s">
        <v>77</v>
      </c>
      <c r="S8">
        <v>2</v>
      </c>
      <c r="T8">
        <f t="shared" si="4"/>
        <v>4.5063778156094658</v>
      </c>
    </row>
    <row r="9" spans="1:20" x14ac:dyDescent="0.25">
      <c r="A9" t="str">
        <f t="shared" si="2"/>
        <v>KP2</v>
      </c>
      <c r="C9">
        <f t="shared" si="3"/>
        <v>1</v>
      </c>
      <c r="D9">
        <v>8</v>
      </c>
      <c r="E9">
        <v>152.708</v>
      </c>
      <c r="F9">
        <v>3452.451</v>
      </c>
      <c r="G9">
        <v>1542.88</v>
      </c>
      <c r="H9">
        <v>1132.626</v>
      </c>
      <c r="I9">
        <v>5696.64</v>
      </c>
      <c r="K9">
        <f t="shared" si="0"/>
        <v>3.692211967230115</v>
      </c>
      <c r="L9">
        <f t="shared" si="1"/>
        <v>5.0295861122736021</v>
      </c>
      <c r="R9" t="s">
        <v>79</v>
      </c>
      <c r="S9">
        <v>2</v>
      </c>
      <c r="T9">
        <f t="shared" si="4"/>
        <v>4.7687670998443421</v>
      </c>
    </row>
    <row r="10" spans="1:20" x14ac:dyDescent="0.25">
      <c r="A10" t="str">
        <f t="shared" si="2"/>
        <v>KP2</v>
      </c>
      <c r="C10">
        <f t="shared" si="3"/>
        <v>1</v>
      </c>
      <c r="D10">
        <v>9</v>
      </c>
      <c r="E10">
        <v>113.45399999999999</v>
      </c>
      <c r="F10">
        <v>4555.3969999999999</v>
      </c>
      <c r="G10">
        <v>1146.9870000000001</v>
      </c>
      <c r="H10">
        <v>1967.9739999999999</v>
      </c>
      <c r="I10">
        <v>3760.74</v>
      </c>
      <c r="K10">
        <f t="shared" si="0"/>
        <v>3.2787991494236635</v>
      </c>
      <c r="L10">
        <f t="shared" si="1"/>
        <v>1.910970368510966</v>
      </c>
      <c r="R10" t="s">
        <v>80</v>
      </c>
      <c r="S10">
        <v>2</v>
      </c>
      <c r="T10">
        <f t="shared" si="4"/>
        <v>3.6273137353275779</v>
      </c>
    </row>
    <row r="11" spans="1:20" x14ac:dyDescent="0.25">
      <c r="A11" t="str">
        <f t="shared" si="2"/>
        <v>KP2</v>
      </c>
      <c r="C11">
        <f t="shared" si="3"/>
        <v>1</v>
      </c>
      <c r="D11">
        <v>10</v>
      </c>
      <c r="E11">
        <v>121.113</v>
      </c>
      <c r="F11">
        <v>4050.3589999999999</v>
      </c>
      <c r="G11">
        <v>1580.6980000000001</v>
      </c>
      <c r="H11">
        <v>1593.623</v>
      </c>
      <c r="I11">
        <v>2796.1410000000001</v>
      </c>
      <c r="K11">
        <f t="shared" si="0"/>
        <v>1.7689280305282855</v>
      </c>
      <c r="L11">
        <f t="shared" si="1"/>
        <v>1.7545812278060746</v>
      </c>
      <c r="R11" t="s">
        <v>81</v>
      </c>
      <c r="S11">
        <v>2</v>
      </c>
      <c r="T11">
        <f t="shared" si="4"/>
        <v>6.1243505745192577</v>
      </c>
    </row>
    <row r="12" spans="1:20" x14ac:dyDescent="0.25">
      <c r="A12" t="s">
        <v>77</v>
      </c>
      <c r="B12" t="s">
        <v>78</v>
      </c>
      <c r="C12">
        <v>1</v>
      </c>
      <c r="D12">
        <v>1</v>
      </c>
      <c r="E12">
        <v>266.16199999999998</v>
      </c>
      <c r="F12">
        <v>20466.257000000001</v>
      </c>
      <c r="G12">
        <v>3497.9290000000001</v>
      </c>
      <c r="H12">
        <v>4080.0390000000002</v>
      </c>
      <c r="I12">
        <v>19556.231</v>
      </c>
      <c r="K12">
        <f t="shared" si="0"/>
        <v>5.5908027292720917</v>
      </c>
      <c r="L12">
        <f t="shared" si="1"/>
        <v>4.7931480556926047</v>
      </c>
      <c r="R12" t="s">
        <v>82</v>
      </c>
      <c r="S12">
        <v>2</v>
      </c>
      <c r="T12">
        <f t="shared" si="4"/>
        <v>8.1730954675859397</v>
      </c>
    </row>
    <row r="13" spans="1:20" x14ac:dyDescent="0.25">
      <c r="A13" t="str">
        <f t="shared" ref="A13:A17" si="5">A12</f>
        <v>KP2</v>
      </c>
      <c r="C13">
        <f t="shared" ref="C13:C17" si="6">C12</f>
        <v>1</v>
      </c>
      <c r="D13">
        <v>2</v>
      </c>
      <c r="E13">
        <v>184.78200000000001</v>
      </c>
      <c r="F13">
        <v>16378.558999999999</v>
      </c>
      <c r="G13">
        <v>3151.3429999999998</v>
      </c>
      <c r="H13">
        <v>5046.5529999999999</v>
      </c>
      <c r="I13">
        <v>17212.949000000001</v>
      </c>
      <c r="K13">
        <f t="shared" si="0"/>
        <v>5.4620994921847608</v>
      </c>
      <c r="L13">
        <f t="shared" si="1"/>
        <v>3.4108328992086285</v>
      </c>
    </row>
    <row r="14" spans="1:20" x14ac:dyDescent="0.25">
      <c r="A14" t="str">
        <f t="shared" si="5"/>
        <v>KP2</v>
      </c>
      <c r="C14">
        <f t="shared" si="6"/>
        <v>1</v>
      </c>
      <c r="D14">
        <v>3</v>
      </c>
      <c r="E14">
        <v>224.036</v>
      </c>
      <c r="F14">
        <v>17588.257000000001</v>
      </c>
      <c r="G14">
        <v>1412.671</v>
      </c>
      <c r="H14">
        <v>1918.6669999999999</v>
      </c>
      <c r="I14">
        <v>9891.5689999999995</v>
      </c>
      <c r="K14">
        <f t="shared" si="0"/>
        <v>7.0020330282139289</v>
      </c>
      <c r="L14">
        <f t="shared" si="1"/>
        <v>5.1554381244895549</v>
      </c>
    </row>
    <row r="15" spans="1:20" x14ac:dyDescent="0.25">
      <c r="A15" t="str">
        <f t="shared" si="5"/>
        <v>KP2</v>
      </c>
      <c r="C15">
        <f t="shared" si="6"/>
        <v>1</v>
      </c>
      <c r="D15">
        <v>4</v>
      </c>
      <c r="E15">
        <v>273.822</v>
      </c>
      <c r="F15">
        <v>17443.207999999999</v>
      </c>
      <c r="G15">
        <v>2692.74</v>
      </c>
      <c r="H15">
        <v>3434.26</v>
      </c>
      <c r="I15">
        <v>12461.281000000001</v>
      </c>
      <c r="K15">
        <f t="shared" si="0"/>
        <v>4.627732718346369</v>
      </c>
      <c r="L15">
        <f t="shared" si="1"/>
        <v>3.6285199722793267</v>
      </c>
    </row>
    <row r="16" spans="1:20" x14ac:dyDescent="0.25">
      <c r="A16" t="str">
        <f t="shared" si="5"/>
        <v>KP2</v>
      </c>
      <c r="C16">
        <f t="shared" si="6"/>
        <v>1</v>
      </c>
      <c r="D16">
        <v>5</v>
      </c>
      <c r="E16">
        <v>185.26</v>
      </c>
      <c r="F16">
        <v>10692.929</v>
      </c>
      <c r="G16">
        <v>1833.9349999999999</v>
      </c>
      <c r="H16">
        <v>1916.2729999999999</v>
      </c>
      <c r="I16">
        <v>7749.8239999999996</v>
      </c>
      <c r="K16">
        <f t="shared" si="0"/>
        <v>4.2257898998601364</v>
      </c>
      <c r="L16">
        <f t="shared" si="1"/>
        <v>4.0442170818041063</v>
      </c>
    </row>
    <row r="17" spans="1:12" x14ac:dyDescent="0.25">
      <c r="A17" t="str">
        <f t="shared" si="5"/>
        <v>KP2</v>
      </c>
      <c r="C17">
        <f t="shared" si="6"/>
        <v>1</v>
      </c>
      <c r="D17">
        <v>6</v>
      </c>
      <c r="E17">
        <v>131.166</v>
      </c>
      <c r="F17">
        <v>6128.915</v>
      </c>
      <c r="G17">
        <v>1553.412</v>
      </c>
      <c r="H17">
        <v>3555.3739999999998</v>
      </c>
      <c r="I17">
        <v>3078.5790000000002</v>
      </c>
      <c r="K17">
        <f t="shared" si="0"/>
        <v>1.9818174444384362</v>
      </c>
      <c r="L17">
        <f t="shared" si="1"/>
        <v>0.86589455849089303</v>
      </c>
    </row>
    <row r="18" spans="1:12" x14ac:dyDescent="0.25">
      <c r="A18" t="s">
        <v>77</v>
      </c>
      <c r="B18" t="s">
        <v>78</v>
      </c>
      <c r="C18">
        <v>2</v>
      </c>
      <c r="D18">
        <v>1</v>
      </c>
      <c r="E18">
        <v>143.613</v>
      </c>
      <c r="F18">
        <v>12691.54</v>
      </c>
      <c r="G18">
        <v>2540.0309999999999</v>
      </c>
      <c r="H18">
        <v>3846.9079999999999</v>
      </c>
      <c r="I18">
        <v>8675.1689999999999</v>
      </c>
      <c r="K18">
        <f t="shared" si="0"/>
        <v>3.4153791823800574</v>
      </c>
      <c r="L18">
        <f t="shared" si="1"/>
        <v>2.2551017596469682</v>
      </c>
    </row>
    <row r="19" spans="1:12" x14ac:dyDescent="0.25">
      <c r="A19" t="str">
        <f t="shared" ref="A19:A27" si="7">A18</f>
        <v>KP2</v>
      </c>
      <c r="C19">
        <f t="shared" ref="C19:C27" si="8">C18</f>
        <v>2</v>
      </c>
      <c r="D19">
        <v>2</v>
      </c>
      <c r="E19">
        <v>153.18700000000001</v>
      </c>
      <c r="F19">
        <v>8847.9830000000002</v>
      </c>
      <c r="G19">
        <v>2550.5630000000001</v>
      </c>
      <c r="H19">
        <v>5659.3010000000004</v>
      </c>
      <c r="I19">
        <v>9010.7440000000006</v>
      </c>
      <c r="K19">
        <f t="shared" si="0"/>
        <v>3.5328451012580362</v>
      </c>
      <c r="L19">
        <f t="shared" si="1"/>
        <v>1.5922008742775831</v>
      </c>
    </row>
    <row r="20" spans="1:12" x14ac:dyDescent="0.25">
      <c r="A20" t="str">
        <f t="shared" si="7"/>
        <v>KP2</v>
      </c>
      <c r="C20">
        <f t="shared" si="8"/>
        <v>2</v>
      </c>
      <c r="D20">
        <v>3</v>
      </c>
      <c r="E20">
        <v>149.83600000000001</v>
      </c>
      <c r="F20">
        <v>12416.281999999999</v>
      </c>
      <c r="G20">
        <v>3511.8110000000001</v>
      </c>
      <c r="H20">
        <v>3267.1909999999998</v>
      </c>
      <c r="I20">
        <v>17673.467000000001</v>
      </c>
      <c r="K20">
        <f t="shared" si="0"/>
        <v>5.0325792020128644</v>
      </c>
      <c r="L20">
        <f t="shared" si="1"/>
        <v>5.409376739835535</v>
      </c>
    </row>
    <row r="21" spans="1:12" x14ac:dyDescent="0.25">
      <c r="A21" t="str">
        <f t="shared" si="7"/>
        <v>KP2</v>
      </c>
      <c r="C21">
        <f t="shared" si="8"/>
        <v>2</v>
      </c>
      <c r="D21">
        <v>4</v>
      </c>
      <c r="E21">
        <v>142.17699999999999</v>
      </c>
      <c r="F21">
        <v>12575.214</v>
      </c>
      <c r="G21">
        <v>2572.5839999999998</v>
      </c>
      <c r="H21">
        <v>3374.422</v>
      </c>
      <c r="I21">
        <v>6212.6890000000003</v>
      </c>
      <c r="K21">
        <f t="shared" si="0"/>
        <v>2.4149605999259891</v>
      </c>
      <c r="L21">
        <f t="shared" si="1"/>
        <v>1.8411120482263335</v>
      </c>
    </row>
    <row r="22" spans="1:12" x14ac:dyDescent="0.25">
      <c r="A22" t="str">
        <f t="shared" si="7"/>
        <v>KP2</v>
      </c>
      <c r="C22">
        <f t="shared" si="8"/>
        <v>2</v>
      </c>
      <c r="D22">
        <v>5</v>
      </c>
      <c r="E22">
        <v>257.06700000000001</v>
      </c>
      <c r="F22">
        <v>29686.675999999999</v>
      </c>
      <c r="G22">
        <v>4911.0780000000004</v>
      </c>
      <c r="H22">
        <v>4849.3249999999998</v>
      </c>
      <c r="I22">
        <v>20157.968000000001</v>
      </c>
      <c r="K22">
        <f t="shared" si="0"/>
        <v>4.1045912933983129</v>
      </c>
      <c r="L22">
        <f t="shared" si="1"/>
        <v>4.1568605940001966</v>
      </c>
    </row>
    <row r="23" spans="1:12" x14ac:dyDescent="0.25">
      <c r="A23" t="str">
        <f t="shared" si="7"/>
        <v>KP2</v>
      </c>
      <c r="C23">
        <f t="shared" si="8"/>
        <v>2</v>
      </c>
      <c r="D23">
        <v>6</v>
      </c>
      <c r="E23">
        <v>200.1</v>
      </c>
      <c r="F23">
        <v>14884.028</v>
      </c>
      <c r="G23">
        <v>3048.4209999999998</v>
      </c>
      <c r="H23">
        <v>2725.7710000000002</v>
      </c>
      <c r="I23">
        <v>13770.550999999999</v>
      </c>
      <c r="K23">
        <f t="shared" si="0"/>
        <v>4.5172733687374542</v>
      </c>
      <c r="L23">
        <f t="shared" si="1"/>
        <v>5.0519838240263022</v>
      </c>
    </row>
    <row r="24" spans="1:12" x14ac:dyDescent="0.25">
      <c r="A24" t="str">
        <f t="shared" si="7"/>
        <v>KP2</v>
      </c>
      <c r="C24">
        <f t="shared" si="8"/>
        <v>2</v>
      </c>
      <c r="D24">
        <v>7</v>
      </c>
      <c r="E24">
        <v>130.209</v>
      </c>
      <c r="F24">
        <v>11054.353999999999</v>
      </c>
      <c r="G24">
        <v>2551.9989999999998</v>
      </c>
      <c r="H24">
        <v>3114.0039999999999</v>
      </c>
      <c r="I24">
        <v>10953.347</v>
      </c>
      <c r="K24">
        <f t="shared" si="0"/>
        <v>4.2920655533172232</v>
      </c>
      <c r="L24">
        <f t="shared" si="1"/>
        <v>3.51744795446634</v>
      </c>
    </row>
    <row r="25" spans="1:12" x14ac:dyDescent="0.25">
      <c r="A25" t="str">
        <f t="shared" si="7"/>
        <v>KP2</v>
      </c>
      <c r="C25">
        <f t="shared" si="8"/>
        <v>2</v>
      </c>
      <c r="D25">
        <v>8</v>
      </c>
      <c r="E25">
        <v>185.26</v>
      </c>
      <c r="F25">
        <v>11159.191999999999</v>
      </c>
      <c r="G25">
        <v>2614.71</v>
      </c>
      <c r="H25">
        <v>2836.3519999999999</v>
      </c>
      <c r="I25">
        <v>8700.5409999999993</v>
      </c>
      <c r="K25">
        <f t="shared" si="0"/>
        <v>3.327535749662486</v>
      </c>
      <c r="L25">
        <f t="shared" si="1"/>
        <v>3.0675110141477502</v>
      </c>
    </row>
    <row r="26" spans="1:12" x14ac:dyDescent="0.25">
      <c r="A26" t="str">
        <f t="shared" si="7"/>
        <v>KP2</v>
      </c>
      <c r="C26">
        <f t="shared" si="8"/>
        <v>2</v>
      </c>
      <c r="D26">
        <v>9</v>
      </c>
      <c r="E26">
        <v>218.77</v>
      </c>
      <c r="F26">
        <v>19046.883999999998</v>
      </c>
      <c r="G26">
        <v>2823.4270000000001</v>
      </c>
      <c r="H26">
        <v>2695.1329999999998</v>
      </c>
      <c r="I26">
        <v>14174.102000000001</v>
      </c>
      <c r="K26">
        <f t="shared" si="0"/>
        <v>5.0201765443200763</v>
      </c>
      <c r="L26">
        <f t="shared" si="1"/>
        <v>5.259147507748227</v>
      </c>
    </row>
    <row r="27" spans="1:12" x14ac:dyDescent="0.25">
      <c r="A27" t="str">
        <f t="shared" si="7"/>
        <v>KP2</v>
      </c>
      <c r="C27">
        <f t="shared" si="8"/>
        <v>2</v>
      </c>
      <c r="D27">
        <v>10</v>
      </c>
      <c r="E27">
        <v>138.82599999999999</v>
      </c>
      <c r="F27">
        <v>8824.5259999999998</v>
      </c>
      <c r="G27">
        <v>1612.2929999999999</v>
      </c>
      <c r="H27">
        <v>2288.7089999999998</v>
      </c>
      <c r="I27">
        <v>4715.7650000000003</v>
      </c>
      <c r="K27">
        <f t="shared" si="0"/>
        <v>2.9248808994394944</v>
      </c>
      <c r="L27">
        <f t="shared" si="1"/>
        <v>2.0604476147906965</v>
      </c>
    </row>
    <row r="28" spans="1:12" x14ac:dyDescent="0.25">
      <c r="A28" t="s">
        <v>77</v>
      </c>
      <c r="B28" t="s">
        <v>78</v>
      </c>
      <c r="C28">
        <v>2</v>
      </c>
      <c r="D28">
        <v>1</v>
      </c>
      <c r="E28">
        <v>182.86699999999999</v>
      </c>
      <c r="F28">
        <v>9856.1450000000004</v>
      </c>
      <c r="G28">
        <v>2653.0070000000001</v>
      </c>
      <c r="H28">
        <v>1538.5719999999999</v>
      </c>
      <c r="I28">
        <v>14073.094999999999</v>
      </c>
      <c r="K28">
        <f t="shared" si="0"/>
        <v>5.3045826867399892</v>
      </c>
      <c r="L28">
        <f t="shared" si="1"/>
        <v>9.1468550058105826</v>
      </c>
    </row>
    <row r="29" spans="1:12" x14ac:dyDescent="0.25">
      <c r="A29" t="str">
        <f t="shared" ref="A29:A37" si="9">A28</f>
        <v>KP2</v>
      </c>
      <c r="C29">
        <f t="shared" ref="C29:C37" si="10">C28</f>
        <v>2</v>
      </c>
      <c r="D29">
        <v>2</v>
      </c>
      <c r="E29">
        <v>98.135000000000005</v>
      </c>
      <c r="F29">
        <v>3836.855</v>
      </c>
      <c r="G29">
        <v>737.21199999999999</v>
      </c>
      <c r="H29">
        <v>745.35</v>
      </c>
      <c r="I29">
        <v>2890.4470000000001</v>
      </c>
      <c r="K29">
        <f t="shared" si="0"/>
        <v>3.9207812678035627</v>
      </c>
      <c r="L29">
        <f t="shared" si="1"/>
        <v>3.8779727644730664</v>
      </c>
    </row>
    <row r="30" spans="1:12" x14ac:dyDescent="0.25">
      <c r="A30" t="str">
        <f t="shared" si="9"/>
        <v>KP2</v>
      </c>
      <c r="C30">
        <f t="shared" si="10"/>
        <v>2</v>
      </c>
      <c r="D30">
        <v>3</v>
      </c>
      <c r="E30">
        <v>161.804</v>
      </c>
      <c r="F30">
        <v>12749.464</v>
      </c>
      <c r="G30">
        <v>3556.81</v>
      </c>
      <c r="H30">
        <v>2946.4549999999999</v>
      </c>
      <c r="I30">
        <v>19395.863000000001</v>
      </c>
      <c r="K30">
        <f t="shared" si="0"/>
        <v>5.4531625248467028</v>
      </c>
      <c r="L30">
        <f t="shared" si="1"/>
        <v>6.5827793059795594</v>
      </c>
    </row>
    <row r="31" spans="1:12" x14ac:dyDescent="0.25">
      <c r="A31" t="str">
        <f t="shared" si="9"/>
        <v>KP2</v>
      </c>
      <c r="C31">
        <f t="shared" si="10"/>
        <v>2</v>
      </c>
      <c r="D31">
        <v>4</v>
      </c>
      <c r="E31">
        <v>130.68799999999999</v>
      </c>
      <c r="F31">
        <v>5942.6970000000001</v>
      </c>
      <c r="G31">
        <v>1201.56</v>
      </c>
      <c r="H31">
        <v>1314.5360000000001</v>
      </c>
      <c r="I31">
        <v>7582.2759999999998</v>
      </c>
      <c r="K31">
        <f t="shared" si="0"/>
        <v>6.3103598655081727</v>
      </c>
      <c r="L31">
        <f t="shared" si="1"/>
        <v>5.7680246109653899</v>
      </c>
    </row>
    <row r="32" spans="1:12" x14ac:dyDescent="0.25">
      <c r="A32" t="str">
        <f t="shared" si="9"/>
        <v>KP2</v>
      </c>
      <c r="C32">
        <f t="shared" si="10"/>
        <v>2</v>
      </c>
      <c r="D32">
        <v>5</v>
      </c>
      <c r="E32">
        <v>112.497</v>
      </c>
      <c r="F32">
        <v>6222.2629999999999</v>
      </c>
      <c r="G32">
        <v>1104.8610000000001</v>
      </c>
      <c r="H32">
        <v>837.74099999999999</v>
      </c>
      <c r="I32">
        <v>4753.1040000000003</v>
      </c>
      <c r="K32">
        <f t="shared" si="0"/>
        <v>4.3019927393581634</v>
      </c>
      <c r="L32">
        <f t="shared" si="1"/>
        <v>5.6737153845878385</v>
      </c>
    </row>
    <row r="33" spans="1:12" x14ac:dyDescent="0.25">
      <c r="A33" t="str">
        <f t="shared" si="9"/>
        <v>KP2</v>
      </c>
      <c r="C33">
        <f t="shared" si="10"/>
        <v>2</v>
      </c>
      <c r="D33">
        <v>6</v>
      </c>
      <c r="E33">
        <v>209.196</v>
      </c>
      <c r="F33">
        <v>15711.237999999999</v>
      </c>
      <c r="G33">
        <v>3320.806</v>
      </c>
      <c r="H33">
        <v>4162.3770000000004</v>
      </c>
      <c r="I33">
        <v>9049.9989999999998</v>
      </c>
      <c r="K33">
        <f t="shared" si="0"/>
        <v>2.7252417033696035</v>
      </c>
      <c r="L33">
        <f t="shared" si="1"/>
        <v>2.1742381816928162</v>
      </c>
    </row>
    <row r="34" spans="1:12" x14ac:dyDescent="0.25">
      <c r="A34" t="str">
        <f t="shared" si="9"/>
        <v>KP2</v>
      </c>
      <c r="C34">
        <f t="shared" si="10"/>
        <v>2</v>
      </c>
      <c r="D34">
        <v>7</v>
      </c>
      <c r="E34">
        <v>141.69800000000001</v>
      </c>
      <c r="F34">
        <v>8320.4459999999999</v>
      </c>
      <c r="G34">
        <v>1980.42</v>
      </c>
      <c r="H34">
        <v>3832.5459999999998</v>
      </c>
      <c r="I34">
        <v>8026.9970000000003</v>
      </c>
      <c r="K34">
        <f t="shared" si="0"/>
        <v>4.0531791236202421</v>
      </c>
      <c r="L34">
        <f t="shared" si="1"/>
        <v>2.0944293949766033</v>
      </c>
    </row>
    <row r="35" spans="1:12" x14ac:dyDescent="0.25">
      <c r="A35" t="str">
        <f t="shared" si="9"/>
        <v>KP2</v>
      </c>
      <c r="C35">
        <f t="shared" si="10"/>
        <v>2</v>
      </c>
      <c r="D35">
        <v>8</v>
      </c>
      <c r="E35">
        <v>220.685</v>
      </c>
      <c r="F35">
        <v>9134.2510000000002</v>
      </c>
      <c r="G35">
        <v>1829.1479999999999</v>
      </c>
      <c r="H35">
        <v>1582.134</v>
      </c>
      <c r="I35">
        <v>6477.8940000000002</v>
      </c>
      <c r="K35">
        <f t="shared" si="0"/>
        <v>3.5414816078305313</v>
      </c>
      <c r="L35">
        <f t="shared" si="1"/>
        <v>4.0944028761154243</v>
      </c>
    </row>
    <row r="36" spans="1:12" x14ac:dyDescent="0.25">
      <c r="A36" t="str">
        <f t="shared" si="9"/>
        <v>KP2</v>
      </c>
      <c r="C36">
        <f t="shared" si="10"/>
        <v>2</v>
      </c>
      <c r="D36">
        <v>9</v>
      </c>
      <c r="E36">
        <v>120.15600000000001</v>
      </c>
      <c r="F36">
        <v>6995.857</v>
      </c>
      <c r="G36">
        <v>1359.5340000000001</v>
      </c>
      <c r="H36">
        <v>1465.329</v>
      </c>
      <c r="I36">
        <v>6961.8689999999997</v>
      </c>
      <c r="K36">
        <f t="shared" si="0"/>
        <v>5.1207759423449497</v>
      </c>
      <c r="L36">
        <f t="shared" si="1"/>
        <v>4.7510620481816712</v>
      </c>
    </row>
    <row r="37" spans="1:12" x14ac:dyDescent="0.25">
      <c r="A37" t="str">
        <f t="shared" si="9"/>
        <v>KP2</v>
      </c>
      <c r="C37">
        <f t="shared" si="10"/>
        <v>2</v>
      </c>
      <c r="D37">
        <v>10</v>
      </c>
      <c r="E37">
        <v>186.697</v>
      </c>
      <c r="F37">
        <v>8367.3590000000004</v>
      </c>
      <c r="G37">
        <v>2040.7380000000001</v>
      </c>
      <c r="H37">
        <v>2253.7629999999999</v>
      </c>
      <c r="I37">
        <v>7396.058</v>
      </c>
      <c r="K37">
        <f t="shared" si="0"/>
        <v>3.6242075170845056</v>
      </c>
      <c r="L37">
        <f t="shared" si="1"/>
        <v>3.2816485140629252</v>
      </c>
    </row>
    <row r="38" spans="1:12" x14ac:dyDescent="0.25">
      <c r="A38" t="s">
        <v>77</v>
      </c>
      <c r="B38" t="s">
        <v>78</v>
      </c>
      <c r="C38">
        <v>1</v>
      </c>
      <c r="D38">
        <v>1</v>
      </c>
      <c r="E38">
        <v>113.93300000000001</v>
      </c>
      <c r="F38">
        <v>12293.254000000001</v>
      </c>
      <c r="G38">
        <v>1565.8579999999999</v>
      </c>
      <c r="H38">
        <v>602.69500000000005</v>
      </c>
      <c r="I38">
        <v>9640.7260000000006</v>
      </c>
      <c r="K38">
        <f t="shared" si="0"/>
        <v>6.1568328673481254</v>
      </c>
      <c r="L38">
        <f t="shared" si="1"/>
        <v>15.996027841611427</v>
      </c>
    </row>
    <row r="39" spans="1:12" x14ac:dyDescent="0.25">
      <c r="A39" t="str">
        <f t="shared" ref="A39:A46" si="11">A38</f>
        <v>KP2</v>
      </c>
      <c r="C39">
        <f t="shared" ref="C39:C46" si="12">C38</f>
        <v>1</v>
      </c>
      <c r="D39">
        <v>2</v>
      </c>
      <c r="E39">
        <v>134.517</v>
      </c>
      <c r="F39">
        <v>10486.126</v>
      </c>
      <c r="G39">
        <v>2576.8919999999998</v>
      </c>
      <c r="H39">
        <v>1049.809</v>
      </c>
      <c r="I39">
        <v>6708.6319999999996</v>
      </c>
      <c r="K39">
        <f t="shared" si="0"/>
        <v>2.6033811273425504</v>
      </c>
      <c r="L39">
        <f t="shared" si="1"/>
        <v>6.3903357658393096</v>
      </c>
    </row>
    <row r="40" spans="1:12" x14ac:dyDescent="0.25">
      <c r="A40" t="str">
        <f t="shared" si="11"/>
        <v>KP2</v>
      </c>
      <c r="C40">
        <f t="shared" si="12"/>
        <v>1</v>
      </c>
      <c r="D40">
        <v>3</v>
      </c>
      <c r="E40">
        <v>142.655</v>
      </c>
      <c r="F40">
        <v>15244.018</v>
      </c>
      <c r="G40">
        <v>3338.04</v>
      </c>
      <c r="H40">
        <v>993.322</v>
      </c>
      <c r="I40">
        <v>8374.0609999999997</v>
      </c>
      <c r="K40">
        <f t="shared" si="0"/>
        <v>2.5086760494182214</v>
      </c>
      <c r="L40">
        <f t="shared" si="1"/>
        <v>8.4303589369811593</v>
      </c>
    </row>
    <row r="41" spans="1:12" x14ac:dyDescent="0.25">
      <c r="A41" t="str">
        <f t="shared" si="11"/>
        <v>KP2</v>
      </c>
      <c r="C41">
        <f t="shared" si="12"/>
        <v>1</v>
      </c>
      <c r="D41">
        <v>4</v>
      </c>
      <c r="E41">
        <v>151.27199999999999</v>
      </c>
      <c r="F41">
        <v>23113.040000000001</v>
      </c>
      <c r="G41">
        <v>2574.498</v>
      </c>
      <c r="H41">
        <v>419.82799999999997</v>
      </c>
      <c r="I41">
        <v>22057.008000000002</v>
      </c>
      <c r="K41">
        <f t="shared" si="0"/>
        <v>8.5674985958427623</v>
      </c>
      <c r="L41">
        <f t="shared" si="1"/>
        <v>52.538201358651648</v>
      </c>
    </row>
    <row r="42" spans="1:12" x14ac:dyDescent="0.25">
      <c r="A42" t="str">
        <f t="shared" si="11"/>
        <v>KP2</v>
      </c>
      <c r="C42">
        <f t="shared" si="12"/>
        <v>1</v>
      </c>
      <c r="D42">
        <v>5</v>
      </c>
      <c r="E42">
        <v>120.15600000000001</v>
      </c>
      <c r="F42">
        <v>17807.026999999998</v>
      </c>
      <c r="G42">
        <v>1977.548</v>
      </c>
      <c r="H42">
        <v>524.66499999999996</v>
      </c>
      <c r="I42">
        <v>15438.852000000001</v>
      </c>
      <c r="K42">
        <f t="shared" si="0"/>
        <v>7.8070681470184295</v>
      </c>
      <c r="L42">
        <f t="shared" si="1"/>
        <v>29.426113805952372</v>
      </c>
    </row>
    <row r="43" spans="1:12" x14ac:dyDescent="0.25">
      <c r="A43" t="str">
        <f t="shared" si="11"/>
        <v>KP2</v>
      </c>
      <c r="C43">
        <f t="shared" si="12"/>
        <v>1</v>
      </c>
      <c r="D43">
        <v>6</v>
      </c>
      <c r="E43">
        <v>183.82400000000001</v>
      </c>
      <c r="F43">
        <v>17994.681</v>
      </c>
      <c r="G43">
        <v>3504.152</v>
      </c>
      <c r="H43">
        <v>1056.0329999999999</v>
      </c>
      <c r="I43">
        <v>11783.428</v>
      </c>
      <c r="K43">
        <f t="shared" si="0"/>
        <v>3.3627045858741287</v>
      </c>
      <c r="L43">
        <f t="shared" si="1"/>
        <v>11.158200548657097</v>
      </c>
    </row>
    <row r="44" spans="1:12" x14ac:dyDescent="0.25">
      <c r="A44" t="str">
        <f t="shared" si="11"/>
        <v>KP2</v>
      </c>
      <c r="C44">
        <f t="shared" si="12"/>
        <v>1</v>
      </c>
      <c r="D44">
        <v>7</v>
      </c>
      <c r="E44">
        <v>138.82599999999999</v>
      </c>
      <c r="F44">
        <v>16057.823</v>
      </c>
      <c r="G44">
        <v>2417.96</v>
      </c>
      <c r="H44">
        <v>882.74</v>
      </c>
      <c r="I44">
        <v>11812.151</v>
      </c>
      <c r="K44">
        <f t="shared" si="0"/>
        <v>4.8851722112855462</v>
      </c>
      <c r="L44">
        <f t="shared" si="1"/>
        <v>13.381234565104107</v>
      </c>
    </row>
    <row r="45" spans="1:12" x14ac:dyDescent="0.25">
      <c r="A45" t="str">
        <f t="shared" si="11"/>
        <v>KP2</v>
      </c>
      <c r="C45">
        <f t="shared" si="12"/>
        <v>1</v>
      </c>
      <c r="D45">
        <v>8</v>
      </c>
      <c r="E45">
        <v>133.08099999999999</v>
      </c>
      <c r="F45">
        <v>17953.511999999999</v>
      </c>
      <c r="G45">
        <v>3414.154</v>
      </c>
      <c r="H45">
        <v>899.97299999999996</v>
      </c>
      <c r="I45">
        <v>15473.798000000001</v>
      </c>
      <c r="K45">
        <f t="shared" si="0"/>
        <v>4.5322495704646011</v>
      </c>
      <c r="L45">
        <f t="shared" si="1"/>
        <v>17.193624697629819</v>
      </c>
    </row>
    <row r="46" spans="1:12" x14ac:dyDescent="0.25">
      <c r="A46" t="str">
        <f t="shared" si="11"/>
        <v>KP2</v>
      </c>
      <c r="C46">
        <f t="shared" si="12"/>
        <v>1</v>
      </c>
      <c r="D46">
        <v>9</v>
      </c>
      <c r="E46">
        <v>158.93100000000001</v>
      </c>
      <c r="F46">
        <v>19889.891</v>
      </c>
      <c r="G46">
        <v>2398.8119999999999</v>
      </c>
      <c r="H46">
        <v>612.26900000000001</v>
      </c>
      <c r="I46">
        <v>12856.216</v>
      </c>
      <c r="K46">
        <f t="shared" si="0"/>
        <v>5.3594095744059977</v>
      </c>
      <c r="L46">
        <f t="shared" si="1"/>
        <v>20.997659525470013</v>
      </c>
    </row>
    <row r="47" spans="1:12" x14ac:dyDescent="0.25">
      <c r="A47" t="s">
        <v>77</v>
      </c>
      <c r="B47" t="s">
        <v>78</v>
      </c>
      <c r="C47">
        <v>1</v>
      </c>
      <c r="D47">
        <v>1</v>
      </c>
      <c r="E47">
        <v>186.21799999999999</v>
      </c>
      <c r="F47">
        <v>22922.992999999999</v>
      </c>
      <c r="G47">
        <v>3249</v>
      </c>
      <c r="H47">
        <v>860.71900000000005</v>
      </c>
      <c r="I47">
        <v>18858.273000000001</v>
      </c>
      <c r="K47">
        <f t="shared" si="0"/>
        <v>5.8043314866112654</v>
      </c>
      <c r="L47">
        <f t="shared" si="1"/>
        <v>21.909906717523373</v>
      </c>
    </row>
    <row r="48" spans="1:12" x14ac:dyDescent="0.25">
      <c r="A48" t="str">
        <f t="shared" ref="A48:A58" si="13">A47</f>
        <v>KP2</v>
      </c>
      <c r="C48">
        <f t="shared" ref="C48:C58" si="14">C47</f>
        <v>1</v>
      </c>
      <c r="D48">
        <v>2</v>
      </c>
      <c r="E48">
        <v>142.655</v>
      </c>
      <c r="F48">
        <v>10912.656000000001</v>
      </c>
      <c r="G48">
        <v>1674.046</v>
      </c>
      <c r="H48">
        <v>985.66200000000003</v>
      </c>
      <c r="I48">
        <v>6803.8950000000004</v>
      </c>
      <c r="K48">
        <f t="shared" si="0"/>
        <v>4.0643417205978807</v>
      </c>
      <c r="L48">
        <f t="shared" si="1"/>
        <v>6.9028683260590347</v>
      </c>
    </row>
    <row r="49" spans="1:12" x14ac:dyDescent="0.25">
      <c r="A49" t="str">
        <f t="shared" si="13"/>
        <v>KP2</v>
      </c>
      <c r="C49">
        <f t="shared" si="14"/>
        <v>1</v>
      </c>
      <c r="D49">
        <v>3</v>
      </c>
      <c r="E49">
        <v>182.86699999999999</v>
      </c>
      <c r="F49">
        <v>24166.68</v>
      </c>
      <c r="G49">
        <v>4034.5619999999999</v>
      </c>
      <c r="H49">
        <v>2651.5709999999999</v>
      </c>
      <c r="I49">
        <v>16801.738000000001</v>
      </c>
      <c r="K49">
        <f t="shared" si="0"/>
        <v>4.1644515563275526</v>
      </c>
      <c r="L49">
        <f t="shared" si="1"/>
        <v>6.3365220090278562</v>
      </c>
    </row>
    <row r="50" spans="1:12" x14ac:dyDescent="0.25">
      <c r="A50" t="str">
        <f t="shared" si="13"/>
        <v>KP2</v>
      </c>
      <c r="C50">
        <f t="shared" si="14"/>
        <v>1</v>
      </c>
      <c r="D50">
        <v>4</v>
      </c>
      <c r="E50">
        <v>203.45099999999999</v>
      </c>
      <c r="F50">
        <v>19058.373</v>
      </c>
      <c r="G50">
        <v>2910.5520000000001</v>
      </c>
      <c r="H50">
        <v>2353.335</v>
      </c>
      <c r="I50">
        <v>11417.695</v>
      </c>
      <c r="K50">
        <f t="shared" si="0"/>
        <v>3.9228623986102975</v>
      </c>
      <c r="L50">
        <f t="shared" si="1"/>
        <v>4.8517083203198865</v>
      </c>
    </row>
    <row r="51" spans="1:12" x14ac:dyDescent="0.25">
      <c r="A51" t="str">
        <f t="shared" si="13"/>
        <v>KP2</v>
      </c>
      <c r="C51">
        <f t="shared" si="14"/>
        <v>1</v>
      </c>
      <c r="D51">
        <v>5</v>
      </c>
      <c r="E51">
        <v>124.943</v>
      </c>
      <c r="F51">
        <v>9552.1650000000009</v>
      </c>
      <c r="G51">
        <v>1304.0039999999999</v>
      </c>
      <c r="H51">
        <v>1044.5440000000001</v>
      </c>
      <c r="I51">
        <v>5740.6809999999996</v>
      </c>
      <c r="K51">
        <f t="shared" si="0"/>
        <v>4.4023492259226202</v>
      </c>
      <c r="L51">
        <f t="shared" si="1"/>
        <v>5.4958728402058687</v>
      </c>
    </row>
    <row r="52" spans="1:12" x14ac:dyDescent="0.25">
      <c r="A52" t="str">
        <f t="shared" si="13"/>
        <v>KP2</v>
      </c>
      <c r="C52">
        <f t="shared" si="14"/>
        <v>1</v>
      </c>
      <c r="D52">
        <v>6</v>
      </c>
      <c r="E52">
        <v>215.898</v>
      </c>
      <c r="F52">
        <v>24537.201000000001</v>
      </c>
      <c r="G52">
        <v>3670.7429999999999</v>
      </c>
      <c r="H52">
        <v>2789.4389999999999</v>
      </c>
      <c r="I52">
        <v>22199.663</v>
      </c>
      <c r="K52">
        <f t="shared" si="0"/>
        <v>6.047730118943222</v>
      </c>
      <c r="L52">
        <f t="shared" si="1"/>
        <v>7.9584687100166027</v>
      </c>
    </row>
    <row r="53" spans="1:12" x14ac:dyDescent="0.25">
      <c r="A53" t="str">
        <f t="shared" si="13"/>
        <v>KP2</v>
      </c>
      <c r="C53">
        <f t="shared" si="14"/>
        <v>1</v>
      </c>
      <c r="D53">
        <v>7</v>
      </c>
      <c r="E53">
        <v>229.78</v>
      </c>
      <c r="F53">
        <v>13241.576999999999</v>
      </c>
      <c r="G53">
        <v>2268.1239999999998</v>
      </c>
      <c r="H53">
        <v>3116.3969999999999</v>
      </c>
      <c r="I53">
        <v>7802.0039999999999</v>
      </c>
      <c r="K53">
        <f t="shared" si="0"/>
        <v>3.4398489676931248</v>
      </c>
      <c r="L53">
        <f t="shared" si="1"/>
        <v>2.5035334073290407</v>
      </c>
    </row>
    <row r="54" spans="1:12" x14ac:dyDescent="0.25">
      <c r="A54" t="str">
        <f t="shared" si="13"/>
        <v>KP2</v>
      </c>
      <c r="C54">
        <f t="shared" si="14"/>
        <v>1</v>
      </c>
      <c r="D54">
        <v>8</v>
      </c>
      <c r="E54">
        <v>119.199</v>
      </c>
      <c r="F54">
        <v>10314.748</v>
      </c>
      <c r="G54">
        <v>2002.441</v>
      </c>
      <c r="H54">
        <v>938.74900000000002</v>
      </c>
      <c r="I54">
        <v>5754.085</v>
      </c>
      <c r="K54">
        <f t="shared" si="0"/>
        <v>2.8735353501051968</v>
      </c>
      <c r="L54">
        <f t="shared" si="1"/>
        <v>6.1295245054854917</v>
      </c>
    </row>
    <row r="55" spans="1:12" x14ac:dyDescent="0.25">
      <c r="A55" t="str">
        <f t="shared" si="13"/>
        <v>KP2</v>
      </c>
      <c r="C55">
        <f t="shared" si="14"/>
        <v>1</v>
      </c>
      <c r="D55">
        <v>9</v>
      </c>
      <c r="E55">
        <v>133.56</v>
      </c>
      <c r="F55">
        <v>9745.0840000000007</v>
      </c>
      <c r="G55">
        <v>1238.421</v>
      </c>
      <c r="H55">
        <v>999.06600000000003</v>
      </c>
      <c r="I55">
        <v>4486.942</v>
      </c>
      <c r="K55">
        <f t="shared" si="0"/>
        <v>3.6231152411013703</v>
      </c>
      <c r="L55">
        <f t="shared" si="1"/>
        <v>4.4911367216980658</v>
      </c>
    </row>
    <row r="56" spans="1:12" x14ac:dyDescent="0.25">
      <c r="A56" t="str">
        <f t="shared" si="13"/>
        <v>KP2</v>
      </c>
      <c r="C56">
        <f t="shared" si="14"/>
        <v>1</v>
      </c>
      <c r="D56">
        <v>10</v>
      </c>
      <c r="E56">
        <v>172.81399999999999</v>
      </c>
      <c r="F56">
        <v>13908.897999999999</v>
      </c>
      <c r="G56">
        <v>2214.9879999999998</v>
      </c>
      <c r="H56">
        <v>799.923</v>
      </c>
      <c r="I56">
        <v>8258.2129999999997</v>
      </c>
      <c r="K56">
        <f t="shared" si="0"/>
        <v>3.7283330654613027</v>
      </c>
      <c r="L56">
        <f t="shared" si="1"/>
        <v>10.32375991189152</v>
      </c>
    </row>
    <row r="57" spans="1:12" x14ac:dyDescent="0.25">
      <c r="A57" t="str">
        <f t="shared" si="13"/>
        <v>KP2</v>
      </c>
      <c r="C57">
        <f t="shared" si="14"/>
        <v>1</v>
      </c>
      <c r="D57">
        <v>11</v>
      </c>
      <c r="E57">
        <v>139.78299999999999</v>
      </c>
      <c r="F57">
        <v>9975.3439999999991</v>
      </c>
      <c r="G57">
        <v>1501.232</v>
      </c>
      <c r="H57">
        <v>1473.4670000000001</v>
      </c>
      <c r="I57">
        <v>6039.875</v>
      </c>
      <c r="K57">
        <f t="shared" si="0"/>
        <v>4.0232788802796637</v>
      </c>
      <c r="L57">
        <f t="shared" si="1"/>
        <v>4.0990907838451758</v>
      </c>
    </row>
    <row r="58" spans="1:12" x14ac:dyDescent="0.25">
      <c r="A58" t="str">
        <f t="shared" si="13"/>
        <v>KP2</v>
      </c>
      <c r="C58">
        <f t="shared" si="14"/>
        <v>1</v>
      </c>
      <c r="D58">
        <v>12</v>
      </c>
      <c r="E58">
        <v>171.37799999999999</v>
      </c>
      <c r="F58">
        <v>12651.807000000001</v>
      </c>
      <c r="G58">
        <v>1420.809</v>
      </c>
      <c r="H58">
        <v>890.399</v>
      </c>
      <c r="I58">
        <v>8746.018</v>
      </c>
      <c r="K58">
        <f t="shared" si="0"/>
        <v>6.1556606130732563</v>
      </c>
      <c r="L58">
        <f t="shared" si="1"/>
        <v>9.8225829094596921</v>
      </c>
    </row>
    <row r="59" spans="1:12" x14ac:dyDescent="0.25">
      <c r="A59" t="s">
        <v>77</v>
      </c>
      <c r="B59" t="s">
        <v>78</v>
      </c>
      <c r="C59">
        <v>1</v>
      </c>
      <c r="D59">
        <v>1</v>
      </c>
      <c r="E59">
        <v>253.23699999999999</v>
      </c>
      <c r="F59">
        <v>21777.441999999999</v>
      </c>
      <c r="G59">
        <v>3695.1570000000002</v>
      </c>
      <c r="H59">
        <v>1490.222</v>
      </c>
      <c r="I59">
        <v>19716.598000000002</v>
      </c>
      <c r="K59">
        <f t="shared" si="0"/>
        <v>5.3357943924980731</v>
      </c>
      <c r="L59">
        <f t="shared" si="1"/>
        <v>13.230644830099141</v>
      </c>
    </row>
    <row r="60" spans="1:12" x14ac:dyDescent="0.25">
      <c r="A60" t="str">
        <f t="shared" ref="A60:A67" si="15">A59</f>
        <v>KP2</v>
      </c>
      <c r="C60">
        <f t="shared" ref="C60:C67" si="16">C59</f>
        <v>1</v>
      </c>
      <c r="D60">
        <v>2</v>
      </c>
      <c r="E60">
        <v>216.85499999999999</v>
      </c>
      <c r="F60">
        <v>24123.116999999998</v>
      </c>
      <c r="G60">
        <v>3195.384</v>
      </c>
      <c r="H60">
        <v>1694.6310000000001</v>
      </c>
      <c r="I60">
        <v>22037.381000000001</v>
      </c>
      <c r="K60">
        <f t="shared" si="0"/>
        <v>6.8966299512046128</v>
      </c>
      <c r="L60">
        <f t="shared" si="1"/>
        <v>13.004235730374342</v>
      </c>
    </row>
    <row r="61" spans="1:12" x14ac:dyDescent="0.25">
      <c r="A61" t="str">
        <f t="shared" si="15"/>
        <v>KP2</v>
      </c>
      <c r="C61">
        <f t="shared" si="16"/>
        <v>1</v>
      </c>
      <c r="D61">
        <v>3</v>
      </c>
      <c r="E61">
        <v>275.25799999999998</v>
      </c>
      <c r="F61">
        <v>24477.362000000001</v>
      </c>
      <c r="G61">
        <v>3988.127</v>
      </c>
      <c r="H61">
        <v>2544.34</v>
      </c>
      <c r="I61">
        <v>17909.471000000001</v>
      </c>
      <c r="K61">
        <f t="shared" si="0"/>
        <v>4.4906972621483723</v>
      </c>
      <c r="L61">
        <f t="shared" si="1"/>
        <v>7.0389456597781743</v>
      </c>
    </row>
    <row r="62" spans="1:12" x14ac:dyDescent="0.25">
      <c r="A62" t="str">
        <f t="shared" si="15"/>
        <v>KP2</v>
      </c>
      <c r="C62">
        <f t="shared" si="16"/>
        <v>1</v>
      </c>
      <c r="D62">
        <v>4</v>
      </c>
      <c r="E62">
        <v>192.92</v>
      </c>
      <c r="F62">
        <v>20332.218000000001</v>
      </c>
      <c r="G62">
        <v>3699.4650000000001</v>
      </c>
      <c r="H62">
        <v>1292.5150000000001</v>
      </c>
      <c r="I62">
        <v>12242.031999999999</v>
      </c>
      <c r="K62">
        <f t="shared" si="0"/>
        <v>3.3091357804439285</v>
      </c>
      <c r="L62">
        <f t="shared" si="1"/>
        <v>9.4714815688792768</v>
      </c>
    </row>
    <row r="63" spans="1:12" x14ac:dyDescent="0.25">
      <c r="A63" t="str">
        <f t="shared" si="15"/>
        <v>KP2</v>
      </c>
      <c r="C63">
        <f t="shared" si="16"/>
        <v>1</v>
      </c>
      <c r="D63">
        <v>5</v>
      </c>
      <c r="E63">
        <v>157.017</v>
      </c>
      <c r="F63">
        <v>11672.368</v>
      </c>
      <c r="G63">
        <v>1835.85</v>
      </c>
      <c r="H63">
        <v>862.15499999999997</v>
      </c>
      <c r="I63">
        <v>7734.027</v>
      </c>
      <c r="K63">
        <f t="shared" si="0"/>
        <v>4.2127771876787321</v>
      </c>
      <c r="L63">
        <f t="shared" si="1"/>
        <v>8.9705760565095609</v>
      </c>
    </row>
    <row r="64" spans="1:12" x14ac:dyDescent="0.25">
      <c r="A64" t="str">
        <f t="shared" si="15"/>
        <v>KP2</v>
      </c>
      <c r="C64">
        <f t="shared" si="16"/>
        <v>1</v>
      </c>
      <c r="D64">
        <v>6</v>
      </c>
      <c r="E64">
        <v>169.94200000000001</v>
      </c>
      <c r="F64">
        <v>12044.325000000001</v>
      </c>
      <c r="G64">
        <v>2110.6289999999999</v>
      </c>
      <c r="H64">
        <v>1270.4939999999999</v>
      </c>
      <c r="I64">
        <v>10958.134</v>
      </c>
      <c r="K64">
        <f t="shared" si="0"/>
        <v>5.1918807142325818</v>
      </c>
      <c r="L64">
        <f t="shared" si="1"/>
        <v>8.6250970095096875</v>
      </c>
    </row>
    <row r="65" spans="1:12" x14ac:dyDescent="0.25">
      <c r="A65" t="str">
        <f t="shared" si="15"/>
        <v>KP2</v>
      </c>
      <c r="C65">
        <f t="shared" si="16"/>
        <v>1</v>
      </c>
      <c r="D65">
        <v>7</v>
      </c>
      <c r="E65">
        <v>139.304</v>
      </c>
      <c r="F65">
        <v>10773.831</v>
      </c>
      <c r="G65">
        <v>1407.405</v>
      </c>
      <c r="H65">
        <v>287.70400000000001</v>
      </c>
      <c r="I65">
        <v>12706.859</v>
      </c>
      <c r="K65">
        <f t="shared" si="0"/>
        <v>9.0285731541382912</v>
      </c>
      <c r="L65">
        <f t="shared" si="1"/>
        <v>44.166431471234326</v>
      </c>
    </row>
    <row r="66" spans="1:12" x14ac:dyDescent="0.25">
      <c r="A66" t="str">
        <f t="shared" si="15"/>
        <v>KP2</v>
      </c>
      <c r="C66">
        <f t="shared" si="16"/>
        <v>1</v>
      </c>
      <c r="D66">
        <v>8</v>
      </c>
      <c r="E66">
        <v>158.453</v>
      </c>
      <c r="F66">
        <v>7634.4549999999999</v>
      </c>
      <c r="G66">
        <v>1166.614</v>
      </c>
      <c r="H66">
        <v>1092.415</v>
      </c>
      <c r="I66">
        <v>4895.76</v>
      </c>
      <c r="K66">
        <f t="shared" ref="K66:K129" si="17">I66/G66</f>
        <v>4.1965551587757393</v>
      </c>
      <c r="L66">
        <f t="shared" ref="L66:L129" si="18">I66/H66</f>
        <v>4.4815935335930028</v>
      </c>
    </row>
    <row r="67" spans="1:12" x14ac:dyDescent="0.25">
      <c r="A67" t="str">
        <f t="shared" si="15"/>
        <v>KP2</v>
      </c>
      <c r="C67">
        <f t="shared" si="16"/>
        <v>1</v>
      </c>
      <c r="D67">
        <v>9</v>
      </c>
      <c r="E67">
        <v>125.422</v>
      </c>
      <c r="F67">
        <v>9349.6710000000003</v>
      </c>
      <c r="G67">
        <v>1294.43</v>
      </c>
      <c r="H67">
        <v>448.55099999999999</v>
      </c>
      <c r="I67">
        <v>10081.617</v>
      </c>
      <c r="K67">
        <f t="shared" si="17"/>
        <v>7.7884605579289721</v>
      </c>
      <c r="L67">
        <f t="shared" si="18"/>
        <v>22.475965943671959</v>
      </c>
    </row>
    <row r="68" spans="1:12" x14ac:dyDescent="0.25">
      <c r="A68" t="s">
        <v>77</v>
      </c>
      <c r="B68" t="s">
        <v>78</v>
      </c>
      <c r="C68">
        <v>1</v>
      </c>
      <c r="D68">
        <v>1</v>
      </c>
      <c r="E68">
        <v>235.04599999999999</v>
      </c>
      <c r="F68">
        <v>35196.620000000003</v>
      </c>
      <c r="G68">
        <v>4708.5839999999998</v>
      </c>
      <c r="H68">
        <v>1462.9349999999999</v>
      </c>
      <c r="I68">
        <v>27286.428</v>
      </c>
      <c r="K68">
        <f t="shared" si="17"/>
        <v>5.7950390180997093</v>
      </c>
      <c r="L68">
        <f t="shared" si="18"/>
        <v>18.651838940212656</v>
      </c>
    </row>
    <row r="69" spans="1:12" x14ac:dyDescent="0.25">
      <c r="A69" t="str">
        <f t="shared" ref="A69:A75" si="19">A68</f>
        <v>KP2</v>
      </c>
      <c r="C69">
        <f t="shared" ref="C69:C75" si="20">C68</f>
        <v>1</v>
      </c>
      <c r="D69">
        <v>2</v>
      </c>
      <c r="E69">
        <v>148.87899999999999</v>
      </c>
      <c r="F69">
        <v>20267.114000000001</v>
      </c>
      <c r="G69">
        <v>2263.8159999999998</v>
      </c>
      <c r="H69">
        <v>1221.1869999999999</v>
      </c>
      <c r="I69">
        <v>16886.469000000001</v>
      </c>
      <c r="K69">
        <f t="shared" si="17"/>
        <v>7.4592939532188138</v>
      </c>
      <c r="L69">
        <f t="shared" si="18"/>
        <v>13.827914152377975</v>
      </c>
    </row>
    <row r="70" spans="1:12" x14ac:dyDescent="0.25">
      <c r="A70" t="str">
        <f t="shared" si="19"/>
        <v>KP2</v>
      </c>
      <c r="C70">
        <f t="shared" si="20"/>
        <v>1</v>
      </c>
      <c r="D70">
        <v>3</v>
      </c>
      <c r="E70">
        <v>226.429</v>
      </c>
      <c r="F70">
        <v>34303.347999999998</v>
      </c>
      <c r="G70">
        <v>3600.3719999999998</v>
      </c>
      <c r="H70">
        <v>1269.537</v>
      </c>
      <c r="I70">
        <v>28161.508000000002</v>
      </c>
      <c r="K70">
        <f t="shared" si="17"/>
        <v>7.8218328550494238</v>
      </c>
      <c r="L70">
        <f t="shared" si="18"/>
        <v>22.182502754941368</v>
      </c>
    </row>
    <row r="71" spans="1:12" x14ac:dyDescent="0.25">
      <c r="A71" t="str">
        <f t="shared" si="19"/>
        <v>KP2</v>
      </c>
      <c r="C71">
        <f t="shared" si="20"/>
        <v>1</v>
      </c>
      <c r="D71">
        <v>4</v>
      </c>
      <c r="E71">
        <v>256.10899999999998</v>
      </c>
      <c r="F71">
        <v>26550.172999999999</v>
      </c>
      <c r="G71">
        <v>2068.9810000000002</v>
      </c>
      <c r="H71">
        <v>856.89</v>
      </c>
      <c r="I71">
        <v>16181.33</v>
      </c>
      <c r="K71">
        <f t="shared" si="17"/>
        <v>7.8209176401329925</v>
      </c>
      <c r="L71">
        <f t="shared" si="18"/>
        <v>18.88378905110341</v>
      </c>
    </row>
    <row r="72" spans="1:12" x14ac:dyDescent="0.25">
      <c r="A72" t="str">
        <f t="shared" si="19"/>
        <v>KP2</v>
      </c>
      <c r="C72">
        <f t="shared" si="20"/>
        <v>1</v>
      </c>
      <c r="D72">
        <v>5</v>
      </c>
      <c r="E72">
        <v>206.80199999999999</v>
      </c>
      <c r="F72">
        <v>32701.108</v>
      </c>
      <c r="G72">
        <v>2759.759</v>
      </c>
      <c r="H72">
        <v>1290.5999999999999</v>
      </c>
      <c r="I72">
        <v>20044.992999999999</v>
      </c>
      <c r="K72">
        <f t="shared" si="17"/>
        <v>7.2633128472449942</v>
      </c>
      <c r="L72">
        <f t="shared" si="18"/>
        <v>15.531530295986363</v>
      </c>
    </row>
    <row r="73" spans="1:12" x14ac:dyDescent="0.25">
      <c r="A73" t="str">
        <f t="shared" si="19"/>
        <v>KP2</v>
      </c>
      <c r="C73">
        <f t="shared" si="20"/>
        <v>1</v>
      </c>
      <c r="D73">
        <v>6</v>
      </c>
      <c r="E73">
        <v>224.51499999999999</v>
      </c>
      <c r="F73">
        <v>37823.775999999998</v>
      </c>
      <c r="G73">
        <v>3428.9940000000001</v>
      </c>
      <c r="H73">
        <v>3903.8739999999998</v>
      </c>
      <c r="I73">
        <v>22785.602999999999</v>
      </c>
      <c r="K73">
        <f t="shared" si="17"/>
        <v>6.6449818809831687</v>
      </c>
      <c r="L73">
        <f t="shared" si="18"/>
        <v>5.8366645542351012</v>
      </c>
    </row>
    <row r="74" spans="1:12" x14ac:dyDescent="0.25">
      <c r="A74" t="str">
        <f t="shared" si="19"/>
        <v>KP2</v>
      </c>
      <c r="C74">
        <f t="shared" si="20"/>
        <v>1</v>
      </c>
      <c r="D74">
        <v>7</v>
      </c>
      <c r="E74">
        <v>151.751</v>
      </c>
      <c r="F74">
        <v>23216.441999999999</v>
      </c>
      <c r="G74">
        <v>2367.6959999999999</v>
      </c>
      <c r="H74">
        <v>705.61699999999996</v>
      </c>
      <c r="I74">
        <v>12497.663</v>
      </c>
      <c r="K74">
        <f t="shared" si="17"/>
        <v>5.2784069407559082</v>
      </c>
      <c r="L74">
        <f t="shared" si="18"/>
        <v>17.711680699302882</v>
      </c>
    </row>
    <row r="75" spans="1:12" x14ac:dyDescent="0.25">
      <c r="A75" t="str">
        <f t="shared" si="19"/>
        <v>KP2</v>
      </c>
      <c r="C75">
        <f t="shared" si="20"/>
        <v>1</v>
      </c>
      <c r="D75">
        <v>8</v>
      </c>
      <c r="E75">
        <v>89.04</v>
      </c>
      <c r="F75">
        <v>14758.128000000001</v>
      </c>
      <c r="G75">
        <v>1274.3240000000001</v>
      </c>
      <c r="H75">
        <v>533.28200000000004</v>
      </c>
      <c r="I75">
        <v>8560.2790000000005</v>
      </c>
      <c r="K75">
        <f t="shared" si="17"/>
        <v>6.7175059090152898</v>
      </c>
      <c r="L75">
        <f t="shared" si="18"/>
        <v>16.052068136558145</v>
      </c>
    </row>
    <row r="76" spans="1:12" x14ac:dyDescent="0.25">
      <c r="A76" t="s">
        <v>77</v>
      </c>
      <c r="B76" t="s">
        <v>78</v>
      </c>
      <c r="C76">
        <v>2</v>
      </c>
      <c r="D76">
        <v>1</v>
      </c>
      <c r="E76">
        <v>165.63300000000001</v>
      </c>
      <c r="F76">
        <v>16485.789000000001</v>
      </c>
      <c r="G76">
        <v>2011.5360000000001</v>
      </c>
      <c r="H76">
        <v>846.83699999999999</v>
      </c>
      <c r="I76">
        <v>12895.949000000001</v>
      </c>
      <c r="K76">
        <f t="shared" si="17"/>
        <v>6.4109958757884522</v>
      </c>
      <c r="L76">
        <f t="shared" si="18"/>
        <v>15.228372166072102</v>
      </c>
    </row>
    <row r="77" spans="1:12" x14ac:dyDescent="0.25">
      <c r="A77" t="str">
        <f t="shared" ref="A77:A85" si="21">A76</f>
        <v>KP2</v>
      </c>
      <c r="C77">
        <f t="shared" ref="C77:C85" si="22">C76</f>
        <v>2</v>
      </c>
      <c r="D77">
        <v>2</v>
      </c>
      <c r="E77">
        <v>204.40899999999999</v>
      </c>
      <c r="F77">
        <v>33764.800000000003</v>
      </c>
      <c r="G77">
        <v>4085.3049999999998</v>
      </c>
      <c r="H77">
        <v>1404.5329999999999</v>
      </c>
      <c r="I77">
        <v>22003.392</v>
      </c>
      <c r="K77">
        <f t="shared" si="17"/>
        <v>5.38598513452484</v>
      </c>
      <c r="L77">
        <f t="shared" si="18"/>
        <v>15.665984352094256</v>
      </c>
    </row>
    <row r="78" spans="1:12" x14ac:dyDescent="0.25">
      <c r="A78" t="str">
        <f t="shared" si="21"/>
        <v>KP2</v>
      </c>
      <c r="C78">
        <f t="shared" si="22"/>
        <v>2</v>
      </c>
      <c r="D78">
        <v>3</v>
      </c>
      <c r="E78">
        <v>145.04900000000001</v>
      </c>
      <c r="F78">
        <v>11889.701999999999</v>
      </c>
      <c r="G78">
        <v>2315.9949999999999</v>
      </c>
      <c r="H78">
        <v>1316.45</v>
      </c>
      <c r="I78">
        <v>6162.9030000000002</v>
      </c>
      <c r="K78">
        <f t="shared" si="17"/>
        <v>2.6610174028873121</v>
      </c>
      <c r="L78">
        <f t="shared" si="18"/>
        <v>4.6814561889931259</v>
      </c>
    </row>
    <row r="79" spans="1:12" x14ac:dyDescent="0.25">
      <c r="A79" t="str">
        <f t="shared" si="21"/>
        <v>KP2</v>
      </c>
      <c r="C79">
        <f t="shared" si="22"/>
        <v>2</v>
      </c>
      <c r="D79">
        <v>4</v>
      </c>
      <c r="E79">
        <v>143.613</v>
      </c>
      <c r="F79">
        <v>11960.550999999999</v>
      </c>
      <c r="G79">
        <v>2145.096</v>
      </c>
      <c r="H79">
        <v>1031.6179999999999</v>
      </c>
      <c r="I79">
        <v>6754.5879999999997</v>
      </c>
      <c r="K79">
        <f t="shared" si="17"/>
        <v>3.1488511469882932</v>
      </c>
      <c r="L79">
        <f t="shared" si="18"/>
        <v>6.547567025778922</v>
      </c>
    </row>
    <row r="80" spans="1:12" x14ac:dyDescent="0.25">
      <c r="A80" t="str">
        <f t="shared" si="21"/>
        <v>KP2</v>
      </c>
      <c r="C80">
        <f t="shared" si="22"/>
        <v>2</v>
      </c>
      <c r="D80">
        <v>5</v>
      </c>
      <c r="E80">
        <v>190.52600000000001</v>
      </c>
      <c r="F80">
        <v>16551.850999999999</v>
      </c>
      <c r="G80">
        <v>2568.2750000000001</v>
      </c>
      <c r="H80">
        <v>1158.4760000000001</v>
      </c>
      <c r="I80">
        <v>14219.58</v>
      </c>
      <c r="K80">
        <f t="shared" si="17"/>
        <v>5.5366267241631055</v>
      </c>
      <c r="L80">
        <f t="shared" si="18"/>
        <v>12.274384622555839</v>
      </c>
    </row>
    <row r="81" spans="1:12" x14ac:dyDescent="0.25">
      <c r="A81" t="str">
        <f t="shared" si="21"/>
        <v>KP2</v>
      </c>
      <c r="C81">
        <f t="shared" si="22"/>
        <v>2</v>
      </c>
      <c r="D81">
        <v>6</v>
      </c>
      <c r="E81">
        <v>149.83600000000001</v>
      </c>
      <c r="F81">
        <v>13156.367</v>
      </c>
      <c r="G81">
        <v>2400.248</v>
      </c>
      <c r="H81">
        <v>1128.318</v>
      </c>
      <c r="I81">
        <v>11224.775</v>
      </c>
      <c r="K81">
        <f t="shared" si="17"/>
        <v>4.6765063443444177</v>
      </c>
      <c r="L81">
        <f t="shared" si="18"/>
        <v>9.9482371104599938</v>
      </c>
    </row>
    <row r="82" spans="1:12" x14ac:dyDescent="0.25">
      <c r="A82" t="str">
        <f t="shared" si="21"/>
        <v>KP2</v>
      </c>
      <c r="C82">
        <f t="shared" si="22"/>
        <v>2</v>
      </c>
      <c r="D82">
        <v>7</v>
      </c>
      <c r="E82">
        <v>124.464</v>
      </c>
      <c r="F82">
        <v>14971.632</v>
      </c>
      <c r="G82">
        <v>3449.1</v>
      </c>
      <c r="H82">
        <v>1289.643</v>
      </c>
      <c r="I82">
        <v>12484.736999999999</v>
      </c>
      <c r="K82">
        <f t="shared" si="17"/>
        <v>3.6197086196399058</v>
      </c>
      <c r="L82">
        <f t="shared" si="18"/>
        <v>9.6807697944314821</v>
      </c>
    </row>
    <row r="83" spans="1:12" x14ac:dyDescent="0.25">
      <c r="A83" t="str">
        <f t="shared" si="21"/>
        <v>KP2</v>
      </c>
      <c r="C83">
        <f t="shared" si="22"/>
        <v>2</v>
      </c>
      <c r="D83">
        <v>8</v>
      </c>
      <c r="E83">
        <v>168.506</v>
      </c>
      <c r="F83">
        <v>13554.653</v>
      </c>
      <c r="G83">
        <v>2551.9989999999998</v>
      </c>
      <c r="H83">
        <v>957.41899999999998</v>
      </c>
      <c r="I83">
        <v>10099.329</v>
      </c>
      <c r="K83">
        <f t="shared" si="17"/>
        <v>3.95741887046194</v>
      </c>
      <c r="L83">
        <f t="shared" si="18"/>
        <v>10.548494441827454</v>
      </c>
    </row>
    <row r="84" spans="1:12" x14ac:dyDescent="0.25">
      <c r="A84" t="str">
        <f t="shared" si="21"/>
        <v>KP2</v>
      </c>
      <c r="C84">
        <f t="shared" si="22"/>
        <v>2</v>
      </c>
      <c r="D84">
        <v>9</v>
      </c>
      <c r="E84">
        <v>136.911</v>
      </c>
      <c r="F84">
        <v>10029.438</v>
      </c>
      <c r="G84">
        <v>2646.3049999999998</v>
      </c>
      <c r="H84">
        <v>1037.8420000000001</v>
      </c>
      <c r="I84">
        <v>5166.7089999999998</v>
      </c>
      <c r="K84">
        <f t="shared" si="17"/>
        <v>1.952423851370118</v>
      </c>
      <c r="L84">
        <f t="shared" si="18"/>
        <v>4.9783194359064282</v>
      </c>
    </row>
    <row r="85" spans="1:12" x14ac:dyDescent="0.25">
      <c r="A85" t="str">
        <f t="shared" si="21"/>
        <v>KP2</v>
      </c>
      <c r="C85">
        <f t="shared" si="22"/>
        <v>2</v>
      </c>
      <c r="D85">
        <v>10</v>
      </c>
      <c r="E85">
        <v>98.614000000000004</v>
      </c>
      <c r="F85">
        <v>10385.119000000001</v>
      </c>
      <c r="G85">
        <v>1191.5070000000001</v>
      </c>
      <c r="H85">
        <v>603.17399999999998</v>
      </c>
      <c r="I85">
        <v>9190.7389999999996</v>
      </c>
      <c r="K85">
        <f t="shared" si="17"/>
        <v>7.7135417584621822</v>
      </c>
      <c r="L85">
        <f t="shared" si="18"/>
        <v>15.237293053082526</v>
      </c>
    </row>
    <row r="86" spans="1:12" x14ac:dyDescent="0.25">
      <c r="A86" t="s">
        <v>77</v>
      </c>
      <c r="B86" t="s">
        <v>78</v>
      </c>
      <c r="C86">
        <v>2</v>
      </c>
      <c r="D86">
        <v>1</v>
      </c>
      <c r="E86">
        <v>208.239</v>
      </c>
      <c r="F86">
        <v>22663.531999999999</v>
      </c>
      <c r="G86">
        <v>4355.7759999999998</v>
      </c>
      <c r="H86">
        <v>582.11</v>
      </c>
      <c r="I86">
        <v>19943.506000000001</v>
      </c>
      <c r="K86">
        <f t="shared" si="17"/>
        <v>4.5786344385018882</v>
      </c>
      <c r="L86">
        <f t="shared" si="18"/>
        <v>34.26071704660631</v>
      </c>
    </row>
    <row r="87" spans="1:12" x14ac:dyDescent="0.25">
      <c r="A87" t="str">
        <f t="shared" ref="A87:A98" si="23">A86</f>
        <v>KP2</v>
      </c>
      <c r="C87">
        <f t="shared" ref="C87:C98" si="24">C86</f>
        <v>2</v>
      </c>
      <c r="D87">
        <v>2</v>
      </c>
      <c r="E87">
        <v>186.21799999999999</v>
      </c>
      <c r="F87">
        <v>19963.612000000001</v>
      </c>
      <c r="G87">
        <v>2761.674</v>
      </c>
      <c r="H87">
        <v>931.09</v>
      </c>
      <c r="I87">
        <v>12244.904</v>
      </c>
      <c r="K87">
        <f t="shared" si="17"/>
        <v>4.4338701816362107</v>
      </c>
      <c r="L87">
        <f t="shared" si="18"/>
        <v>13.151149727738456</v>
      </c>
    </row>
    <row r="88" spans="1:12" x14ac:dyDescent="0.25">
      <c r="A88" t="str">
        <f t="shared" si="23"/>
        <v>KP2</v>
      </c>
      <c r="C88">
        <f t="shared" si="24"/>
        <v>2</v>
      </c>
      <c r="D88">
        <v>3</v>
      </c>
      <c r="E88">
        <v>199.62200000000001</v>
      </c>
      <c r="F88">
        <v>20456.683000000001</v>
      </c>
      <c r="G88">
        <v>3731.5390000000002</v>
      </c>
      <c r="H88">
        <v>1086.191</v>
      </c>
      <c r="I88">
        <v>18577.749</v>
      </c>
      <c r="K88">
        <f t="shared" si="17"/>
        <v>4.9785755957528508</v>
      </c>
      <c r="L88">
        <f t="shared" si="18"/>
        <v>17.103574785650036</v>
      </c>
    </row>
    <row r="89" spans="1:12" x14ac:dyDescent="0.25">
      <c r="A89" t="str">
        <f t="shared" si="23"/>
        <v>KP2</v>
      </c>
      <c r="C89">
        <f t="shared" si="24"/>
        <v>2</v>
      </c>
      <c r="D89">
        <v>4</v>
      </c>
      <c r="E89">
        <v>178.08</v>
      </c>
      <c r="F89">
        <v>17743.837</v>
      </c>
      <c r="G89">
        <v>3004.8580000000002</v>
      </c>
      <c r="H89">
        <v>2511.3090000000002</v>
      </c>
      <c r="I89">
        <v>9677.5859999999993</v>
      </c>
      <c r="K89">
        <f t="shared" si="17"/>
        <v>3.2206466994446989</v>
      </c>
      <c r="L89">
        <f t="shared" si="18"/>
        <v>3.8536022448850376</v>
      </c>
    </row>
    <row r="90" spans="1:12" x14ac:dyDescent="0.25">
      <c r="A90" t="str">
        <f t="shared" si="23"/>
        <v>KP2</v>
      </c>
      <c r="C90">
        <f t="shared" si="24"/>
        <v>2</v>
      </c>
      <c r="D90">
        <v>5</v>
      </c>
      <c r="E90">
        <v>235.52500000000001</v>
      </c>
      <c r="F90">
        <v>19834.839</v>
      </c>
      <c r="G90">
        <v>3187.2460000000001</v>
      </c>
      <c r="H90">
        <v>2183.8719999999998</v>
      </c>
      <c r="I90">
        <v>12928.022000000001</v>
      </c>
      <c r="K90">
        <f t="shared" si="17"/>
        <v>4.0561732605515859</v>
      </c>
      <c r="L90">
        <f t="shared" si="18"/>
        <v>5.9197709389561304</v>
      </c>
    </row>
    <row r="91" spans="1:12" x14ac:dyDescent="0.25">
      <c r="A91" t="str">
        <f t="shared" si="23"/>
        <v>KP2</v>
      </c>
      <c r="C91">
        <f t="shared" si="24"/>
        <v>2</v>
      </c>
      <c r="D91">
        <v>6</v>
      </c>
      <c r="E91">
        <v>158.93100000000001</v>
      </c>
      <c r="F91">
        <v>12132.886</v>
      </c>
      <c r="G91">
        <v>1939.73</v>
      </c>
      <c r="H91">
        <v>1267.6220000000001</v>
      </c>
      <c r="I91">
        <v>8453.0480000000007</v>
      </c>
      <c r="K91">
        <f t="shared" si="17"/>
        <v>4.35784774169601</v>
      </c>
      <c r="L91">
        <f t="shared" si="18"/>
        <v>6.6684295476096187</v>
      </c>
    </row>
    <row r="92" spans="1:12" x14ac:dyDescent="0.25">
      <c r="A92" t="str">
        <f t="shared" si="23"/>
        <v>KP2</v>
      </c>
      <c r="C92">
        <f t="shared" si="24"/>
        <v>2</v>
      </c>
      <c r="D92">
        <v>7</v>
      </c>
      <c r="E92">
        <v>131.166</v>
      </c>
      <c r="F92">
        <v>9416.69</v>
      </c>
      <c r="G92">
        <v>1742.502</v>
      </c>
      <c r="H92">
        <v>2948.8490000000002</v>
      </c>
      <c r="I92">
        <v>7946.0950000000003</v>
      </c>
      <c r="K92">
        <f t="shared" si="17"/>
        <v>4.5601640629393829</v>
      </c>
      <c r="L92">
        <f t="shared" si="18"/>
        <v>2.6946428928710828</v>
      </c>
    </row>
    <row r="93" spans="1:12" x14ac:dyDescent="0.25">
      <c r="A93" t="str">
        <f t="shared" si="23"/>
        <v>KP2</v>
      </c>
      <c r="C93">
        <f t="shared" si="24"/>
        <v>2</v>
      </c>
      <c r="D93">
        <v>8</v>
      </c>
      <c r="E93">
        <v>260.89699999999999</v>
      </c>
      <c r="F93">
        <v>25269.626</v>
      </c>
      <c r="G93">
        <v>4425.1880000000001</v>
      </c>
      <c r="H93">
        <v>3336.125</v>
      </c>
      <c r="I93">
        <v>21842.066999999999</v>
      </c>
      <c r="K93">
        <f t="shared" si="17"/>
        <v>4.9358506350464655</v>
      </c>
      <c r="L93">
        <f t="shared" si="18"/>
        <v>6.5471368728689718</v>
      </c>
    </row>
    <row r="94" spans="1:12" x14ac:dyDescent="0.25">
      <c r="A94" t="str">
        <f t="shared" si="23"/>
        <v>KP2</v>
      </c>
      <c r="C94">
        <f t="shared" si="24"/>
        <v>2</v>
      </c>
      <c r="D94">
        <v>9</v>
      </c>
      <c r="E94">
        <v>121.592</v>
      </c>
      <c r="F94">
        <v>11468.915999999999</v>
      </c>
      <c r="G94">
        <v>1707.077</v>
      </c>
      <c r="H94">
        <v>1589.3150000000001</v>
      </c>
      <c r="I94">
        <v>8309.4349999999995</v>
      </c>
      <c r="K94">
        <f t="shared" si="17"/>
        <v>4.8676392453298822</v>
      </c>
      <c r="L94">
        <f t="shared" si="18"/>
        <v>5.2283121973932163</v>
      </c>
    </row>
    <row r="95" spans="1:12" x14ac:dyDescent="0.25">
      <c r="A95" t="str">
        <f t="shared" si="23"/>
        <v>KP2</v>
      </c>
      <c r="C95">
        <f t="shared" si="24"/>
        <v>2</v>
      </c>
      <c r="D95">
        <v>10</v>
      </c>
      <c r="E95">
        <v>99.572000000000003</v>
      </c>
      <c r="F95">
        <v>10550.752</v>
      </c>
      <c r="G95">
        <v>2048.8760000000002</v>
      </c>
      <c r="H95">
        <v>1564.9010000000001</v>
      </c>
      <c r="I95">
        <v>9505.2510000000002</v>
      </c>
      <c r="K95">
        <f t="shared" si="17"/>
        <v>4.6392514725146858</v>
      </c>
      <c r="L95">
        <f t="shared" si="18"/>
        <v>6.0740270470783777</v>
      </c>
    </row>
    <row r="96" spans="1:12" x14ac:dyDescent="0.25">
      <c r="A96" t="str">
        <f t="shared" si="23"/>
        <v>KP2</v>
      </c>
      <c r="C96">
        <f t="shared" si="24"/>
        <v>2</v>
      </c>
      <c r="D96">
        <v>11</v>
      </c>
      <c r="E96">
        <v>185.739</v>
      </c>
      <c r="F96">
        <v>16959.712</v>
      </c>
      <c r="G96">
        <v>3317.9340000000002</v>
      </c>
      <c r="H96">
        <v>3128.8440000000001</v>
      </c>
      <c r="I96">
        <v>14725.097</v>
      </c>
      <c r="K96">
        <f t="shared" si="17"/>
        <v>4.4380319198633842</v>
      </c>
      <c r="L96">
        <f t="shared" si="18"/>
        <v>4.7062419858580355</v>
      </c>
    </row>
    <row r="97" spans="1:12" x14ac:dyDescent="0.25">
      <c r="A97" t="str">
        <f t="shared" si="23"/>
        <v>KP2</v>
      </c>
      <c r="C97">
        <f t="shared" si="24"/>
        <v>2</v>
      </c>
      <c r="D97">
        <v>12</v>
      </c>
      <c r="E97">
        <v>206.32400000000001</v>
      </c>
      <c r="F97">
        <v>17044.921999999999</v>
      </c>
      <c r="G97">
        <v>2875.1280000000002</v>
      </c>
      <c r="H97">
        <v>1216.4000000000001</v>
      </c>
      <c r="I97">
        <v>15409.651</v>
      </c>
      <c r="K97">
        <f t="shared" si="17"/>
        <v>5.3596399882022636</v>
      </c>
      <c r="L97">
        <f t="shared" si="18"/>
        <v>12.668243176586648</v>
      </c>
    </row>
    <row r="98" spans="1:12" x14ac:dyDescent="0.25">
      <c r="A98" t="str">
        <f t="shared" si="23"/>
        <v>KP2</v>
      </c>
      <c r="C98">
        <f t="shared" si="24"/>
        <v>2</v>
      </c>
      <c r="D98">
        <v>13</v>
      </c>
      <c r="E98">
        <v>154.14400000000001</v>
      </c>
      <c r="F98">
        <v>13236.311</v>
      </c>
      <c r="G98">
        <v>2182.9140000000002</v>
      </c>
      <c r="H98">
        <v>1404.0540000000001</v>
      </c>
      <c r="I98">
        <v>12854.78</v>
      </c>
      <c r="K98">
        <f t="shared" si="17"/>
        <v>5.8888165085752346</v>
      </c>
      <c r="L98">
        <f t="shared" si="18"/>
        <v>9.155474077207856</v>
      </c>
    </row>
    <row r="99" spans="1:12" x14ac:dyDescent="0.25">
      <c r="A99" t="s">
        <v>77</v>
      </c>
      <c r="B99" t="s">
        <v>78</v>
      </c>
      <c r="C99">
        <v>2</v>
      </c>
      <c r="D99">
        <v>1</v>
      </c>
      <c r="E99">
        <v>185.26</v>
      </c>
      <c r="F99">
        <v>22914.855</v>
      </c>
      <c r="G99">
        <v>3372.9850000000001</v>
      </c>
      <c r="H99">
        <v>1931.1130000000001</v>
      </c>
      <c r="I99">
        <v>13927.088</v>
      </c>
      <c r="K99">
        <f t="shared" si="17"/>
        <v>4.1290097643481962</v>
      </c>
      <c r="L99">
        <f t="shared" si="18"/>
        <v>7.2119487570121477</v>
      </c>
    </row>
    <row r="100" spans="1:12" x14ac:dyDescent="0.25">
      <c r="A100" t="str">
        <f t="shared" ref="A100:A107" si="25">A99</f>
        <v>KP2</v>
      </c>
      <c r="C100">
        <f t="shared" ref="C100:C107" si="26">C99</f>
        <v>2</v>
      </c>
      <c r="D100">
        <v>2</v>
      </c>
      <c r="E100">
        <v>133.56</v>
      </c>
      <c r="F100">
        <v>16065.483</v>
      </c>
      <c r="G100">
        <v>2844.49</v>
      </c>
      <c r="H100">
        <v>1770.2670000000001</v>
      </c>
      <c r="I100">
        <v>8632.5640000000003</v>
      </c>
      <c r="K100">
        <f t="shared" si="17"/>
        <v>3.0348371764358464</v>
      </c>
      <c r="L100">
        <f t="shared" si="18"/>
        <v>4.8764192068202146</v>
      </c>
    </row>
    <row r="101" spans="1:12" x14ac:dyDescent="0.25">
      <c r="A101" t="str">
        <f t="shared" si="25"/>
        <v>KP2</v>
      </c>
      <c r="C101">
        <f t="shared" si="26"/>
        <v>2</v>
      </c>
      <c r="D101">
        <v>3</v>
      </c>
      <c r="E101">
        <v>143.13399999999999</v>
      </c>
      <c r="F101">
        <v>11906.457</v>
      </c>
      <c r="G101">
        <v>2454.8209999999999</v>
      </c>
      <c r="H101">
        <v>1572.0809999999999</v>
      </c>
      <c r="I101">
        <v>12100.813</v>
      </c>
      <c r="K101">
        <f t="shared" si="17"/>
        <v>4.9294074802195356</v>
      </c>
      <c r="L101">
        <f t="shared" si="18"/>
        <v>7.6973215756694477</v>
      </c>
    </row>
    <row r="102" spans="1:12" x14ac:dyDescent="0.25">
      <c r="A102" t="str">
        <f t="shared" si="25"/>
        <v>KP2</v>
      </c>
      <c r="C102">
        <f t="shared" si="26"/>
        <v>2</v>
      </c>
      <c r="D102">
        <v>4</v>
      </c>
      <c r="E102">
        <v>110.58199999999999</v>
      </c>
      <c r="F102">
        <v>12636.967000000001</v>
      </c>
      <c r="G102">
        <v>1977.069</v>
      </c>
      <c r="H102">
        <v>872.20799999999997</v>
      </c>
      <c r="I102">
        <v>14531.22</v>
      </c>
      <c r="K102">
        <f t="shared" si="17"/>
        <v>7.3498800497099497</v>
      </c>
      <c r="L102">
        <f t="shared" si="18"/>
        <v>16.66026911012052</v>
      </c>
    </row>
    <row r="103" spans="1:12" x14ac:dyDescent="0.25">
      <c r="A103" t="str">
        <f t="shared" si="25"/>
        <v>KP2</v>
      </c>
      <c r="C103">
        <f t="shared" si="26"/>
        <v>2</v>
      </c>
      <c r="D103">
        <v>5</v>
      </c>
      <c r="E103">
        <v>182.38800000000001</v>
      </c>
      <c r="F103">
        <v>11130.468999999999</v>
      </c>
      <c r="G103">
        <v>1706.5989999999999</v>
      </c>
      <c r="H103">
        <v>1807.127</v>
      </c>
      <c r="I103">
        <v>4533.3770000000004</v>
      </c>
      <c r="K103">
        <f t="shared" si="17"/>
        <v>2.6563809072898792</v>
      </c>
      <c r="L103">
        <f t="shared" si="18"/>
        <v>2.5086100755508607</v>
      </c>
    </row>
    <row r="104" spans="1:12" x14ac:dyDescent="0.25">
      <c r="A104" t="str">
        <f t="shared" si="25"/>
        <v>KP2</v>
      </c>
      <c r="C104">
        <f t="shared" si="26"/>
        <v>2</v>
      </c>
      <c r="D104">
        <v>6</v>
      </c>
      <c r="E104">
        <v>159.41</v>
      </c>
      <c r="F104">
        <v>12273.147999999999</v>
      </c>
      <c r="G104">
        <v>2056.5349999999999</v>
      </c>
      <c r="H104">
        <v>1975.633</v>
      </c>
      <c r="I104">
        <v>7569.3509999999997</v>
      </c>
      <c r="K104">
        <f t="shared" si="17"/>
        <v>3.6806332009909872</v>
      </c>
      <c r="L104">
        <f t="shared" si="18"/>
        <v>3.8313548113440095</v>
      </c>
    </row>
    <row r="105" spans="1:12" x14ac:dyDescent="0.25">
      <c r="A105" t="str">
        <f t="shared" si="25"/>
        <v>KP2</v>
      </c>
      <c r="C105">
        <f t="shared" si="26"/>
        <v>2</v>
      </c>
      <c r="D105">
        <v>7</v>
      </c>
      <c r="E105">
        <v>176.64400000000001</v>
      </c>
      <c r="F105">
        <v>19160.816999999999</v>
      </c>
      <c r="G105">
        <v>3361.018</v>
      </c>
      <c r="H105">
        <v>3427.558</v>
      </c>
      <c r="I105">
        <v>20539.977999999999</v>
      </c>
      <c r="K105">
        <f t="shared" si="17"/>
        <v>6.1112371311311033</v>
      </c>
      <c r="L105">
        <f t="shared" si="18"/>
        <v>5.9925982288264708</v>
      </c>
    </row>
    <row r="106" spans="1:12" x14ac:dyDescent="0.25">
      <c r="A106" t="str">
        <f t="shared" si="25"/>
        <v>KP2</v>
      </c>
      <c r="C106">
        <f t="shared" si="26"/>
        <v>2</v>
      </c>
      <c r="D106">
        <v>8</v>
      </c>
      <c r="E106">
        <v>115.369</v>
      </c>
      <c r="F106">
        <v>11987.359</v>
      </c>
      <c r="G106">
        <v>2674.07</v>
      </c>
      <c r="H106">
        <v>1581.1769999999999</v>
      </c>
      <c r="I106">
        <v>10112.733</v>
      </c>
      <c r="K106">
        <f t="shared" si="17"/>
        <v>3.7817757201569142</v>
      </c>
      <c r="L106">
        <f t="shared" si="18"/>
        <v>6.3956995326898891</v>
      </c>
    </row>
    <row r="107" spans="1:12" x14ac:dyDescent="0.25">
      <c r="A107" t="str">
        <f t="shared" si="25"/>
        <v>KP2</v>
      </c>
      <c r="C107">
        <f t="shared" si="26"/>
        <v>2</v>
      </c>
      <c r="D107">
        <v>9</v>
      </c>
      <c r="E107">
        <v>239.35499999999999</v>
      </c>
      <c r="F107">
        <v>21638.136999999999</v>
      </c>
      <c r="G107">
        <v>3926.373</v>
      </c>
      <c r="H107">
        <v>5812.9669999999996</v>
      </c>
      <c r="I107">
        <v>15365.61</v>
      </c>
      <c r="K107">
        <f t="shared" si="17"/>
        <v>3.9134361406825078</v>
      </c>
      <c r="L107">
        <f t="shared" si="18"/>
        <v>2.6433334302431102</v>
      </c>
    </row>
    <row r="108" spans="1:12" x14ac:dyDescent="0.25">
      <c r="A108" t="s">
        <v>77</v>
      </c>
      <c r="B108" t="s">
        <v>78</v>
      </c>
      <c r="C108">
        <v>2</v>
      </c>
      <c r="D108">
        <v>1</v>
      </c>
      <c r="E108">
        <v>168.98400000000001</v>
      </c>
      <c r="F108">
        <v>21513.194</v>
      </c>
      <c r="G108">
        <v>2950.2849999999999</v>
      </c>
      <c r="H108">
        <v>2403.12</v>
      </c>
      <c r="I108">
        <v>15467.096</v>
      </c>
      <c r="K108">
        <f t="shared" si="17"/>
        <v>5.2425769035872802</v>
      </c>
      <c r="L108">
        <f t="shared" si="18"/>
        <v>6.4362562002729788</v>
      </c>
    </row>
    <row r="109" spans="1:12" x14ac:dyDescent="0.25">
      <c r="A109" t="str">
        <f t="shared" ref="A109:A116" si="27">A108</f>
        <v>KP2</v>
      </c>
      <c r="C109">
        <f t="shared" ref="C109:C116" si="28">C108</f>
        <v>2</v>
      </c>
      <c r="D109">
        <v>2</v>
      </c>
      <c r="E109">
        <v>189.09</v>
      </c>
      <c r="F109">
        <v>20028.717000000001</v>
      </c>
      <c r="G109">
        <v>2068.5030000000002</v>
      </c>
      <c r="H109">
        <v>1780.32</v>
      </c>
      <c r="I109">
        <v>13519.707</v>
      </c>
      <c r="K109">
        <f t="shared" si="17"/>
        <v>6.535986169708238</v>
      </c>
      <c r="L109">
        <f t="shared" si="18"/>
        <v>7.5939758021029933</v>
      </c>
    </row>
    <row r="110" spans="1:12" x14ac:dyDescent="0.25">
      <c r="A110" t="str">
        <f t="shared" si="27"/>
        <v>KP2</v>
      </c>
      <c r="C110">
        <f t="shared" si="28"/>
        <v>2</v>
      </c>
      <c r="D110">
        <v>3</v>
      </c>
      <c r="E110">
        <v>237.44</v>
      </c>
      <c r="F110">
        <v>26506.61</v>
      </c>
      <c r="G110">
        <v>4059.933</v>
      </c>
      <c r="H110">
        <v>9008.83</v>
      </c>
      <c r="I110">
        <v>14596.324000000001</v>
      </c>
      <c r="K110">
        <f t="shared" si="17"/>
        <v>3.5952130244513887</v>
      </c>
      <c r="L110">
        <f t="shared" si="18"/>
        <v>1.6202241578540166</v>
      </c>
    </row>
    <row r="111" spans="1:12" x14ac:dyDescent="0.25">
      <c r="A111" t="str">
        <f t="shared" si="27"/>
        <v>KP2</v>
      </c>
      <c r="C111">
        <f t="shared" si="28"/>
        <v>2</v>
      </c>
      <c r="D111">
        <v>4</v>
      </c>
      <c r="E111">
        <v>157.495</v>
      </c>
      <c r="F111">
        <v>18869.761999999999</v>
      </c>
      <c r="G111">
        <v>2330.357</v>
      </c>
      <c r="H111">
        <v>6014.0240000000003</v>
      </c>
      <c r="I111">
        <v>7554.0320000000002</v>
      </c>
      <c r="K111">
        <f t="shared" si="17"/>
        <v>3.2415771489089442</v>
      </c>
      <c r="L111">
        <f t="shared" si="18"/>
        <v>1.25606948026812</v>
      </c>
    </row>
    <row r="112" spans="1:12" x14ac:dyDescent="0.25">
      <c r="A112" t="str">
        <f t="shared" si="27"/>
        <v>KP2</v>
      </c>
      <c r="C112">
        <f t="shared" si="28"/>
        <v>2</v>
      </c>
      <c r="D112">
        <v>5</v>
      </c>
      <c r="E112">
        <v>146.964</v>
      </c>
      <c r="F112">
        <v>15724.163</v>
      </c>
      <c r="G112">
        <v>2172.3829999999998</v>
      </c>
      <c r="H112">
        <v>9319.991</v>
      </c>
      <c r="I112">
        <v>7882.4269999999997</v>
      </c>
      <c r="K112">
        <f t="shared" si="17"/>
        <v>3.6284702099031341</v>
      </c>
      <c r="L112">
        <f t="shared" si="18"/>
        <v>0.84575478667307724</v>
      </c>
    </row>
    <row r="113" spans="1:12" x14ac:dyDescent="0.25">
      <c r="A113" t="str">
        <f t="shared" si="27"/>
        <v>KP2</v>
      </c>
      <c r="C113">
        <f t="shared" si="28"/>
        <v>2</v>
      </c>
      <c r="D113">
        <v>6</v>
      </c>
      <c r="E113">
        <v>175.68600000000001</v>
      </c>
      <c r="F113">
        <v>30974.883000000002</v>
      </c>
      <c r="G113">
        <v>3391.6550000000002</v>
      </c>
      <c r="H113">
        <v>3408.41</v>
      </c>
      <c r="I113">
        <v>16007.558999999999</v>
      </c>
      <c r="K113">
        <f t="shared" si="17"/>
        <v>4.7196896500381076</v>
      </c>
      <c r="L113">
        <f t="shared" si="18"/>
        <v>4.6964886853400856</v>
      </c>
    </row>
    <row r="114" spans="1:12" x14ac:dyDescent="0.25">
      <c r="A114" t="str">
        <f t="shared" si="27"/>
        <v>KP2</v>
      </c>
      <c r="C114">
        <f t="shared" si="28"/>
        <v>2</v>
      </c>
      <c r="D114">
        <v>7</v>
      </c>
      <c r="E114">
        <v>186.697</v>
      </c>
      <c r="F114">
        <v>31959.109</v>
      </c>
      <c r="G114">
        <v>3368.1979999999999</v>
      </c>
      <c r="H114">
        <v>2912.9459999999999</v>
      </c>
      <c r="I114">
        <v>24246.624</v>
      </c>
      <c r="K114">
        <f t="shared" si="17"/>
        <v>7.1986931884645742</v>
      </c>
      <c r="L114">
        <f t="shared" si="18"/>
        <v>8.323746475217872</v>
      </c>
    </row>
    <row r="115" spans="1:12" x14ac:dyDescent="0.25">
      <c r="A115" t="str">
        <f t="shared" si="27"/>
        <v>KP2</v>
      </c>
      <c r="C115">
        <f t="shared" si="28"/>
        <v>2</v>
      </c>
      <c r="D115">
        <v>8</v>
      </c>
      <c r="E115">
        <v>184.78200000000001</v>
      </c>
      <c r="F115">
        <v>17989.894</v>
      </c>
      <c r="G115">
        <v>2152.7559999999999</v>
      </c>
      <c r="H115">
        <v>2905.2860000000001</v>
      </c>
      <c r="I115">
        <v>13012.275</v>
      </c>
      <c r="K115">
        <f t="shared" si="17"/>
        <v>6.0444727595695937</v>
      </c>
      <c r="L115">
        <f t="shared" si="18"/>
        <v>4.478827557768839</v>
      </c>
    </row>
    <row r="116" spans="1:12" x14ac:dyDescent="0.25">
      <c r="A116" t="str">
        <f t="shared" si="27"/>
        <v>KP2</v>
      </c>
      <c r="C116">
        <f t="shared" si="28"/>
        <v>2</v>
      </c>
      <c r="D116">
        <v>9</v>
      </c>
      <c r="E116">
        <v>202.01499999999999</v>
      </c>
      <c r="F116">
        <v>24076.203000000001</v>
      </c>
      <c r="G116">
        <v>2718.1109999999999</v>
      </c>
      <c r="H116">
        <v>1498.36</v>
      </c>
      <c r="I116">
        <v>18427.434000000001</v>
      </c>
      <c r="K116">
        <f t="shared" si="17"/>
        <v>6.7795001749376684</v>
      </c>
      <c r="L116">
        <f t="shared" si="18"/>
        <v>12.298402253130091</v>
      </c>
    </row>
    <row r="117" spans="1:12" x14ac:dyDescent="0.25">
      <c r="A117" t="s">
        <v>79</v>
      </c>
      <c r="B117" t="s">
        <v>78</v>
      </c>
      <c r="C117">
        <v>1</v>
      </c>
      <c r="D117">
        <v>1</v>
      </c>
      <c r="E117">
        <v>202.97300000000001</v>
      </c>
      <c r="F117">
        <v>4783.2629999999999</v>
      </c>
      <c r="G117">
        <v>1216.8789999999999</v>
      </c>
      <c r="H117">
        <v>2835.8739999999998</v>
      </c>
      <c r="I117">
        <v>5969.9830000000002</v>
      </c>
      <c r="K117">
        <f t="shared" si="17"/>
        <v>4.9059791482965851</v>
      </c>
      <c r="L117">
        <f t="shared" si="18"/>
        <v>2.1051651095923165</v>
      </c>
    </row>
    <row r="118" spans="1:12" x14ac:dyDescent="0.25">
      <c r="A118" t="str">
        <f t="shared" ref="A118:A128" si="29">A117</f>
        <v>KT2</v>
      </c>
      <c r="C118">
        <f t="shared" ref="C118:C128" si="30">C117</f>
        <v>1</v>
      </c>
      <c r="D118">
        <v>2</v>
      </c>
      <c r="E118">
        <v>216.85499999999999</v>
      </c>
      <c r="F118">
        <v>6671.2920000000004</v>
      </c>
      <c r="G118">
        <v>1082.8399999999999</v>
      </c>
      <c r="H118">
        <v>2085.7359999999999</v>
      </c>
      <c r="I118">
        <v>6353.4290000000001</v>
      </c>
      <c r="K118">
        <f t="shared" si="17"/>
        <v>5.8673756048908432</v>
      </c>
      <c r="L118">
        <f t="shared" si="18"/>
        <v>3.0461328758769088</v>
      </c>
    </row>
    <row r="119" spans="1:12" x14ac:dyDescent="0.25">
      <c r="A119" t="str">
        <f t="shared" si="29"/>
        <v>KT2</v>
      </c>
      <c r="C119">
        <f t="shared" si="30"/>
        <v>1</v>
      </c>
      <c r="D119">
        <v>3</v>
      </c>
      <c r="E119">
        <v>127.815</v>
      </c>
      <c r="F119">
        <v>4499.8670000000002</v>
      </c>
      <c r="G119">
        <v>719.5</v>
      </c>
      <c r="H119">
        <v>1422.2449999999999</v>
      </c>
      <c r="I119">
        <v>3123.578</v>
      </c>
      <c r="K119">
        <f t="shared" si="17"/>
        <v>4.341317581653926</v>
      </c>
      <c r="L119">
        <f t="shared" si="18"/>
        <v>2.1962306072441811</v>
      </c>
    </row>
    <row r="120" spans="1:12" x14ac:dyDescent="0.25">
      <c r="A120" t="str">
        <f t="shared" si="29"/>
        <v>KT2</v>
      </c>
      <c r="C120">
        <f t="shared" si="30"/>
        <v>1</v>
      </c>
      <c r="D120">
        <v>4</v>
      </c>
      <c r="E120">
        <v>193.399</v>
      </c>
      <c r="F120">
        <v>8058.5919999999996</v>
      </c>
      <c r="G120">
        <v>1130.711</v>
      </c>
      <c r="H120">
        <v>1944.5170000000001</v>
      </c>
      <c r="I120">
        <v>7061.44</v>
      </c>
      <c r="K120">
        <f t="shared" si="17"/>
        <v>6.2451324874348968</v>
      </c>
      <c r="L120">
        <f t="shared" si="18"/>
        <v>3.6314622088672919</v>
      </c>
    </row>
    <row r="121" spans="1:12" x14ac:dyDescent="0.25">
      <c r="A121" t="str">
        <f t="shared" si="29"/>
        <v>KT2</v>
      </c>
      <c r="C121">
        <f t="shared" si="30"/>
        <v>1</v>
      </c>
      <c r="D121">
        <v>5</v>
      </c>
      <c r="E121">
        <v>149.83600000000001</v>
      </c>
      <c r="F121">
        <v>4048.444</v>
      </c>
      <c r="G121">
        <v>838.22</v>
      </c>
      <c r="H121">
        <v>1943.0809999999999</v>
      </c>
      <c r="I121">
        <v>3698.029</v>
      </c>
      <c r="K121">
        <f t="shared" si="17"/>
        <v>4.41176421464532</v>
      </c>
      <c r="L121">
        <f t="shared" si="18"/>
        <v>1.9031779941237654</v>
      </c>
    </row>
    <row r="122" spans="1:12" x14ac:dyDescent="0.25">
      <c r="A122" t="str">
        <f t="shared" si="29"/>
        <v>KT2</v>
      </c>
      <c r="C122">
        <f t="shared" si="30"/>
        <v>1</v>
      </c>
      <c r="D122">
        <v>6</v>
      </c>
      <c r="E122">
        <v>219.249</v>
      </c>
      <c r="F122">
        <v>7827.375</v>
      </c>
      <c r="G122">
        <v>1179.0609999999999</v>
      </c>
      <c r="H122">
        <v>1907.6559999999999</v>
      </c>
      <c r="I122">
        <v>6975.2730000000001</v>
      </c>
      <c r="K122">
        <f t="shared" si="17"/>
        <v>5.9159560022763884</v>
      </c>
      <c r="L122">
        <f t="shared" si="18"/>
        <v>3.6564626955803354</v>
      </c>
    </row>
    <row r="123" spans="1:12" x14ac:dyDescent="0.25">
      <c r="A123" t="str">
        <f t="shared" si="29"/>
        <v>KT2</v>
      </c>
      <c r="C123">
        <f t="shared" si="30"/>
        <v>1</v>
      </c>
      <c r="D123">
        <v>7</v>
      </c>
      <c r="E123">
        <v>277.173</v>
      </c>
      <c r="F123">
        <v>10253.951999999999</v>
      </c>
      <c r="G123">
        <v>1764.5219999999999</v>
      </c>
      <c r="H123">
        <v>2873.692</v>
      </c>
      <c r="I123">
        <v>8029.8689999999997</v>
      </c>
      <c r="K123">
        <f t="shared" si="17"/>
        <v>4.5507332864084438</v>
      </c>
      <c r="L123">
        <f t="shared" si="18"/>
        <v>2.7942691840322484</v>
      </c>
    </row>
    <row r="124" spans="1:12" x14ac:dyDescent="0.25">
      <c r="A124" t="str">
        <f t="shared" si="29"/>
        <v>KT2</v>
      </c>
      <c r="C124">
        <f t="shared" si="30"/>
        <v>1</v>
      </c>
      <c r="D124">
        <v>8</v>
      </c>
      <c r="E124">
        <v>202.01499999999999</v>
      </c>
      <c r="F124">
        <v>6470.2340000000004</v>
      </c>
      <c r="G124">
        <v>1084.2760000000001</v>
      </c>
      <c r="H124">
        <v>1551.018</v>
      </c>
      <c r="I124">
        <v>7174.8940000000002</v>
      </c>
      <c r="K124">
        <f t="shared" si="17"/>
        <v>6.6172210765524646</v>
      </c>
      <c r="L124">
        <f t="shared" si="18"/>
        <v>4.6259256823582966</v>
      </c>
    </row>
    <row r="125" spans="1:12" x14ac:dyDescent="0.25">
      <c r="A125" t="str">
        <f t="shared" si="29"/>
        <v>KT2</v>
      </c>
      <c r="C125">
        <f t="shared" si="30"/>
        <v>1</v>
      </c>
      <c r="D125">
        <v>9</v>
      </c>
      <c r="E125">
        <v>199.62200000000001</v>
      </c>
      <c r="F125">
        <v>7876.2030000000004</v>
      </c>
      <c r="G125">
        <v>1428.4680000000001</v>
      </c>
      <c r="H125">
        <v>1536.6569999999999</v>
      </c>
      <c r="I125">
        <v>9998.3220000000001</v>
      </c>
      <c r="K125">
        <f t="shared" si="17"/>
        <v>6.9993321516477787</v>
      </c>
      <c r="L125">
        <f t="shared" si="18"/>
        <v>6.506541147438889</v>
      </c>
    </row>
    <row r="126" spans="1:12" x14ac:dyDescent="0.25">
      <c r="A126" t="str">
        <f t="shared" si="29"/>
        <v>KT2</v>
      </c>
      <c r="C126">
        <f t="shared" si="30"/>
        <v>1</v>
      </c>
      <c r="D126">
        <v>10</v>
      </c>
      <c r="E126">
        <v>132.124</v>
      </c>
      <c r="F126">
        <v>5405.1059999999998</v>
      </c>
      <c r="G126">
        <v>1219.751</v>
      </c>
      <c r="H126">
        <v>2356.2069999999999</v>
      </c>
      <c r="I126">
        <v>2571.1469999999999</v>
      </c>
      <c r="K126">
        <f t="shared" si="17"/>
        <v>2.1079277655849431</v>
      </c>
      <c r="L126">
        <f t="shared" si="18"/>
        <v>1.0912228849163084</v>
      </c>
    </row>
    <row r="127" spans="1:12" x14ac:dyDescent="0.25">
      <c r="A127" t="str">
        <f t="shared" si="29"/>
        <v>KT2</v>
      </c>
      <c r="C127">
        <f t="shared" si="30"/>
        <v>1</v>
      </c>
      <c r="D127">
        <v>11</v>
      </c>
      <c r="E127">
        <v>128.773</v>
      </c>
      <c r="F127">
        <v>4212.6409999999996</v>
      </c>
      <c r="G127">
        <v>775.98800000000006</v>
      </c>
      <c r="H127">
        <v>2964.6460000000002</v>
      </c>
      <c r="I127">
        <v>2701.835</v>
      </c>
      <c r="K127">
        <f t="shared" si="17"/>
        <v>3.481799976288293</v>
      </c>
      <c r="L127">
        <f t="shared" si="18"/>
        <v>0.91135164198356222</v>
      </c>
    </row>
    <row r="128" spans="1:12" x14ac:dyDescent="0.25">
      <c r="A128" t="str">
        <f t="shared" si="29"/>
        <v>KT2</v>
      </c>
      <c r="C128">
        <f t="shared" si="30"/>
        <v>1</v>
      </c>
      <c r="D128">
        <v>12</v>
      </c>
      <c r="E128">
        <v>245.09899999999999</v>
      </c>
      <c r="F128">
        <v>5014.9579999999996</v>
      </c>
      <c r="G128">
        <v>777.42399999999998</v>
      </c>
      <c r="H128">
        <v>1509.8489999999999</v>
      </c>
      <c r="I128">
        <v>3204.0010000000002</v>
      </c>
      <c r="K128">
        <f t="shared" si="17"/>
        <v>4.1213044619152486</v>
      </c>
      <c r="L128">
        <f t="shared" si="18"/>
        <v>2.122067173604778</v>
      </c>
    </row>
    <row r="129" spans="1:12" x14ac:dyDescent="0.25">
      <c r="A129" t="s">
        <v>79</v>
      </c>
      <c r="B129" t="s">
        <v>78</v>
      </c>
      <c r="C129">
        <v>1</v>
      </c>
      <c r="D129">
        <v>1</v>
      </c>
      <c r="E129">
        <v>269.99200000000002</v>
      </c>
      <c r="F129">
        <v>17431.240000000002</v>
      </c>
      <c r="G129">
        <v>3948.873</v>
      </c>
      <c r="H129">
        <v>2906.2440000000001</v>
      </c>
      <c r="I129">
        <v>16176.543</v>
      </c>
      <c r="K129">
        <f t="shared" si="17"/>
        <v>4.0964961395314559</v>
      </c>
      <c r="L129">
        <f t="shared" si="18"/>
        <v>5.5661338139536802</v>
      </c>
    </row>
    <row r="130" spans="1:12" x14ac:dyDescent="0.25">
      <c r="A130" t="str">
        <f t="shared" ref="A130:A135" si="31">A129</f>
        <v>KT2</v>
      </c>
      <c r="C130">
        <f t="shared" ref="C130:C135" si="32">C129</f>
        <v>1</v>
      </c>
      <c r="D130">
        <v>2</v>
      </c>
      <c r="E130">
        <v>162.28200000000001</v>
      </c>
      <c r="F130">
        <v>10405.224</v>
      </c>
      <c r="G130">
        <v>2242.7530000000002</v>
      </c>
      <c r="H130">
        <v>2131.692</v>
      </c>
      <c r="I130">
        <v>7764.6639999999998</v>
      </c>
      <c r="K130">
        <f t="shared" ref="K130:K193" si="33">I130/G130</f>
        <v>3.4621128586161736</v>
      </c>
      <c r="L130">
        <f t="shared" ref="L130:L193" si="34">I130/H130</f>
        <v>3.6424886897356652</v>
      </c>
    </row>
    <row r="131" spans="1:12" x14ac:dyDescent="0.25">
      <c r="A131" t="str">
        <f t="shared" si="31"/>
        <v>KT2</v>
      </c>
      <c r="C131">
        <f t="shared" si="32"/>
        <v>1</v>
      </c>
      <c r="D131">
        <v>3</v>
      </c>
      <c r="E131">
        <v>191.005</v>
      </c>
      <c r="F131">
        <v>17967.395</v>
      </c>
      <c r="G131">
        <v>3171.4490000000001</v>
      </c>
      <c r="H131">
        <v>2473.9690000000001</v>
      </c>
      <c r="I131">
        <v>13646.085999999999</v>
      </c>
      <c r="K131">
        <f t="shared" si="33"/>
        <v>4.302792193725959</v>
      </c>
      <c r="L131">
        <f t="shared" si="34"/>
        <v>5.5158678221109474</v>
      </c>
    </row>
    <row r="132" spans="1:12" x14ac:dyDescent="0.25">
      <c r="A132" t="str">
        <f t="shared" si="31"/>
        <v>KT2</v>
      </c>
      <c r="C132">
        <f t="shared" si="32"/>
        <v>1</v>
      </c>
      <c r="D132">
        <v>4</v>
      </c>
      <c r="E132">
        <v>153.18700000000001</v>
      </c>
      <c r="F132">
        <v>18884.123</v>
      </c>
      <c r="G132">
        <v>3963.2339999999999</v>
      </c>
      <c r="H132">
        <v>3851.2159999999999</v>
      </c>
      <c r="I132">
        <v>14874.454</v>
      </c>
      <c r="K132">
        <f t="shared" si="33"/>
        <v>3.7531102125183624</v>
      </c>
      <c r="L132">
        <f t="shared" si="34"/>
        <v>3.862274668572212</v>
      </c>
    </row>
    <row r="133" spans="1:12" x14ac:dyDescent="0.25">
      <c r="A133" t="str">
        <f t="shared" si="31"/>
        <v>KT2</v>
      </c>
      <c r="C133">
        <f t="shared" si="32"/>
        <v>1</v>
      </c>
      <c r="D133">
        <v>5</v>
      </c>
      <c r="E133">
        <v>328.39499999999998</v>
      </c>
      <c r="F133">
        <v>19469.106</v>
      </c>
      <c r="G133">
        <v>5488.402</v>
      </c>
      <c r="H133">
        <v>9489.4539999999997</v>
      </c>
      <c r="I133">
        <v>20662.048999999999</v>
      </c>
      <c r="K133">
        <f t="shared" si="33"/>
        <v>3.7646748543565138</v>
      </c>
      <c r="L133">
        <f t="shared" si="34"/>
        <v>2.1773696358083403</v>
      </c>
    </row>
    <row r="134" spans="1:12" x14ac:dyDescent="0.25">
      <c r="A134" t="str">
        <f t="shared" si="31"/>
        <v>KT2</v>
      </c>
      <c r="C134">
        <f t="shared" si="32"/>
        <v>1</v>
      </c>
      <c r="D134">
        <v>6</v>
      </c>
      <c r="E134">
        <v>326.00099999999998</v>
      </c>
      <c r="F134">
        <v>28146.19</v>
      </c>
      <c r="G134">
        <v>5415.1589999999997</v>
      </c>
      <c r="H134">
        <v>4874.2179999999998</v>
      </c>
      <c r="I134">
        <v>10202.252</v>
      </c>
      <c r="K134">
        <f t="shared" si="33"/>
        <v>1.884017071336225</v>
      </c>
      <c r="L134">
        <f t="shared" si="34"/>
        <v>2.0931053965990034</v>
      </c>
    </row>
    <row r="135" spans="1:12" x14ac:dyDescent="0.25">
      <c r="A135" t="str">
        <f t="shared" si="31"/>
        <v>KT2</v>
      </c>
      <c r="C135">
        <f t="shared" si="32"/>
        <v>1</v>
      </c>
      <c r="D135">
        <v>7</v>
      </c>
      <c r="E135">
        <v>197.70699999999999</v>
      </c>
      <c r="F135">
        <v>8283.5849999999991</v>
      </c>
      <c r="G135">
        <v>1843.9880000000001</v>
      </c>
      <c r="H135">
        <v>2336.58</v>
      </c>
      <c r="I135">
        <v>8168.6949999999997</v>
      </c>
      <c r="K135">
        <f t="shared" si="33"/>
        <v>4.4299068106733879</v>
      </c>
      <c r="L135">
        <f t="shared" si="34"/>
        <v>3.4960048446875347</v>
      </c>
    </row>
    <row r="136" spans="1:12" x14ac:dyDescent="0.25">
      <c r="A136" t="s">
        <v>79</v>
      </c>
      <c r="B136" t="s">
        <v>78</v>
      </c>
      <c r="C136">
        <v>1</v>
      </c>
      <c r="D136">
        <v>1</v>
      </c>
      <c r="E136">
        <v>179.995</v>
      </c>
      <c r="F136">
        <v>12347.826999999999</v>
      </c>
      <c r="G136">
        <v>3654.9450000000002</v>
      </c>
      <c r="H136">
        <v>3495.5349999999999</v>
      </c>
      <c r="I136">
        <v>14963.014999999999</v>
      </c>
      <c r="K136">
        <f t="shared" si="33"/>
        <v>4.0939097578759736</v>
      </c>
      <c r="L136">
        <f t="shared" si="34"/>
        <v>4.2806079756031625</v>
      </c>
    </row>
    <row r="137" spans="1:12" x14ac:dyDescent="0.25">
      <c r="A137" t="str">
        <f t="shared" ref="A137:A148" si="35">A136</f>
        <v>KT2</v>
      </c>
      <c r="C137">
        <f t="shared" ref="C137:C148" si="36">C136</f>
        <v>1</v>
      </c>
      <c r="D137">
        <v>2</v>
      </c>
      <c r="E137">
        <v>257.06700000000001</v>
      </c>
      <c r="F137">
        <v>20495.457999999999</v>
      </c>
      <c r="G137">
        <v>4845.0159999999996</v>
      </c>
      <c r="H137">
        <v>5619.5680000000002</v>
      </c>
      <c r="I137">
        <v>20517.957999999999</v>
      </c>
      <c r="K137">
        <f t="shared" si="33"/>
        <v>4.234858667133401</v>
      </c>
      <c r="L137">
        <f t="shared" si="34"/>
        <v>3.6511628651882133</v>
      </c>
    </row>
    <row r="138" spans="1:12" x14ac:dyDescent="0.25">
      <c r="A138" t="str">
        <f t="shared" si="35"/>
        <v>KT2</v>
      </c>
      <c r="C138">
        <f t="shared" si="36"/>
        <v>1</v>
      </c>
      <c r="D138">
        <v>3</v>
      </c>
      <c r="E138">
        <v>199.62200000000001</v>
      </c>
      <c r="F138">
        <v>18463.815999999999</v>
      </c>
      <c r="G138">
        <v>3728.1880000000001</v>
      </c>
      <c r="H138">
        <v>3530.9589999999998</v>
      </c>
      <c r="I138">
        <v>13812.198</v>
      </c>
      <c r="K138">
        <f t="shared" si="33"/>
        <v>3.7048019037666555</v>
      </c>
      <c r="L138">
        <f t="shared" si="34"/>
        <v>3.9117412578282562</v>
      </c>
    </row>
    <row r="139" spans="1:12" x14ac:dyDescent="0.25">
      <c r="A139" t="str">
        <f t="shared" si="35"/>
        <v>KT2</v>
      </c>
      <c r="C139">
        <f t="shared" si="36"/>
        <v>1</v>
      </c>
      <c r="D139">
        <v>4</v>
      </c>
      <c r="E139">
        <v>196.27099999999999</v>
      </c>
      <c r="F139">
        <v>10590.005999999999</v>
      </c>
      <c r="G139">
        <v>2187.701</v>
      </c>
      <c r="H139">
        <v>2440.9389999999999</v>
      </c>
      <c r="I139">
        <v>8680.9140000000007</v>
      </c>
      <c r="K139">
        <f t="shared" si="33"/>
        <v>3.968053221166878</v>
      </c>
      <c r="L139">
        <f t="shared" si="34"/>
        <v>3.5563830148971363</v>
      </c>
    </row>
    <row r="140" spans="1:12" x14ac:dyDescent="0.25">
      <c r="A140" t="str">
        <f t="shared" si="35"/>
        <v>KT2</v>
      </c>
      <c r="C140">
        <f t="shared" si="36"/>
        <v>1</v>
      </c>
      <c r="D140">
        <v>5</v>
      </c>
      <c r="E140">
        <v>286.26799999999997</v>
      </c>
      <c r="F140">
        <v>18795.562000000002</v>
      </c>
      <c r="G140">
        <v>3356.2310000000002</v>
      </c>
      <c r="H140">
        <v>3481.652</v>
      </c>
      <c r="I140">
        <v>13663.32</v>
      </c>
      <c r="K140">
        <f t="shared" si="33"/>
        <v>4.0710308676607774</v>
      </c>
      <c r="L140">
        <f t="shared" si="34"/>
        <v>3.9243784272523503</v>
      </c>
    </row>
    <row r="141" spans="1:12" x14ac:dyDescent="0.25">
      <c r="A141" t="str">
        <f t="shared" si="35"/>
        <v>KT2</v>
      </c>
      <c r="C141">
        <f t="shared" si="36"/>
        <v>1</v>
      </c>
      <c r="D141">
        <v>6</v>
      </c>
      <c r="E141">
        <v>256.58800000000002</v>
      </c>
      <c r="F141">
        <v>10017.469999999999</v>
      </c>
      <c r="G141">
        <v>2747.3119999999999</v>
      </c>
      <c r="H141">
        <v>4005.8389999999999</v>
      </c>
      <c r="I141">
        <v>8605.2780000000002</v>
      </c>
      <c r="K141">
        <f t="shared" si="33"/>
        <v>3.1322536355535884</v>
      </c>
      <c r="L141">
        <f t="shared" si="34"/>
        <v>2.1481836888601866</v>
      </c>
    </row>
    <row r="142" spans="1:12" x14ac:dyDescent="0.25">
      <c r="A142" t="str">
        <f t="shared" si="35"/>
        <v>KT2</v>
      </c>
      <c r="C142">
        <f t="shared" si="36"/>
        <v>1</v>
      </c>
      <c r="D142">
        <v>7</v>
      </c>
      <c r="E142">
        <v>223.55699999999999</v>
      </c>
      <c r="F142">
        <v>8241.9369999999999</v>
      </c>
      <c r="G142">
        <v>1813.829</v>
      </c>
      <c r="H142">
        <v>4057.0610000000001</v>
      </c>
      <c r="I142">
        <v>5536.7510000000002</v>
      </c>
      <c r="K142">
        <f t="shared" si="33"/>
        <v>3.052520937751023</v>
      </c>
      <c r="L142">
        <f t="shared" si="34"/>
        <v>1.3647196825485246</v>
      </c>
    </row>
    <row r="143" spans="1:12" x14ac:dyDescent="0.25">
      <c r="A143" t="str">
        <f t="shared" si="35"/>
        <v>KT2</v>
      </c>
      <c r="C143">
        <f t="shared" si="36"/>
        <v>1</v>
      </c>
      <c r="D143">
        <v>8</v>
      </c>
      <c r="E143">
        <v>122.55</v>
      </c>
      <c r="F143">
        <v>6114.0749999999998</v>
      </c>
      <c r="G143">
        <v>1042.1500000000001</v>
      </c>
      <c r="H143">
        <v>1605.1120000000001</v>
      </c>
      <c r="I143">
        <v>4176.7380000000003</v>
      </c>
      <c r="K143">
        <f t="shared" si="33"/>
        <v>4.0078088566904952</v>
      </c>
      <c r="L143">
        <f t="shared" si="34"/>
        <v>2.6021473890918516</v>
      </c>
    </row>
    <row r="144" spans="1:12" x14ac:dyDescent="0.25">
      <c r="A144" t="str">
        <f t="shared" si="35"/>
        <v>KT2</v>
      </c>
      <c r="C144">
        <f t="shared" si="36"/>
        <v>1</v>
      </c>
      <c r="D144">
        <v>9</v>
      </c>
      <c r="E144">
        <v>168.02699999999999</v>
      </c>
      <c r="F144">
        <v>7851.7889999999998</v>
      </c>
      <c r="G144">
        <v>1483.52</v>
      </c>
      <c r="H144">
        <v>2761.674</v>
      </c>
      <c r="I144">
        <v>6294.0690000000004</v>
      </c>
      <c r="K144">
        <f t="shared" si="33"/>
        <v>4.2426586766609153</v>
      </c>
      <c r="L144">
        <f t="shared" si="34"/>
        <v>2.2790774725764158</v>
      </c>
    </row>
    <row r="145" spans="1:12" x14ac:dyDescent="0.25">
      <c r="A145" t="str">
        <f t="shared" si="35"/>
        <v>KT2</v>
      </c>
      <c r="C145">
        <f t="shared" si="36"/>
        <v>1</v>
      </c>
      <c r="D145">
        <v>10</v>
      </c>
      <c r="E145">
        <v>203.93</v>
      </c>
      <c r="F145">
        <v>16702.166000000001</v>
      </c>
      <c r="G145">
        <v>2570.19</v>
      </c>
      <c r="H145">
        <v>3157.5659999999998</v>
      </c>
      <c r="I145">
        <v>15191.36</v>
      </c>
      <c r="K145">
        <f t="shared" si="33"/>
        <v>5.9105980491714618</v>
      </c>
      <c r="L145">
        <f t="shared" si="34"/>
        <v>4.8110981686526904</v>
      </c>
    </row>
    <row r="146" spans="1:12" x14ac:dyDescent="0.25">
      <c r="A146" t="str">
        <f t="shared" si="35"/>
        <v>KT2</v>
      </c>
      <c r="C146">
        <f t="shared" si="36"/>
        <v>1</v>
      </c>
      <c r="D146">
        <v>11</v>
      </c>
      <c r="E146">
        <v>225.95099999999999</v>
      </c>
      <c r="F146">
        <v>11101.268</v>
      </c>
      <c r="G146">
        <v>1668.78</v>
      </c>
      <c r="H146">
        <v>2831.5650000000001</v>
      </c>
      <c r="I146">
        <v>10424.373</v>
      </c>
      <c r="K146">
        <f t="shared" si="33"/>
        <v>6.2467029806205732</v>
      </c>
      <c r="L146">
        <f t="shared" si="34"/>
        <v>3.6814881523115308</v>
      </c>
    </row>
    <row r="147" spans="1:12" x14ac:dyDescent="0.25">
      <c r="A147" t="str">
        <f t="shared" si="35"/>
        <v>KT2</v>
      </c>
      <c r="C147">
        <f t="shared" si="36"/>
        <v>1</v>
      </c>
      <c r="D147">
        <v>12</v>
      </c>
      <c r="E147">
        <v>234.089</v>
      </c>
      <c r="F147">
        <v>10661.813</v>
      </c>
      <c r="G147">
        <v>2569.7109999999998</v>
      </c>
      <c r="H147">
        <v>4245.1940000000004</v>
      </c>
      <c r="I147">
        <v>10338.683999999999</v>
      </c>
      <c r="K147">
        <f t="shared" si="33"/>
        <v>4.0232866653098345</v>
      </c>
      <c r="L147">
        <f t="shared" si="34"/>
        <v>2.4353855206617174</v>
      </c>
    </row>
    <row r="148" spans="1:12" x14ac:dyDescent="0.25">
      <c r="A148" t="str">
        <f t="shared" si="35"/>
        <v>KT2</v>
      </c>
      <c r="C148">
        <f t="shared" si="36"/>
        <v>1</v>
      </c>
      <c r="D148">
        <v>13</v>
      </c>
      <c r="E148">
        <v>175.208</v>
      </c>
      <c r="F148">
        <v>6721.0780000000004</v>
      </c>
      <c r="G148">
        <v>1490.222</v>
      </c>
      <c r="H148">
        <v>3411.2820000000002</v>
      </c>
      <c r="I148">
        <v>5914.4530000000004</v>
      </c>
      <c r="K148">
        <f t="shared" si="33"/>
        <v>3.9688402130689258</v>
      </c>
      <c r="L148">
        <f t="shared" si="34"/>
        <v>1.733791870622247</v>
      </c>
    </row>
    <row r="149" spans="1:12" x14ac:dyDescent="0.25">
      <c r="A149" t="s">
        <v>79</v>
      </c>
      <c r="B149" t="s">
        <v>78</v>
      </c>
      <c r="C149">
        <v>1</v>
      </c>
      <c r="D149">
        <v>1</v>
      </c>
      <c r="E149">
        <v>225.95099999999999</v>
      </c>
      <c r="F149">
        <v>49765.178</v>
      </c>
      <c r="G149">
        <v>6257.2089999999998</v>
      </c>
      <c r="H149">
        <v>3379.6869999999999</v>
      </c>
      <c r="I149">
        <v>24728.205999999998</v>
      </c>
      <c r="K149">
        <f t="shared" si="33"/>
        <v>3.9519546174660296</v>
      </c>
      <c r="L149">
        <f t="shared" si="34"/>
        <v>7.3167148318764426</v>
      </c>
    </row>
    <row r="150" spans="1:12" x14ac:dyDescent="0.25">
      <c r="A150" t="str">
        <f t="shared" ref="A150:A152" si="37">A149</f>
        <v>KT2</v>
      </c>
      <c r="C150">
        <f t="shared" ref="C150:C152" si="38">C149</f>
        <v>1</v>
      </c>
      <c r="D150">
        <v>2</v>
      </c>
      <c r="E150">
        <v>258.98200000000003</v>
      </c>
      <c r="F150">
        <v>34286.593000000001</v>
      </c>
      <c r="G150">
        <v>4552.5249999999996</v>
      </c>
      <c r="H150">
        <v>5580.3140000000003</v>
      </c>
      <c r="I150">
        <v>15318.696</v>
      </c>
      <c r="K150">
        <f t="shared" si="33"/>
        <v>3.364879050636735</v>
      </c>
      <c r="L150">
        <f t="shared" si="34"/>
        <v>2.7451315463610109</v>
      </c>
    </row>
    <row r="151" spans="1:12" x14ac:dyDescent="0.25">
      <c r="A151" t="str">
        <f t="shared" si="37"/>
        <v>KT2</v>
      </c>
      <c r="C151">
        <f t="shared" si="38"/>
        <v>1</v>
      </c>
      <c r="D151">
        <v>3</v>
      </c>
      <c r="E151">
        <v>212.547</v>
      </c>
      <c r="F151">
        <v>24100.617999999999</v>
      </c>
      <c r="G151">
        <v>3602.2869999999998</v>
      </c>
      <c r="H151">
        <v>3800.9520000000002</v>
      </c>
      <c r="I151">
        <v>13012.754000000001</v>
      </c>
      <c r="K151">
        <f t="shared" si="33"/>
        <v>3.6123590374670318</v>
      </c>
      <c r="L151">
        <f t="shared" si="34"/>
        <v>3.4235512576849167</v>
      </c>
    </row>
    <row r="152" spans="1:12" x14ac:dyDescent="0.25">
      <c r="A152" t="str">
        <f t="shared" si="37"/>
        <v>KT2</v>
      </c>
      <c r="C152">
        <f t="shared" si="38"/>
        <v>1</v>
      </c>
      <c r="D152">
        <v>4</v>
      </c>
      <c r="E152">
        <v>312.59699999999998</v>
      </c>
      <c r="F152">
        <v>45977.152000000002</v>
      </c>
      <c r="G152">
        <v>5593.7179999999998</v>
      </c>
      <c r="H152">
        <v>5030.277</v>
      </c>
      <c r="I152">
        <v>29885.819</v>
      </c>
      <c r="K152">
        <f t="shared" si="33"/>
        <v>5.342746809903538</v>
      </c>
      <c r="L152">
        <f t="shared" si="34"/>
        <v>5.9411875330125952</v>
      </c>
    </row>
    <row r="153" spans="1:12" x14ac:dyDescent="0.25">
      <c r="A153" t="s">
        <v>79</v>
      </c>
      <c r="B153" t="s">
        <v>78</v>
      </c>
      <c r="C153">
        <v>2</v>
      </c>
      <c r="D153">
        <v>1</v>
      </c>
      <c r="E153">
        <v>257.54599999999999</v>
      </c>
      <c r="F153">
        <v>31152.962</v>
      </c>
      <c r="G153">
        <v>4766.0290000000005</v>
      </c>
      <c r="H153">
        <v>1949.7829999999999</v>
      </c>
      <c r="I153">
        <v>28260.121999999999</v>
      </c>
      <c r="K153">
        <f t="shared" si="33"/>
        <v>5.9294901478778241</v>
      </c>
      <c r="L153">
        <f t="shared" si="34"/>
        <v>14.493983176589396</v>
      </c>
    </row>
    <row r="154" spans="1:12" x14ac:dyDescent="0.25">
      <c r="A154" t="str">
        <f t="shared" ref="A154:A162" si="39">A153</f>
        <v>KT2</v>
      </c>
      <c r="C154">
        <f t="shared" ref="C154:C162" si="40">C153</f>
        <v>2</v>
      </c>
      <c r="D154">
        <v>2</v>
      </c>
      <c r="E154">
        <v>209.67500000000001</v>
      </c>
      <c r="F154">
        <v>19313.525000000001</v>
      </c>
      <c r="G154">
        <v>3146.0770000000002</v>
      </c>
      <c r="H154">
        <v>1948.347</v>
      </c>
      <c r="I154">
        <v>12491.439</v>
      </c>
      <c r="K154">
        <f t="shared" si="33"/>
        <v>3.9704810149274792</v>
      </c>
      <c r="L154">
        <f t="shared" si="34"/>
        <v>6.4113009643559389</v>
      </c>
    </row>
    <row r="155" spans="1:12" x14ac:dyDescent="0.25">
      <c r="A155" t="str">
        <f t="shared" si="39"/>
        <v>KT2</v>
      </c>
      <c r="C155">
        <f t="shared" si="40"/>
        <v>2</v>
      </c>
      <c r="D155">
        <v>3</v>
      </c>
      <c r="E155">
        <v>135.47499999999999</v>
      </c>
      <c r="F155">
        <v>10806.861999999999</v>
      </c>
      <c r="G155">
        <v>2680.2930000000001</v>
      </c>
      <c r="H155">
        <v>1424.6389999999999</v>
      </c>
      <c r="I155">
        <v>6124.6059999999998</v>
      </c>
      <c r="K155">
        <f t="shared" si="33"/>
        <v>2.2850509254025586</v>
      </c>
      <c r="L155">
        <f t="shared" si="34"/>
        <v>4.2990582175554648</v>
      </c>
    </row>
    <row r="156" spans="1:12" x14ac:dyDescent="0.25">
      <c r="A156" t="str">
        <f t="shared" si="39"/>
        <v>KT2</v>
      </c>
      <c r="C156">
        <f t="shared" si="40"/>
        <v>2</v>
      </c>
      <c r="D156">
        <v>4</v>
      </c>
      <c r="E156">
        <v>212.547</v>
      </c>
      <c r="F156">
        <v>29244.348999999998</v>
      </c>
      <c r="G156">
        <v>3025.9209999999998</v>
      </c>
      <c r="H156">
        <v>1308.7909999999999</v>
      </c>
      <c r="I156">
        <v>18277.598000000002</v>
      </c>
      <c r="K156">
        <f t="shared" si="33"/>
        <v>6.0403420974969286</v>
      </c>
      <c r="L156">
        <f t="shared" si="34"/>
        <v>13.965253428545889</v>
      </c>
    </row>
    <row r="157" spans="1:12" x14ac:dyDescent="0.25">
      <c r="A157" t="str">
        <f t="shared" si="39"/>
        <v>KT2</v>
      </c>
      <c r="C157">
        <f t="shared" si="40"/>
        <v>2</v>
      </c>
      <c r="D157">
        <v>5</v>
      </c>
      <c r="E157">
        <v>205.845</v>
      </c>
      <c r="F157">
        <v>27656.47</v>
      </c>
      <c r="G157">
        <v>2924.4349999999999</v>
      </c>
      <c r="H157">
        <v>2889.489</v>
      </c>
      <c r="I157">
        <v>14886.901</v>
      </c>
      <c r="K157">
        <f t="shared" si="33"/>
        <v>5.0905221008502499</v>
      </c>
      <c r="L157">
        <f t="shared" si="34"/>
        <v>5.1520877913015068</v>
      </c>
    </row>
    <row r="158" spans="1:12" x14ac:dyDescent="0.25">
      <c r="A158" t="str">
        <f t="shared" si="39"/>
        <v>KT2</v>
      </c>
      <c r="C158">
        <f t="shared" si="40"/>
        <v>2</v>
      </c>
      <c r="D158">
        <v>6</v>
      </c>
      <c r="E158">
        <v>112.497</v>
      </c>
      <c r="F158">
        <v>19990.899000000001</v>
      </c>
      <c r="G158">
        <v>2417.0030000000002</v>
      </c>
      <c r="H158">
        <v>2542.904</v>
      </c>
      <c r="I158">
        <v>18295.789000000001</v>
      </c>
      <c r="K158">
        <f t="shared" si="33"/>
        <v>7.5696178283601636</v>
      </c>
      <c r="L158">
        <f t="shared" si="34"/>
        <v>7.1948406231615509</v>
      </c>
    </row>
    <row r="159" spans="1:12" x14ac:dyDescent="0.25">
      <c r="A159" t="str">
        <f t="shared" si="39"/>
        <v>KT2</v>
      </c>
      <c r="C159">
        <f t="shared" si="40"/>
        <v>2</v>
      </c>
      <c r="D159">
        <v>7</v>
      </c>
      <c r="E159">
        <v>97.177999999999997</v>
      </c>
      <c r="F159">
        <v>10354.481</v>
      </c>
      <c r="G159">
        <v>1373.896</v>
      </c>
      <c r="H159">
        <v>2055.0990000000002</v>
      </c>
      <c r="I159">
        <v>9025.5840000000007</v>
      </c>
      <c r="K159">
        <f t="shared" si="33"/>
        <v>6.569335670239961</v>
      </c>
      <c r="L159">
        <f t="shared" si="34"/>
        <v>4.3918001030607288</v>
      </c>
    </row>
    <row r="160" spans="1:12" x14ac:dyDescent="0.25">
      <c r="A160" t="str">
        <f t="shared" si="39"/>
        <v>KT2</v>
      </c>
      <c r="C160">
        <f t="shared" si="40"/>
        <v>2</v>
      </c>
      <c r="D160">
        <v>8</v>
      </c>
      <c r="E160">
        <v>161.32499999999999</v>
      </c>
      <c r="F160">
        <v>23619.993999999999</v>
      </c>
      <c r="G160">
        <v>4115.942</v>
      </c>
      <c r="H160">
        <v>2661.623</v>
      </c>
      <c r="I160">
        <v>22685.074000000001</v>
      </c>
      <c r="K160">
        <f t="shared" si="33"/>
        <v>5.5115144965599612</v>
      </c>
      <c r="L160">
        <f t="shared" si="34"/>
        <v>8.5230229825937034</v>
      </c>
    </row>
    <row r="161" spans="1:12" x14ac:dyDescent="0.25">
      <c r="A161" t="str">
        <f t="shared" si="39"/>
        <v>KT2</v>
      </c>
      <c r="C161">
        <f t="shared" si="40"/>
        <v>2</v>
      </c>
      <c r="D161">
        <v>9</v>
      </c>
      <c r="E161">
        <v>108.667</v>
      </c>
      <c r="F161">
        <v>14751.425999999999</v>
      </c>
      <c r="G161">
        <v>2201.5839999999998</v>
      </c>
      <c r="H161">
        <v>3137.9389999999999</v>
      </c>
      <c r="I161">
        <v>12356.442999999999</v>
      </c>
      <c r="K161">
        <f t="shared" si="33"/>
        <v>5.6125239827324327</v>
      </c>
      <c r="L161">
        <f t="shared" si="34"/>
        <v>3.937757553604452</v>
      </c>
    </row>
    <row r="162" spans="1:12" x14ac:dyDescent="0.25">
      <c r="A162" t="str">
        <f t="shared" si="39"/>
        <v>KT2</v>
      </c>
      <c r="C162">
        <f t="shared" si="40"/>
        <v>2</v>
      </c>
      <c r="D162">
        <v>10</v>
      </c>
      <c r="E162">
        <v>118.72</v>
      </c>
      <c r="F162">
        <v>11410.993</v>
      </c>
      <c r="G162">
        <v>2037.865</v>
      </c>
      <c r="H162">
        <v>1637.1859999999999</v>
      </c>
      <c r="I162">
        <v>11876.777</v>
      </c>
      <c r="K162">
        <f t="shared" si="33"/>
        <v>5.8280489630078538</v>
      </c>
      <c r="L162">
        <f t="shared" si="34"/>
        <v>7.2543846575770869</v>
      </c>
    </row>
    <row r="163" spans="1:12" x14ac:dyDescent="0.25">
      <c r="A163" t="s">
        <v>79</v>
      </c>
      <c r="B163" t="s">
        <v>78</v>
      </c>
      <c r="C163">
        <v>2</v>
      </c>
      <c r="D163">
        <v>1</v>
      </c>
      <c r="E163">
        <v>248.929</v>
      </c>
      <c r="F163">
        <v>27493.23</v>
      </c>
      <c r="G163">
        <v>4132.2179999999998</v>
      </c>
      <c r="H163">
        <v>2426.0990000000002</v>
      </c>
      <c r="I163">
        <v>19226.400000000001</v>
      </c>
      <c r="K163">
        <f t="shared" si="33"/>
        <v>4.6528038936958316</v>
      </c>
      <c r="L163">
        <f t="shared" si="34"/>
        <v>7.9248208749931477</v>
      </c>
    </row>
    <row r="164" spans="1:12" x14ac:dyDescent="0.25">
      <c r="A164" t="str">
        <f t="shared" ref="A164:A173" si="41">A163</f>
        <v>KT2</v>
      </c>
      <c r="C164">
        <f t="shared" ref="C164:C173" si="42">C163</f>
        <v>2</v>
      </c>
      <c r="D164">
        <v>2</v>
      </c>
      <c r="E164">
        <v>182.86699999999999</v>
      </c>
      <c r="F164">
        <v>16047.771000000001</v>
      </c>
      <c r="G164">
        <v>3253.7869999999998</v>
      </c>
      <c r="H164">
        <v>5587.0159999999996</v>
      </c>
      <c r="I164">
        <v>10808.298000000001</v>
      </c>
      <c r="K164">
        <f t="shared" si="33"/>
        <v>3.3217595374251605</v>
      </c>
      <c r="L164">
        <f t="shared" si="34"/>
        <v>1.9345385801651547</v>
      </c>
    </row>
    <row r="165" spans="1:12" x14ac:dyDescent="0.25">
      <c r="A165" t="str">
        <f t="shared" si="41"/>
        <v>KT2</v>
      </c>
      <c r="C165">
        <f t="shared" si="42"/>
        <v>2</v>
      </c>
      <c r="D165">
        <v>3</v>
      </c>
      <c r="E165">
        <v>168.506</v>
      </c>
      <c r="F165">
        <v>18167.973999999998</v>
      </c>
      <c r="G165">
        <v>2330.835</v>
      </c>
      <c r="H165">
        <v>2231.7429999999999</v>
      </c>
      <c r="I165">
        <v>12196.075999999999</v>
      </c>
      <c r="K165">
        <f t="shared" si="33"/>
        <v>5.2324922184539009</v>
      </c>
      <c r="L165">
        <f t="shared" si="34"/>
        <v>5.4648209941736123</v>
      </c>
    </row>
    <row r="166" spans="1:12" x14ac:dyDescent="0.25">
      <c r="A166" t="str">
        <f t="shared" si="41"/>
        <v>KT2</v>
      </c>
      <c r="C166">
        <f t="shared" si="42"/>
        <v>2</v>
      </c>
      <c r="D166">
        <v>4</v>
      </c>
      <c r="E166">
        <v>169.94200000000001</v>
      </c>
      <c r="F166">
        <v>23489.306</v>
      </c>
      <c r="G166">
        <v>3153.2579999999998</v>
      </c>
      <c r="H166">
        <v>2093.8739999999998</v>
      </c>
      <c r="I166">
        <v>17721.816999999999</v>
      </c>
      <c r="K166">
        <f t="shared" si="33"/>
        <v>5.6201607987674969</v>
      </c>
      <c r="L166">
        <f t="shared" si="34"/>
        <v>8.463650152779012</v>
      </c>
    </row>
    <row r="167" spans="1:12" x14ac:dyDescent="0.25">
      <c r="A167" t="str">
        <f t="shared" si="41"/>
        <v>KT2</v>
      </c>
      <c r="C167">
        <f t="shared" si="42"/>
        <v>2</v>
      </c>
      <c r="D167">
        <v>5</v>
      </c>
      <c r="E167">
        <v>216.85499999999999</v>
      </c>
      <c r="F167">
        <v>34362.707999999999</v>
      </c>
      <c r="G167">
        <v>4851.24</v>
      </c>
      <c r="H167">
        <v>10109.861000000001</v>
      </c>
      <c r="I167">
        <v>31182.164000000001</v>
      </c>
      <c r="K167">
        <f t="shared" si="33"/>
        <v>6.4276688022031481</v>
      </c>
      <c r="L167">
        <f t="shared" si="34"/>
        <v>3.084331624341818</v>
      </c>
    </row>
    <row r="168" spans="1:12" x14ac:dyDescent="0.25">
      <c r="A168" t="str">
        <f t="shared" si="41"/>
        <v>KT2</v>
      </c>
      <c r="C168">
        <f t="shared" si="42"/>
        <v>2</v>
      </c>
      <c r="D168">
        <v>6</v>
      </c>
      <c r="E168">
        <v>183.82400000000001</v>
      </c>
      <c r="F168">
        <v>24764.109</v>
      </c>
      <c r="G168">
        <v>3163.3110000000001</v>
      </c>
      <c r="H168">
        <v>9353.0220000000008</v>
      </c>
      <c r="I168">
        <v>14837.593000000001</v>
      </c>
      <c r="K168">
        <f t="shared" si="33"/>
        <v>4.6905261607221043</v>
      </c>
      <c r="L168">
        <f t="shared" si="34"/>
        <v>1.5863956056128168</v>
      </c>
    </row>
    <row r="169" spans="1:12" x14ac:dyDescent="0.25">
      <c r="A169" t="str">
        <f t="shared" si="41"/>
        <v>KT2</v>
      </c>
      <c r="C169">
        <f t="shared" si="42"/>
        <v>2</v>
      </c>
      <c r="D169">
        <v>7</v>
      </c>
      <c r="E169">
        <v>144.57</v>
      </c>
      <c r="F169">
        <v>14393.83</v>
      </c>
      <c r="G169">
        <v>2388.2800000000002</v>
      </c>
      <c r="H169">
        <v>4666.9369999999999</v>
      </c>
      <c r="I169">
        <v>11149.617</v>
      </c>
      <c r="K169">
        <f t="shared" si="33"/>
        <v>4.6684714522585287</v>
      </c>
      <c r="L169">
        <f t="shared" si="34"/>
        <v>2.3890652477202927</v>
      </c>
    </row>
    <row r="170" spans="1:12" x14ac:dyDescent="0.25">
      <c r="A170" t="str">
        <f t="shared" si="41"/>
        <v>KT2</v>
      </c>
      <c r="C170">
        <f t="shared" si="42"/>
        <v>2</v>
      </c>
      <c r="D170">
        <v>8</v>
      </c>
      <c r="E170">
        <v>168.02699999999999</v>
      </c>
      <c r="F170">
        <v>13217.163</v>
      </c>
      <c r="G170">
        <v>2297.8040000000001</v>
      </c>
      <c r="H170">
        <v>5590.3670000000002</v>
      </c>
      <c r="I170">
        <v>9970.0779999999995</v>
      </c>
      <c r="K170">
        <f t="shared" si="33"/>
        <v>4.3389592846039085</v>
      </c>
      <c r="L170">
        <f t="shared" si="34"/>
        <v>1.7834389048160879</v>
      </c>
    </row>
    <row r="171" spans="1:12" x14ac:dyDescent="0.25">
      <c r="A171" t="str">
        <f t="shared" si="41"/>
        <v>KT2</v>
      </c>
      <c r="C171">
        <f t="shared" si="42"/>
        <v>2</v>
      </c>
      <c r="D171">
        <v>9</v>
      </c>
      <c r="E171">
        <v>232.17400000000001</v>
      </c>
      <c r="F171">
        <v>14900.304</v>
      </c>
      <c r="G171">
        <v>2421.79</v>
      </c>
      <c r="H171">
        <v>6796.2349999999997</v>
      </c>
      <c r="I171">
        <v>11235.306</v>
      </c>
      <c r="K171">
        <f t="shared" si="33"/>
        <v>4.6392569132748918</v>
      </c>
      <c r="L171">
        <f t="shared" si="34"/>
        <v>1.6531662015807282</v>
      </c>
    </row>
    <row r="172" spans="1:12" x14ac:dyDescent="0.25">
      <c r="A172" t="str">
        <f t="shared" si="41"/>
        <v>KT2</v>
      </c>
      <c r="C172">
        <f t="shared" si="42"/>
        <v>2</v>
      </c>
      <c r="D172">
        <v>10</v>
      </c>
      <c r="E172">
        <v>160.36799999999999</v>
      </c>
      <c r="F172">
        <v>17414.485000000001</v>
      </c>
      <c r="G172">
        <v>2300.6770000000001</v>
      </c>
      <c r="H172">
        <v>3406.0160000000001</v>
      </c>
      <c r="I172">
        <v>10834.627</v>
      </c>
      <c r="K172">
        <f t="shared" si="33"/>
        <v>4.709321212843002</v>
      </c>
      <c r="L172">
        <f t="shared" si="34"/>
        <v>3.1810264543678008</v>
      </c>
    </row>
    <row r="173" spans="1:12" x14ac:dyDescent="0.25">
      <c r="A173" t="str">
        <f t="shared" si="41"/>
        <v>KT2</v>
      </c>
      <c r="C173">
        <f t="shared" si="42"/>
        <v>2</v>
      </c>
      <c r="D173">
        <v>11</v>
      </c>
      <c r="E173">
        <v>153.666</v>
      </c>
      <c r="F173">
        <v>13008.445</v>
      </c>
      <c r="G173">
        <v>1724.3109999999999</v>
      </c>
      <c r="H173">
        <v>2810.502</v>
      </c>
      <c r="I173">
        <v>8699.5830000000005</v>
      </c>
      <c r="K173">
        <f t="shared" si="33"/>
        <v>5.0452516976345922</v>
      </c>
      <c r="L173">
        <f t="shared" si="34"/>
        <v>3.0953840274797884</v>
      </c>
    </row>
    <row r="174" spans="1:12" x14ac:dyDescent="0.25">
      <c r="A174" t="s">
        <v>79</v>
      </c>
      <c r="B174" t="s">
        <v>78</v>
      </c>
      <c r="C174">
        <v>2</v>
      </c>
      <c r="D174">
        <v>1</v>
      </c>
      <c r="E174">
        <v>175.208</v>
      </c>
      <c r="F174">
        <v>23234.633000000002</v>
      </c>
      <c r="G174">
        <v>5533.4</v>
      </c>
      <c r="H174">
        <v>2865.5540000000001</v>
      </c>
      <c r="I174">
        <v>18065.050999999999</v>
      </c>
      <c r="K174">
        <f t="shared" si="33"/>
        <v>3.2647289189286877</v>
      </c>
      <c r="L174">
        <f t="shared" si="34"/>
        <v>6.3042088894503472</v>
      </c>
    </row>
    <row r="175" spans="1:12" x14ac:dyDescent="0.25">
      <c r="A175" t="str">
        <f t="shared" ref="A175:A182" si="43">A174</f>
        <v>KT2</v>
      </c>
      <c r="C175">
        <f t="shared" ref="C175:C182" si="44">C174</f>
        <v>2</v>
      </c>
      <c r="D175">
        <v>2</v>
      </c>
      <c r="E175">
        <v>140.74100000000001</v>
      </c>
      <c r="F175">
        <v>17624.16</v>
      </c>
      <c r="G175">
        <v>3426.6010000000001</v>
      </c>
      <c r="H175">
        <v>2821.991</v>
      </c>
      <c r="I175">
        <v>14875.89</v>
      </c>
      <c r="K175">
        <f t="shared" si="33"/>
        <v>4.3412962291203439</v>
      </c>
      <c r="L175">
        <f t="shared" si="34"/>
        <v>5.2714165282596577</v>
      </c>
    </row>
    <row r="176" spans="1:12" x14ac:dyDescent="0.25">
      <c r="A176" t="str">
        <f t="shared" si="43"/>
        <v>KT2</v>
      </c>
      <c r="C176">
        <f t="shared" si="44"/>
        <v>2</v>
      </c>
      <c r="D176">
        <v>3</v>
      </c>
      <c r="E176">
        <v>153.666</v>
      </c>
      <c r="F176">
        <v>12825.578</v>
      </c>
      <c r="G176">
        <v>2975.6570000000002</v>
      </c>
      <c r="H176">
        <v>1865.0509999999999</v>
      </c>
      <c r="I176">
        <v>10815.477999999999</v>
      </c>
      <c r="K176">
        <f t="shared" si="33"/>
        <v>3.6346521121217932</v>
      </c>
      <c r="L176">
        <f t="shared" si="34"/>
        <v>5.7990253349640302</v>
      </c>
    </row>
    <row r="177" spans="1:12" x14ac:dyDescent="0.25">
      <c r="A177" t="str">
        <f t="shared" si="43"/>
        <v>KT2</v>
      </c>
      <c r="C177">
        <f t="shared" si="44"/>
        <v>2</v>
      </c>
      <c r="D177">
        <v>4</v>
      </c>
      <c r="E177">
        <v>126.858</v>
      </c>
      <c r="F177">
        <v>13180.302</v>
      </c>
      <c r="G177">
        <v>2105.8420000000001</v>
      </c>
      <c r="H177">
        <v>589.77</v>
      </c>
      <c r="I177">
        <v>12775.793</v>
      </c>
      <c r="K177">
        <f t="shared" si="33"/>
        <v>6.0668335991019262</v>
      </c>
      <c r="L177">
        <f t="shared" si="34"/>
        <v>21.662331078216933</v>
      </c>
    </row>
    <row r="178" spans="1:12" x14ac:dyDescent="0.25">
      <c r="A178" t="str">
        <f t="shared" si="43"/>
        <v>KT2</v>
      </c>
      <c r="C178">
        <f t="shared" si="44"/>
        <v>2</v>
      </c>
      <c r="D178">
        <v>5</v>
      </c>
      <c r="E178">
        <v>194.83500000000001</v>
      </c>
      <c r="F178">
        <v>17121.037</v>
      </c>
      <c r="G178">
        <v>2875.607</v>
      </c>
      <c r="H178">
        <v>1345.173</v>
      </c>
      <c r="I178">
        <v>11612.050999999999</v>
      </c>
      <c r="K178">
        <f t="shared" si="33"/>
        <v>4.0381216904813488</v>
      </c>
      <c r="L178">
        <f t="shared" si="34"/>
        <v>8.6323848307987152</v>
      </c>
    </row>
    <row r="179" spans="1:12" x14ac:dyDescent="0.25">
      <c r="A179" t="str">
        <f t="shared" si="43"/>
        <v>KT2</v>
      </c>
      <c r="C179">
        <f t="shared" si="44"/>
        <v>2</v>
      </c>
      <c r="D179">
        <v>6</v>
      </c>
      <c r="E179">
        <v>206.80199999999999</v>
      </c>
      <c r="F179">
        <v>19586.388999999999</v>
      </c>
      <c r="G179">
        <v>4728.6899999999996</v>
      </c>
      <c r="H179">
        <v>1989.9939999999999</v>
      </c>
      <c r="I179">
        <v>15173.169</v>
      </c>
      <c r="K179">
        <f t="shared" si="33"/>
        <v>3.2087468199437903</v>
      </c>
      <c r="L179">
        <f t="shared" si="34"/>
        <v>7.6247310293397872</v>
      </c>
    </row>
    <row r="180" spans="1:12" x14ac:dyDescent="0.25">
      <c r="A180" t="str">
        <f t="shared" si="43"/>
        <v>KT2</v>
      </c>
      <c r="C180">
        <f t="shared" si="44"/>
        <v>2</v>
      </c>
      <c r="D180">
        <v>7</v>
      </c>
      <c r="E180">
        <v>285.31099999999998</v>
      </c>
      <c r="F180">
        <v>40806.612999999998</v>
      </c>
      <c r="G180">
        <v>7958.5410000000002</v>
      </c>
      <c r="H180">
        <v>2913.9029999999998</v>
      </c>
      <c r="I180">
        <v>38328.336000000003</v>
      </c>
      <c r="K180">
        <f t="shared" si="33"/>
        <v>4.8160003196565802</v>
      </c>
      <c r="L180">
        <f t="shared" si="34"/>
        <v>13.153607378145397</v>
      </c>
    </row>
    <row r="181" spans="1:12" x14ac:dyDescent="0.25">
      <c r="A181" t="str">
        <f t="shared" si="43"/>
        <v>KT2</v>
      </c>
      <c r="C181">
        <f t="shared" si="44"/>
        <v>2</v>
      </c>
      <c r="D181">
        <v>8</v>
      </c>
      <c r="E181">
        <v>188.13300000000001</v>
      </c>
      <c r="F181">
        <v>19505.487000000001</v>
      </c>
      <c r="G181">
        <v>2333.2289999999998</v>
      </c>
      <c r="H181">
        <v>1538.0930000000001</v>
      </c>
      <c r="I181">
        <v>11169.723</v>
      </c>
      <c r="K181">
        <f t="shared" si="33"/>
        <v>4.7872382007938361</v>
      </c>
      <c r="L181">
        <f t="shared" si="34"/>
        <v>7.2620595763715192</v>
      </c>
    </row>
    <row r="182" spans="1:12" x14ac:dyDescent="0.25">
      <c r="A182" t="str">
        <f t="shared" si="43"/>
        <v>KT2</v>
      </c>
      <c r="C182">
        <f t="shared" si="44"/>
        <v>2</v>
      </c>
      <c r="D182">
        <v>9</v>
      </c>
      <c r="E182">
        <v>149.83600000000001</v>
      </c>
      <c r="F182">
        <v>12049.111999999999</v>
      </c>
      <c r="G182">
        <v>1585.4849999999999</v>
      </c>
      <c r="H182">
        <v>704.18100000000004</v>
      </c>
      <c r="I182">
        <v>10373.629999999999</v>
      </c>
      <c r="K182">
        <f t="shared" si="33"/>
        <v>6.54287489317149</v>
      </c>
      <c r="L182">
        <f t="shared" si="34"/>
        <v>14.731482388760842</v>
      </c>
    </row>
    <row r="183" spans="1:12" x14ac:dyDescent="0.25">
      <c r="A183" t="s">
        <v>79</v>
      </c>
      <c r="B183" t="s">
        <v>78</v>
      </c>
      <c r="C183">
        <v>2</v>
      </c>
      <c r="D183">
        <v>1</v>
      </c>
      <c r="E183">
        <v>239.833</v>
      </c>
      <c r="F183">
        <v>26156.195</v>
      </c>
      <c r="G183">
        <v>3849.3009999999999</v>
      </c>
      <c r="H183">
        <v>2799.0129999999999</v>
      </c>
      <c r="I183">
        <v>17426.453000000001</v>
      </c>
      <c r="K183">
        <f t="shared" si="33"/>
        <v>4.5271733751140797</v>
      </c>
      <c r="L183">
        <f t="shared" si="34"/>
        <v>6.2259278538541984</v>
      </c>
    </row>
    <row r="184" spans="1:12" x14ac:dyDescent="0.25">
      <c r="A184" t="str">
        <f t="shared" ref="A184:A190" si="45">A183</f>
        <v>KT2</v>
      </c>
      <c r="C184">
        <f t="shared" ref="C184:C190" si="46">C183</f>
        <v>2</v>
      </c>
      <c r="D184">
        <v>2</v>
      </c>
      <c r="E184">
        <v>166.59100000000001</v>
      </c>
      <c r="F184">
        <v>14795.467000000001</v>
      </c>
      <c r="G184">
        <v>2345.1970000000001</v>
      </c>
      <c r="H184">
        <v>945.45100000000002</v>
      </c>
      <c r="I184">
        <v>14676.746999999999</v>
      </c>
      <c r="K184">
        <f t="shared" si="33"/>
        <v>6.2582149815132793</v>
      </c>
      <c r="L184">
        <f t="shared" si="34"/>
        <v>15.523540617123468</v>
      </c>
    </row>
    <row r="185" spans="1:12" x14ac:dyDescent="0.25">
      <c r="A185" t="str">
        <f t="shared" si="45"/>
        <v>KT2</v>
      </c>
      <c r="C185">
        <f t="shared" si="46"/>
        <v>2</v>
      </c>
      <c r="D185">
        <v>3</v>
      </c>
      <c r="E185">
        <v>349.93599999999998</v>
      </c>
      <c r="F185">
        <v>35152.1</v>
      </c>
      <c r="G185">
        <v>6049.9279999999999</v>
      </c>
      <c r="H185">
        <v>3599.8939999999998</v>
      </c>
      <c r="I185">
        <v>29357.803</v>
      </c>
      <c r="K185">
        <f t="shared" si="33"/>
        <v>4.8525871712853439</v>
      </c>
      <c r="L185">
        <f t="shared" si="34"/>
        <v>8.1551854026813011</v>
      </c>
    </row>
    <row r="186" spans="1:12" x14ac:dyDescent="0.25">
      <c r="A186" t="str">
        <f t="shared" si="45"/>
        <v>KT2</v>
      </c>
      <c r="C186">
        <f t="shared" si="46"/>
        <v>2</v>
      </c>
      <c r="D186">
        <v>4</v>
      </c>
      <c r="E186">
        <v>241.74799999999999</v>
      </c>
      <c r="F186">
        <v>15613.102000000001</v>
      </c>
      <c r="G186">
        <v>3597.9789999999998</v>
      </c>
      <c r="H186">
        <v>3071.877</v>
      </c>
      <c r="I186">
        <v>12546.012000000001</v>
      </c>
      <c r="K186">
        <f t="shared" si="33"/>
        <v>3.4869608744242258</v>
      </c>
      <c r="L186">
        <f t="shared" si="34"/>
        <v>4.0841518068594542</v>
      </c>
    </row>
    <row r="187" spans="1:12" x14ac:dyDescent="0.25">
      <c r="A187" t="str">
        <f t="shared" si="45"/>
        <v>KT2</v>
      </c>
      <c r="C187">
        <f t="shared" si="46"/>
        <v>2</v>
      </c>
      <c r="D187">
        <v>5</v>
      </c>
      <c r="E187">
        <v>163.71899999999999</v>
      </c>
      <c r="F187">
        <v>20136.904999999999</v>
      </c>
      <c r="G187">
        <v>3568.299</v>
      </c>
      <c r="H187">
        <v>1717.13</v>
      </c>
      <c r="I187">
        <v>11857.628000000001</v>
      </c>
      <c r="K187">
        <f t="shared" si="33"/>
        <v>3.3230477602913884</v>
      </c>
      <c r="L187">
        <f t="shared" si="34"/>
        <v>6.9054923040189156</v>
      </c>
    </row>
    <row r="188" spans="1:12" x14ac:dyDescent="0.25">
      <c r="A188" t="str">
        <f t="shared" si="45"/>
        <v>KT2</v>
      </c>
      <c r="C188">
        <f t="shared" si="46"/>
        <v>2</v>
      </c>
      <c r="D188">
        <v>6</v>
      </c>
      <c r="E188">
        <v>274.779</v>
      </c>
      <c r="F188">
        <v>19577.773000000001</v>
      </c>
      <c r="G188">
        <v>3576.9160000000002</v>
      </c>
      <c r="H188">
        <v>2714.76</v>
      </c>
      <c r="I188">
        <v>13734.647000000001</v>
      </c>
      <c r="K188">
        <f t="shared" si="33"/>
        <v>3.8398013819726269</v>
      </c>
      <c r="L188">
        <f t="shared" si="34"/>
        <v>5.0592490680575812</v>
      </c>
    </row>
    <row r="189" spans="1:12" x14ac:dyDescent="0.25">
      <c r="A189" t="str">
        <f t="shared" si="45"/>
        <v>KT2</v>
      </c>
      <c r="C189">
        <f t="shared" si="46"/>
        <v>2</v>
      </c>
      <c r="D189">
        <v>7</v>
      </c>
      <c r="E189">
        <v>202.494</v>
      </c>
      <c r="F189">
        <v>12852.386</v>
      </c>
      <c r="G189">
        <v>2855.0219999999999</v>
      </c>
      <c r="H189">
        <v>2960.3380000000002</v>
      </c>
      <c r="I189">
        <v>10639.313</v>
      </c>
      <c r="K189">
        <f t="shared" si="33"/>
        <v>3.726525750064273</v>
      </c>
      <c r="L189">
        <f t="shared" si="34"/>
        <v>3.5939521095226286</v>
      </c>
    </row>
    <row r="190" spans="1:12" x14ac:dyDescent="0.25">
      <c r="A190" t="str">
        <f t="shared" si="45"/>
        <v>KT2</v>
      </c>
      <c r="C190">
        <f t="shared" si="46"/>
        <v>2</v>
      </c>
      <c r="D190">
        <v>8</v>
      </c>
      <c r="E190">
        <v>160.846</v>
      </c>
      <c r="F190">
        <v>10490.434999999999</v>
      </c>
      <c r="G190">
        <v>2619.9760000000001</v>
      </c>
      <c r="H190">
        <v>2404.078</v>
      </c>
      <c r="I190">
        <v>7191.17</v>
      </c>
      <c r="K190">
        <f t="shared" si="33"/>
        <v>2.7447465167619853</v>
      </c>
      <c r="L190">
        <f t="shared" si="34"/>
        <v>2.9912382210560557</v>
      </c>
    </row>
    <row r="191" spans="1:12" x14ac:dyDescent="0.25">
      <c r="A191" t="s">
        <v>80</v>
      </c>
      <c r="C191">
        <v>1</v>
      </c>
      <c r="D191">
        <v>1</v>
      </c>
      <c r="E191">
        <v>213.02600000000001</v>
      </c>
      <c r="F191">
        <v>9722.5849999999991</v>
      </c>
      <c r="G191">
        <v>1856.913</v>
      </c>
      <c r="H191">
        <v>350.41500000000002</v>
      </c>
      <c r="I191">
        <v>10521.072</v>
      </c>
      <c r="K191">
        <f t="shared" si="33"/>
        <v>5.6658938787116035</v>
      </c>
      <c r="L191">
        <f t="shared" si="34"/>
        <v>30.024605111082572</v>
      </c>
    </row>
    <row r="192" spans="1:12" x14ac:dyDescent="0.25">
      <c r="A192" t="str">
        <f t="shared" ref="A192:A197" si="47">A191</f>
        <v>KP6</v>
      </c>
      <c r="C192">
        <f t="shared" ref="C192:C197" si="48">C191</f>
        <v>1</v>
      </c>
      <c r="D192">
        <v>2</v>
      </c>
      <c r="E192">
        <v>236.482</v>
      </c>
      <c r="F192">
        <v>7244.3069999999998</v>
      </c>
      <c r="G192">
        <v>1277.1959999999999</v>
      </c>
      <c r="H192">
        <v>552.90899999999999</v>
      </c>
      <c r="I192">
        <v>3805.739</v>
      </c>
      <c r="K192">
        <f t="shared" si="33"/>
        <v>2.9797611329819387</v>
      </c>
      <c r="L192">
        <f t="shared" si="34"/>
        <v>6.883120007089774</v>
      </c>
    </row>
    <row r="193" spans="1:12" x14ac:dyDescent="0.25">
      <c r="A193" t="str">
        <f t="shared" si="47"/>
        <v>KP6</v>
      </c>
      <c r="C193">
        <f t="shared" si="48"/>
        <v>1</v>
      </c>
      <c r="D193">
        <v>3</v>
      </c>
      <c r="E193">
        <v>185.739</v>
      </c>
      <c r="F193">
        <v>5337.13</v>
      </c>
      <c r="G193">
        <v>852.58100000000002</v>
      </c>
      <c r="H193">
        <v>328.39499999999998</v>
      </c>
      <c r="I193">
        <v>5217.9309999999996</v>
      </c>
      <c r="K193">
        <f t="shared" si="33"/>
        <v>6.1201586711409233</v>
      </c>
      <c r="L193">
        <f t="shared" si="34"/>
        <v>15.889191370148753</v>
      </c>
    </row>
    <row r="194" spans="1:12" x14ac:dyDescent="0.25">
      <c r="A194" t="str">
        <f t="shared" si="47"/>
        <v>KP6</v>
      </c>
      <c r="C194">
        <f t="shared" si="48"/>
        <v>1</v>
      </c>
      <c r="D194">
        <v>4</v>
      </c>
      <c r="E194">
        <v>200.1</v>
      </c>
      <c r="F194">
        <v>4557.7910000000002</v>
      </c>
      <c r="G194">
        <v>1770.7460000000001</v>
      </c>
      <c r="H194">
        <v>592.64200000000005</v>
      </c>
      <c r="I194">
        <v>2634.8159999999998</v>
      </c>
      <c r="K194">
        <f t="shared" ref="K194:K257" si="49">I194/G194</f>
        <v>1.4879694772711611</v>
      </c>
      <c r="L194">
        <f t="shared" ref="L194:L257" si="50">I194/H194</f>
        <v>4.4458813246445574</v>
      </c>
    </row>
    <row r="195" spans="1:12" x14ac:dyDescent="0.25">
      <c r="A195" t="str">
        <f t="shared" si="47"/>
        <v>KP6</v>
      </c>
      <c r="C195">
        <f t="shared" si="48"/>
        <v>1</v>
      </c>
      <c r="D195">
        <v>5</v>
      </c>
      <c r="E195">
        <v>290.577</v>
      </c>
      <c r="F195">
        <v>12551.757</v>
      </c>
      <c r="G195">
        <v>2731.0360000000001</v>
      </c>
      <c r="H195">
        <v>613.70500000000004</v>
      </c>
      <c r="I195">
        <v>6362.5249999999996</v>
      </c>
      <c r="K195">
        <f t="shared" si="49"/>
        <v>2.3297111425847188</v>
      </c>
      <c r="L195">
        <f t="shared" si="50"/>
        <v>10.367399646409918</v>
      </c>
    </row>
    <row r="196" spans="1:12" x14ac:dyDescent="0.25">
      <c r="A196" t="str">
        <f t="shared" si="47"/>
        <v>KP6</v>
      </c>
      <c r="C196">
        <f t="shared" si="48"/>
        <v>1</v>
      </c>
      <c r="D196">
        <v>6</v>
      </c>
      <c r="E196">
        <v>274.3</v>
      </c>
      <c r="F196">
        <v>15643.74</v>
      </c>
      <c r="G196">
        <v>3155.6509999999998</v>
      </c>
      <c r="H196">
        <v>761.62599999999998</v>
      </c>
      <c r="I196">
        <v>13431.624</v>
      </c>
      <c r="K196">
        <f t="shared" si="49"/>
        <v>4.2563718231198573</v>
      </c>
      <c r="L196">
        <f t="shared" si="50"/>
        <v>17.635458873515347</v>
      </c>
    </row>
    <row r="197" spans="1:12" x14ac:dyDescent="0.25">
      <c r="A197" t="str">
        <f t="shared" si="47"/>
        <v>KP6</v>
      </c>
      <c r="C197">
        <f t="shared" si="48"/>
        <v>1</v>
      </c>
      <c r="D197">
        <v>7</v>
      </c>
      <c r="E197">
        <v>342.27699999999999</v>
      </c>
      <c r="F197">
        <v>13021.849</v>
      </c>
      <c r="G197">
        <v>3089.1109999999999</v>
      </c>
      <c r="H197">
        <v>1133.5840000000001</v>
      </c>
      <c r="I197">
        <v>10382.725</v>
      </c>
      <c r="K197">
        <f t="shared" si="49"/>
        <v>3.3610721660697855</v>
      </c>
      <c r="L197">
        <f t="shared" si="50"/>
        <v>9.1592021411734823</v>
      </c>
    </row>
    <row r="198" spans="1:12" x14ac:dyDescent="0.25">
      <c r="A198" t="s">
        <v>80</v>
      </c>
      <c r="C198">
        <v>1</v>
      </c>
      <c r="D198">
        <v>1</v>
      </c>
      <c r="E198">
        <v>427.48700000000002</v>
      </c>
      <c r="F198">
        <v>20936.828000000001</v>
      </c>
      <c r="G198">
        <v>2897.627</v>
      </c>
      <c r="H198">
        <v>1061.298</v>
      </c>
      <c r="I198">
        <v>9968.1630000000005</v>
      </c>
      <c r="K198">
        <f t="shared" si="49"/>
        <v>3.4401125472671259</v>
      </c>
      <c r="L198">
        <f t="shared" si="50"/>
        <v>9.3924260669482091</v>
      </c>
    </row>
    <row r="199" spans="1:12" x14ac:dyDescent="0.25">
      <c r="A199" t="str">
        <f t="shared" ref="A199:A203" si="51">A198</f>
        <v>KP6</v>
      </c>
      <c r="C199">
        <f t="shared" ref="C199:C203" si="52">C198</f>
        <v>1</v>
      </c>
      <c r="D199">
        <v>2</v>
      </c>
      <c r="E199">
        <v>242.70599999999999</v>
      </c>
      <c r="F199">
        <v>13088.869000000001</v>
      </c>
      <c r="G199">
        <v>1847.818</v>
      </c>
      <c r="H199">
        <v>612.26900000000001</v>
      </c>
      <c r="I199">
        <v>10868.615</v>
      </c>
      <c r="K199">
        <f t="shared" si="49"/>
        <v>5.8818644476891118</v>
      </c>
      <c r="L199">
        <f t="shared" si="50"/>
        <v>17.75137235430832</v>
      </c>
    </row>
    <row r="200" spans="1:12" x14ac:dyDescent="0.25">
      <c r="A200" t="str">
        <f t="shared" si="51"/>
        <v>KP6</v>
      </c>
      <c r="C200">
        <f t="shared" si="52"/>
        <v>1</v>
      </c>
      <c r="D200">
        <v>3</v>
      </c>
      <c r="E200">
        <v>216.85499999999999</v>
      </c>
      <c r="F200">
        <v>14084.105</v>
      </c>
      <c r="G200">
        <v>1519.902</v>
      </c>
      <c r="H200">
        <v>1147.4659999999999</v>
      </c>
      <c r="I200">
        <v>5315.1090000000004</v>
      </c>
      <c r="K200">
        <f t="shared" si="49"/>
        <v>3.497007701812354</v>
      </c>
      <c r="L200">
        <f t="shared" si="50"/>
        <v>4.6320405136187048</v>
      </c>
    </row>
    <row r="201" spans="1:12" x14ac:dyDescent="0.25">
      <c r="A201" t="str">
        <f t="shared" si="51"/>
        <v>KP6</v>
      </c>
      <c r="C201">
        <f t="shared" si="52"/>
        <v>1</v>
      </c>
      <c r="D201">
        <v>4</v>
      </c>
      <c r="E201">
        <v>333.18200000000002</v>
      </c>
      <c r="F201">
        <v>11777.683999999999</v>
      </c>
      <c r="G201">
        <v>1891.8589999999999</v>
      </c>
      <c r="H201">
        <v>566.79200000000003</v>
      </c>
      <c r="I201">
        <v>3968.0210000000002</v>
      </c>
      <c r="K201">
        <f t="shared" si="49"/>
        <v>2.0974189936987906</v>
      </c>
      <c r="L201">
        <f t="shared" si="50"/>
        <v>7.0008415785685045</v>
      </c>
    </row>
    <row r="202" spans="1:12" x14ac:dyDescent="0.25">
      <c r="A202" t="str">
        <f t="shared" si="51"/>
        <v>KP6</v>
      </c>
      <c r="C202">
        <f t="shared" si="52"/>
        <v>1</v>
      </c>
      <c r="D202">
        <v>5</v>
      </c>
      <c r="E202">
        <v>213.983</v>
      </c>
      <c r="F202">
        <v>10490.434999999999</v>
      </c>
      <c r="G202">
        <v>1580.6980000000001</v>
      </c>
      <c r="H202">
        <v>377.22300000000001</v>
      </c>
      <c r="I202">
        <v>6138.4889999999996</v>
      </c>
      <c r="K202">
        <f t="shared" si="49"/>
        <v>3.8834040404935029</v>
      </c>
      <c r="L202">
        <f t="shared" si="50"/>
        <v>16.27283861270389</v>
      </c>
    </row>
    <row r="203" spans="1:12" x14ac:dyDescent="0.25">
      <c r="A203" t="str">
        <f t="shared" si="51"/>
        <v>KP6</v>
      </c>
      <c r="C203">
        <f t="shared" si="52"/>
        <v>1</v>
      </c>
      <c r="D203">
        <v>6</v>
      </c>
      <c r="E203">
        <v>235.04599999999999</v>
      </c>
      <c r="F203">
        <v>9399.9349999999995</v>
      </c>
      <c r="G203">
        <v>1303.047</v>
      </c>
      <c r="H203">
        <v>1322.1949999999999</v>
      </c>
      <c r="I203">
        <v>5627.7060000000001</v>
      </c>
      <c r="K203">
        <f t="shared" si="49"/>
        <v>4.3188818208399233</v>
      </c>
      <c r="L203">
        <f t="shared" si="50"/>
        <v>4.2563358657384125</v>
      </c>
    </row>
    <row r="204" spans="1:12" x14ac:dyDescent="0.25">
      <c r="A204" t="s">
        <v>80</v>
      </c>
      <c r="C204">
        <v>1</v>
      </c>
      <c r="D204">
        <v>1</v>
      </c>
      <c r="E204">
        <v>171.857</v>
      </c>
      <c r="F204">
        <v>8911.652</v>
      </c>
      <c r="G204">
        <v>1545.2729999999999</v>
      </c>
      <c r="H204">
        <v>898.53700000000003</v>
      </c>
      <c r="I204">
        <v>5526.6980000000003</v>
      </c>
      <c r="K204">
        <f t="shared" si="49"/>
        <v>3.5765188416545173</v>
      </c>
      <c r="L204">
        <f t="shared" si="50"/>
        <v>6.150773980370313</v>
      </c>
    </row>
    <row r="205" spans="1:12" x14ac:dyDescent="0.25">
      <c r="A205" t="str">
        <f t="shared" ref="A205:A214" si="53">A204</f>
        <v>KP6</v>
      </c>
      <c r="C205">
        <f t="shared" ref="C205:C214" si="54">C204</f>
        <v>1</v>
      </c>
      <c r="D205">
        <v>2</v>
      </c>
      <c r="E205">
        <v>234.089</v>
      </c>
      <c r="F205">
        <v>10463.627</v>
      </c>
      <c r="G205">
        <v>2225.5189999999998</v>
      </c>
      <c r="H205">
        <v>1105.3399999999999</v>
      </c>
      <c r="I205">
        <v>10604.846</v>
      </c>
      <c r="K205">
        <f t="shared" si="49"/>
        <v>4.7651114189544108</v>
      </c>
      <c r="L205">
        <f t="shared" si="50"/>
        <v>9.5941936417753819</v>
      </c>
    </row>
    <row r="206" spans="1:12" x14ac:dyDescent="0.25">
      <c r="A206" t="str">
        <f t="shared" si="53"/>
        <v>KP6</v>
      </c>
      <c r="C206">
        <f t="shared" si="54"/>
        <v>1</v>
      </c>
      <c r="D206">
        <v>3</v>
      </c>
      <c r="E206">
        <v>139.78299999999999</v>
      </c>
      <c r="F206">
        <v>5441.009</v>
      </c>
      <c r="G206">
        <v>1070.394</v>
      </c>
      <c r="H206">
        <v>337.01100000000002</v>
      </c>
      <c r="I206">
        <v>5460.6369999999997</v>
      </c>
      <c r="K206">
        <f t="shared" si="49"/>
        <v>5.101520561587602</v>
      </c>
      <c r="L206">
        <f t="shared" si="50"/>
        <v>16.203141737213322</v>
      </c>
    </row>
    <row r="207" spans="1:12" x14ac:dyDescent="0.25">
      <c r="A207" t="str">
        <f t="shared" si="53"/>
        <v>KP6</v>
      </c>
      <c r="C207">
        <f t="shared" si="54"/>
        <v>1</v>
      </c>
      <c r="D207">
        <v>4</v>
      </c>
      <c r="E207">
        <v>173.29300000000001</v>
      </c>
      <c r="F207">
        <v>9678.5439999999999</v>
      </c>
      <c r="G207">
        <v>1713.3</v>
      </c>
      <c r="H207">
        <v>679.76700000000005</v>
      </c>
      <c r="I207">
        <v>4031.6889999999999</v>
      </c>
      <c r="K207">
        <f t="shared" si="49"/>
        <v>2.3531716570361292</v>
      </c>
      <c r="L207">
        <f t="shared" si="50"/>
        <v>5.9309866468951853</v>
      </c>
    </row>
    <row r="208" spans="1:12" x14ac:dyDescent="0.25">
      <c r="A208" t="str">
        <f t="shared" si="53"/>
        <v>KP6</v>
      </c>
      <c r="C208">
        <f t="shared" si="54"/>
        <v>1</v>
      </c>
      <c r="D208">
        <v>5</v>
      </c>
      <c r="E208">
        <v>120.63500000000001</v>
      </c>
      <c r="F208">
        <v>7557.8620000000001</v>
      </c>
      <c r="G208">
        <v>918.16399999999999</v>
      </c>
      <c r="H208">
        <v>143.613</v>
      </c>
      <c r="I208">
        <v>6234.7089999999998</v>
      </c>
      <c r="K208">
        <f t="shared" si="49"/>
        <v>6.7904089029846517</v>
      </c>
      <c r="L208">
        <f t="shared" si="50"/>
        <v>43.413263423227704</v>
      </c>
    </row>
    <row r="209" spans="1:12" x14ac:dyDescent="0.25">
      <c r="A209" t="str">
        <f t="shared" si="53"/>
        <v>KP6</v>
      </c>
      <c r="C209">
        <f t="shared" si="54"/>
        <v>1</v>
      </c>
      <c r="D209">
        <v>6</v>
      </c>
      <c r="E209">
        <v>74.2</v>
      </c>
      <c r="F209">
        <v>3456.2809999999999</v>
      </c>
      <c r="G209">
        <v>473.44299999999998</v>
      </c>
      <c r="H209">
        <v>162.28200000000001</v>
      </c>
      <c r="I209">
        <v>1838.722</v>
      </c>
      <c r="K209">
        <f t="shared" si="49"/>
        <v>3.8837241230728936</v>
      </c>
      <c r="L209">
        <f t="shared" si="50"/>
        <v>11.330412491835199</v>
      </c>
    </row>
    <row r="210" spans="1:12" x14ac:dyDescent="0.25">
      <c r="A210" t="str">
        <f t="shared" si="53"/>
        <v>KP6</v>
      </c>
      <c r="C210">
        <f t="shared" si="54"/>
        <v>1</v>
      </c>
      <c r="D210">
        <v>7</v>
      </c>
      <c r="E210">
        <v>125.901</v>
      </c>
      <c r="F210">
        <v>7157.1819999999998</v>
      </c>
      <c r="G210">
        <v>954.54600000000005</v>
      </c>
      <c r="H210">
        <v>715.19200000000001</v>
      </c>
      <c r="I210">
        <v>3227.9369999999999</v>
      </c>
      <c r="K210">
        <f t="shared" si="49"/>
        <v>3.3816463533449408</v>
      </c>
      <c r="L210">
        <f t="shared" si="50"/>
        <v>4.5133852168368769</v>
      </c>
    </row>
    <row r="211" spans="1:12" x14ac:dyDescent="0.25">
      <c r="A211" t="str">
        <f t="shared" si="53"/>
        <v>KP6</v>
      </c>
      <c r="C211">
        <f t="shared" si="54"/>
        <v>1</v>
      </c>
      <c r="D211">
        <v>8</v>
      </c>
      <c r="E211">
        <v>162.28200000000001</v>
      </c>
      <c r="F211">
        <v>7642.5929999999998</v>
      </c>
      <c r="G211">
        <v>1406.9269999999999</v>
      </c>
      <c r="H211">
        <v>944.01499999999999</v>
      </c>
      <c r="I211">
        <v>3577.873</v>
      </c>
      <c r="K211">
        <f t="shared" si="49"/>
        <v>2.5430409680104229</v>
      </c>
      <c r="L211">
        <f t="shared" si="50"/>
        <v>3.7900594799870766</v>
      </c>
    </row>
    <row r="212" spans="1:12" x14ac:dyDescent="0.25">
      <c r="A212" t="str">
        <f t="shared" si="53"/>
        <v>KP6</v>
      </c>
      <c r="C212">
        <f t="shared" si="54"/>
        <v>1</v>
      </c>
      <c r="D212">
        <v>9</v>
      </c>
      <c r="E212">
        <v>128.773</v>
      </c>
      <c r="F212">
        <v>7914.9790000000003</v>
      </c>
      <c r="G212">
        <v>1180.9760000000001</v>
      </c>
      <c r="H212">
        <v>534.71799999999996</v>
      </c>
      <c r="I212">
        <v>5316.5450000000001</v>
      </c>
      <c r="K212">
        <f t="shared" si="49"/>
        <v>4.5018230683773419</v>
      </c>
      <c r="L212">
        <f t="shared" si="50"/>
        <v>9.9427081190459283</v>
      </c>
    </row>
    <row r="213" spans="1:12" x14ac:dyDescent="0.25">
      <c r="A213" t="str">
        <f t="shared" si="53"/>
        <v>KP6</v>
      </c>
      <c r="C213">
        <f t="shared" si="54"/>
        <v>1</v>
      </c>
      <c r="D213">
        <v>10</v>
      </c>
      <c r="E213">
        <v>173.77099999999999</v>
      </c>
      <c r="F213">
        <v>7361.5910000000003</v>
      </c>
      <c r="G213">
        <v>1340.386</v>
      </c>
      <c r="H213">
        <v>652.95899999999995</v>
      </c>
      <c r="I213">
        <v>1990.952</v>
      </c>
      <c r="K213">
        <f t="shared" si="49"/>
        <v>1.4853572030743383</v>
      </c>
      <c r="L213">
        <f t="shared" si="50"/>
        <v>3.0491225329614879</v>
      </c>
    </row>
    <row r="214" spans="1:12" x14ac:dyDescent="0.25">
      <c r="A214" t="str">
        <f t="shared" si="53"/>
        <v>KP6</v>
      </c>
      <c r="C214">
        <f t="shared" si="54"/>
        <v>1</v>
      </c>
      <c r="D214">
        <v>11</v>
      </c>
      <c r="E214">
        <v>142.17699999999999</v>
      </c>
      <c r="F214">
        <v>7051.866</v>
      </c>
      <c r="G214">
        <v>1210.1769999999999</v>
      </c>
      <c r="H214">
        <v>564.87699999999995</v>
      </c>
      <c r="I214">
        <v>5328.991</v>
      </c>
      <c r="K214">
        <f t="shared" si="49"/>
        <v>4.4034806478721711</v>
      </c>
      <c r="L214">
        <f t="shared" si="50"/>
        <v>9.433896228736522</v>
      </c>
    </row>
    <row r="215" spans="1:12" x14ac:dyDescent="0.25">
      <c r="A215" t="s">
        <v>80</v>
      </c>
      <c r="C215">
        <v>1</v>
      </c>
      <c r="D215">
        <v>1</v>
      </c>
      <c r="E215">
        <v>208.71700000000001</v>
      </c>
      <c r="F215">
        <v>6526.2430000000004</v>
      </c>
      <c r="G215">
        <v>1310.7059999999999</v>
      </c>
      <c r="H215">
        <v>2137.9160000000002</v>
      </c>
      <c r="I215">
        <v>4263.8630000000003</v>
      </c>
      <c r="K215">
        <f t="shared" si="49"/>
        <v>3.2531040523198951</v>
      </c>
      <c r="L215">
        <f t="shared" si="50"/>
        <v>1.9944015574045004</v>
      </c>
    </row>
    <row r="216" spans="1:12" x14ac:dyDescent="0.25">
      <c r="A216" t="str">
        <f t="shared" ref="A216:A223" si="55">A215</f>
        <v>KP6</v>
      </c>
      <c r="C216">
        <f t="shared" ref="C216:C223" si="56">C215</f>
        <v>1</v>
      </c>
      <c r="D216">
        <v>2</v>
      </c>
      <c r="E216">
        <v>150.79300000000001</v>
      </c>
      <c r="F216">
        <v>6252.9</v>
      </c>
      <c r="G216">
        <v>914.81299999999999</v>
      </c>
      <c r="H216">
        <v>638.59799999999996</v>
      </c>
      <c r="I216">
        <v>4586.0349999999999</v>
      </c>
      <c r="K216">
        <f t="shared" si="49"/>
        <v>5.0130846413420009</v>
      </c>
      <c r="L216">
        <f t="shared" si="50"/>
        <v>7.1814114669948861</v>
      </c>
    </row>
    <row r="217" spans="1:12" x14ac:dyDescent="0.25">
      <c r="A217" t="str">
        <f t="shared" si="55"/>
        <v>KP6</v>
      </c>
      <c r="C217">
        <f t="shared" si="56"/>
        <v>1</v>
      </c>
      <c r="D217">
        <v>3</v>
      </c>
      <c r="E217">
        <v>234.56800000000001</v>
      </c>
      <c r="F217">
        <v>6982.4530000000004</v>
      </c>
      <c r="G217">
        <v>1219.2719999999999</v>
      </c>
      <c r="H217">
        <v>3130.28</v>
      </c>
      <c r="I217">
        <v>4076.2089999999998</v>
      </c>
      <c r="K217">
        <f t="shared" si="49"/>
        <v>3.3431498467938248</v>
      </c>
      <c r="L217">
        <f t="shared" si="50"/>
        <v>1.302186705342653</v>
      </c>
    </row>
    <row r="218" spans="1:12" x14ac:dyDescent="0.25">
      <c r="A218" t="str">
        <f t="shared" si="55"/>
        <v>KP6</v>
      </c>
      <c r="C218">
        <f t="shared" si="56"/>
        <v>1</v>
      </c>
      <c r="D218">
        <v>4</v>
      </c>
      <c r="E218">
        <v>182.86699999999999</v>
      </c>
      <c r="F218">
        <v>5143.7309999999998</v>
      </c>
      <c r="G218">
        <v>749.65899999999999</v>
      </c>
      <c r="H218">
        <v>772.15800000000002</v>
      </c>
      <c r="I218">
        <v>2833.9589999999998</v>
      </c>
      <c r="K218">
        <f t="shared" si="49"/>
        <v>3.7803307903993679</v>
      </c>
      <c r="L218">
        <f t="shared" si="50"/>
        <v>3.6701801962810716</v>
      </c>
    </row>
    <row r="219" spans="1:12" x14ac:dyDescent="0.25">
      <c r="A219" t="str">
        <f t="shared" si="55"/>
        <v>KP6</v>
      </c>
      <c r="C219">
        <f t="shared" si="56"/>
        <v>1</v>
      </c>
      <c r="D219">
        <v>5</v>
      </c>
      <c r="E219">
        <v>230.25899999999999</v>
      </c>
      <c r="F219">
        <v>7606.69</v>
      </c>
      <c r="G219">
        <v>1693.673</v>
      </c>
      <c r="H219">
        <v>1537.135</v>
      </c>
      <c r="I219">
        <v>5869.4539999999997</v>
      </c>
      <c r="K219">
        <f t="shared" si="49"/>
        <v>3.465517841991931</v>
      </c>
      <c r="L219">
        <f t="shared" si="50"/>
        <v>3.8184375477755692</v>
      </c>
    </row>
    <row r="220" spans="1:12" x14ac:dyDescent="0.25">
      <c r="A220" t="str">
        <f t="shared" si="55"/>
        <v>KP6</v>
      </c>
      <c r="C220">
        <f t="shared" si="56"/>
        <v>1</v>
      </c>
      <c r="D220">
        <v>6</v>
      </c>
      <c r="E220">
        <v>193.87700000000001</v>
      </c>
      <c r="F220">
        <v>6748.3639999999996</v>
      </c>
      <c r="G220">
        <v>1262.356</v>
      </c>
      <c r="H220">
        <v>810.93299999999999</v>
      </c>
      <c r="I220">
        <v>4525.7169999999996</v>
      </c>
      <c r="K220">
        <f t="shared" si="49"/>
        <v>3.5851352550310684</v>
      </c>
      <c r="L220">
        <f t="shared" si="50"/>
        <v>5.580876595230432</v>
      </c>
    </row>
    <row r="221" spans="1:12" x14ac:dyDescent="0.25">
      <c r="A221" t="str">
        <f t="shared" si="55"/>
        <v>KP6</v>
      </c>
      <c r="C221">
        <f t="shared" si="56"/>
        <v>1</v>
      </c>
      <c r="D221">
        <v>7</v>
      </c>
      <c r="E221">
        <v>187.17500000000001</v>
      </c>
      <c r="F221">
        <v>7381.6970000000001</v>
      </c>
      <c r="G221">
        <v>1220.23</v>
      </c>
      <c r="H221">
        <v>1418.4159999999999</v>
      </c>
      <c r="I221">
        <v>5118.8379999999997</v>
      </c>
      <c r="K221">
        <f t="shared" si="49"/>
        <v>4.1949779959515823</v>
      </c>
      <c r="L221">
        <f t="shared" si="50"/>
        <v>3.6088411298236904</v>
      </c>
    </row>
    <row r="222" spans="1:12" x14ac:dyDescent="0.25">
      <c r="A222" t="str">
        <f t="shared" si="55"/>
        <v>KP6</v>
      </c>
      <c r="C222">
        <f t="shared" si="56"/>
        <v>1</v>
      </c>
      <c r="D222">
        <v>8</v>
      </c>
      <c r="E222">
        <v>186.21799999999999</v>
      </c>
      <c r="F222">
        <v>7240.4780000000001</v>
      </c>
      <c r="G222">
        <v>1653.462</v>
      </c>
      <c r="H222">
        <v>747.26499999999999</v>
      </c>
      <c r="I222">
        <v>6016.8969999999999</v>
      </c>
      <c r="K222">
        <f t="shared" si="49"/>
        <v>3.638969023781617</v>
      </c>
      <c r="L222">
        <f t="shared" si="50"/>
        <v>8.0518918991254775</v>
      </c>
    </row>
    <row r="223" spans="1:12" x14ac:dyDescent="0.25">
      <c r="A223" t="str">
        <f t="shared" si="55"/>
        <v>KP6</v>
      </c>
      <c r="C223">
        <f t="shared" si="56"/>
        <v>1</v>
      </c>
      <c r="D223">
        <v>9</v>
      </c>
      <c r="E223">
        <v>238.39699999999999</v>
      </c>
      <c r="F223">
        <v>5761.2659999999996</v>
      </c>
      <c r="G223">
        <v>1175.71</v>
      </c>
      <c r="H223">
        <v>1077.096</v>
      </c>
      <c r="I223">
        <v>4039.8270000000002</v>
      </c>
      <c r="K223">
        <f t="shared" si="49"/>
        <v>3.436074372081551</v>
      </c>
      <c r="L223">
        <f t="shared" si="50"/>
        <v>3.7506656788252859</v>
      </c>
    </row>
    <row r="224" spans="1:12" x14ac:dyDescent="0.25">
      <c r="A224" t="s">
        <v>80</v>
      </c>
      <c r="C224">
        <v>1</v>
      </c>
      <c r="D224">
        <v>1</v>
      </c>
      <c r="E224">
        <v>146.964</v>
      </c>
      <c r="F224">
        <v>5048.9470000000001</v>
      </c>
      <c r="G224">
        <v>1230.7619999999999</v>
      </c>
      <c r="H224">
        <v>1181.933</v>
      </c>
      <c r="I224">
        <v>5068.0950000000003</v>
      </c>
      <c r="K224">
        <f t="shared" si="49"/>
        <v>4.117851379876857</v>
      </c>
      <c r="L224">
        <f t="shared" si="50"/>
        <v>4.2879714840012086</v>
      </c>
    </row>
    <row r="225" spans="1:12" x14ac:dyDescent="0.25">
      <c r="A225" t="str">
        <f t="shared" ref="A225:A229" si="57">A224</f>
        <v>KP6</v>
      </c>
      <c r="C225">
        <f t="shared" ref="C225:C229" si="58">C224</f>
        <v>1</v>
      </c>
      <c r="D225">
        <v>2</v>
      </c>
      <c r="E225">
        <v>176.64400000000001</v>
      </c>
      <c r="F225">
        <v>4599.4390000000003</v>
      </c>
      <c r="G225">
        <v>690.77700000000004</v>
      </c>
      <c r="H225">
        <v>1941.645</v>
      </c>
      <c r="I225">
        <v>3001.9859999999999</v>
      </c>
      <c r="K225">
        <f t="shared" si="49"/>
        <v>4.3458105872083168</v>
      </c>
      <c r="L225">
        <f t="shared" si="50"/>
        <v>1.5461044629682563</v>
      </c>
    </row>
    <row r="226" spans="1:12" x14ac:dyDescent="0.25">
      <c r="A226" t="str">
        <f t="shared" si="57"/>
        <v>KP6</v>
      </c>
      <c r="C226">
        <f t="shared" si="58"/>
        <v>1</v>
      </c>
      <c r="D226">
        <v>3</v>
      </c>
      <c r="E226">
        <v>244.142</v>
      </c>
      <c r="F226">
        <v>6881.4459999999999</v>
      </c>
      <c r="G226">
        <v>1481.126</v>
      </c>
      <c r="H226">
        <v>1567.7729999999999</v>
      </c>
      <c r="I226">
        <v>6580.3370000000004</v>
      </c>
      <c r="K226">
        <f t="shared" si="49"/>
        <v>4.4427935233059177</v>
      </c>
      <c r="L226">
        <f t="shared" si="50"/>
        <v>4.1972511326575983</v>
      </c>
    </row>
    <row r="227" spans="1:12" x14ac:dyDescent="0.25">
      <c r="A227" t="str">
        <f t="shared" si="57"/>
        <v>KP6</v>
      </c>
      <c r="C227">
        <f t="shared" si="58"/>
        <v>1</v>
      </c>
      <c r="D227">
        <v>4</v>
      </c>
      <c r="E227">
        <v>244.142</v>
      </c>
      <c r="F227">
        <v>11142.437</v>
      </c>
      <c r="G227">
        <v>2412.2159999999999</v>
      </c>
      <c r="H227">
        <v>2549.127</v>
      </c>
      <c r="I227">
        <v>9058.1370000000006</v>
      </c>
      <c r="K227">
        <f t="shared" si="49"/>
        <v>3.7551102388840802</v>
      </c>
      <c r="L227">
        <f t="shared" si="50"/>
        <v>3.5534271144591858</v>
      </c>
    </row>
    <row r="228" spans="1:12" x14ac:dyDescent="0.25">
      <c r="A228" t="str">
        <f t="shared" si="57"/>
        <v>KP6</v>
      </c>
      <c r="C228">
        <f t="shared" si="58"/>
        <v>1</v>
      </c>
      <c r="D228">
        <v>5</v>
      </c>
      <c r="E228">
        <v>171.37799999999999</v>
      </c>
      <c r="F228">
        <v>11137.65</v>
      </c>
      <c r="G228">
        <v>1258.527</v>
      </c>
      <c r="H228">
        <v>1164.221</v>
      </c>
      <c r="I228">
        <v>6147.1059999999998</v>
      </c>
      <c r="K228">
        <f t="shared" si="49"/>
        <v>4.8843656115442888</v>
      </c>
      <c r="L228">
        <f t="shared" si="50"/>
        <v>5.2800164229987256</v>
      </c>
    </row>
    <row r="229" spans="1:12" x14ac:dyDescent="0.25">
      <c r="A229" t="str">
        <f t="shared" si="57"/>
        <v>KP6</v>
      </c>
      <c r="C229">
        <f t="shared" si="58"/>
        <v>1</v>
      </c>
      <c r="D229">
        <v>6</v>
      </c>
      <c r="E229">
        <v>133.56</v>
      </c>
      <c r="F229">
        <v>6790.0119999999997</v>
      </c>
      <c r="G229">
        <v>1456.712</v>
      </c>
      <c r="H229">
        <v>857.84699999999998</v>
      </c>
      <c r="I229">
        <v>6136.0950000000003</v>
      </c>
      <c r="K229">
        <f t="shared" si="49"/>
        <v>4.2122911048992524</v>
      </c>
      <c r="L229">
        <f t="shared" si="50"/>
        <v>7.1529013915068775</v>
      </c>
    </row>
    <row r="230" spans="1:12" x14ac:dyDescent="0.25">
      <c r="A230" t="s">
        <v>80</v>
      </c>
      <c r="C230">
        <v>1</v>
      </c>
      <c r="D230">
        <v>1</v>
      </c>
      <c r="E230">
        <v>241.26900000000001</v>
      </c>
      <c r="F230">
        <v>10385.119000000001</v>
      </c>
      <c r="G230">
        <v>2116.8519999999999</v>
      </c>
      <c r="H230">
        <v>4341.4139999999998</v>
      </c>
      <c r="I230">
        <v>7937.4780000000001</v>
      </c>
      <c r="K230">
        <f t="shared" si="49"/>
        <v>3.7496612894996915</v>
      </c>
      <c r="L230">
        <f t="shared" si="50"/>
        <v>1.828316304319284</v>
      </c>
    </row>
    <row r="231" spans="1:12" x14ac:dyDescent="0.25">
      <c r="A231" t="str">
        <f t="shared" ref="A231:A236" si="59">A230</f>
        <v>KP6</v>
      </c>
      <c r="C231">
        <f t="shared" ref="C231:C236" si="60">C230</f>
        <v>1</v>
      </c>
      <c r="D231">
        <v>2</v>
      </c>
      <c r="E231">
        <v>188.61099999999999</v>
      </c>
      <c r="F231">
        <v>7125.1090000000004</v>
      </c>
      <c r="G231">
        <v>1298.7380000000001</v>
      </c>
      <c r="H231">
        <v>2934.009</v>
      </c>
      <c r="I231">
        <v>4464.9210000000003</v>
      </c>
      <c r="K231">
        <f t="shared" si="49"/>
        <v>3.4378920151716512</v>
      </c>
      <c r="L231">
        <f t="shared" si="50"/>
        <v>1.5217816305266958</v>
      </c>
    </row>
    <row r="232" spans="1:12" x14ac:dyDescent="0.25">
      <c r="A232" t="str">
        <f t="shared" si="59"/>
        <v>KP6</v>
      </c>
      <c r="C232">
        <f t="shared" si="60"/>
        <v>1</v>
      </c>
      <c r="D232">
        <v>3</v>
      </c>
      <c r="E232">
        <v>241.26900000000001</v>
      </c>
      <c r="F232">
        <v>10349.694</v>
      </c>
      <c r="G232">
        <v>2116.8519999999999</v>
      </c>
      <c r="H232">
        <v>3108.259</v>
      </c>
      <c r="I232">
        <v>8018.38</v>
      </c>
      <c r="K232">
        <f t="shared" si="49"/>
        <v>3.7878793604843422</v>
      </c>
      <c r="L232">
        <f t="shared" si="50"/>
        <v>2.5797013698021947</v>
      </c>
    </row>
    <row r="233" spans="1:12" x14ac:dyDescent="0.25">
      <c r="A233" t="str">
        <f t="shared" si="59"/>
        <v>KP6</v>
      </c>
      <c r="C233">
        <f t="shared" si="60"/>
        <v>1</v>
      </c>
      <c r="D233">
        <v>4</v>
      </c>
      <c r="E233">
        <v>186.21799999999999</v>
      </c>
      <c r="F233">
        <v>8985.3729999999996</v>
      </c>
      <c r="G233">
        <v>1274.8030000000001</v>
      </c>
      <c r="H233">
        <v>1897.604</v>
      </c>
      <c r="I233">
        <v>4711.4570000000003</v>
      </c>
      <c r="K233">
        <f t="shared" si="49"/>
        <v>3.6958314343471108</v>
      </c>
      <c r="L233">
        <f t="shared" si="50"/>
        <v>2.4828452090109425</v>
      </c>
    </row>
    <row r="234" spans="1:12" x14ac:dyDescent="0.25">
      <c r="A234" t="str">
        <f t="shared" si="59"/>
        <v>KP6</v>
      </c>
      <c r="C234">
        <f t="shared" si="60"/>
        <v>1</v>
      </c>
      <c r="D234">
        <v>5</v>
      </c>
      <c r="E234">
        <v>153.18700000000001</v>
      </c>
      <c r="F234">
        <v>6446.299</v>
      </c>
      <c r="G234">
        <v>1213.049</v>
      </c>
      <c r="H234">
        <v>1173.316</v>
      </c>
      <c r="I234">
        <v>6786.1819999999998</v>
      </c>
      <c r="K234">
        <f t="shared" si="49"/>
        <v>5.5943181190537237</v>
      </c>
      <c r="L234">
        <f t="shared" si="50"/>
        <v>5.7837632828666781</v>
      </c>
    </row>
    <row r="235" spans="1:12" x14ac:dyDescent="0.25">
      <c r="A235" t="str">
        <f t="shared" si="59"/>
        <v>KP6</v>
      </c>
      <c r="C235">
        <f t="shared" si="60"/>
        <v>1</v>
      </c>
      <c r="D235">
        <v>6</v>
      </c>
      <c r="E235">
        <v>237.91900000000001</v>
      </c>
      <c r="F235">
        <v>6919.7420000000002</v>
      </c>
      <c r="G235">
        <v>1315.4929999999999</v>
      </c>
      <c r="H235">
        <v>3104.9079999999999</v>
      </c>
      <c r="I235">
        <v>5567.3890000000001</v>
      </c>
      <c r="K235">
        <f t="shared" si="49"/>
        <v>4.2321692323714384</v>
      </c>
      <c r="L235">
        <f t="shared" si="50"/>
        <v>1.7930930642711476</v>
      </c>
    </row>
    <row r="236" spans="1:12" x14ac:dyDescent="0.25">
      <c r="A236" t="str">
        <f t="shared" si="59"/>
        <v>KP6</v>
      </c>
      <c r="C236">
        <f t="shared" si="60"/>
        <v>1</v>
      </c>
      <c r="D236">
        <v>7</v>
      </c>
      <c r="E236">
        <v>282.43799999999999</v>
      </c>
      <c r="F236">
        <v>7072.9290000000001</v>
      </c>
      <c r="G236">
        <v>1397.8309999999999</v>
      </c>
      <c r="H236">
        <v>3755.4740000000002</v>
      </c>
      <c r="I236">
        <v>6021.6840000000002</v>
      </c>
      <c r="K236">
        <f t="shared" si="49"/>
        <v>4.3078769894214686</v>
      </c>
      <c r="L236">
        <f t="shared" si="50"/>
        <v>1.6034418025527537</v>
      </c>
    </row>
    <row r="237" spans="1:12" x14ac:dyDescent="0.25">
      <c r="A237" t="s">
        <v>80</v>
      </c>
      <c r="C237">
        <v>2</v>
      </c>
      <c r="D237">
        <v>1</v>
      </c>
      <c r="E237">
        <v>140.262</v>
      </c>
      <c r="F237">
        <v>7045.1639999999998</v>
      </c>
      <c r="G237">
        <v>1202.518</v>
      </c>
      <c r="H237">
        <v>1180.4970000000001</v>
      </c>
      <c r="I237">
        <v>5876.1559999999999</v>
      </c>
      <c r="K237">
        <f t="shared" si="49"/>
        <v>4.8865430704571571</v>
      </c>
      <c r="L237">
        <f t="shared" si="50"/>
        <v>4.9776966819907207</v>
      </c>
    </row>
    <row r="238" spans="1:12" x14ac:dyDescent="0.25">
      <c r="A238" t="str">
        <f t="shared" ref="A238:A242" si="61">A237</f>
        <v>KP6</v>
      </c>
      <c r="C238">
        <f t="shared" ref="C238:C242" si="62">C237</f>
        <v>2</v>
      </c>
      <c r="D238">
        <v>2</v>
      </c>
      <c r="E238">
        <v>124.943</v>
      </c>
      <c r="F238">
        <v>6376.4070000000002</v>
      </c>
      <c r="G238">
        <v>845.40099999999995</v>
      </c>
      <c r="H238">
        <v>1579.2619999999999</v>
      </c>
      <c r="I238">
        <v>3393.0909999999999</v>
      </c>
      <c r="K238">
        <f t="shared" si="49"/>
        <v>4.0135876347437494</v>
      </c>
      <c r="L238">
        <f t="shared" si="50"/>
        <v>2.1485295030210314</v>
      </c>
    </row>
    <row r="239" spans="1:12" x14ac:dyDescent="0.25">
      <c r="A239" t="str">
        <f t="shared" si="61"/>
        <v>KP6</v>
      </c>
      <c r="C239">
        <f t="shared" si="62"/>
        <v>2</v>
      </c>
      <c r="D239">
        <v>3</v>
      </c>
      <c r="E239">
        <v>209.196</v>
      </c>
      <c r="F239">
        <v>10760.905000000001</v>
      </c>
      <c r="G239">
        <v>1764.5219999999999</v>
      </c>
      <c r="H239">
        <v>4056.5819999999999</v>
      </c>
      <c r="I239">
        <v>5188.2510000000002</v>
      </c>
      <c r="K239">
        <f t="shared" si="49"/>
        <v>2.940315280852265</v>
      </c>
      <c r="L239">
        <f t="shared" si="50"/>
        <v>1.2789710648028316</v>
      </c>
    </row>
    <row r="240" spans="1:12" x14ac:dyDescent="0.25">
      <c r="A240" t="str">
        <f t="shared" si="61"/>
        <v>KP6</v>
      </c>
      <c r="C240">
        <f t="shared" si="62"/>
        <v>2</v>
      </c>
      <c r="D240">
        <v>4</v>
      </c>
      <c r="E240">
        <v>177.601</v>
      </c>
      <c r="F240">
        <v>9449.2420000000002</v>
      </c>
      <c r="G240">
        <v>1638.143</v>
      </c>
      <c r="H240">
        <v>3179.1080000000002</v>
      </c>
      <c r="I240">
        <v>4696.6170000000002</v>
      </c>
      <c r="K240">
        <f t="shared" si="49"/>
        <v>2.8670372488848654</v>
      </c>
      <c r="L240">
        <f t="shared" si="50"/>
        <v>1.4773379828555682</v>
      </c>
    </row>
    <row r="241" spans="1:12" x14ac:dyDescent="0.25">
      <c r="A241" t="str">
        <f t="shared" si="61"/>
        <v>KP6</v>
      </c>
      <c r="C241">
        <f t="shared" si="62"/>
        <v>2</v>
      </c>
      <c r="D241">
        <v>5</v>
      </c>
      <c r="E241">
        <v>238.876</v>
      </c>
      <c r="F241">
        <v>7633.9769999999999</v>
      </c>
      <c r="G241">
        <v>1438.521</v>
      </c>
      <c r="H241">
        <v>4170.0360000000001</v>
      </c>
      <c r="I241">
        <v>5906.3149999999996</v>
      </c>
      <c r="K241">
        <f t="shared" si="49"/>
        <v>4.1058246629698143</v>
      </c>
      <c r="L241">
        <f t="shared" si="50"/>
        <v>1.4163702663478204</v>
      </c>
    </row>
    <row r="242" spans="1:12" x14ac:dyDescent="0.25">
      <c r="A242" t="str">
        <f t="shared" si="61"/>
        <v>KP6</v>
      </c>
      <c r="C242">
        <f t="shared" si="62"/>
        <v>2</v>
      </c>
      <c r="D242">
        <v>6</v>
      </c>
      <c r="E242">
        <v>170.899</v>
      </c>
      <c r="F242">
        <v>5627.2269999999999</v>
      </c>
      <c r="G242">
        <v>673.54399999999998</v>
      </c>
      <c r="H242">
        <v>1259.4839999999999</v>
      </c>
      <c r="I242">
        <v>1887.0719999999999</v>
      </c>
      <c r="K242">
        <f t="shared" si="49"/>
        <v>2.8017056049790363</v>
      </c>
      <c r="L242">
        <f t="shared" si="50"/>
        <v>1.4982897758129519</v>
      </c>
    </row>
    <row r="243" spans="1:12" x14ac:dyDescent="0.25">
      <c r="A243" t="s">
        <v>80</v>
      </c>
      <c r="C243">
        <v>2</v>
      </c>
      <c r="D243">
        <v>1</v>
      </c>
      <c r="E243">
        <v>277.173</v>
      </c>
      <c r="F243">
        <v>8584.6929999999993</v>
      </c>
      <c r="G243">
        <v>1835.85</v>
      </c>
      <c r="H243">
        <v>2196.797</v>
      </c>
      <c r="I243">
        <v>4803.8469999999998</v>
      </c>
      <c r="K243">
        <f t="shared" si="49"/>
        <v>2.6166881825857233</v>
      </c>
      <c r="L243">
        <f t="shared" si="50"/>
        <v>2.1867505281553097</v>
      </c>
    </row>
    <row r="244" spans="1:12" x14ac:dyDescent="0.25">
      <c r="A244" t="str">
        <f t="shared" ref="A244:A250" si="63">A243</f>
        <v>KP6</v>
      </c>
      <c r="C244">
        <f t="shared" ref="C244:C250" si="64">C243</f>
        <v>2</v>
      </c>
      <c r="D244">
        <v>2</v>
      </c>
      <c r="E244">
        <v>267.59800000000001</v>
      </c>
      <c r="F244">
        <v>7847.96</v>
      </c>
      <c r="G244">
        <v>2049.3539999999998</v>
      </c>
      <c r="H244">
        <v>2257.5929999999998</v>
      </c>
      <c r="I244">
        <v>6812.0330000000004</v>
      </c>
      <c r="K244">
        <f t="shared" si="49"/>
        <v>3.3239903891665379</v>
      </c>
      <c r="L244">
        <f t="shared" si="50"/>
        <v>3.0173875450535155</v>
      </c>
    </row>
    <row r="245" spans="1:12" x14ac:dyDescent="0.25">
      <c r="A245" t="str">
        <f t="shared" si="63"/>
        <v>KP6</v>
      </c>
      <c r="C245">
        <f t="shared" si="64"/>
        <v>2</v>
      </c>
      <c r="D245">
        <v>3</v>
      </c>
      <c r="E245">
        <v>133.56</v>
      </c>
      <c r="F245">
        <v>4591.3010000000004</v>
      </c>
      <c r="G245">
        <v>1087.627</v>
      </c>
      <c r="H245">
        <v>601.25900000000001</v>
      </c>
      <c r="I245">
        <v>3495.5349999999999</v>
      </c>
      <c r="K245">
        <f t="shared" si="49"/>
        <v>3.2139097319209617</v>
      </c>
      <c r="L245">
        <f t="shared" si="50"/>
        <v>5.8136926016907848</v>
      </c>
    </row>
    <row r="246" spans="1:12" x14ac:dyDescent="0.25">
      <c r="A246" t="str">
        <f t="shared" si="63"/>
        <v>KP6</v>
      </c>
      <c r="C246">
        <f t="shared" si="64"/>
        <v>2</v>
      </c>
      <c r="D246">
        <v>4</v>
      </c>
      <c r="E246">
        <v>213.50399999999999</v>
      </c>
      <c r="F246">
        <v>5408.9359999999997</v>
      </c>
      <c r="G246">
        <v>1475.3820000000001</v>
      </c>
      <c r="H246">
        <v>736.255</v>
      </c>
      <c r="I246">
        <v>2783.2159999999999</v>
      </c>
      <c r="K246">
        <f t="shared" si="49"/>
        <v>1.8864375463439298</v>
      </c>
      <c r="L246">
        <f t="shared" si="50"/>
        <v>3.7802337505348009</v>
      </c>
    </row>
    <row r="247" spans="1:12" x14ac:dyDescent="0.25">
      <c r="A247" t="str">
        <f t="shared" si="63"/>
        <v>KP6</v>
      </c>
      <c r="C247">
        <f t="shared" si="64"/>
        <v>2</v>
      </c>
      <c r="D247">
        <v>5</v>
      </c>
      <c r="E247">
        <v>67.977000000000004</v>
      </c>
      <c r="F247">
        <v>2449.5549999999998</v>
      </c>
      <c r="G247">
        <v>315.46899999999999</v>
      </c>
      <c r="H247">
        <v>197.70699999999999</v>
      </c>
      <c r="I247">
        <v>1243.6869999999999</v>
      </c>
      <c r="K247">
        <f t="shared" si="49"/>
        <v>3.9423429877420602</v>
      </c>
      <c r="L247">
        <f t="shared" si="50"/>
        <v>6.2905562271442079</v>
      </c>
    </row>
    <row r="248" spans="1:12" x14ac:dyDescent="0.25">
      <c r="A248" t="str">
        <f t="shared" si="63"/>
        <v>KP6</v>
      </c>
      <c r="C248">
        <f t="shared" si="64"/>
        <v>2</v>
      </c>
      <c r="D248">
        <v>6</v>
      </c>
      <c r="E248">
        <v>242.70599999999999</v>
      </c>
      <c r="F248">
        <v>6125.5640000000003</v>
      </c>
      <c r="G248">
        <v>1545.2729999999999</v>
      </c>
      <c r="H248">
        <v>1142.6790000000001</v>
      </c>
      <c r="I248">
        <v>6232.3159999999998</v>
      </c>
      <c r="K248">
        <f t="shared" si="49"/>
        <v>4.0331488351896398</v>
      </c>
      <c r="L248">
        <f t="shared" si="50"/>
        <v>5.4541266619934374</v>
      </c>
    </row>
    <row r="249" spans="1:12" x14ac:dyDescent="0.25">
      <c r="A249" t="str">
        <f t="shared" si="63"/>
        <v>KP6</v>
      </c>
      <c r="C249">
        <f t="shared" si="64"/>
        <v>2</v>
      </c>
      <c r="D249">
        <v>7</v>
      </c>
      <c r="E249">
        <v>216.85499999999999</v>
      </c>
      <c r="F249">
        <v>4457.741</v>
      </c>
      <c r="G249">
        <v>773.11500000000001</v>
      </c>
      <c r="H249">
        <v>484.45400000000001</v>
      </c>
      <c r="I249">
        <v>2546.7330000000002</v>
      </c>
      <c r="K249">
        <f t="shared" si="49"/>
        <v>3.2941192448730141</v>
      </c>
      <c r="L249">
        <f t="shared" si="50"/>
        <v>5.2569139691281324</v>
      </c>
    </row>
    <row r="250" spans="1:12" x14ac:dyDescent="0.25">
      <c r="A250" t="str">
        <f t="shared" si="63"/>
        <v>KP6</v>
      </c>
      <c r="C250">
        <f t="shared" si="64"/>
        <v>2</v>
      </c>
      <c r="D250">
        <v>8</v>
      </c>
      <c r="E250">
        <v>177.601</v>
      </c>
      <c r="F250">
        <v>4656.4049999999997</v>
      </c>
      <c r="G250">
        <v>756.83900000000006</v>
      </c>
      <c r="H250">
        <v>622.322</v>
      </c>
      <c r="I250">
        <v>3168.098</v>
      </c>
      <c r="K250">
        <f t="shared" si="49"/>
        <v>4.1859602901013293</v>
      </c>
      <c r="L250">
        <f t="shared" si="50"/>
        <v>5.0907697301397024</v>
      </c>
    </row>
    <row r="251" spans="1:12" x14ac:dyDescent="0.25">
      <c r="A251" t="s">
        <v>80</v>
      </c>
      <c r="C251">
        <v>2</v>
      </c>
      <c r="D251">
        <v>1</v>
      </c>
      <c r="E251">
        <v>195.31299999999999</v>
      </c>
      <c r="F251">
        <v>9060.0509999999995</v>
      </c>
      <c r="G251">
        <v>1409.32</v>
      </c>
      <c r="H251">
        <v>1009.598</v>
      </c>
      <c r="I251">
        <v>5106.87</v>
      </c>
      <c r="K251">
        <f t="shared" si="49"/>
        <v>3.6236411886583602</v>
      </c>
      <c r="L251">
        <f t="shared" si="50"/>
        <v>5.0583202423142675</v>
      </c>
    </row>
    <row r="252" spans="1:12" x14ac:dyDescent="0.25">
      <c r="A252" t="str">
        <f t="shared" ref="A252:A262" si="65">A251</f>
        <v>KP6</v>
      </c>
      <c r="C252">
        <f t="shared" ref="C252:C262" si="66">C251</f>
        <v>2</v>
      </c>
      <c r="D252">
        <v>2</v>
      </c>
      <c r="E252">
        <v>263.29000000000002</v>
      </c>
      <c r="F252">
        <v>16155.001</v>
      </c>
      <c r="G252">
        <v>3273.4140000000002</v>
      </c>
      <c r="H252">
        <v>1615.644</v>
      </c>
      <c r="I252">
        <v>12111.823</v>
      </c>
      <c r="K252">
        <f t="shared" si="49"/>
        <v>3.7000584099658642</v>
      </c>
      <c r="L252">
        <f t="shared" si="50"/>
        <v>7.4965914520773138</v>
      </c>
    </row>
    <row r="253" spans="1:12" x14ac:dyDescent="0.25">
      <c r="A253" t="str">
        <f t="shared" si="65"/>
        <v>KP6</v>
      </c>
      <c r="C253">
        <f t="shared" si="66"/>
        <v>2</v>
      </c>
      <c r="D253">
        <v>3</v>
      </c>
      <c r="E253">
        <v>194.83500000000001</v>
      </c>
      <c r="F253">
        <v>17987.5</v>
      </c>
      <c r="G253">
        <v>3465.855</v>
      </c>
      <c r="H253">
        <v>2877.0430000000001</v>
      </c>
      <c r="I253">
        <v>10511.977000000001</v>
      </c>
      <c r="K253">
        <f t="shared" si="49"/>
        <v>3.0330111906008765</v>
      </c>
      <c r="L253">
        <f t="shared" si="50"/>
        <v>3.6537434442238093</v>
      </c>
    </row>
    <row r="254" spans="1:12" x14ac:dyDescent="0.25">
      <c r="A254" t="str">
        <f t="shared" si="65"/>
        <v>KP6</v>
      </c>
      <c r="C254">
        <f t="shared" si="66"/>
        <v>2</v>
      </c>
      <c r="D254">
        <v>4</v>
      </c>
      <c r="E254">
        <v>122.071</v>
      </c>
      <c r="F254">
        <v>7322.8159999999998</v>
      </c>
      <c r="G254">
        <v>580.19600000000003</v>
      </c>
      <c r="H254">
        <v>674.50099999999998</v>
      </c>
      <c r="I254">
        <v>1763.5650000000001</v>
      </c>
      <c r="K254">
        <f t="shared" si="49"/>
        <v>3.0396021344511164</v>
      </c>
      <c r="L254">
        <f t="shared" si="50"/>
        <v>2.6146217722434808</v>
      </c>
    </row>
    <row r="255" spans="1:12" x14ac:dyDescent="0.25">
      <c r="A255" t="str">
        <f t="shared" si="65"/>
        <v>KP6</v>
      </c>
      <c r="C255">
        <f t="shared" si="66"/>
        <v>2</v>
      </c>
      <c r="D255">
        <v>5</v>
      </c>
      <c r="E255">
        <v>158.453</v>
      </c>
      <c r="F255">
        <v>9269.2469999999994</v>
      </c>
      <c r="G255">
        <v>2198.2330000000002</v>
      </c>
      <c r="H255">
        <v>3721.4859999999999</v>
      </c>
      <c r="I255">
        <v>4977.6189999999997</v>
      </c>
      <c r="K255">
        <f t="shared" si="49"/>
        <v>2.2643727939667904</v>
      </c>
      <c r="L255">
        <f t="shared" si="50"/>
        <v>1.3375353286294775</v>
      </c>
    </row>
    <row r="256" spans="1:12" x14ac:dyDescent="0.25">
      <c r="A256" t="str">
        <f t="shared" si="65"/>
        <v>KP6</v>
      </c>
      <c r="C256">
        <f t="shared" si="66"/>
        <v>2</v>
      </c>
      <c r="D256">
        <v>6</v>
      </c>
      <c r="E256">
        <v>222.12100000000001</v>
      </c>
      <c r="F256">
        <v>11540.244000000001</v>
      </c>
      <c r="G256">
        <v>2717.154</v>
      </c>
      <c r="H256">
        <v>3421.335</v>
      </c>
      <c r="I256">
        <v>10138.583000000001</v>
      </c>
      <c r="K256">
        <f t="shared" si="49"/>
        <v>3.7313243930966005</v>
      </c>
      <c r="L256">
        <f t="shared" si="50"/>
        <v>2.9633412103754821</v>
      </c>
    </row>
    <row r="257" spans="1:12" x14ac:dyDescent="0.25">
      <c r="A257" t="str">
        <f t="shared" si="65"/>
        <v>KP6</v>
      </c>
      <c r="C257">
        <f t="shared" si="66"/>
        <v>2</v>
      </c>
      <c r="D257">
        <v>7</v>
      </c>
      <c r="E257">
        <v>156.53800000000001</v>
      </c>
      <c r="F257">
        <v>5716.2669999999998</v>
      </c>
      <c r="G257">
        <v>871.25099999999998</v>
      </c>
      <c r="H257">
        <v>3826.8020000000001</v>
      </c>
      <c r="I257">
        <v>2780.3429999999998</v>
      </c>
      <c r="K257">
        <f t="shared" si="49"/>
        <v>3.1912078149695091</v>
      </c>
      <c r="L257">
        <f t="shared" si="50"/>
        <v>0.7265447755070682</v>
      </c>
    </row>
    <row r="258" spans="1:12" x14ac:dyDescent="0.25">
      <c r="A258" t="str">
        <f t="shared" si="65"/>
        <v>KP6</v>
      </c>
      <c r="C258">
        <f t="shared" si="66"/>
        <v>2</v>
      </c>
      <c r="D258">
        <v>8</v>
      </c>
      <c r="E258">
        <v>139.78299999999999</v>
      </c>
      <c r="F258">
        <v>5627.7060000000001</v>
      </c>
      <c r="G258">
        <v>1963.1869999999999</v>
      </c>
      <c r="H258">
        <v>2931.616</v>
      </c>
      <c r="I258">
        <v>2644.8690000000001</v>
      </c>
      <c r="K258">
        <f t="shared" ref="K258:K321" si="67">I258/G258</f>
        <v>1.3472323319174384</v>
      </c>
      <c r="L258">
        <f t="shared" ref="L258:L321" si="68">I258/H258</f>
        <v>0.9021880764738629</v>
      </c>
    </row>
    <row r="259" spans="1:12" x14ac:dyDescent="0.25">
      <c r="A259" t="str">
        <f t="shared" si="65"/>
        <v>KP6</v>
      </c>
      <c r="C259">
        <f t="shared" si="66"/>
        <v>2</v>
      </c>
      <c r="D259">
        <v>9</v>
      </c>
      <c r="E259">
        <v>117.762</v>
      </c>
      <c r="F259">
        <v>4583.6409999999996</v>
      </c>
      <c r="G259">
        <v>916.25</v>
      </c>
      <c r="H259">
        <v>2028.77</v>
      </c>
      <c r="I259">
        <v>3432.8240000000001</v>
      </c>
      <c r="K259">
        <f t="shared" si="67"/>
        <v>3.7466019099590722</v>
      </c>
      <c r="L259">
        <f t="shared" si="68"/>
        <v>1.6920715507425681</v>
      </c>
    </row>
    <row r="260" spans="1:12" x14ac:dyDescent="0.25">
      <c r="A260" t="str">
        <f t="shared" si="65"/>
        <v>KP6</v>
      </c>
      <c r="C260">
        <f t="shared" si="66"/>
        <v>2</v>
      </c>
      <c r="D260">
        <v>10</v>
      </c>
      <c r="E260">
        <v>218.291</v>
      </c>
      <c r="F260">
        <v>10556.975</v>
      </c>
      <c r="G260">
        <v>1504.104</v>
      </c>
      <c r="H260">
        <v>1229.325</v>
      </c>
      <c r="I260">
        <v>6946.0709999999999</v>
      </c>
      <c r="K260">
        <f t="shared" si="67"/>
        <v>4.6180789360310186</v>
      </c>
      <c r="L260">
        <f t="shared" si="68"/>
        <v>5.6503129766335185</v>
      </c>
    </row>
    <row r="261" spans="1:12" x14ac:dyDescent="0.25">
      <c r="A261" t="str">
        <f t="shared" si="65"/>
        <v>KP6</v>
      </c>
      <c r="C261">
        <f t="shared" si="66"/>
        <v>2</v>
      </c>
      <c r="D261">
        <v>11</v>
      </c>
      <c r="E261">
        <v>197.70699999999999</v>
      </c>
      <c r="F261">
        <v>9043.2970000000005</v>
      </c>
      <c r="G261">
        <v>1568.252</v>
      </c>
      <c r="H261">
        <v>784.12599999999998</v>
      </c>
      <c r="I261">
        <v>7577.01</v>
      </c>
      <c r="K261">
        <f t="shared" si="67"/>
        <v>4.8315002945955117</v>
      </c>
      <c r="L261">
        <f t="shared" si="68"/>
        <v>9.6630005891910233</v>
      </c>
    </row>
    <row r="262" spans="1:12" x14ac:dyDescent="0.25">
      <c r="A262" t="str">
        <f t="shared" si="65"/>
        <v>KP6</v>
      </c>
      <c r="C262">
        <f t="shared" si="66"/>
        <v>2</v>
      </c>
      <c r="D262">
        <v>12</v>
      </c>
      <c r="E262">
        <v>200.1</v>
      </c>
      <c r="F262">
        <v>11154.404</v>
      </c>
      <c r="G262">
        <v>1914.837</v>
      </c>
      <c r="H262">
        <v>2756.4079999999999</v>
      </c>
      <c r="I262">
        <v>8454.9629999999997</v>
      </c>
      <c r="K262">
        <f t="shared" si="67"/>
        <v>4.4155001182868308</v>
      </c>
      <c r="L262">
        <f t="shared" si="68"/>
        <v>3.0673844365565621</v>
      </c>
    </row>
    <row r="263" spans="1:12" x14ac:dyDescent="0.25">
      <c r="A263" t="s">
        <v>80</v>
      </c>
      <c r="C263">
        <v>2</v>
      </c>
      <c r="D263">
        <v>1</v>
      </c>
      <c r="E263">
        <v>174.72900000000001</v>
      </c>
      <c r="F263">
        <v>8481.2919999999995</v>
      </c>
      <c r="G263">
        <v>1259.4839999999999</v>
      </c>
      <c r="H263">
        <v>527.53800000000001</v>
      </c>
      <c r="I263">
        <v>6866.6059999999998</v>
      </c>
      <c r="K263">
        <f t="shared" si="67"/>
        <v>5.4519199926319031</v>
      </c>
      <c r="L263">
        <f t="shared" si="68"/>
        <v>13.016324890339652</v>
      </c>
    </row>
    <row r="264" spans="1:12" x14ac:dyDescent="0.25">
      <c r="A264" t="str">
        <f t="shared" ref="A264:A269" si="69">A263</f>
        <v>KP6</v>
      </c>
      <c r="C264">
        <f t="shared" ref="C264:C269" si="70">C263</f>
        <v>2</v>
      </c>
      <c r="D264">
        <v>2</v>
      </c>
      <c r="E264">
        <v>171.37799999999999</v>
      </c>
      <c r="F264">
        <v>9975.8220000000001</v>
      </c>
      <c r="G264">
        <v>1352.354</v>
      </c>
      <c r="H264">
        <v>770.72199999999998</v>
      </c>
      <c r="I264">
        <v>5455.8490000000002</v>
      </c>
      <c r="K264">
        <f t="shared" si="67"/>
        <v>4.0343349448443231</v>
      </c>
      <c r="L264">
        <f t="shared" si="68"/>
        <v>7.0788805821035341</v>
      </c>
    </row>
    <row r="265" spans="1:12" x14ac:dyDescent="0.25">
      <c r="A265" t="str">
        <f t="shared" si="69"/>
        <v>KP6</v>
      </c>
      <c r="C265">
        <f t="shared" si="70"/>
        <v>2</v>
      </c>
      <c r="D265">
        <v>3</v>
      </c>
      <c r="E265">
        <v>135.953</v>
      </c>
      <c r="F265">
        <v>10451.659</v>
      </c>
      <c r="G265">
        <v>1408.8409999999999</v>
      </c>
      <c r="H265">
        <v>811.41200000000003</v>
      </c>
      <c r="I265">
        <v>5516.6459999999997</v>
      </c>
      <c r="K265">
        <f t="shared" si="67"/>
        <v>3.9157335710701209</v>
      </c>
      <c r="L265">
        <f t="shared" si="68"/>
        <v>6.7988222998920396</v>
      </c>
    </row>
    <row r="266" spans="1:12" x14ac:dyDescent="0.25">
      <c r="A266" t="str">
        <f t="shared" si="69"/>
        <v>KP6</v>
      </c>
      <c r="C266">
        <f t="shared" si="70"/>
        <v>2</v>
      </c>
      <c r="D266">
        <v>4</v>
      </c>
      <c r="E266">
        <v>218.77</v>
      </c>
      <c r="F266">
        <v>12436.388000000001</v>
      </c>
      <c r="G266">
        <v>2993.848</v>
      </c>
      <c r="H266">
        <v>3271.4989999999998</v>
      </c>
      <c r="I266">
        <v>10643.143</v>
      </c>
      <c r="K266">
        <f t="shared" si="67"/>
        <v>3.5550044624844013</v>
      </c>
      <c r="L266">
        <f t="shared" si="68"/>
        <v>3.253292450952912</v>
      </c>
    </row>
    <row r="267" spans="1:12" x14ac:dyDescent="0.25">
      <c r="A267" t="str">
        <f t="shared" si="69"/>
        <v>KP6</v>
      </c>
      <c r="C267">
        <f t="shared" si="70"/>
        <v>2</v>
      </c>
      <c r="D267">
        <v>5</v>
      </c>
      <c r="E267">
        <v>158.453</v>
      </c>
      <c r="F267">
        <v>9610.0879999999997</v>
      </c>
      <c r="G267">
        <v>1641.0150000000001</v>
      </c>
      <c r="H267">
        <v>1416.501</v>
      </c>
      <c r="I267">
        <v>4629.5969999999998</v>
      </c>
      <c r="K267">
        <f t="shared" si="67"/>
        <v>2.8211789654573538</v>
      </c>
      <c r="L267">
        <f t="shared" si="68"/>
        <v>3.2683330262385977</v>
      </c>
    </row>
    <row r="268" spans="1:12" x14ac:dyDescent="0.25">
      <c r="A268" t="str">
        <f t="shared" si="69"/>
        <v>KP6</v>
      </c>
      <c r="C268">
        <f t="shared" si="70"/>
        <v>2</v>
      </c>
      <c r="D268">
        <v>6</v>
      </c>
      <c r="E268">
        <v>202.97300000000001</v>
      </c>
      <c r="F268">
        <v>11082.119000000001</v>
      </c>
      <c r="G268">
        <v>1463.893</v>
      </c>
      <c r="H268">
        <v>2449.5549999999998</v>
      </c>
      <c r="I268">
        <v>6910.6469999999999</v>
      </c>
      <c r="K268">
        <f t="shared" si="67"/>
        <v>4.7207323212830445</v>
      </c>
      <c r="L268">
        <f t="shared" si="68"/>
        <v>2.8211846641532849</v>
      </c>
    </row>
    <row r="269" spans="1:12" x14ac:dyDescent="0.25">
      <c r="A269" t="str">
        <f t="shared" si="69"/>
        <v>KP6</v>
      </c>
      <c r="C269">
        <f t="shared" si="70"/>
        <v>2</v>
      </c>
      <c r="D269">
        <v>7</v>
      </c>
      <c r="E269">
        <v>233.61</v>
      </c>
      <c r="F269">
        <v>9165.8459999999995</v>
      </c>
      <c r="G269">
        <v>2106.799</v>
      </c>
      <c r="H269">
        <v>2949.328</v>
      </c>
      <c r="I269">
        <v>7489.4059999999999</v>
      </c>
      <c r="K269">
        <f t="shared" si="67"/>
        <v>3.5548744801948358</v>
      </c>
      <c r="L269">
        <f t="shared" si="68"/>
        <v>2.5393601525500045</v>
      </c>
    </row>
    <row r="270" spans="1:12" x14ac:dyDescent="0.25">
      <c r="A270" t="s">
        <v>80</v>
      </c>
      <c r="C270">
        <v>2</v>
      </c>
      <c r="D270">
        <v>1</v>
      </c>
      <c r="E270">
        <v>333.18200000000002</v>
      </c>
      <c r="F270">
        <v>22127.378000000001</v>
      </c>
      <c r="G270">
        <v>3215.9690000000001</v>
      </c>
      <c r="H270">
        <v>2567.7959999999998</v>
      </c>
      <c r="I270">
        <v>10774.308999999999</v>
      </c>
      <c r="K270">
        <f t="shared" si="67"/>
        <v>3.3502527543020468</v>
      </c>
      <c r="L270">
        <f t="shared" si="68"/>
        <v>4.1959365152060366</v>
      </c>
    </row>
    <row r="271" spans="1:12" x14ac:dyDescent="0.25">
      <c r="A271" t="str">
        <f t="shared" ref="A271:A275" si="71">A270</f>
        <v>KP6</v>
      </c>
      <c r="C271">
        <f t="shared" ref="C271:C275" si="72">C270</f>
        <v>2</v>
      </c>
      <c r="D271">
        <v>2</v>
      </c>
      <c r="E271">
        <v>239.35499999999999</v>
      </c>
      <c r="F271">
        <v>13356.467000000001</v>
      </c>
      <c r="G271">
        <v>1464.85</v>
      </c>
      <c r="H271">
        <v>1671.653</v>
      </c>
      <c r="I271">
        <v>5801.9560000000001</v>
      </c>
      <c r="K271">
        <f t="shared" si="67"/>
        <v>3.9607850633170636</v>
      </c>
      <c r="L271">
        <f t="shared" si="68"/>
        <v>3.4707896914012659</v>
      </c>
    </row>
    <row r="272" spans="1:12" x14ac:dyDescent="0.25">
      <c r="A272" t="str">
        <f t="shared" si="71"/>
        <v>KP6</v>
      </c>
      <c r="C272">
        <f t="shared" si="72"/>
        <v>2</v>
      </c>
      <c r="D272">
        <v>3</v>
      </c>
      <c r="E272">
        <v>126.858</v>
      </c>
      <c r="F272">
        <v>6595.6559999999999</v>
      </c>
      <c r="G272">
        <v>848.27300000000002</v>
      </c>
      <c r="H272">
        <v>2151.319</v>
      </c>
      <c r="I272">
        <v>4102.0600000000004</v>
      </c>
      <c r="K272">
        <f t="shared" si="67"/>
        <v>4.8357781044545805</v>
      </c>
      <c r="L272">
        <f t="shared" si="68"/>
        <v>1.9067651055003931</v>
      </c>
    </row>
    <row r="273" spans="1:12" x14ac:dyDescent="0.25">
      <c r="A273" t="str">
        <f t="shared" si="71"/>
        <v>KP6</v>
      </c>
      <c r="C273">
        <f t="shared" si="72"/>
        <v>2</v>
      </c>
      <c r="D273">
        <v>4</v>
      </c>
      <c r="E273">
        <v>123.986</v>
      </c>
      <c r="F273">
        <v>6318.0050000000001</v>
      </c>
      <c r="G273">
        <v>640.51300000000003</v>
      </c>
      <c r="H273">
        <v>1356.662</v>
      </c>
      <c r="I273">
        <v>1614.6859999999999</v>
      </c>
      <c r="K273">
        <f t="shared" si="67"/>
        <v>2.5209261950967425</v>
      </c>
      <c r="L273">
        <f t="shared" si="68"/>
        <v>1.1901903348070484</v>
      </c>
    </row>
    <row r="274" spans="1:12" x14ac:dyDescent="0.25">
      <c r="A274" t="str">
        <f t="shared" si="71"/>
        <v>KP6</v>
      </c>
      <c r="C274">
        <f t="shared" si="72"/>
        <v>2</v>
      </c>
      <c r="D274">
        <v>5</v>
      </c>
      <c r="E274">
        <v>238.876</v>
      </c>
      <c r="F274">
        <v>19777.873</v>
      </c>
      <c r="G274">
        <v>1545.2729999999999</v>
      </c>
      <c r="H274">
        <v>2701.835</v>
      </c>
      <c r="I274">
        <v>4614.2790000000005</v>
      </c>
      <c r="K274">
        <f t="shared" si="67"/>
        <v>2.9860607154852254</v>
      </c>
      <c r="L274">
        <f t="shared" si="68"/>
        <v>1.7078315293124859</v>
      </c>
    </row>
    <row r="275" spans="1:12" x14ac:dyDescent="0.25">
      <c r="A275" t="str">
        <f t="shared" si="71"/>
        <v>KP6</v>
      </c>
      <c r="C275">
        <f t="shared" si="72"/>
        <v>2</v>
      </c>
      <c r="D275">
        <v>6</v>
      </c>
      <c r="E275">
        <v>185.739</v>
      </c>
      <c r="F275">
        <v>9713.0110000000004</v>
      </c>
      <c r="G275">
        <v>1746.81</v>
      </c>
      <c r="H275">
        <v>5568.3459999999995</v>
      </c>
      <c r="I275">
        <v>7932.6909999999998</v>
      </c>
      <c r="K275">
        <f t="shared" si="67"/>
        <v>4.5412443253702461</v>
      </c>
      <c r="L275">
        <f t="shared" si="68"/>
        <v>1.424604541456296</v>
      </c>
    </row>
    <row r="276" spans="1:12" x14ac:dyDescent="0.25">
      <c r="A276" t="s">
        <v>80</v>
      </c>
      <c r="C276">
        <v>2</v>
      </c>
      <c r="D276">
        <v>1</v>
      </c>
      <c r="E276">
        <v>166.11199999999999</v>
      </c>
      <c r="F276">
        <v>6554.0079999999998</v>
      </c>
      <c r="G276">
        <v>1589.3150000000001</v>
      </c>
      <c r="H276">
        <v>2307.857</v>
      </c>
      <c r="I276">
        <v>5286.8649999999998</v>
      </c>
      <c r="K276">
        <f t="shared" si="67"/>
        <v>3.3265054441693431</v>
      </c>
      <c r="L276">
        <f t="shared" si="68"/>
        <v>2.2908113457636241</v>
      </c>
    </row>
    <row r="277" spans="1:12" x14ac:dyDescent="0.25">
      <c r="A277" t="str">
        <f t="shared" ref="A277:A284" si="73">A276</f>
        <v>KP6</v>
      </c>
      <c r="C277">
        <f t="shared" ref="C277:C284" si="74">C276</f>
        <v>2</v>
      </c>
      <c r="D277">
        <v>2</v>
      </c>
      <c r="E277">
        <v>224.51499999999999</v>
      </c>
      <c r="F277">
        <v>10229.058999999999</v>
      </c>
      <c r="G277">
        <v>2268.1239999999998</v>
      </c>
      <c r="H277">
        <v>2748.7489999999998</v>
      </c>
      <c r="I277">
        <v>8699.1049999999996</v>
      </c>
      <c r="K277">
        <f t="shared" si="67"/>
        <v>3.835374520969753</v>
      </c>
      <c r="L277">
        <f t="shared" si="68"/>
        <v>3.1647505829015308</v>
      </c>
    </row>
    <row r="278" spans="1:12" x14ac:dyDescent="0.25">
      <c r="A278" t="str">
        <f t="shared" si="73"/>
        <v>KP6</v>
      </c>
      <c r="C278">
        <f t="shared" si="74"/>
        <v>2</v>
      </c>
      <c r="D278">
        <v>3</v>
      </c>
      <c r="E278">
        <v>172.81399999999999</v>
      </c>
      <c r="F278">
        <v>6812.5110000000004</v>
      </c>
      <c r="G278">
        <v>1250.867</v>
      </c>
      <c r="H278">
        <v>1765.9580000000001</v>
      </c>
      <c r="I278">
        <v>4762.6779999999999</v>
      </c>
      <c r="K278">
        <f t="shared" si="67"/>
        <v>3.8075015169478448</v>
      </c>
      <c r="L278">
        <f t="shared" si="68"/>
        <v>2.6969372997545804</v>
      </c>
    </row>
    <row r="279" spans="1:12" x14ac:dyDescent="0.25">
      <c r="A279" t="str">
        <f t="shared" si="73"/>
        <v>KP6</v>
      </c>
      <c r="C279">
        <f t="shared" si="74"/>
        <v>2</v>
      </c>
      <c r="D279">
        <v>4</v>
      </c>
      <c r="E279">
        <v>225.47200000000001</v>
      </c>
      <c r="F279">
        <v>8010.7209999999995</v>
      </c>
      <c r="G279">
        <v>2390.1950000000002</v>
      </c>
      <c r="H279">
        <v>2648.22</v>
      </c>
      <c r="I279">
        <v>6910.1679999999997</v>
      </c>
      <c r="K279">
        <f t="shared" si="67"/>
        <v>2.8910478015392047</v>
      </c>
      <c r="L279">
        <f t="shared" si="68"/>
        <v>2.6093632704231524</v>
      </c>
    </row>
    <row r="280" spans="1:12" x14ac:dyDescent="0.25">
      <c r="A280" t="str">
        <f t="shared" si="73"/>
        <v>KP6</v>
      </c>
      <c r="C280">
        <f t="shared" si="74"/>
        <v>2</v>
      </c>
      <c r="D280">
        <v>5</v>
      </c>
      <c r="E280">
        <v>159.88900000000001</v>
      </c>
      <c r="F280">
        <v>7917.8509999999997</v>
      </c>
      <c r="G280">
        <v>1405.49</v>
      </c>
      <c r="H280">
        <v>739.12699999999995</v>
      </c>
      <c r="I280">
        <v>6690.9189999999999</v>
      </c>
      <c r="K280">
        <f t="shared" si="67"/>
        <v>4.7605596624664708</v>
      </c>
      <c r="L280">
        <f t="shared" si="68"/>
        <v>9.0524618908523173</v>
      </c>
    </row>
    <row r="281" spans="1:12" x14ac:dyDescent="0.25">
      <c r="A281" t="str">
        <f t="shared" si="73"/>
        <v>KP6</v>
      </c>
      <c r="C281">
        <f t="shared" si="74"/>
        <v>2</v>
      </c>
      <c r="D281">
        <v>6</v>
      </c>
      <c r="E281">
        <v>195.31299999999999</v>
      </c>
      <c r="F281">
        <v>7692.8580000000002</v>
      </c>
      <c r="G281">
        <v>1865.53</v>
      </c>
      <c r="H281">
        <v>3860.3110000000001</v>
      </c>
      <c r="I281">
        <v>5862.7520000000004</v>
      </c>
      <c r="K281">
        <f t="shared" si="67"/>
        <v>3.1426736637845547</v>
      </c>
      <c r="L281">
        <f t="shared" si="68"/>
        <v>1.5187253047746672</v>
      </c>
    </row>
    <row r="282" spans="1:12" x14ac:dyDescent="0.25">
      <c r="A282" t="str">
        <f t="shared" si="73"/>
        <v>KP6</v>
      </c>
      <c r="C282">
        <f t="shared" si="74"/>
        <v>2</v>
      </c>
      <c r="D282">
        <v>7</v>
      </c>
      <c r="E282">
        <v>163.71899999999999</v>
      </c>
      <c r="F282">
        <v>7493.7150000000001</v>
      </c>
      <c r="G282">
        <v>968.90800000000002</v>
      </c>
      <c r="H282">
        <v>1592.1869999999999</v>
      </c>
      <c r="I282">
        <v>4010.1469999999999</v>
      </c>
      <c r="K282">
        <f t="shared" si="67"/>
        <v>4.138831550570333</v>
      </c>
      <c r="L282">
        <f t="shared" si="68"/>
        <v>2.5186407124288794</v>
      </c>
    </row>
    <row r="283" spans="1:12" x14ac:dyDescent="0.25">
      <c r="A283" t="str">
        <f t="shared" si="73"/>
        <v>KP6</v>
      </c>
      <c r="C283">
        <f t="shared" si="74"/>
        <v>2</v>
      </c>
      <c r="D283">
        <v>8</v>
      </c>
      <c r="E283">
        <v>171.37799999999999</v>
      </c>
      <c r="F283">
        <v>5177.7190000000001</v>
      </c>
      <c r="G283">
        <v>1284.856</v>
      </c>
      <c r="H283">
        <v>2436.63</v>
      </c>
      <c r="I283">
        <v>3455.3229999999999</v>
      </c>
      <c r="K283">
        <f t="shared" si="67"/>
        <v>2.6892686806926225</v>
      </c>
      <c r="L283">
        <f t="shared" si="68"/>
        <v>1.418074553789455</v>
      </c>
    </row>
    <row r="284" spans="1:12" x14ac:dyDescent="0.25">
      <c r="A284" t="str">
        <f t="shared" si="73"/>
        <v>KP6</v>
      </c>
      <c r="C284">
        <f t="shared" si="74"/>
        <v>2</v>
      </c>
      <c r="D284">
        <v>9</v>
      </c>
      <c r="E284">
        <v>139.78299999999999</v>
      </c>
      <c r="F284">
        <v>6214.6040000000003</v>
      </c>
      <c r="G284">
        <v>933.00400000000002</v>
      </c>
      <c r="H284">
        <v>1214.9639999999999</v>
      </c>
      <c r="I284">
        <v>5240.43</v>
      </c>
      <c r="K284">
        <f t="shared" si="67"/>
        <v>5.6167283312826095</v>
      </c>
      <c r="L284">
        <f t="shared" si="68"/>
        <v>4.313238910782542</v>
      </c>
    </row>
    <row r="285" spans="1:12" x14ac:dyDescent="0.25">
      <c r="A285" t="s">
        <v>81</v>
      </c>
      <c r="B285" t="s">
        <v>83</v>
      </c>
      <c r="C285">
        <v>1</v>
      </c>
      <c r="D285">
        <v>1</v>
      </c>
      <c r="E285">
        <v>163.24</v>
      </c>
      <c r="F285">
        <v>11953.37</v>
      </c>
      <c r="G285">
        <v>1833.4559999999999</v>
      </c>
      <c r="H285">
        <v>2300.6770000000001</v>
      </c>
      <c r="I285">
        <v>25158.085999999999</v>
      </c>
      <c r="K285">
        <f t="shared" si="67"/>
        <v>13.721674258885951</v>
      </c>
      <c r="L285">
        <f t="shared" si="68"/>
        <v>10.935079543977707</v>
      </c>
    </row>
    <row r="286" spans="1:12" x14ac:dyDescent="0.25">
      <c r="A286" t="str">
        <f t="shared" ref="A286:A293" si="75">A285</f>
        <v>NK2</v>
      </c>
      <c r="C286">
        <f t="shared" ref="C286:C293" si="76">C285</f>
        <v>1</v>
      </c>
      <c r="D286">
        <v>2</v>
      </c>
      <c r="E286">
        <v>162.761</v>
      </c>
      <c r="F286">
        <v>11285.571</v>
      </c>
      <c r="G286">
        <v>1537.135</v>
      </c>
      <c r="H286">
        <v>2359.0790000000002</v>
      </c>
      <c r="I286">
        <v>21341.337</v>
      </c>
      <c r="K286">
        <f t="shared" si="67"/>
        <v>13.883840391377465</v>
      </c>
      <c r="L286">
        <f t="shared" si="68"/>
        <v>9.0464698299633017</v>
      </c>
    </row>
    <row r="287" spans="1:12" x14ac:dyDescent="0.25">
      <c r="A287" t="str">
        <f t="shared" si="75"/>
        <v>NK2</v>
      </c>
      <c r="C287">
        <f t="shared" si="76"/>
        <v>1</v>
      </c>
      <c r="D287">
        <v>3</v>
      </c>
      <c r="E287">
        <v>202.494</v>
      </c>
      <c r="F287">
        <v>17020.508000000002</v>
      </c>
      <c r="G287">
        <v>2755.9290000000001</v>
      </c>
      <c r="H287">
        <v>3053.2080000000001</v>
      </c>
      <c r="I287">
        <v>37684.472000000002</v>
      </c>
      <c r="K287">
        <f t="shared" si="67"/>
        <v>13.673963298764228</v>
      </c>
      <c r="L287">
        <f t="shared" si="68"/>
        <v>12.342582621295373</v>
      </c>
    </row>
    <row r="288" spans="1:12" x14ac:dyDescent="0.25">
      <c r="A288" t="str">
        <f t="shared" si="75"/>
        <v>NK2</v>
      </c>
      <c r="C288">
        <f t="shared" si="76"/>
        <v>1</v>
      </c>
      <c r="D288">
        <v>4</v>
      </c>
      <c r="E288">
        <v>104.35899999999999</v>
      </c>
      <c r="F288">
        <v>10227.145</v>
      </c>
      <c r="G288">
        <v>1437.5640000000001</v>
      </c>
      <c r="H288">
        <v>2057.4920000000002</v>
      </c>
      <c r="I288">
        <v>22039.774000000001</v>
      </c>
      <c r="K288">
        <f t="shared" si="67"/>
        <v>15.331334117994052</v>
      </c>
      <c r="L288">
        <f t="shared" si="68"/>
        <v>10.711960969957598</v>
      </c>
    </row>
    <row r="289" spans="1:12" x14ac:dyDescent="0.25">
      <c r="A289" t="str">
        <f t="shared" si="75"/>
        <v>NK2</v>
      </c>
      <c r="C289">
        <f t="shared" si="76"/>
        <v>1</v>
      </c>
      <c r="D289">
        <v>5</v>
      </c>
      <c r="E289">
        <v>191.48400000000001</v>
      </c>
      <c r="F289">
        <v>15938.146000000001</v>
      </c>
      <c r="G289">
        <v>2476.8420000000001</v>
      </c>
      <c r="H289">
        <v>3512.7689999999998</v>
      </c>
      <c r="I289">
        <v>25955.616000000002</v>
      </c>
      <c r="K289">
        <f t="shared" si="67"/>
        <v>10.479318422410474</v>
      </c>
      <c r="L289">
        <f t="shared" si="68"/>
        <v>7.3889333457451949</v>
      </c>
    </row>
    <row r="290" spans="1:12" x14ac:dyDescent="0.25">
      <c r="A290" t="str">
        <f t="shared" si="75"/>
        <v>NK2</v>
      </c>
      <c r="C290">
        <f t="shared" si="76"/>
        <v>1</v>
      </c>
      <c r="D290">
        <v>6</v>
      </c>
      <c r="E290">
        <v>177.601</v>
      </c>
      <c r="F290">
        <v>7867.1080000000002</v>
      </c>
      <c r="G290">
        <v>1569.2090000000001</v>
      </c>
      <c r="H290">
        <v>3842.1210000000001</v>
      </c>
      <c r="I290">
        <v>16199.043</v>
      </c>
      <c r="K290">
        <f t="shared" si="67"/>
        <v>10.323062766017783</v>
      </c>
      <c r="L290">
        <f t="shared" si="68"/>
        <v>4.2161720049941165</v>
      </c>
    </row>
    <row r="291" spans="1:12" x14ac:dyDescent="0.25">
      <c r="A291" t="str">
        <f t="shared" si="75"/>
        <v>NK2</v>
      </c>
      <c r="C291">
        <f t="shared" si="76"/>
        <v>1</v>
      </c>
      <c r="D291">
        <v>7</v>
      </c>
      <c r="E291">
        <v>199.143</v>
      </c>
      <c r="F291">
        <v>11166.851000000001</v>
      </c>
      <c r="G291">
        <v>2203.4989999999998</v>
      </c>
      <c r="H291">
        <v>5559.2510000000002</v>
      </c>
      <c r="I291">
        <v>21876.056</v>
      </c>
      <c r="K291">
        <f t="shared" si="67"/>
        <v>9.9278719890501428</v>
      </c>
      <c r="L291">
        <f t="shared" si="68"/>
        <v>3.9350725484422271</v>
      </c>
    </row>
    <row r="292" spans="1:12" x14ac:dyDescent="0.25">
      <c r="A292" t="str">
        <f t="shared" si="75"/>
        <v>NK2</v>
      </c>
      <c r="C292">
        <f t="shared" si="76"/>
        <v>1</v>
      </c>
      <c r="D292">
        <v>8</v>
      </c>
      <c r="E292">
        <v>173.29300000000001</v>
      </c>
      <c r="F292">
        <v>13031.902</v>
      </c>
      <c r="G292">
        <v>1971.325</v>
      </c>
      <c r="H292">
        <v>2526.627</v>
      </c>
      <c r="I292">
        <v>25512.330999999998</v>
      </c>
      <c r="K292">
        <f t="shared" si="67"/>
        <v>12.941717372832992</v>
      </c>
      <c r="L292">
        <f t="shared" si="68"/>
        <v>10.097387148953921</v>
      </c>
    </row>
    <row r="293" spans="1:12" x14ac:dyDescent="0.25">
      <c r="A293" t="str">
        <f t="shared" si="75"/>
        <v>NK2</v>
      </c>
      <c r="C293">
        <f t="shared" si="76"/>
        <v>1</v>
      </c>
      <c r="D293">
        <v>9</v>
      </c>
      <c r="E293">
        <v>126.379</v>
      </c>
      <c r="F293">
        <v>9056.7000000000007</v>
      </c>
      <c r="G293">
        <v>1791.809</v>
      </c>
      <c r="H293">
        <v>1910.05</v>
      </c>
      <c r="I293">
        <v>19604.580000000002</v>
      </c>
      <c r="K293">
        <f t="shared" si="67"/>
        <v>10.9412219717615</v>
      </c>
      <c r="L293">
        <f t="shared" si="68"/>
        <v>10.263909321745505</v>
      </c>
    </row>
    <row r="294" spans="1:12" x14ac:dyDescent="0.25">
      <c r="A294" t="s">
        <v>81</v>
      </c>
      <c r="B294" t="s">
        <v>83</v>
      </c>
      <c r="C294">
        <v>1</v>
      </c>
      <c r="D294">
        <v>1</v>
      </c>
      <c r="E294">
        <v>148.87899999999999</v>
      </c>
      <c r="F294">
        <v>15885.009</v>
      </c>
      <c r="G294">
        <v>3518.0340000000001</v>
      </c>
      <c r="H294">
        <v>2176.212</v>
      </c>
      <c r="I294">
        <v>24218.859</v>
      </c>
      <c r="K294">
        <f t="shared" si="67"/>
        <v>6.8842026540960095</v>
      </c>
      <c r="L294">
        <f t="shared" si="68"/>
        <v>11.12890609922195</v>
      </c>
    </row>
    <row r="295" spans="1:12" x14ac:dyDescent="0.25">
      <c r="A295" t="str">
        <f t="shared" ref="A295:A306" si="77">A294</f>
        <v>NK2</v>
      </c>
      <c r="C295">
        <f t="shared" ref="C295:C306" si="78">C294</f>
        <v>1</v>
      </c>
      <c r="D295">
        <v>2</v>
      </c>
      <c r="E295">
        <v>173.77099999999999</v>
      </c>
      <c r="F295">
        <v>12403.835999999999</v>
      </c>
      <c r="G295">
        <v>2916.7759999999998</v>
      </c>
      <c r="H295">
        <v>2662.5810000000001</v>
      </c>
      <c r="I295">
        <v>19607.931</v>
      </c>
      <c r="K295">
        <f t="shared" si="67"/>
        <v>6.7224672035151141</v>
      </c>
      <c r="L295">
        <f t="shared" si="68"/>
        <v>7.3642570873900173</v>
      </c>
    </row>
    <row r="296" spans="1:12" x14ac:dyDescent="0.25">
      <c r="A296" t="str">
        <f t="shared" si="77"/>
        <v>NK2</v>
      </c>
      <c r="C296">
        <f t="shared" si="78"/>
        <v>1</v>
      </c>
      <c r="D296">
        <v>3</v>
      </c>
      <c r="E296">
        <v>177.601</v>
      </c>
      <c r="F296">
        <v>11590.03</v>
      </c>
      <c r="G296">
        <v>2099.14</v>
      </c>
      <c r="H296">
        <v>2578.328</v>
      </c>
      <c r="I296">
        <v>17267.522000000001</v>
      </c>
      <c r="K296">
        <f t="shared" si="67"/>
        <v>8.2259982659565356</v>
      </c>
      <c r="L296">
        <f t="shared" si="68"/>
        <v>6.6971781712799929</v>
      </c>
    </row>
    <row r="297" spans="1:12" x14ac:dyDescent="0.25">
      <c r="A297" t="str">
        <f t="shared" si="77"/>
        <v>NK2</v>
      </c>
      <c r="C297">
        <f t="shared" si="78"/>
        <v>1</v>
      </c>
      <c r="D297">
        <v>4</v>
      </c>
      <c r="E297">
        <v>236.00399999999999</v>
      </c>
      <c r="F297">
        <v>12209.48</v>
      </c>
      <c r="G297">
        <v>2286.7939999999999</v>
      </c>
      <c r="H297">
        <v>3925.895</v>
      </c>
      <c r="I297">
        <v>19317.355</v>
      </c>
      <c r="K297">
        <f t="shared" si="67"/>
        <v>8.4473524943654752</v>
      </c>
      <c r="L297">
        <f t="shared" si="68"/>
        <v>4.9204971095762877</v>
      </c>
    </row>
    <row r="298" spans="1:12" x14ac:dyDescent="0.25">
      <c r="A298" t="str">
        <f t="shared" si="77"/>
        <v>NK2</v>
      </c>
      <c r="C298">
        <f t="shared" si="78"/>
        <v>1</v>
      </c>
      <c r="D298">
        <v>5</v>
      </c>
      <c r="E298">
        <v>228.34399999999999</v>
      </c>
      <c r="F298">
        <v>20640.986000000001</v>
      </c>
      <c r="G298">
        <v>3031.1869999999999</v>
      </c>
      <c r="H298">
        <v>5731.5860000000002</v>
      </c>
      <c r="I298">
        <v>32543.613000000001</v>
      </c>
      <c r="K298">
        <f t="shared" si="67"/>
        <v>10.736260415474202</v>
      </c>
      <c r="L298">
        <f t="shared" si="68"/>
        <v>5.6779420216324068</v>
      </c>
    </row>
    <row r="299" spans="1:12" x14ac:dyDescent="0.25">
      <c r="A299" t="str">
        <f t="shared" si="77"/>
        <v>NK2</v>
      </c>
      <c r="C299">
        <f t="shared" si="78"/>
        <v>1</v>
      </c>
      <c r="D299">
        <v>6</v>
      </c>
      <c r="E299">
        <v>223.07900000000001</v>
      </c>
      <c r="F299">
        <v>19260.866999999998</v>
      </c>
      <c r="G299">
        <v>2859.33</v>
      </c>
      <c r="H299">
        <v>3245.6489999999999</v>
      </c>
      <c r="I299">
        <v>28069.116999999998</v>
      </c>
      <c r="K299">
        <f t="shared" si="67"/>
        <v>9.8166762843043642</v>
      </c>
      <c r="L299">
        <f t="shared" si="68"/>
        <v>8.6482293679938902</v>
      </c>
    </row>
    <row r="300" spans="1:12" x14ac:dyDescent="0.25">
      <c r="A300" t="str">
        <f t="shared" si="77"/>
        <v>NK2</v>
      </c>
      <c r="C300">
        <f t="shared" si="78"/>
        <v>1</v>
      </c>
      <c r="D300">
        <v>7</v>
      </c>
      <c r="E300">
        <v>208.239</v>
      </c>
      <c r="F300">
        <v>12081.664000000001</v>
      </c>
      <c r="G300">
        <v>2096.7469999999998</v>
      </c>
      <c r="H300">
        <v>2811.9380000000001</v>
      </c>
      <c r="I300">
        <v>14725.097</v>
      </c>
      <c r="K300">
        <f t="shared" si="67"/>
        <v>7.0228296499291529</v>
      </c>
      <c r="L300">
        <f t="shared" si="68"/>
        <v>5.2366364407750101</v>
      </c>
    </row>
    <row r="301" spans="1:12" x14ac:dyDescent="0.25">
      <c r="A301" t="str">
        <f t="shared" si="77"/>
        <v>NK2</v>
      </c>
      <c r="C301">
        <f t="shared" si="78"/>
        <v>1</v>
      </c>
      <c r="D301">
        <v>8</v>
      </c>
      <c r="E301">
        <v>127.815</v>
      </c>
      <c r="F301">
        <v>12939.032999999999</v>
      </c>
      <c r="G301">
        <v>1860.2639999999999</v>
      </c>
      <c r="H301">
        <v>1319.8009999999999</v>
      </c>
      <c r="I301">
        <v>20223.073</v>
      </c>
      <c r="K301">
        <f t="shared" si="67"/>
        <v>10.871076900912989</v>
      </c>
      <c r="L301">
        <f t="shared" si="68"/>
        <v>15.322819879663678</v>
      </c>
    </row>
    <row r="302" spans="1:12" x14ac:dyDescent="0.25">
      <c r="A302" t="str">
        <f t="shared" si="77"/>
        <v>NK2</v>
      </c>
      <c r="C302">
        <f t="shared" si="78"/>
        <v>1</v>
      </c>
      <c r="D302">
        <v>9</v>
      </c>
      <c r="E302">
        <v>170.42</v>
      </c>
      <c r="F302">
        <v>14019.001</v>
      </c>
      <c r="G302">
        <v>2713.8029999999999</v>
      </c>
      <c r="H302">
        <v>2517.0529999999999</v>
      </c>
      <c r="I302">
        <v>19657.238000000001</v>
      </c>
      <c r="K302">
        <f t="shared" si="67"/>
        <v>7.243428502363658</v>
      </c>
      <c r="L302">
        <f t="shared" si="68"/>
        <v>7.8096241914651783</v>
      </c>
    </row>
    <row r="303" spans="1:12" x14ac:dyDescent="0.25">
      <c r="A303" t="str">
        <f t="shared" si="77"/>
        <v>NK2</v>
      </c>
      <c r="C303">
        <f t="shared" si="78"/>
        <v>1</v>
      </c>
      <c r="D303">
        <v>10</v>
      </c>
      <c r="E303">
        <v>171.37799999999999</v>
      </c>
      <c r="F303">
        <v>16012.825000000001</v>
      </c>
      <c r="G303">
        <v>2327.0059999999999</v>
      </c>
      <c r="H303">
        <v>2841.1390000000001</v>
      </c>
      <c r="I303">
        <v>18013.350999999999</v>
      </c>
      <c r="K303">
        <f t="shared" si="67"/>
        <v>7.740998948863905</v>
      </c>
      <c r="L303">
        <f t="shared" si="68"/>
        <v>6.3401864533906993</v>
      </c>
    </row>
    <row r="304" spans="1:12" x14ac:dyDescent="0.25">
      <c r="A304" t="str">
        <f t="shared" si="77"/>
        <v>NK2</v>
      </c>
      <c r="C304">
        <f t="shared" si="78"/>
        <v>1</v>
      </c>
      <c r="D304">
        <v>11</v>
      </c>
      <c r="E304">
        <v>160.846</v>
      </c>
      <c r="F304">
        <v>13130.995000000001</v>
      </c>
      <c r="G304">
        <v>2033.078</v>
      </c>
      <c r="H304">
        <v>2298.7620000000002</v>
      </c>
      <c r="I304">
        <v>14957.75</v>
      </c>
      <c r="K304">
        <f t="shared" si="67"/>
        <v>7.3571943624396114</v>
      </c>
      <c r="L304">
        <f t="shared" si="68"/>
        <v>6.5068719597766096</v>
      </c>
    </row>
    <row r="305" spans="1:12" x14ac:dyDescent="0.25">
      <c r="A305" t="str">
        <f t="shared" si="77"/>
        <v>NK2</v>
      </c>
      <c r="C305">
        <f t="shared" si="78"/>
        <v>1</v>
      </c>
      <c r="D305">
        <v>12</v>
      </c>
      <c r="E305">
        <v>193.399</v>
      </c>
      <c r="F305">
        <v>21139.322</v>
      </c>
      <c r="G305">
        <v>3369.1559999999999</v>
      </c>
      <c r="H305">
        <v>2564.924</v>
      </c>
      <c r="I305">
        <v>34707.379000000001</v>
      </c>
      <c r="K305">
        <f t="shared" si="67"/>
        <v>10.301505480897887</v>
      </c>
      <c r="L305">
        <f t="shared" si="68"/>
        <v>13.531542844934197</v>
      </c>
    </row>
    <row r="306" spans="1:12" x14ac:dyDescent="0.25">
      <c r="A306" t="str">
        <f t="shared" si="77"/>
        <v>NK2</v>
      </c>
      <c r="C306">
        <f t="shared" si="78"/>
        <v>1</v>
      </c>
      <c r="D306">
        <v>13</v>
      </c>
      <c r="E306">
        <v>143.613</v>
      </c>
      <c r="F306">
        <v>14105.168</v>
      </c>
      <c r="G306">
        <v>2430.4070000000002</v>
      </c>
      <c r="H306">
        <v>2369.6109999999999</v>
      </c>
      <c r="I306">
        <v>22163.759999999998</v>
      </c>
      <c r="K306">
        <f t="shared" si="67"/>
        <v>9.1193614896599602</v>
      </c>
      <c r="L306">
        <f t="shared" si="68"/>
        <v>9.3533326778108297</v>
      </c>
    </row>
    <row r="307" spans="1:12" x14ac:dyDescent="0.25">
      <c r="A307" t="s">
        <v>81</v>
      </c>
      <c r="B307" t="s">
        <v>83</v>
      </c>
      <c r="C307">
        <v>1</v>
      </c>
      <c r="D307">
        <v>1</v>
      </c>
      <c r="E307">
        <v>232.17400000000001</v>
      </c>
      <c r="F307">
        <v>11264.029</v>
      </c>
      <c r="G307">
        <v>3314.5830000000001</v>
      </c>
      <c r="H307">
        <v>1765.9580000000001</v>
      </c>
      <c r="I307">
        <v>22854.537</v>
      </c>
      <c r="K307">
        <f t="shared" si="67"/>
        <v>6.895146991340992</v>
      </c>
      <c r="L307">
        <f t="shared" si="68"/>
        <v>12.941721717051028</v>
      </c>
    </row>
    <row r="308" spans="1:12" x14ac:dyDescent="0.25">
      <c r="A308" t="str">
        <f t="shared" ref="A308:A318" si="79">A307</f>
        <v>NK2</v>
      </c>
      <c r="C308">
        <f t="shared" ref="C308:C318" si="80">C307</f>
        <v>1</v>
      </c>
      <c r="D308">
        <v>2</v>
      </c>
      <c r="E308">
        <v>215.898</v>
      </c>
      <c r="F308">
        <v>7821.6310000000003</v>
      </c>
      <c r="G308">
        <v>2287.752</v>
      </c>
      <c r="H308">
        <v>1401.182</v>
      </c>
      <c r="I308">
        <v>11708.271000000001</v>
      </c>
      <c r="K308">
        <f t="shared" si="67"/>
        <v>5.1178060384167514</v>
      </c>
      <c r="L308">
        <f t="shared" si="68"/>
        <v>8.3559958663471274</v>
      </c>
    </row>
    <row r="309" spans="1:12" x14ac:dyDescent="0.25">
      <c r="A309" t="str">
        <f t="shared" si="79"/>
        <v>NK2</v>
      </c>
      <c r="C309">
        <f t="shared" si="80"/>
        <v>1</v>
      </c>
      <c r="D309">
        <v>3</v>
      </c>
      <c r="E309">
        <v>172.81399999999999</v>
      </c>
      <c r="F309">
        <v>7581.3190000000004</v>
      </c>
      <c r="G309">
        <v>2223.605</v>
      </c>
      <c r="H309">
        <v>1066.086</v>
      </c>
      <c r="I309">
        <v>12389.953</v>
      </c>
      <c r="K309">
        <f t="shared" si="67"/>
        <v>5.5720116657409928</v>
      </c>
      <c r="L309">
        <f t="shared" si="68"/>
        <v>11.621907613457076</v>
      </c>
    </row>
    <row r="310" spans="1:12" x14ac:dyDescent="0.25">
      <c r="A310" t="str">
        <f t="shared" si="79"/>
        <v>NK2</v>
      </c>
      <c r="C310">
        <f t="shared" si="80"/>
        <v>1</v>
      </c>
      <c r="D310">
        <v>4</v>
      </c>
      <c r="E310">
        <v>116.80500000000001</v>
      </c>
      <c r="F310">
        <v>3325.5929999999998</v>
      </c>
      <c r="G310">
        <v>814.76300000000003</v>
      </c>
      <c r="H310">
        <v>812.37</v>
      </c>
      <c r="I310">
        <v>4423.2740000000003</v>
      </c>
      <c r="K310">
        <f t="shared" si="67"/>
        <v>5.4289087746989004</v>
      </c>
      <c r="L310">
        <f t="shared" si="68"/>
        <v>5.4449007225771515</v>
      </c>
    </row>
    <row r="311" spans="1:12" x14ac:dyDescent="0.25">
      <c r="A311" t="str">
        <f t="shared" si="79"/>
        <v>NK2</v>
      </c>
      <c r="C311">
        <f t="shared" si="80"/>
        <v>1</v>
      </c>
      <c r="D311">
        <v>5</v>
      </c>
      <c r="E311">
        <v>113.45399999999999</v>
      </c>
      <c r="F311">
        <v>6672.25</v>
      </c>
      <c r="G311">
        <v>1661.1210000000001</v>
      </c>
      <c r="H311">
        <v>566.79200000000003</v>
      </c>
      <c r="I311">
        <v>15255.985000000001</v>
      </c>
      <c r="K311">
        <f t="shared" si="67"/>
        <v>9.184150341847463</v>
      </c>
      <c r="L311">
        <f t="shared" si="68"/>
        <v>26.916373202162344</v>
      </c>
    </row>
    <row r="312" spans="1:12" x14ac:dyDescent="0.25">
      <c r="A312" t="str">
        <f t="shared" si="79"/>
        <v>NK2</v>
      </c>
      <c r="C312">
        <f t="shared" si="80"/>
        <v>1</v>
      </c>
      <c r="D312">
        <v>6</v>
      </c>
      <c r="E312">
        <v>127.815</v>
      </c>
      <c r="F312">
        <v>5788.0739999999996</v>
      </c>
      <c r="G312">
        <v>1437.085</v>
      </c>
      <c r="H312">
        <v>1056.511</v>
      </c>
      <c r="I312">
        <v>8891.0669999999991</v>
      </c>
      <c r="K312">
        <f t="shared" si="67"/>
        <v>6.1868762112192384</v>
      </c>
      <c r="L312">
        <f t="shared" si="68"/>
        <v>8.4154987501313272</v>
      </c>
    </row>
    <row r="313" spans="1:12" x14ac:dyDescent="0.25">
      <c r="A313" t="str">
        <f t="shared" si="79"/>
        <v>NK2</v>
      </c>
      <c r="C313">
        <f t="shared" si="80"/>
        <v>1</v>
      </c>
      <c r="D313">
        <v>7</v>
      </c>
      <c r="E313">
        <v>168.02699999999999</v>
      </c>
      <c r="F313">
        <v>8793.41</v>
      </c>
      <c r="G313">
        <v>2416.5239999999999</v>
      </c>
      <c r="H313">
        <v>1813.829</v>
      </c>
      <c r="I313">
        <v>12097.462</v>
      </c>
      <c r="K313">
        <f t="shared" si="67"/>
        <v>5.006141879824078</v>
      </c>
      <c r="L313">
        <f t="shared" si="68"/>
        <v>6.6695713873799569</v>
      </c>
    </row>
    <row r="314" spans="1:12" x14ac:dyDescent="0.25">
      <c r="A314" t="str">
        <f t="shared" si="79"/>
        <v>NK2</v>
      </c>
      <c r="C314">
        <f t="shared" si="80"/>
        <v>1</v>
      </c>
      <c r="D314">
        <v>8</v>
      </c>
      <c r="E314">
        <v>163.71899999999999</v>
      </c>
      <c r="F314">
        <v>5623.8760000000002</v>
      </c>
      <c r="G314">
        <v>1630.4839999999999</v>
      </c>
      <c r="H314">
        <v>607.96100000000001</v>
      </c>
      <c r="I314">
        <v>11167.33</v>
      </c>
      <c r="K314">
        <f t="shared" si="67"/>
        <v>6.8490889821672587</v>
      </c>
      <c r="L314">
        <f t="shared" si="68"/>
        <v>18.368497321374232</v>
      </c>
    </row>
    <row r="315" spans="1:12" x14ac:dyDescent="0.25">
      <c r="A315" t="str">
        <f t="shared" si="79"/>
        <v>NK2</v>
      </c>
      <c r="C315">
        <f t="shared" si="80"/>
        <v>1</v>
      </c>
      <c r="D315">
        <v>9</v>
      </c>
      <c r="E315">
        <v>137.86799999999999</v>
      </c>
      <c r="F315">
        <v>6970.0069999999996</v>
      </c>
      <c r="G315">
        <v>1574.953</v>
      </c>
      <c r="H315">
        <v>837.26199999999994</v>
      </c>
      <c r="I315">
        <v>9554.5580000000009</v>
      </c>
      <c r="K315">
        <f t="shared" si="67"/>
        <v>6.0665670658108537</v>
      </c>
      <c r="L315">
        <f t="shared" si="68"/>
        <v>11.411670420967393</v>
      </c>
    </row>
    <row r="316" spans="1:12" x14ac:dyDescent="0.25">
      <c r="A316" t="str">
        <f t="shared" si="79"/>
        <v>NK2</v>
      </c>
      <c r="C316">
        <f t="shared" si="80"/>
        <v>1</v>
      </c>
      <c r="D316">
        <v>10</v>
      </c>
      <c r="E316">
        <v>112.497</v>
      </c>
      <c r="F316">
        <v>4213.5990000000002</v>
      </c>
      <c r="G316">
        <v>1273.845</v>
      </c>
      <c r="H316">
        <v>1388.7360000000001</v>
      </c>
      <c r="I316">
        <v>4955.12</v>
      </c>
      <c r="K316">
        <f t="shared" si="67"/>
        <v>3.889892412342161</v>
      </c>
      <c r="L316">
        <f t="shared" si="68"/>
        <v>3.5680791741554905</v>
      </c>
    </row>
    <row r="317" spans="1:12" x14ac:dyDescent="0.25">
      <c r="A317" t="str">
        <f t="shared" si="79"/>
        <v>NK2</v>
      </c>
      <c r="C317">
        <f t="shared" si="80"/>
        <v>1</v>
      </c>
      <c r="D317">
        <v>11</v>
      </c>
      <c r="E317">
        <v>120.15600000000001</v>
      </c>
      <c r="F317">
        <v>3853.61</v>
      </c>
      <c r="G317">
        <v>2148.9259999999999</v>
      </c>
      <c r="H317">
        <v>1747.289</v>
      </c>
      <c r="I317">
        <v>5727.7560000000003</v>
      </c>
      <c r="K317">
        <f t="shared" si="67"/>
        <v>2.6654040204269482</v>
      </c>
      <c r="L317">
        <f t="shared" si="68"/>
        <v>3.2780816453374344</v>
      </c>
    </row>
    <row r="318" spans="1:12" x14ac:dyDescent="0.25">
      <c r="A318" t="str">
        <f t="shared" si="79"/>
        <v>NK2</v>
      </c>
      <c r="C318">
        <f t="shared" si="80"/>
        <v>1</v>
      </c>
      <c r="D318">
        <v>12</v>
      </c>
      <c r="E318">
        <v>225.95099999999999</v>
      </c>
      <c r="F318">
        <v>8844.1540000000005</v>
      </c>
      <c r="G318">
        <v>2320.7820000000002</v>
      </c>
      <c r="H318">
        <v>2057.971</v>
      </c>
      <c r="I318">
        <v>15094.66</v>
      </c>
      <c r="K318">
        <f t="shared" si="67"/>
        <v>6.5041266262837265</v>
      </c>
      <c r="L318">
        <f t="shared" si="68"/>
        <v>7.3347292065826002</v>
      </c>
    </row>
    <row r="319" spans="1:12" x14ac:dyDescent="0.25">
      <c r="A319" t="s">
        <v>81</v>
      </c>
      <c r="B319" t="s">
        <v>83</v>
      </c>
      <c r="C319">
        <v>2</v>
      </c>
      <c r="D319">
        <v>1</v>
      </c>
      <c r="E319">
        <v>209.67500000000001</v>
      </c>
      <c r="F319">
        <v>6668.42</v>
      </c>
      <c r="G319">
        <v>1263.3140000000001</v>
      </c>
      <c r="H319">
        <v>1613.729</v>
      </c>
      <c r="I319">
        <v>10571.337</v>
      </c>
      <c r="K319">
        <f t="shared" si="67"/>
        <v>8.3679409869596935</v>
      </c>
      <c r="L319">
        <f t="shared" si="68"/>
        <v>6.5508750230057213</v>
      </c>
    </row>
    <row r="320" spans="1:12" x14ac:dyDescent="0.25">
      <c r="A320" t="str">
        <f t="shared" ref="A320:A328" si="81">A319</f>
        <v>NK2</v>
      </c>
      <c r="C320">
        <f t="shared" ref="C320:C328" si="82">C319</f>
        <v>2</v>
      </c>
      <c r="D320">
        <v>2</v>
      </c>
      <c r="E320">
        <v>201.05799999999999</v>
      </c>
      <c r="F320">
        <v>6076.2569999999996</v>
      </c>
      <c r="G320">
        <v>1159.913</v>
      </c>
      <c r="H320">
        <v>1877.019</v>
      </c>
      <c r="I320">
        <v>7496.1080000000002</v>
      </c>
      <c r="K320">
        <f t="shared" si="67"/>
        <v>6.4626467674730774</v>
      </c>
      <c r="L320">
        <f t="shared" si="68"/>
        <v>3.993623932416241</v>
      </c>
    </row>
    <row r="321" spans="1:12" x14ac:dyDescent="0.25">
      <c r="A321" t="str">
        <f t="shared" si="81"/>
        <v>NK2</v>
      </c>
      <c r="C321">
        <f t="shared" si="82"/>
        <v>2</v>
      </c>
      <c r="D321">
        <v>3</v>
      </c>
      <c r="E321">
        <v>256.10899999999998</v>
      </c>
      <c r="F321">
        <v>11495.724</v>
      </c>
      <c r="G321">
        <v>2338.973</v>
      </c>
      <c r="H321">
        <v>3495.056</v>
      </c>
      <c r="I321">
        <v>15281.835999999999</v>
      </c>
      <c r="K321">
        <f t="shared" si="67"/>
        <v>6.5335666551088876</v>
      </c>
      <c r="L321">
        <f t="shared" si="68"/>
        <v>4.3724152059366146</v>
      </c>
    </row>
    <row r="322" spans="1:12" x14ac:dyDescent="0.25">
      <c r="A322" t="str">
        <f t="shared" si="81"/>
        <v>NK2</v>
      </c>
      <c r="C322">
        <f t="shared" si="82"/>
        <v>2</v>
      </c>
      <c r="D322">
        <v>4</v>
      </c>
      <c r="E322">
        <v>92.87</v>
      </c>
      <c r="F322">
        <v>5992.0039999999999</v>
      </c>
      <c r="G322">
        <v>742.95699999999999</v>
      </c>
      <c r="H322">
        <v>460.99700000000001</v>
      </c>
      <c r="I322">
        <v>13474.708000000001</v>
      </c>
      <c r="K322">
        <f t="shared" ref="K322:K385" si="83">I322/G322</f>
        <v>18.136592023495304</v>
      </c>
      <c r="L322">
        <f t="shared" ref="L322:L385" si="84">I322/H322</f>
        <v>29.229491732050317</v>
      </c>
    </row>
    <row r="323" spans="1:12" x14ac:dyDescent="0.25">
      <c r="A323" t="str">
        <f t="shared" si="81"/>
        <v>NK2</v>
      </c>
      <c r="C323">
        <f t="shared" si="82"/>
        <v>2</v>
      </c>
      <c r="D323">
        <v>5</v>
      </c>
      <c r="E323">
        <v>220.20599999999999</v>
      </c>
      <c r="F323">
        <v>15841.925999999999</v>
      </c>
      <c r="G323">
        <v>2576.8919999999998</v>
      </c>
      <c r="H323">
        <v>2284.8789999999999</v>
      </c>
      <c r="I323">
        <v>23517.55</v>
      </c>
      <c r="K323">
        <f t="shared" si="83"/>
        <v>9.1263234935728779</v>
      </c>
      <c r="L323">
        <f t="shared" si="84"/>
        <v>10.29268945970443</v>
      </c>
    </row>
    <row r="324" spans="1:12" x14ac:dyDescent="0.25">
      <c r="A324" t="str">
        <f t="shared" si="81"/>
        <v>NK2</v>
      </c>
      <c r="C324">
        <f t="shared" si="82"/>
        <v>2</v>
      </c>
      <c r="D324">
        <v>6</v>
      </c>
      <c r="E324">
        <v>128.773</v>
      </c>
      <c r="F324">
        <v>4577.8969999999999</v>
      </c>
      <c r="G324">
        <v>1279.1110000000001</v>
      </c>
      <c r="H324">
        <v>1115.393</v>
      </c>
      <c r="I324">
        <v>7822.5879999999997</v>
      </c>
      <c r="K324">
        <f t="shared" si="83"/>
        <v>6.1156443811365859</v>
      </c>
      <c r="L324">
        <f t="shared" si="84"/>
        <v>7.0133020379364037</v>
      </c>
    </row>
    <row r="325" spans="1:12" x14ac:dyDescent="0.25">
      <c r="A325" t="str">
        <f t="shared" si="81"/>
        <v>NK2</v>
      </c>
      <c r="C325">
        <f t="shared" si="82"/>
        <v>2</v>
      </c>
      <c r="D325">
        <v>7</v>
      </c>
      <c r="E325">
        <v>142.655</v>
      </c>
      <c r="F325">
        <v>6376.4070000000002</v>
      </c>
      <c r="G325">
        <v>1266.1859999999999</v>
      </c>
      <c r="H325">
        <v>1464.85</v>
      </c>
      <c r="I325">
        <v>12974.457</v>
      </c>
      <c r="K325">
        <f t="shared" si="83"/>
        <v>10.246880790026111</v>
      </c>
      <c r="L325">
        <f t="shared" si="84"/>
        <v>8.8571915213161763</v>
      </c>
    </row>
    <row r="326" spans="1:12" x14ac:dyDescent="0.25">
      <c r="A326" t="str">
        <f t="shared" si="81"/>
        <v>NK2</v>
      </c>
      <c r="C326">
        <f t="shared" si="82"/>
        <v>2</v>
      </c>
      <c r="D326">
        <v>8</v>
      </c>
      <c r="E326">
        <v>231.69499999999999</v>
      </c>
      <c r="F326">
        <v>17001.359</v>
      </c>
      <c r="G326">
        <v>2985.2310000000002</v>
      </c>
      <c r="H326">
        <v>3239.4259999999999</v>
      </c>
      <c r="I326">
        <v>25989.603999999999</v>
      </c>
      <c r="K326">
        <f t="shared" si="83"/>
        <v>8.7060612729802145</v>
      </c>
      <c r="L326">
        <f t="shared" si="84"/>
        <v>8.0229040576941717</v>
      </c>
    </row>
    <row r="327" spans="1:12" x14ac:dyDescent="0.25">
      <c r="A327" t="str">
        <f t="shared" si="81"/>
        <v>NK2</v>
      </c>
      <c r="C327">
        <f t="shared" si="82"/>
        <v>2</v>
      </c>
      <c r="D327">
        <v>9</v>
      </c>
      <c r="E327">
        <v>105.795</v>
      </c>
      <c r="F327">
        <v>5057.5630000000001</v>
      </c>
      <c r="G327">
        <v>1908.135</v>
      </c>
      <c r="H327">
        <v>1374.374</v>
      </c>
      <c r="I327">
        <v>9064.36</v>
      </c>
      <c r="K327">
        <f t="shared" si="83"/>
        <v>4.7503766767026443</v>
      </c>
      <c r="L327">
        <f t="shared" si="84"/>
        <v>6.5952644622206185</v>
      </c>
    </row>
    <row r="328" spans="1:12" x14ac:dyDescent="0.25">
      <c r="A328" t="str">
        <f t="shared" si="81"/>
        <v>NK2</v>
      </c>
      <c r="C328">
        <f t="shared" si="82"/>
        <v>2</v>
      </c>
      <c r="D328">
        <v>10</v>
      </c>
      <c r="E328">
        <v>133.56</v>
      </c>
      <c r="F328">
        <v>7766.1</v>
      </c>
      <c r="G328">
        <v>1783.671</v>
      </c>
      <c r="H328">
        <v>1442.3510000000001</v>
      </c>
      <c r="I328">
        <v>12213.308999999999</v>
      </c>
      <c r="K328">
        <f t="shared" si="83"/>
        <v>6.8472879807991491</v>
      </c>
      <c r="L328">
        <f t="shared" si="84"/>
        <v>8.4676399849967154</v>
      </c>
    </row>
    <row r="329" spans="1:12" x14ac:dyDescent="0.25">
      <c r="A329" t="s">
        <v>81</v>
      </c>
      <c r="B329" t="s">
        <v>83</v>
      </c>
      <c r="C329">
        <v>2</v>
      </c>
      <c r="D329">
        <v>1</v>
      </c>
      <c r="E329">
        <v>202.494</v>
      </c>
      <c r="F329">
        <v>8261.5640000000003</v>
      </c>
      <c r="G329">
        <v>2806.672</v>
      </c>
      <c r="H329">
        <v>1031.6179999999999</v>
      </c>
      <c r="I329">
        <v>13530.717000000001</v>
      </c>
      <c r="K329">
        <f t="shared" si="83"/>
        <v>4.8209113854415477</v>
      </c>
      <c r="L329">
        <f t="shared" si="84"/>
        <v>13.116014842703406</v>
      </c>
    </row>
    <row r="330" spans="1:12" x14ac:dyDescent="0.25">
      <c r="A330" t="str">
        <f t="shared" ref="A330:A339" si="85">A329</f>
        <v>NK2</v>
      </c>
      <c r="C330">
        <f t="shared" ref="C330:C339" si="86">C329</f>
        <v>2</v>
      </c>
      <c r="D330">
        <v>2</v>
      </c>
      <c r="E330">
        <v>185.739</v>
      </c>
      <c r="F330">
        <v>8878.6209999999992</v>
      </c>
      <c r="G330">
        <v>2551.0419999999999</v>
      </c>
      <c r="H330">
        <v>1698.46</v>
      </c>
      <c r="I330">
        <v>16505.417000000001</v>
      </c>
      <c r="K330">
        <f t="shared" si="83"/>
        <v>6.470068701338513</v>
      </c>
      <c r="L330">
        <f t="shared" si="84"/>
        <v>9.7178720723478929</v>
      </c>
    </row>
    <row r="331" spans="1:12" x14ac:dyDescent="0.25">
      <c r="A331" t="str">
        <f t="shared" si="85"/>
        <v>NK2</v>
      </c>
      <c r="C331">
        <f t="shared" si="86"/>
        <v>2</v>
      </c>
      <c r="D331">
        <v>3</v>
      </c>
      <c r="E331">
        <v>192.441</v>
      </c>
      <c r="F331">
        <v>9468.8690000000006</v>
      </c>
      <c r="G331">
        <v>2841.1390000000001</v>
      </c>
      <c r="H331">
        <v>2124.0329999999999</v>
      </c>
      <c r="I331">
        <v>12022.304</v>
      </c>
      <c r="K331">
        <f t="shared" si="83"/>
        <v>4.2315085604752181</v>
      </c>
      <c r="L331">
        <f t="shared" si="84"/>
        <v>5.660130515862984</v>
      </c>
    </row>
    <row r="332" spans="1:12" x14ac:dyDescent="0.25">
      <c r="A332" t="str">
        <f t="shared" si="85"/>
        <v>NK2</v>
      </c>
      <c r="C332">
        <f t="shared" si="86"/>
        <v>2</v>
      </c>
      <c r="D332">
        <v>4</v>
      </c>
      <c r="E332">
        <v>185.26</v>
      </c>
      <c r="F332">
        <v>6018.3329999999996</v>
      </c>
      <c r="G332">
        <v>1792.7660000000001</v>
      </c>
      <c r="H332">
        <v>1633.356</v>
      </c>
      <c r="I332">
        <v>8000.6679999999997</v>
      </c>
      <c r="K332">
        <f t="shared" si="83"/>
        <v>4.4627508553821302</v>
      </c>
      <c r="L332">
        <f t="shared" si="84"/>
        <v>4.8983001868545495</v>
      </c>
    </row>
    <row r="333" spans="1:12" x14ac:dyDescent="0.25">
      <c r="A333" t="str">
        <f t="shared" si="85"/>
        <v>NK2</v>
      </c>
      <c r="C333">
        <f t="shared" si="86"/>
        <v>2</v>
      </c>
      <c r="D333">
        <v>5</v>
      </c>
      <c r="E333">
        <v>157.495</v>
      </c>
      <c r="F333">
        <v>6463.5320000000002</v>
      </c>
      <c r="G333">
        <v>2787.0450000000001</v>
      </c>
      <c r="H333">
        <v>1345.652</v>
      </c>
      <c r="I333">
        <v>10331.982</v>
      </c>
      <c r="K333">
        <f t="shared" si="83"/>
        <v>3.7071457403809411</v>
      </c>
      <c r="L333">
        <f t="shared" si="84"/>
        <v>7.6780490052405819</v>
      </c>
    </row>
    <row r="334" spans="1:12" x14ac:dyDescent="0.25">
      <c r="A334" t="str">
        <f t="shared" si="85"/>
        <v>NK2</v>
      </c>
      <c r="C334">
        <f t="shared" si="86"/>
        <v>2</v>
      </c>
      <c r="D334">
        <v>6</v>
      </c>
      <c r="E334">
        <v>163.24</v>
      </c>
      <c r="F334">
        <v>5528.1350000000002</v>
      </c>
      <c r="G334">
        <v>2033.557</v>
      </c>
      <c r="H334">
        <v>1450.489</v>
      </c>
      <c r="I334">
        <v>6599.0069999999996</v>
      </c>
      <c r="K334">
        <f t="shared" si="83"/>
        <v>3.24505632249305</v>
      </c>
      <c r="L334">
        <f t="shared" si="84"/>
        <v>4.5495050289936696</v>
      </c>
    </row>
    <row r="335" spans="1:12" x14ac:dyDescent="0.25">
      <c r="A335" t="str">
        <f t="shared" si="85"/>
        <v>NK2</v>
      </c>
      <c r="C335">
        <f t="shared" si="86"/>
        <v>2</v>
      </c>
      <c r="D335">
        <v>7</v>
      </c>
      <c r="E335">
        <v>181.91</v>
      </c>
      <c r="F335">
        <v>5933.6009999999997</v>
      </c>
      <c r="G335">
        <v>2365.3020000000001</v>
      </c>
      <c r="H335">
        <v>1364.8</v>
      </c>
      <c r="I335">
        <v>9204.143</v>
      </c>
      <c r="K335">
        <f t="shared" si="83"/>
        <v>3.8913183179145832</v>
      </c>
      <c r="L335">
        <f t="shared" si="84"/>
        <v>6.7439500293083237</v>
      </c>
    </row>
    <row r="336" spans="1:12" x14ac:dyDescent="0.25">
      <c r="A336" t="str">
        <f t="shared" si="85"/>
        <v>NK2</v>
      </c>
      <c r="C336">
        <f t="shared" si="86"/>
        <v>2</v>
      </c>
      <c r="D336">
        <v>8</v>
      </c>
      <c r="E336">
        <v>110.10299999999999</v>
      </c>
      <c r="F336">
        <v>5196.8680000000004</v>
      </c>
      <c r="G336">
        <v>1141.2429999999999</v>
      </c>
      <c r="H336">
        <v>985.66200000000003</v>
      </c>
      <c r="I336">
        <v>6447.2560000000003</v>
      </c>
      <c r="K336">
        <f t="shared" si="83"/>
        <v>5.6493279695910514</v>
      </c>
      <c r="L336">
        <f t="shared" si="84"/>
        <v>6.5410414523437037</v>
      </c>
    </row>
    <row r="337" spans="1:12" x14ac:dyDescent="0.25">
      <c r="A337" t="str">
        <f t="shared" si="85"/>
        <v>NK2</v>
      </c>
      <c r="C337">
        <f t="shared" si="86"/>
        <v>2</v>
      </c>
      <c r="D337">
        <v>9</v>
      </c>
      <c r="E337">
        <v>146.006</v>
      </c>
      <c r="F337">
        <v>7145.2139999999999</v>
      </c>
      <c r="G337">
        <v>2655.8789999999999</v>
      </c>
      <c r="H337">
        <v>1912.922</v>
      </c>
      <c r="I337">
        <v>12563.725</v>
      </c>
      <c r="K337">
        <f t="shared" si="83"/>
        <v>4.7305336575950943</v>
      </c>
      <c r="L337">
        <f t="shared" si="84"/>
        <v>6.5678187610367802</v>
      </c>
    </row>
    <row r="338" spans="1:12" x14ac:dyDescent="0.25">
      <c r="A338" t="str">
        <f t="shared" si="85"/>
        <v>NK2</v>
      </c>
      <c r="C338">
        <f t="shared" si="86"/>
        <v>2</v>
      </c>
      <c r="D338">
        <v>10</v>
      </c>
      <c r="E338">
        <v>119.199</v>
      </c>
      <c r="F338">
        <v>3228.8939999999998</v>
      </c>
      <c r="G338">
        <v>1261.8779999999999</v>
      </c>
      <c r="H338">
        <v>1367.672</v>
      </c>
      <c r="I338">
        <v>4443.3789999999999</v>
      </c>
      <c r="K338">
        <f t="shared" si="83"/>
        <v>3.521242941076713</v>
      </c>
      <c r="L338">
        <f t="shared" si="84"/>
        <v>3.2488630314870814</v>
      </c>
    </row>
    <row r="339" spans="1:12" x14ac:dyDescent="0.25">
      <c r="A339" t="str">
        <f t="shared" si="85"/>
        <v>NK2</v>
      </c>
      <c r="C339">
        <f t="shared" si="86"/>
        <v>2</v>
      </c>
      <c r="D339">
        <v>11</v>
      </c>
      <c r="E339">
        <v>200.1</v>
      </c>
      <c r="F339">
        <v>4661.6710000000003</v>
      </c>
      <c r="G339">
        <v>1697.982</v>
      </c>
      <c r="H339">
        <v>1368.1510000000001</v>
      </c>
      <c r="I339">
        <v>6705.2809999999999</v>
      </c>
      <c r="K339">
        <f t="shared" si="83"/>
        <v>3.9489706015729262</v>
      </c>
      <c r="L339">
        <f t="shared" si="84"/>
        <v>4.9009802280596215</v>
      </c>
    </row>
    <row r="340" spans="1:12" x14ac:dyDescent="0.25">
      <c r="A340" t="s">
        <v>81</v>
      </c>
      <c r="B340" t="s">
        <v>83</v>
      </c>
      <c r="C340">
        <v>2</v>
      </c>
      <c r="D340">
        <v>1</v>
      </c>
      <c r="E340">
        <v>191.96199999999999</v>
      </c>
      <c r="F340">
        <v>12691.061</v>
      </c>
      <c r="G340">
        <v>5626.27</v>
      </c>
      <c r="H340">
        <v>1494.0519999999999</v>
      </c>
      <c r="I340">
        <v>32632.173999999999</v>
      </c>
      <c r="K340">
        <f t="shared" si="83"/>
        <v>5.799965874371475</v>
      </c>
      <c r="L340">
        <f t="shared" si="84"/>
        <v>21.841391062693937</v>
      </c>
    </row>
    <row r="341" spans="1:12" x14ac:dyDescent="0.25">
      <c r="A341" t="str">
        <f t="shared" ref="A341:A348" si="87">A340</f>
        <v>NK2</v>
      </c>
      <c r="C341">
        <f t="shared" ref="C341:C348" si="88">C340</f>
        <v>2</v>
      </c>
      <c r="D341">
        <v>2</v>
      </c>
      <c r="E341">
        <v>170.42</v>
      </c>
      <c r="F341">
        <v>7828.3329999999996</v>
      </c>
      <c r="G341">
        <v>3290.6469999999999</v>
      </c>
      <c r="H341">
        <v>10517.242</v>
      </c>
      <c r="I341">
        <v>21876.056</v>
      </c>
      <c r="K341">
        <f t="shared" si="83"/>
        <v>6.6479497800888403</v>
      </c>
      <c r="L341">
        <f t="shared" si="84"/>
        <v>2.0800183165890829</v>
      </c>
    </row>
    <row r="342" spans="1:12" x14ac:dyDescent="0.25">
      <c r="A342" t="str">
        <f t="shared" si="87"/>
        <v>NK2</v>
      </c>
      <c r="C342">
        <f t="shared" si="88"/>
        <v>2</v>
      </c>
      <c r="D342">
        <v>3</v>
      </c>
      <c r="E342">
        <v>213.50399999999999</v>
      </c>
      <c r="F342">
        <v>10914.571</v>
      </c>
      <c r="G342">
        <v>5994.8760000000002</v>
      </c>
      <c r="H342">
        <v>7209.3609999999999</v>
      </c>
      <c r="I342">
        <v>35332.572999999997</v>
      </c>
      <c r="K342">
        <f t="shared" si="83"/>
        <v>5.8937954679963349</v>
      </c>
      <c r="L342">
        <f t="shared" si="84"/>
        <v>4.9009299159800701</v>
      </c>
    </row>
    <row r="343" spans="1:12" x14ac:dyDescent="0.25">
      <c r="A343" t="str">
        <f t="shared" si="87"/>
        <v>NK2</v>
      </c>
      <c r="C343">
        <f t="shared" si="88"/>
        <v>2</v>
      </c>
      <c r="D343">
        <v>4</v>
      </c>
      <c r="E343">
        <v>163.71899999999999</v>
      </c>
      <c r="F343">
        <v>8003.0609999999997</v>
      </c>
      <c r="G343">
        <v>3709.9969999999998</v>
      </c>
      <c r="H343">
        <v>3309.317</v>
      </c>
      <c r="I343">
        <v>18954.013999999999</v>
      </c>
      <c r="K343">
        <f t="shared" si="83"/>
        <v>5.1089027834793397</v>
      </c>
      <c r="L343">
        <f t="shared" si="84"/>
        <v>5.7274700489557206</v>
      </c>
    </row>
    <row r="344" spans="1:12" x14ac:dyDescent="0.25">
      <c r="A344" t="str">
        <f t="shared" si="87"/>
        <v>NK2</v>
      </c>
      <c r="C344">
        <f t="shared" si="88"/>
        <v>2</v>
      </c>
      <c r="D344">
        <v>5</v>
      </c>
      <c r="E344">
        <v>142.655</v>
      </c>
      <c r="F344">
        <v>6006.8440000000001</v>
      </c>
      <c r="G344">
        <v>1907.6559999999999</v>
      </c>
      <c r="H344">
        <v>1956.963</v>
      </c>
      <c r="I344">
        <v>12103.684999999999</v>
      </c>
      <c r="K344">
        <f t="shared" si="83"/>
        <v>6.3447943444730077</v>
      </c>
      <c r="L344">
        <f t="shared" si="84"/>
        <v>6.1849329803373898</v>
      </c>
    </row>
    <row r="345" spans="1:12" x14ac:dyDescent="0.25">
      <c r="A345" t="str">
        <f t="shared" si="87"/>
        <v>NK2</v>
      </c>
      <c r="C345">
        <f t="shared" si="88"/>
        <v>2</v>
      </c>
      <c r="D345">
        <v>6</v>
      </c>
      <c r="E345">
        <v>165.63300000000001</v>
      </c>
      <c r="F345">
        <v>8461.6650000000009</v>
      </c>
      <c r="G345">
        <v>4008.2330000000002</v>
      </c>
      <c r="H345">
        <v>1913.4010000000001</v>
      </c>
      <c r="I345">
        <v>18150.740000000002</v>
      </c>
      <c r="K345">
        <f t="shared" si="83"/>
        <v>4.5283644937806757</v>
      </c>
      <c r="L345">
        <f t="shared" si="84"/>
        <v>9.4861139928326583</v>
      </c>
    </row>
    <row r="346" spans="1:12" x14ac:dyDescent="0.25">
      <c r="A346" t="str">
        <f t="shared" si="87"/>
        <v>NK2</v>
      </c>
      <c r="C346">
        <f t="shared" si="88"/>
        <v>2</v>
      </c>
      <c r="D346">
        <v>7</v>
      </c>
      <c r="E346">
        <v>132.602</v>
      </c>
      <c r="F346">
        <v>7294.0929999999998</v>
      </c>
      <c r="G346">
        <v>4005.8389999999999</v>
      </c>
      <c r="H346">
        <v>2085.2579999999998</v>
      </c>
      <c r="I346">
        <v>14759.084999999999</v>
      </c>
      <c r="K346">
        <f t="shared" si="83"/>
        <v>3.6843929573804637</v>
      </c>
      <c r="L346">
        <f t="shared" si="84"/>
        <v>7.0778220249005157</v>
      </c>
    </row>
    <row r="347" spans="1:12" x14ac:dyDescent="0.25">
      <c r="A347" t="str">
        <f t="shared" si="87"/>
        <v>NK2</v>
      </c>
      <c r="C347">
        <f t="shared" si="88"/>
        <v>2</v>
      </c>
      <c r="D347">
        <v>8</v>
      </c>
      <c r="E347">
        <v>146.006</v>
      </c>
      <c r="F347">
        <v>6599.0069999999996</v>
      </c>
      <c r="G347">
        <v>2185.308</v>
      </c>
      <c r="H347">
        <v>694.12800000000004</v>
      </c>
      <c r="I347">
        <v>12906.959000000001</v>
      </c>
      <c r="K347">
        <f t="shared" si="83"/>
        <v>5.906242506777077</v>
      </c>
      <c r="L347">
        <f t="shared" si="84"/>
        <v>18.594494099071063</v>
      </c>
    </row>
    <row r="348" spans="1:12" x14ac:dyDescent="0.25">
      <c r="A348" t="str">
        <f t="shared" si="87"/>
        <v>NK2</v>
      </c>
      <c r="C348">
        <f t="shared" si="88"/>
        <v>2</v>
      </c>
      <c r="D348">
        <v>9</v>
      </c>
      <c r="E348">
        <v>130.209</v>
      </c>
      <c r="F348">
        <v>4657.3620000000001</v>
      </c>
      <c r="G348">
        <v>2343.761</v>
      </c>
      <c r="H348">
        <v>9446.8490000000002</v>
      </c>
      <c r="I348">
        <v>13696.829</v>
      </c>
      <c r="K348">
        <f t="shared" si="83"/>
        <v>5.8439529457141743</v>
      </c>
      <c r="L348">
        <f t="shared" si="84"/>
        <v>1.4498833420540542</v>
      </c>
    </row>
    <row r="349" spans="1:12" x14ac:dyDescent="0.25">
      <c r="A349" t="s">
        <v>82</v>
      </c>
      <c r="B349" t="s">
        <v>83</v>
      </c>
      <c r="C349">
        <v>1</v>
      </c>
      <c r="D349">
        <v>1</v>
      </c>
      <c r="E349">
        <v>230.25899999999999</v>
      </c>
      <c r="F349">
        <v>13461.304</v>
      </c>
      <c r="G349">
        <v>4170.0360000000001</v>
      </c>
      <c r="H349">
        <v>4141.3140000000003</v>
      </c>
      <c r="I349">
        <v>26556.875</v>
      </c>
      <c r="K349">
        <f t="shared" si="83"/>
        <v>6.3685001760176654</v>
      </c>
      <c r="L349">
        <f t="shared" si="84"/>
        <v>6.4126687809714493</v>
      </c>
    </row>
    <row r="350" spans="1:12" x14ac:dyDescent="0.25">
      <c r="A350" t="str">
        <f t="shared" ref="A350:A356" si="89">A349</f>
        <v>NK6</v>
      </c>
      <c r="C350">
        <f t="shared" ref="C350:C356" si="90">C349</f>
        <v>1</v>
      </c>
      <c r="D350">
        <v>2</v>
      </c>
      <c r="E350">
        <v>246.05699999999999</v>
      </c>
      <c r="F350">
        <v>28591.388999999999</v>
      </c>
      <c r="G350">
        <v>6614.326</v>
      </c>
      <c r="H350">
        <v>3759.3040000000001</v>
      </c>
      <c r="I350">
        <v>49439.656000000003</v>
      </c>
      <c r="K350">
        <f t="shared" si="83"/>
        <v>7.4746324871196252</v>
      </c>
      <c r="L350">
        <f t="shared" si="84"/>
        <v>13.151279066550618</v>
      </c>
    </row>
    <row r="351" spans="1:12" x14ac:dyDescent="0.25">
      <c r="A351" t="str">
        <f t="shared" si="89"/>
        <v>NK6</v>
      </c>
      <c r="C351">
        <f t="shared" si="90"/>
        <v>1</v>
      </c>
      <c r="D351">
        <v>3</v>
      </c>
      <c r="E351">
        <v>134.03899999999999</v>
      </c>
      <c r="F351">
        <v>13949.588</v>
      </c>
      <c r="G351">
        <v>2238.9229999999998</v>
      </c>
      <c r="H351">
        <v>1002.417</v>
      </c>
      <c r="I351">
        <v>27867.101999999999</v>
      </c>
      <c r="K351">
        <f t="shared" si="83"/>
        <v>12.446654931857863</v>
      </c>
      <c r="L351">
        <f t="shared" si="84"/>
        <v>27.799909618452197</v>
      </c>
    </row>
    <row r="352" spans="1:12" x14ac:dyDescent="0.25">
      <c r="A352" t="str">
        <f t="shared" si="89"/>
        <v>NK6</v>
      </c>
      <c r="C352">
        <f t="shared" si="90"/>
        <v>1</v>
      </c>
      <c r="D352">
        <v>4</v>
      </c>
      <c r="E352">
        <v>179.995</v>
      </c>
      <c r="F352">
        <v>26046.092000000001</v>
      </c>
      <c r="G352">
        <v>5009.2139999999999</v>
      </c>
      <c r="H352">
        <v>3394.527</v>
      </c>
      <c r="I352">
        <v>40588.322</v>
      </c>
      <c r="K352">
        <f t="shared" si="83"/>
        <v>8.1027326842095384</v>
      </c>
      <c r="L352">
        <f t="shared" si="84"/>
        <v>11.95698900023479</v>
      </c>
    </row>
    <row r="353" spans="1:12" x14ac:dyDescent="0.25">
      <c r="A353" t="str">
        <f t="shared" si="89"/>
        <v>NK6</v>
      </c>
      <c r="C353">
        <f t="shared" si="90"/>
        <v>1</v>
      </c>
      <c r="D353">
        <v>5</v>
      </c>
      <c r="E353">
        <v>230.25899999999999</v>
      </c>
      <c r="F353">
        <v>22237.003000000001</v>
      </c>
      <c r="G353">
        <v>4046.0509999999999</v>
      </c>
      <c r="H353">
        <v>2525.67</v>
      </c>
      <c r="I353">
        <v>48428.144</v>
      </c>
      <c r="K353">
        <f t="shared" si="83"/>
        <v>11.969237164830597</v>
      </c>
      <c r="L353">
        <f t="shared" si="84"/>
        <v>19.174375116305772</v>
      </c>
    </row>
    <row r="354" spans="1:12" x14ac:dyDescent="0.25">
      <c r="A354" t="str">
        <f t="shared" si="89"/>
        <v>NK6</v>
      </c>
      <c r="C354">
        <f t="shared" si="90"/>
        <v>1</v>
      </c>
      <c r="D354">
        <v>6</v>
      </c>
      <c r="E354">
        <v>196.75</v>
      </c>
      <c r="F354">
        <v>8390.3369999999995</v>
      </c>
      <c r="G354">
        <v>1604.155</v>
      </c>
      <c r="H354">
        <v>1715.2149999999999</v>
      </c>
      <c r="I354">
        <v>14769.617</v>
      </c>
      <c r="K354">
        <f t="shared" si="83"/>
        <v>9.2071009347600459</v>
      </c>
      <c r="L354">
        <f t="shared" si="84"/>
        <v>8.6109420684870415</v>
      </c>
    </row>
    <row r="355" spans="1:12" x14ac:dyDescent="0.25">
      <c r="A355" t="str">
        <f t="shared" si="89"/>
        <v>NK6</v>
      </c>
      <c r="C355">
        <f t="shared" si="90"/>
        <v>1</v>
      </c>
      <c r="D355">
        <v>7</v>
      </c>
      <c r="E355">
        <v>213.50399999999999</v>
      </c>
      <c r="F355">
        <v>26769.421999999999</v>
      </c>
      <c r="G355">
        <v>5343.3530000000001</v>
      </c>
      <c r="H355">
        <v>4547.7380000000003</v>
      </c>
      <c r="I355">
        <v>43862.692999999999</v>
      </c>
      <c r="K355">
        <f t="shared" si="83"/>
        <v>8.2088331053553816</v>
      </c>
      <c r="L355">
        <f t="shared" si="84"/>
        <v>9.6449472243123928</v>
      </c>
    </row>
    <row r="356" spans="1:12" x14ac:dyDescent="0.25">
      <c r="A356" t="str">
        <f t="shared" si="89"/>
        <v>NK6</v>
      </c>
      <c r="C356">
        <f t="shared" si="90"/>
        <v>1</v>
      </c>
      <c r="D356">
        <v>8</v>
      </c>
      <c r="E356">
        <v>112.018</v>
      </c>
      <c r="F356">
        <v>8394.6460000000006</v>
      </c>
      <c r="G356">
        <v>1165.6569999999999</v>
      </c>
      <c r="H356">
        <v>1023.002</v>
      </c>
      <c r="I356">
        <v>20174.723000000002</v>
      </c>
      <c r="K356">
        <f t="shared" si="83"/>
        <v>17.307598204274502</v>
      </c>
      <c r="L356">
        <f t="shared" si="84"/>
        <v>19.721098296973029</v>
      </c>
    </row>
    <row r="357" spans="1:12" x14ac:dyDescent="0.25">
      <c r="A357" t="s">
        <v>82</v>
      </c>
      <c r="B357" t="s">
        <v>83</v>
      </c>
      <c r="C357">
        <v>1</v>
      </c>
      <c r="D357">
        <v>1</v>
      </c>
      <c r="E357">
        <v>168.506</v>
      </c>
      <c r="F357">
        <v>12873.928</v>
      </c>
      <c r="G357">
        <v>4366.3069999999998</v>
      </c>
      <c r="H357">
        <v>1752.5550000000001</v>
      </c>
      <c r="I357">
        <v>28761.330999999998</v>
      </c>
      <c r="K357">
        <f t="shared" si="83"/>
        <v>6.5871069075078781</v>
      </c>
      <c r="L357">
        <f t="shared" si="84"/>
        <v>16.411086100008273</v>
      </c>
    </row>
    <row r="358" spans="1:12" x14ac:dyDescent="0.25">
      <c r="A358" t="str">
        <f t="shared" ref="A358:A369" si="91">A357</f>
        <v>NK6</v>
      </c>
      <c r="C358">
        <f t="shared" ref="C358:C369" si="92">C357</f>
        <v>1</v>
      </c>
      <c r="D358">
        <v>2</v>
      </c>
      <c r="E358">
        <v>92.87</v>
      </c>
      <c r="F358">
        <v>6637.3040000000001</v>
      </c>
      <c r="G358">
        <v>1220.23</v>
      </c>
      <c r="H358">
        <v>237.91900000000001</v>
      </c>
      <c r="I358">
        <v>20840.129000000001</v>
      </c>
      <c r="K358">
        <f t="shared" si="83"/>
        <v>17.078853167025891</v>
      </c>
      <c r="L358">
        <f t="shared" si="84"/>
        <v>87.593378418705527</v>
      </c>
    </row>
    <row r="359" spans="1:12" x14ac:dyDescent="0.25">
      <c r="A359" t="str">
        <f t="shared" si="91"/>
        <v>NK6</v>
      </c>
      <c r="C359">
        <f t="shared" si="92"/>
        <v>1</v>
      </c>
      <c r="D359">
        <v>3</v>
      </c>
      <c r="E359">
        <v>115.848</v>
      </c>
      <c r="F359">
        <v>7362.07</v>
      </c>
      <c r="G359">
        <v>2973.7420000000002</v>
      </c>
      <c r="H359">
        <v>1556.2840000000001</v>
      </c>
      <c r="I359">
        <v>22881.345000000001</v>
      </c>
      <c r="K359">
        <f t="shared" si="83"/>
        <v>7.6944620616045372</v>
      </c>
      <c r="L359">
        <f t="shared" si="84"/>
        <v>14.702551076795752</v>
      </c>
    </row>
    <row r="360" spans="1:12" x14ac:dyDescent="0.25">
      <c r="A360" t="str">
        <f t="shared" si="91"/>
        <v>NK6</v>
      </c>
      <c r="C360">
        <f t="shared" si="92"/>
        <v>1</v>
      </c>
      <c r="D360">
        <v>4</v>
      </c>
      <c r="E360">
        <v>134.99600000000001</v>
      </c>
      <c r="F360">
        <v>16147.821</v>
      </c>
      <c r="G360">
        <v>2811.9380000000001</v>
      </c>
      <c r="H360">
        <v>1056.511</v>
      </c>
      <c r="I360">
        <v>32228.621999999999</v>
      </c>
      <c r="K360">
        <f t="shared" si="83"/>
        <v>11.461355833592348</v>
      </c>
      <c r="L360">
        <f t="shared" si="84"/>
        <v>30.50476710606894</v>
      </c>
    </row>
    <row r="361" spans="1:12" x14ac:dyDescent="0.25">
      <c r="A361" t="str">
        <f t="shared" si="91"/>
        <v>NK6</v>
      </c>
      <c r="C361">
        <f t="shared" si="92"/>
        <v>1</v>
      </c>
      <c r="D361">
        <v>5</v>
      </c>
      <c r="E361">
        <v>218.291</v>
      </c>
      <c r="F361">
        <v>22641.511999999999</v>
      </c>
      <c r="G361">
        <v>5297.3969999999999</v>
      </c>
      <c r="H361">
        <v>2859.33</v>
      </c>
      <c r="I361">
        <v>46259.112000000001</v>
      </c>
      <c r="K361">
        <f t="shared" si="83"/>
        <v>8.7324231127098848</v>
      </c>
      <c r="L361">
        <f t="shared" si="84"/>
        <v>16.178304707746221</v>
      </c>
    </row>
    <row r="362" spans="1:12" x14ac:dyDescent="0.25">
      <c r="A362" t="str">
        <f t="shared" si="91"/>
        <v>NK6</v>
      </c>
      <c r="C362">
        <f t="shared" si="92"/>
        <v>1</v>
      </c>
      <c r="D362">
        <v>6</v>
      </c>
      <c r="E362">
        <v>221.16399999999999</v>
      </c>
      <c r="F362">
        <v>17839.579000000002</v>
      </c>
      <c r="G362">
        <v>3955.096</v>
      </c>
      <c r="H362">
        <v>3298.3069999999998</v>
      </c>
      <c r="I362">
        <v>45992.95</v>
      </c>
      <c r="K362">
        <f t="shared" si="83"/>
        <v>11.628782209079121</v>
      </c>
      <c r="L362">
        <f t="shared" si="84"/>
        <v>13.94441148140546</v>
      </c>
    </row>
    <row r="363" spans="1:12" x14ac:dyDescent="0.25">
      <c r="A363" t="str">
        <f t="shared" si="91"/>
        <v>NK6</v>
      </c>
      <c r="C363">
        <f t="shared" si="92"/>
        <v>1</v>
      </c>
      <c r="D363">
        <v>7</v>
      </c>
      <c r="E363">
        <v>160.36799999999999</v>
      </c>
      <c r="F363">
        <v>11332.005999999999</v>
      </c>
      <c r="G363">
        <v>2562.5309999999999</v>
      </c>
      <c r="H363">
        <v>1791.809</v>
      </c>
      <c r="I363">
        <v>29899.702000000001</v>
      </c>
      <c r="K363">
        <f t="shared" si="83"/>
        <v>11.668035235476177</v>
      </c>
      <c r="L363">
        <f t="shared" si="84"/>
        <v>16.686880130638926</v>
      </c>
    </row>
    <row r="364" spans="1:12" x14ac:dyDescent="0.25">
      <c r="A364" t="str">
        <f t="shared" si="91"/>
        <v>NK6</v>
      </c>
      <c r="C364">
        <f t="shared" si="92"/>
        <v>1</v>
      </c>
      <c r="D364">
        <v>8</v>
      </c>
      <c r="E364">
        <v>89.997</v>
      </c>
      <c r="F364">
        <v>5568.8249999999998</v>
      </c>
      <c r="G364">
        <v>996.673</v>
      </c>
      <c r="H364">
        <v>1365.279</v>
      </c>
      <c r="I364">
        <v>15934.316000000001</v>
      </c>
      <c r="K364">
        <f t="shared" si="83"/>
        <v>15.987506433905605</v>
      </c>
      <c r="L364">
        <f t="shared" si="84"/>
        <v>11.671106052316047</v>
      </c>
    </row>
    <row r="365" spans="1:12" x14ac:dyDescent="0.25">
      <c r="A365" t="str">
        <f t="shared" si="91"/>
        <v>NK6</v>
      </c>
      <c r="C365">
        <f t="shared" si="92"/>
        <v>1</v>
      </c>
      <c r="D365">
        <v>9</v>
      </c>
      <c r="E365">
        <v>92.87</v>
      </c>
      <c r="F365">
        <v>4933.0990000000002</v>
      </c>
      <c r="G365">
        <v>1527.0830000000001</v>
      </c>
      <c r="H365">
        <v>1270.0160000000001</v>
      </c>
      <c r="I365">
        <v>11138.128000000001</v>
      </c>
      <c r="K365">
        <f t="shared" si="83"/>
        <v>7.2937279768028329</v>
      </c>
      <c r="L365">
        <f t="shared" si="84"/>
        <v>8.7700690385003028</v>
      </c>
    </row>
    <row r="366" spans="1:12" x14ac:dyDescent="0.25">
      <c r="A366" t="str">
        <f t="shared" si="91"/>
        <v>NK6</v>
      </c>
      <c r="C366">
        <f t="shared" si="92"/>
        <v>1</v>
      </c>
      <c r="D366">
        <v>10</v>
      </c>
      <c r="E366">
        <v>200.57900000000001</v>
      </c>
      <c r="F366">
        <v>11292.272999999999</v>
      </c>
      <c r="G366">
        <v>4375.8810000000003</v>
      </c>
      <c r="H366">
        <v>2501.2559999999999</v>
      </c>
      <c r="I366">
        <v>30358.784</v>
      </c>
      <c r="K366">
        <f t="shared" si="83"/>
        <v>6.9377535632253249</v>
      </c>
      <c r="L366">
        <f t="shared" si="84"/>
        <v>12.137415762321011</v>
      </c>
    </row>
    <row r="367" spans="1:12" x14ac:dyDescent="0.25">
      <c r="A367" t="str">
        <f t="shared" si="91"/>
        <v>NK6</v>
      </c>
      <c r="C367">
        <f t="shared" si="92"/>
        <v>1</v>
      </c>
      <c r="D367">
        <v>11</v>
      </c>
      <c r="E367">
        <v>188.61099999999999</v>
      </c>
      <c r="F367">
        <v>13160.674999999999</v>
      </c>
      <c r="G367">
        <v>4145.6220000000003</v>
      </c>
      <c r="H367">
        <v>1949.3040000000001</v>
      </c>
      <c r="I367">
        <v>33815.542999999998</v>
      </c>
      <c r="K367">
        <f t="shared" si="83"/>
        <v>8.1569286828369769</v>
      </c>
      <c r="L367">
        <f t="shared" si="84"/>
        <v>17.347495824150567</v>
      </c>
    </row>
    <row r="368" spans="1:12" x14ac:dyDescent="0.25">
      <c r="A368" t="str">
        <f t="shared" si="91"/>
        <v>NK6</v>
      </c>
      <c r="C368">
        <f t="shared" si="92"/>
        <v>1</v>
      </c>
      <c r="D368">
        <v>12</v>
      </c>
      <c r="E368">
        <v>119.199</v>
      </c>
      <c r="F368">
        <v>10244.378000000001</v>
      </c>
      <c r="G368">
        <v>3796.1640000000002</v>
      </c>
      <c r="H368">
        <v>2145.096</v>
      </c>
      <c r="I368">
        <v>26923.087</v>
      </c>
      <c r="K368">
        <f t="shared" si="83"/>
        <v>7.0921822660980922</v>
      </c>
      <c r="L368">
        <f t="shared" si="84"/>
        <v>12.55099398814785</v>
      </c>
    </row>
    <row r="369" spans="1:12" x14ac:dyDescent="0.25">
      <c r="A369" t="str">
        <f t="shared" si="91"/>
        <v>NK6</v>
      </c>
      <c r="C369">
        <f t="shared" si="92"/>
        <v>1</v>
      </c>
      <c r="D369">
        <v>13</v>
      </c>
      <c r="E369">
        <v>152.22999999999999</v>
      </c>
      <c r="F369">
        <v>6573.1570000000002</v>
      </c>
      <c r="G369">
        <v>3154.2150000000001</v>
      </c>
      <c r="H369">
        <v>1886.5930000000001</v>
      </c>
      <c r="I369">
        <v>22720.02</v>
      </c>
      <c r="K369">
        <f t="shared" si="83"/>
        <v>7.2030663730912448</v>
      </c>
      <c r="L369">
        <f t="shared" si="84"/>
        <v>12.042883653230982</v>
      </c>
    </row>
    <row r="370" spans="1:12" x14ac:dyDescent="0.25">
      <c r="A370" t="s">
        <v>82</v>
      </c>
      <c r="B370" t="s">
        <v>83</v>
      </c>
      <c r="C370">
        <v>1</v>
      </c>
      <c r="D370">
        <v>1</v>
      </c>
      <c r="E370">
        <v>135.953</v>
      </c>
      <c r="F370">
        <v>6218.9120000000003</v>
      </c>
      <c r="G370">
        <v>2773.6410000000001</v>
      </c>
      <c r="H370">
        <v>2390.674</v>
      </c>
      <c r="I370">
        <v>14255.483</v>
      </c>
      <c r="K370">
        <f t="shared" si="83"/>
        <v>5.1396280196319566</v>
      </c>
      <c r="L370">
        <f t="shared" si="84"/>
        <v>5.9629556351054136</v>
      </c>
    </row>
    <row r="371" spans="1:12" x14ac:dyDescent="0.25">
      <c r="A371" t="str">
        <f t="shared" ref="A371:A383" si="93">A370</f>
        <v>NK6</v>
      </c>
      <c r="C371">
        <f t="shared" ref="C371:C383" si="94">C370</f>
        <v>1</v>
      </c>
      <c r="D371">
        <v>2</v>
      </c>
      <c r="E371">
        <v>127.815</v>
      </c>
      <c r="F371">
        <v>7945.1379999999999</v>
      </c>
      <c r="G371">
        <v>2342.3240000000001</v>
      </c>
      <c r="H371">
        <v>3136.982</v>
      </c>
      <c r="I371">
        <v>12744.677</v>
      </c>
      <c r="K371">
        <f t="shared" si="83"/>
        <v>5.4410393267541126</v>
      </c>
      <c r="L371">
        <f t="shared" si="84"/>
        <v>4.0627191995363692</v>
      </c>
    </row>
    <row r="372" spans="1:12" x14ac:dyDescent="0.25">
      <c r="A372" t="str">
        <f t="shared" si="93"/>
        <v>NK6</v>
      </c>
      <c r="C372">
        <f t="shared" si="94"/>
        <v>1</v>
      </c>
      <c r="D372">
        <v>3</v>
      </c>
      <c r="E372">
        <v>152.22999999999999</v>
      </c>
      <c r="F372">
        <v>11543.594999999999</v>
      </c>
      <c r="G372">
        <v>2120.203</v>
      </c>
      <c r="H372">
        <v>2207.328</v>
      </c>
      <c r="I372">
        <v>27482.22</v>
      </c>
      <c r="K372">
        <f t="shared" si="83"/>
        <v>12.962070141396838</v>
      </c>
      <c r="L372">
        <f t="shared" si="84"/>
        <v>12.450446875135912</v>
      </c>
    </row>
    <row r="373" spans="1:12" x14ac:dyDescent="0.25">
      <c r="A373" t="str">
        <f t="shared" si="93"/>
        <v>NK6</v>
      </c>
      <c r="C373">
        <f t="shared" si="94"/>
        <v>1</v>
      </c>
      <c r="D373">
        <v>4</v>
      </c>
      <c r="E373">
        <v>132.124</v>
      </c>
      <c r="F373">
        <v>9584.2379999999994</v>
      </c>
      <c r="G373">
        <v>2578.8069999999998</v>
      </c>
      <c r="H373">
        <v>1872.711</v>
      </c>
      <c r="I373">
        <v>19979.41</v>
      </c>
      <c r="K373">
        <f t="shared" si="83"/>
        <v>7.7475398507914708</v>
      </c>
      <c r="L373">
        <f t="shared" si="84"/>
        <v>10.668709694127925</v>
      </c>
    </row>
    <row r="374" spans="1:12" x14ac:dyDescent="0.25">
      <c r="A374" t="str">
        <f t="shared" si="93"/>
        <v>NK6</v>
      </c>
      <c r="C374">
        <f t="shared" si="94"/>
        <v>1</v>
      </c>
      <c r="D374">
        <v>5</v>
      </c>
      <c r="E374">
        <v>134.03899999999999</v>
      </c>
      <c r="F374">
        <v>6303.6440000000002</v>
      </c>
      <c r="G374">
        <v>1408.3630000000001</v>
      </c>
      <c r="H374">
        <v>1506.019</v>
      </c>
      <c r="I374">
        <v>14072.616</v>
      </c>
      <c r="K374">
        <f t="shared" si="83"/>
        <v>9.9921795730220122</v>
      </c>
      <c r="L374">
        <f t="shared" si="84"/>
        <v>9.344248644937414</v>
      </c>
    </row>
    <row r="375" spans="1:12" x14ac:dyDescent="0.25">
      <c r="A375" t="str">
        <f t="shared" si="93"/>
        <v>NK6</v>
      </c>
      <c r="C375">
        <f t="shared" si="94"/>
        <v>1</v>
      </c>
      <c r="D375">
        <v>6</v>
      </c>
      <c r="E375">
        <v>150.79300000000001</v>
      </c>
      <c r="F375">
        <v>8418.1020000000008</v>
      </c>
      <c r="G375">
        <v>1776.49</v>
      </c>
      <c r="H375">
        <v>909.06899999999996</v>
      </c>
      <c r="I375">
        <v>19485.86</v>
      </c>
      <c r="K375">
        <f t="shared" si="83"/>
        <v>10.96874173229233</v>
      </c>
      <c r="L375">
        <f t="shared" si="84"/>
        <v>21.434962582598242</v>
      </c>
    </row>
    <row r="376" spans="1:12" x14ac:dyDescent="0.25">
      <c r="A376" t="str">
        <f t="shared" si="93"/>
        <v>NK6</v>
      </c>
      <c r="C376">
        <f t="shared" si="94"/>
        <v>1</v>
      </c>
      <c r="D376">
        <v>7</v>
      </c>
      <c r="E376">
        <v>197.22800000000001</v>
      </c>
      <c r="F376">
        <v>10040.448</v>
      </c>
      <c r="G376">
        <v>3089.1109999999999</v>
      </c>
      <c r="H376">
        <v>2356.6860000000001</v>
      </c>
      <c r="I376">
        <v>30816.909</v>
      </c>
      <c r="K376">
        <f t="shared" si="83"/>
        <v>9.9759798207315953</v>
      </c>
      <c r="L376">
        <f t="shared" si="84"/>
        <v>13.076374620971992</v>
      </c>
    </row>
    <row r="377" spans="1:12" x14ac:dyDescent="0.25">
      <c r="A377" t="str">
        <f t="shared" si="93"/>
        <v>NK6</v>
      </c>
      <c r="C377">
        <f t="shared" si="94"/>
        <v>1</v>
      </c>
      <c r="D377">
        <v>8</v>
      </c>
      <c r="E377">
        <v>160.36799999999999</v>
      </c>
      <c r="F377">
        <v>8816.8670000000002</v>
      </c>
      <c r="G377">
        <v>2584.5509999999999</v>
      </c>
      <c r="H377">
        <v>1560.1130000000001</v>
      </c>
      <c r="I377">
        <v>21304.955999999998</v>
      </c>
      <c r="K377">
        <f t="shared" si="83"/>
        <v>8.2431942724287506</v>
      </c>
      <c r="L377">
        <f t="shared" si="84"/>
        <v>13.656033889852848</v>
      </c>
    </row>
    <row r="378" spans="1:12" x14ac:dyDescent="0.25">
      <c r="A378" t="str">
        <f t="shared" si="93"/>
        <v>NK6</v>
      </c>
      <c r="C378">
        <f t="shared" si="94"/>
        <v>1</v>
      </c>
      <c r="D378">
        <v>9</v>
      </c>
      <c r="E378">
        <v>179.995</v>
      </c>
      <c r="F378">
        <v>7506.1610000000001</v>
      </c>
      <c r="G378">
        <v>2236.0509999999999</v>
      </c>
      <c r="H378">
        <v>3102.9929999999999</v>
      </c>
      <c r="I378">
        <v>18170.846000000001</v>
      </c>
      <c r="K378">
        <f t="shared" si="83"/>
        <v>8.1263110725113172</v>
      </c>
      <c r="L378">
        <f t="shared" si="84"/>
        <v>5.8559094396925815</v>
      </c>
    </row>
    <row r="379" spans="1:12" x14ac:dyDescent="0.25">
      <c r="A379" t="str">
        <f t="shared" si="93"/>
        <v>NK6</v>
      </c>
      <c r="C379">
        <f t="shared" si="94"/>
        <v>1</v>
      </c>
      <c r="D379">
        <v>10</v>
      </c>
      <c r="E379">
        <v>202.97300000000001</v>
      </c>
      <c r="F379">
        <v>11140.043</v>
      </c>
      <c r="G379">
        <v>3081.93</v>
      </c>
      <c r="H379">
        <v>3206.873</v>
      </c>
      <c r="I379">
        <v>21731.486000000001</v>
      </c>
      <c r="K379">
        <f t="shared" si="83"/>
        <v>7.05125878913538</v>
      </c>
      <c r="L379">
        <f t="shared" si="84"/>
        <v>6.7765346491738212</v>
      </c>
    </row>
    <row r="380" spans="1:12" x14ac:dyDescent="0.25">
      <c r="A380" t="str">
        <f t="shared" si="93"/>
        <v>NK6</v>
      </c>
      <c r="C380">
        <f t="shared" si="94"/>
        <v>1</v>
      </c>
      <c r="D380">
        <v>11</v>
      </c>
      <c r="E380">
        <v>144.09100000000001</v>
      </c>
      <c r="F380">
        <v>7721.58</v>
      </c>
      <c r="G380">
        <v>1655.855</v>
      </c>
      <c r="H380">
        <v>2666.8890000000001</v>
      </c>
      <c r="I380">
        <v>17170.344000000001</v>
      </c>
      <c r="K380">
        <f t="shared" si="83"/>
        <v>10.369473172469812</v>
      </c>
      <c r="L380">
        <f t="shared" si="84"/>
        <v>6.4383422032188067</v>
      </c>
    </row>
    <row r="381" spans="1:12" x14ac:dyDescent="0.25">
      <c r="A381" t="str">
        <f t="shared" si="93"/>
        <v>NK6</v>
      </c>
      <c r="C381">
        <f t="shared" si="94"/>
        <v>1</v>
      </c>
      <c r="D381">
        <v>12</v>
      </c>
      <c r="E381">
        <v>219.249</v>
      </c>
      <c r="F381">
        <v>16407.759999999998</v>
      </c>
      <c r="G381">
        <v>3531.9169999999999</v>
      </c>
      <c r="H381">
        <v>6958.9970000000003</v>
      </c>
      <c r="I381">
        <v>33580.976000000002</v>
      </c>
      <c r="K381">
        <f t="shared" si="83"/>
        <v>9.5078610284443279</v>
      </c>
      <c r="L381">
        <f t="shared" si="84"/>
        <v>4.8255482794431437</v>
      </c>
    </row>
    <row r="382" spans="1:12" x14ac:dyDescent="0.25">
      <c r="A382" t="str">
        <f t="shared" si="93"/>
        <v>NK6</v>
      </c>
      <c r="C382">
        <f t="shared" si="94"/>
        <v>1</v>
      </c>
      <c r="D382">
        <v>13</v>
      </c>
      <c r="E382">
        <v>218.77</v>
      </c>
      <c r="F382">
        <v>11416.258</v>
      </c>
      <c r="G382">
        <v>2065.63</v>
      </c>
      <c r="H382">
        <v>3638.6689999999999</v>
      </c>
      <c r="I382">
        <v>17919.044999999998</v>
      </c>
      <c r="K382">
        <f t="shared" si="83"/>
        <v>8.6748570653989319</v>
      </c>
      <c r="L382">
        <f t="shared" si="84"/>
        <v>4.9246152920202411</v>
      </c>
    </row>
    <row r="383" spans="1:12" x14ac:dyDescent="0.25">
      <c r="A383" t="str">
        <f t="shared" si="93"/>
        <v>NK6</v>
      </c>
      <c r="C383">
        <f t="shared" si="94"/>
        <v>1</v>
      </c>
      <c r="D383">
        <v>14</v>
      </c>
      <c r="E383">
        <v>147.44200000000001</v>
      </c>
      <c r="F383">
        <v>7042.2920000000004</v>
      </c>
      <c r="G383">
        <v>1532.348</v>
      </c>
      <c r="H383">
        <v>7757.0050000000001</v>
      </c>
      <c r="I383">
        <v>15854.851000000001</v>
      </c>
      <c r="K383">
        <f t="shared" si="83"/>
        <v>10.346769141213354</v>
      </c>
      <c r="L383">
        <f t="shared" si="84"/>
        <v>2.0439397679903522</v>
      </c>
    </row>
    <row r="384" spans="1:12" x14ac:dyDescent="0.25">
      <c r="A384" t="s">
        <v>82</v>
      </c>
      <c r="B384" t="s">
        <v>83</v>
      </c>
      <c r="C384">
        <v>2</v>
      </c>
      <c r="D384">
        <v>1</v>
      </c>
      <c r="E384">
        <v>198.18600000000001</v>
      </c>
      <c r="F384">
        <v>24131.734</v>
      </c>
      <c r="G384">
        <v>2696.0909999999999</v>
      </c>
      <c r="H384">
        <v>1061.298</v>
      </c>
      <c r="I384">
        <v>45116.911999999997</v>
      </c>
      <c r="K384">
        <f t="shared" si="83"/>
        <v>16.734194802771864</v>
      </c>
      <c r="L384">
        <f t="shared" si="84"/>
        <v>42.51106852175355</v>
      </c>
    </row>
    <row r="385" spans="1:12" x14ac:dyDescent="0.25">
      <c r="A385" t="str">
        <f t="shared" ref="A385:A396" si="95">A384</f>
        <v>NK6</v>
      </c>
      <c r="C385">
        <f t="shared" ref="C385:C396" si="96">C384</f>
        <v>2</v>
      </c>
      <c r="D385">
        <v>2</v>
      </c>
      <c r="E385">
        <v>230.738</v>
      </c>
      <c r="F385">
        <v>39044.963000000003</v>
      </c>
      <c r="G385">
        <v>5699.5119999999997</v>
      </c>
      <c r="H385">
        <v>5487.9229999999998</v>
      </c>
      <c r="I385">
        <v>54197.069000000003</v>
      </c>
      <c r="K385">
        <f t="shared" si="83"/>
        <v>9.5090718293074925</v>
      </c>
      <c r="L385">
        <f t="shared" si="84"/>
        <v>9.8756977822028489</v>
      </c>
    </row>
    <row r="386" spans="1:12" x14ac:dyDescent="0.25">
      <c r="A386" t="str">
        <f t="shared" si="95"/>
        <v>NK6</v>
      </c>
      <c r="C386">
        <f t="shared" si="96"/>
        <v>2</v>
      </c>
      <c r="D386">
        <v>3</v>
      </c>
      <c r="E386">
        <v>170.899</v>
      </c>
      <c r="F386">
        <v>20433.225999999999</v>
      </c>
      <c r="G386">
        <v>3338.9969999999998</v>
      </c>
      <c r="H386">
        <v>3214.5329999999999</v>
      </c>
      <c r="I386">
        <v>33284.175999999999</v>
      </c>
      <c r="K386">
        <f t="shared" ref="K386:K421" si="97">I386/G386</f>
        <v>9.9683156349047337</v>
      </c>
      <c r="L386">
        <f t="shared" ref="L386:L421" si="98">I386/H386</f>
        <v>10.354280388473224</v>
      </c>
    </row>
    <row r="387" spans="1:12" x14ac:dyDescent="0.25">
      <c r="A387" t="str">
        <f t="shared" si="95"/>
        <v>NK6</v>
      </c>
      <c r="C387">
        <f t="shared" si="96"/>
        <v>2</v>
      </c>
      <c r="D387">
        <v>4</v>
      </c>
      <c r="E387">
        <v>235.52500000000001</v>
      </c>
      <c r="F387">
        <v>26276.350999999999</v>
      </c>
      <c r="G387">
        <v>3749.2510000000002</v>
      </c>
      <c r="H387">
        <v>4109.24</v>
      </c>
      <c r="I387">
        <v>43798.067999999999</v>
      </c>
      <c r="K387">
        <f t="shared" si="97"/>
        <v>11.681818048458211</v>
      </c>
      <c r="L387">
        <f t="shared" si="98"/>
        <v>10.658435136424254</v>
      </c>
    </row>
    <row r="388" spans="1:12" x14ac:dyDescent="0.25">
      <c r="A388" t="str">
        <f t="shared" si="95"/>
        <v>NK6</v>
      </c>
      <c r="C388">
        <f t="shared" si="96"/>
        <v>2</v>
      </c>
      <c r="D388">
        <v>5</v>
      </c>
      <c r="E388">
        <v>206.80199999999999</v>
      </c>
      <c r="F388">
        <v>22993.842000000001</v>
      </c>
      <c r="G388">
        <v>2724.3339999999998</v>
      </c>
      <c r="H388">
        <v>1853.0840000000001</v>
      </c>
      <c r="I388">
        <v>39327.402000000002</v>
      </c>
      <c r="K388">
        <f t="shared" si="97"/>
        <v>14.435602242603148</v>
      </c>
      <c r="L388">
        <f t="shared" si="98"/>
        <v>21.222676360057072</v>
      </c>
    </row>
    <row r="389" spans="1:12" x14ac:dyDescent="0.25">
      <c r="A389" t="str">
        <f t="shared" si="95"/>
        <v>NK6</v>
      </c>
      <c r="C389">
        <f t="shared" si="96"/>
        <v>2</v>
      </c>
      <c r="D389">
        <v>6</v>
      </c>
      <c r="E389">
        <v>195.792</v>
      </c>
      <c r="F389">
        <v>11229.562</v>
      </c>
      <c r="G389">
        <v>1675.482</v>
      </c>
      <c r="H389">
        <v>2284.4009999999998</v>
      </c>
      <c r="I389">
        <v>20044.035</v>
      </c>
      <c r="K389">
        <f t="shared" si="97"/>
        <v>11.963145530659236</v>
      </c>
      <c r="L389">
        <f t="shared" si="98"/>
        <v>8.7743067000933728</v>
      </c>
    </row>
    <row r="390" spans="1:12" x14ac:dyDescent="0.25">
      <c r="A390" t="str">
        <f t="shared" si="95"/>
        <v>NK6</v>
      </c>
      <c r="C390">
        <f t="shared" si="96"/>
        <v>2</v>
      </c>
      <c r="D390">
        <v>7</v>
      </c>
      <c r="E390">
        <v>211.11099999999999</v>
      </c>
      <c r="F390">
        <v>25547.276999999998</v>
      </c>
      <c r="G390">
        <v>3488.3539999999998</v>
      </c>
      <c r="H390">
        <v>1944.5170000000001</v>
      </c>
      <c r="I390">
        <v>47234.720999999998</v>
      </c>
      <c r="K390">
        <f t="shared" si="97"/>
        <v>13.540690251046769</v>
      </c>
      <c r="L390">
        <f t="shared" si="98"/>
        <v>24.291235818457743</v>
      </c>
    </row>
    <row r="391" spans="1:12" x14ac:dyDescent="0.25">
      <c r="A391" t="str">
        <f t="shared" si="95"/>
        <v>NK6</v>
      </c>
      <c r="C391">
        <f t="shared" si="96"/>
        <v>2</v>
      </c>
      <c r="D391">
        <v>8</v>
      </c>
      <c r="E391">
        <v>185.26</v>
      </c>
      <c r="F391">
        <v>21955.521000000001</v>
      </c>
      <c r="G391">
        <v>3579.788</v>
      </c>
      <c r="H391">
        <v>3258.0949999999998</v>
      </c>
      <c r="I391">
        <v>38364.239000000001</v>
      </c>
      <c r="K391">
        <f t="shared" si="97"/>
        <v>10.716902509310607</v>
      </c>
      <c r="L391">
        <f t="shared" si="98"/>
        <v>11.775052292827558</v>
      </c>
    </row>
    <row r="392" spans="1:12" x14ac:dyDescent="0.25">
      <c r="A392" t="str">
        <f t="shared" si="95"/>
        <v>NK6</v>
      </c>
      <c r="C392">
        <f t="shared" si="96"/>
        <v>2</v>
      </c>
      <c r="D392">
        <v>9</v>
      </c>
      <c r="E392">
        <v>160.36799999999999</v>
      </c>
      <c r="F392">
        <v>15282.793</v>
      </c>
      <c r="G392">
        <v>2381.1</v>
      </c>
      <c r="H392">
        <v>1812.8720000000001</v>
      </c>
      <c r="I392">
        <v>29606.253000000001</v>
      </c>
      <c r="K392">
        <f t="shared" si="97"/>
        <v>12.433855360967621</v>
      </c>
      <c r="L392">
        <f t="shared" si="98"/>
        <v>16.331132589614711</v>
      </c>
    </row>
    <row r="393" spans="1:12" x14ac:dyDescent="0.25">
      <c r="A393" t="str">
        <f t="shared" si="95"/>
        <v>NK6</v>
      </c>
      <c r="C393">
        <f t="shared" si="96"/>
        <v>2</v>
      </c>
      <c r="D393">
        <v>10</v>
      </c>
      <c r="E393">
        <v>150.315</v>
      </c>
      <c r="F393">
        <v>12180.278</v>
      </c>
      <c r="G393">
        <v>2403.5990000000002</v>
      </c>
      <c r="H393">
        <v>3123.0990000000002</v>
      </c>
      <c r="I393">
        <v>28798.191999999999</v>
      </c>
      <c r="K393">
        <f t="shared" si="97"/>
        <v>11.981279739257671</v>
      </c>
      <c r="L393">
        <f t="shared" si="98"/>
        <v>9.2210307774425324</v>
      </c>
    </row>
    <row r="394" spans="1:12" x14ac:dyDescent="0.25">
      <c r="A394" t="str">
        <f t="shared" si="95"/>
        <v>NK6</v>
      </c>
      <c r="C394">
        <f t="shared" si="96"/>
        <v>2</v>
      </c>
      <c r="D394">
        <v>11</v>
      </c>
      <c r="E394">
        <v>121.592</v>
      </c>
      <c r="F394">
        <v>9310.4159999999993</v>
      </c>
      <c r="G394">
        <v>1920.1030000000001</v>
      </c>
      <c r="H394">
        <v>2470.14</v>
      </c>
      <c r="I394">
        <v>18573.440999999999</v>
      </c>
      <c r="K394">
        <f t="shared" si="97"/>
        <v>9.6731482634004529</v>
      </c>
      <c r="L394">
        <f t="shared" si="98"/>
        <v>7.5191855522359052</v>
      </c>
    </row>
    <row r="395" spans="1:12" x14ac:dyDescent="0.25">
      <c r="A395" t="str">
        <f t="shared" si="95"/>
        <v>NK6</v>
      </c>
      <c r="C395">
        <f t="shared" si="96"/>
        <v>2</v>
      </c>
      <c r="D395">
        <v>12</v>
      </c>
      <c r="E395">
        <v>205.845</v>
      </c>
      <c r="F395">
        <v>12891.162</v>
      </c>
      <c r="G395">
        <v>2944.5410000000002</v>
      </c>
      <c r="H395">
        <v>3417.9839999999999</v>
      </c>
      <c r="I395">
        <v>23063.733</v>
      </c>
      <c r="K395">
        <f t="shared" si="97"/>
        <v>7.8327090707855653</v>
      </c>
      <c r="L395">
        <f t="shared" si="98"/>
        <v>6.7477592054263571</v>
      </c>
    </row>
    <row r="396" spans="1:12" x14ac:dyDescent="0.25">
      <c r="A396" t="str">
        <f t="shared" si="95"/>
        <v>NK6</v>
      </c>
      <c r="C396">
        <f t="shared" si="96"/>
        <v>2</v>
      </c>
      <c r="D396">
        <v>13</v>
      </c>
      <c r="E396">
        <v>105.795</v>
      </c>
      <c r="F396">
        <v>9688.5969999999998</v>
      </c>
      <c r="G396">
        <v>3091.9830000000002</v>
      </c>
      <c r="H396">
        <v>2366.2600000000002</v>
      </c>
      <c r="I396">
        <v>9904.973</v>
      </c>
      <c r="K396">
        <f t="shared" si="97"/>
        <v>3.2034370822866749</v>
      </c>
      <c r="L396">
        <f t="shared" si="98"/>
        <v>4.185919129765959</v>
      </c>
    </row>
    <row r="397" spans="1:12" x14ac:dyDescent="0.25">
      <c r="A397" t="s">
        <v>82</v>
      </c>
      <c r="B397" t="s">
        <v>83</v>
      </c>
      <c r="C397">
        <v>2</v>
      </c>
      <c r="D397">
        <v>1</v>
      </c>
      <c r="E397">
        <v>166.59100000000001</v>
      </c>
      <c r="F397">
        <v>5502.7629999999999</v>
      </c>
      <c r="G397">
        <v>1335.5989999999999</v>
      </c>
      <c r="H397">
        <v>960.76900000000001</v>
      </c>
      <c r="I397">
        <v>18061.7</v>
      </c>
      <c r="K397">
        <f t="shared" si="97"/>
        <v>13.523295540053565</v>
      </c>
      <c r="L397">
        <f t="shared" si="98"/>
        <v>18.799211881315905</v>
      </c>
    </row>
    <row r="398" spans="1:12" x14ac:dyDescent="0.25">
      <c r="A398" t="str">
        <f t="shared" ref="A398:A409" si="99">A397</f>
        <v>NK6</v>
      </c>
      <c r="C398">
        <f t="shared" ref="C398:C409" si="100">C397</f>
        <v>2</v>
      </c>
      <c r="D398">
        <v>2</v>
      </c>
      <c r="E398">
        <v>148.4</v>
      </c>
      <c r="F398">
        <v>5600.42</v>
      </c>
      <c r="G398">
        <v>2552.9560000000001</v>
      </c>
      <c r="H398">
        <v>1246.08</v>
      </c>
      <c r="I398">
        <v>10699.152</v>
      </c>
      <c r="K398">
        <f t="shared" si="97"/>
        <v>4.1908877395458441</v>
      </c>
      <c r="L398">
        <f t="shared" si="98"/>
        <v>8.5862480739599381</v>
      </c>
    </row>
    <row r="399" spans="1:12" x14ac:dyDescent="0.25">
      <c r="A399" t="str">
        <f t="shared" si="99"/>
        <v>NK6</v>
      </c>
      <c r="C399">
        <f t="shared" si="100"/>
        <v>2</v>
      </c>
      <c r="D399">
        <v>3</v>
      </c>
      <c r="E399">
        <v>145.04900000000001</v>
      </c>
      <c r="F399">
        <v>6930.2740000000003</v>
      </c>
      <c r="G399">
        <v>2344.239</v>
      </c>
      <c r="H399">
        <v>695.08600000000001</v>
      </c>
      <c r="I399">
        <v>15360.823</v>
      </c>
      <c r="K399">
        <f t="shared" si="97"/>
        <v>6.5525840155376649</v>
      </c>
      <c r="L399">
        <f t="shared" si="98"/>
        <v>22.099169023689154</v>
      </c>
    </row>
    <row r="400" spans="1:12" x14ac:dyDescent="0.25">
      <c r="A400" t="str">
        <f t="shared" si="99"/>
        <v>NK6</v>
      </c>
      <c r="C400">
        <f t="shared" si="100"/>
        <v>2</v>
      </c>
      <c r="D400">
        <v>4</v>
      </c>
      <c r="E400">
        <v>138.34700000000001</v>
      </c>
      <c r="F400">
        <v>6519.5410000000002</v>
      </c>
      <c r="G400">
        <v>4035.998</v>
      </c>
      <c r="H400">
        <v>1164.221</v>
      </c>
      <c r="I400">
        <v>13137.697</v>
      </c>
      <c r="K400">
        <f t="shared" si="97"/>
        <v>3.2551297101732954</v>
      </c>
      <c r="L400">
        <f t="shared" si="98"/>
        <v>11.284538760252564</v>
      </c>
    </row>
    <row r="401" spans="1:12" x14ac:dyDescent="0.25">
      <c r="A401" t="str">
        <f t="shared" si="99"/>
        <v>NK6</v>
      </c>
      <c r="C401">
        <f t="shared" si="100"/>
        <v>2</v>
      </c>
      <c r="D401">
        <v>5</v>
      </c>
      <c r="E401">
        <v>203.93</v>
      </c>
      <c r="F401">
        <v>7217.5</v>
      </c>
      <c r="G401">
        <v>2511.3090000000002</v>
      </c>
      <c r="H401">
        <v>2166.1590000000001</v>
      </c>
      <c r="I401">
        <v>8664.6380000000008</v>
      </c>
      <c r="K401">
        <f t="shared" si="97"/>
        <v>3.4502476596866414</v>
      </c>
      <c r="L401">
        <f t="shared" si="98"/>
        <v>4.0000009232932578</v>
      </c>
    </row>
    <row r="402" spans="1:12" x14ac:dyDescent="0.25">
      <c r="A402" t="str">
        <f t="shared" si="99"/>
        <v>NK6</v>
      </c>
      <c r="C402">
        <f t="shared" si="100"/>
        <v>2</v>
      </c>
      <c r="D402">
        <v>6</v>
      </c>
      <c r="E402">
        <v>102.444</v>
      </c>
      <c r="F402">
        <v>4503.6970000000001</v>
      </c>
      <c r="G402">
        <v>1081.404</v>
      </c>
      <c r="H402">
        <v>387.755</v>
      </c>
      <c r="I402">
        <v>8339.1149999999998</v>
      </c>
      <c r="K402">
        <f t="shared" si="97"/>
        <v>7.7113779863954637</v>
      </c>
      <c r="L402">
        <f t="shared" si="98"/>
        <v>21.506144343722195</v>
      </c>
    </row>
    <row r="403" spans="1:12" x14ac:dyDescent="0.25">
      <c r="A403" t="str">
        <f t="shared" si="99"/>
        <v>NK6</v>
      </c>
      <c r="C403">
        <f t="shared" si="100"/>
        <v>2</v>
      </c>
      <c r="D403">
        <v>7</v>
      </c>
      <c r="E403">
        <v>167.07</v>
      </c>
      <c r="F403">
        <v>8205.5550000000003</v>
      </c>
      <c r="G403">
        <v>4184.8760000000002</v>
      </c>
      <c r="H403">
        <v>3317.9340000000002</v>
      </c>
      <c r="I403">
        <v>16480.524000000001</v>
      </c>
      <c r="K403">
        <f t="shared" si="97"/>
        <v>3.9381152512045756</v>
      </c>
      <c r="L403">
        <f t="shared" si="98"/>
        <v>4.9671042281130369</v>
      </c>
    </row>
    <row r="404" spans="1:12" x14ac:dyDescent="0.25">
      <c r="A404" t="str">
        <f t="shared" si="99"/>
        <v>NK6</v>
      </c>
      <c r="C404">
        <f t="shared" si="100"/>
        <v>2</v>
      </c>
      <c r="D404">
        <v>8</v>
      </c>
      <c r="E404">
        <v>177.12200000000001</v>
      </c>
      <c r="F404">
        <v>7992.0510000000004</v>
      </c>
      <c r="G404">
        <v>1938.7729999999999</v>
      </c>
      <c r="H404">
        <v>1276.239</v>
      </c>
      <c r="I404">
        <v>10736.013000000001</v>
      </c>
      <c r="K404">
        <f t="shared" si="97"/>
        <v>5.5375296643805134</v>
      </c>
      <c r="L404">
        <f t="shared" si="98"/>
        <v>8.4122276470159587</v>
      </c>
    </row>
    <row r="405" spans="1:12" x14ac:dyDescent="0.25">
      <c r="A405" t="str">
        <f t="shared" si="99"/>
        <v>NK6</v>
      </c>
      <c r="C405">
        <f t="shared" si="100"/>
        <v>2</v>
      </c>
      <c r="D405">
        <v>9</v>
      </c>
      <c r="E405">
        <v>131.64500000000001</v>
      </c>
      <c r="F405">
        <v>2412.6950000000002</v>
      </c>
      <c r="G405">
        <v>1919.145</v>
      </c>
      <c r="H405">
        <v>1070.394</v>
      </c>
      <c r="I405">
        <v>4843.1019999999999</v>
      </c>
      <c r="K405">
        <f t="shared" si="97"/>
        <v>2.5235727368176972</v>
      </c>
      <c r="L405">
        <f t="shared" si="98"/>
        <v>4.5245974846645254</v>
      </c>
    </row>
    <row r="406" spans="1:12" x14ac:dyDescent="0.25">
      <c r="A406" t="str">
        <f t="shared" si="99"/>
        <v>NK6</v>
      </c>
      <c r="C406">
        <f t="shared" si="100"/>
        <v>2</v>
      </c>
      <c r="D406">
        <v>10</v>
      </c>
      <c r="E406">
        <v>88.561000000000007</v>
      </c>
      <c r="F406">
        <v>1852.126</v>
      </c>
      <c r="G406">
        <v>1460.5419999999999</v>
      </c>
      <c r="H406">
        <v>645.29999999999995</v>
      </c>
      <c r="I406">
        <v>4900.5469999999996</v>
      </c>
      <c r="K406">
        <f t="shared" si="97"/>
        <v>3.3552934458577703</v>
      </c>
      <c r="L406">
        <f t="shared" si="98"/>
        <v>7.5942150937548423</v>
      </c>
    </row>
    <row r="407" spans="1:12" x14ac:dyDescent="0.25">
      <c r="A407" t="str">
        <f t="shared" si="99"/>
        <v>NK6</v>
      </c>
      <c r="C407">
        <f t="shared" si="100"/>
        <v>2</v>
      </c>
      <c r="D407">
        <v>11</v>
      </c>
      <c r="E407">
        <v>88.082999999999998</v>
      </c>
      <c r="F407">
        <v>2649.1770000000001</v>
      </c>
      <c r="G407">
        <v>936.83399999999995</v>
      </c>
      <c r="H407">
        <v>629.024</v>
      </c>
      <c r="I407">
        <v>7056.174</v>
      </c>
      <c r="K407">
        <f t="shared" si="97"/>
        <v>7.5319362875386675</v>
      </c>
      <c r="L407">
        <f t="shared" si="98"/>
        <v>11.217654652286717</v>
      </c>
    </row>
    <row r="408" spans="1:12" x14ac:dyDescent="0.25">
      <c r="A408" t="str">
        <f t="shared" si="99"/>
        <v>NK6</v>
      </c>
      <c r="C408">
        <f t="shared" si="100"/>
        <v>2</v>
      </c>
      <c r="D408">
        <v>12</v>
      </c>
      <c r="E408">
        <v>142.655</v>
      </c>
      <c r="F408">
        <v>5546.3249999999998</v>
      </c>
      <c r="G408">
        <v>1824.84</v>
      </c>
      <c r="H408">
        <v>1288.6849999999999</v>
      </c>
      <c r="I408">
        <v>8538.7369999999992</v>
      </c>
      <c r="K408">
        <f t="shared" si="97"/>
        <v>4.679170228622783</v>
      </c>
      <c r="L408">
        <f t="shared" si="98"/>
        <v>6.6259303088031594</v>
      </c>
    </row>
    <row r="409" spans="1:12" x14ac:dyDescent="0.25">
      <c r="A409" t="str">
        <f t="shared" si="99"/>
        <v>NK6</v>
      </c>
      <c r="C409">
        <f t="shared" si="100"/>
        <v>2</v>
      </c>
      <c r="D409">
        <v>13</v>
      </c>
      <c r="E409">
        <v>105.795</v>
      </c>
      <c r="F409">
        <v>3653.509</v>
      </c>
      <c r="G409">
        <v>1122.095</v>
      </c>
      <c r="H409">
        <v>1023.002</v>
      </c>
      <c r="I409">
        <v>5477.3909999999996</v>
      </c>
      <c r="K409">
        <f t="shared" si="97"/>
        <v>4.8813968514252357</v>
      </c>
      <c r="L409">
        <f t="shared" si="98"/>
        <v>5.3542329340509598</v>
      </c>
    </row>
    <row r="410" spans="1:12" x14ac:dyDescent="0.25">
      <c r="A410" t="s">
        <v>82</v>
      </c>
      <c r="B410" t="s">
        <v>83</v>
      </c>
      <c r="C410">
        <v>2</v>
      </c>
      <c r="D410">
        <v>1</v>
      </c>
      <c r="E410">
        <v>224.99299999999999</v>
      </c>
      <c r="F410">
        <v>11897.361000000001</v>
      </c>
      <c r="G410">
        <v>2641.0390000000002</v>
      </c>
      <c r="H410">
        <v>1073.2660000000001</v>
      </c>
      <c r="I410">
        <v>27538.228999999999</v>
      </c>
      <c r="K410">
        <f t="shared" si="97"/>
        <v>10.427043674856751</v>
      </c>
      <c r="L410">
        <f t="shared" si="98"/>
        <v>25.658344716034978</v>
      </c>
    </row>
    <row r="411" spans="1:12" x14ac:dyDescent="0.25">
      <c r="A411" t="str">
        <f t="shared" ref="A411:A421" si="101">A410</f>
        <v>NK6</v>
      </c>
      <c r="C411">
        <f t="shared" ref="C411:C421" si="102">C410</f>
        <v>2</v>
      </c>
      <c r="D411">
        <v>2</v>
      </c>
      <c r="E411">
        <v>213.983</v>
      </c>
      <c r="F411">
        <v>23672.651999999998</v>
      </c>
      <c r="G411">
        <v>6007.8010000000004</v>
      </c>
      <c r="H411">
        <v>1502.19</v>
      </c>
      <c r="I411">
        <v>42950.273000000001</v>
      </c>
      <c r="K411">
        <f t="shared" si="97"/>
        <v>7.1490838328366735</v>
      </c>
      <c r="L411">
        <f t="shared" si="98"/>
        <v>28.591771347166471</v>
      </c>
    </row>
    <row r="412" spans="1:12" x14ac:dyDescent="0.25">
      <c r="A412" t="str">
        <f t="shared" si="101"/>
        <v>NK6</v>
      </c>
      <c r="C412">
        <f t="shared" si="102"/>
        <v>2</v>
      </c>
      <c r="D412">
        <v>3</v>
      </c>
      <c r="E412">
        <v>205.36600000000001</v>
      </c>
      <c r="F412">
        <v>26301.243999999999</v>
      </c>
      <c r="G412">
        <v>7485.5770000000002</v>
      </c>
      <c r="H412">
        <v>2416.0459999999998</v>
      </c>
      <c r="I412">
        <v>45019.254999999997</v>
      </c>
      <c r="K412">
        <f t="shared" si="97"/>
        <v>6.0141329118650431</v>
      </c>
      <c r="L412">
        <f t="shared" si="98"/>
        <v>18.633442823522401</v>
      </c>
    </row>
    <row r="413" spans="1:12" x14ac:dyDescent="0.25">
      <c r="A413" t="str">
        <f t="shared" si="101"/>
        <v>NK6</v>
      </c>
      <c r="C413">
        <f t="shared" si="102"/>
        <v>2</v>
      </c>
      <c r="D413">
        <v>4</v>
      </c>
      <c r="E413">
        <v>218.291</v>
      </c>
      <c r="F413">
        <v>21606.542000000001</v>
      </c>
      <c r="G413">
        <v>5035.0640000000003</v>
      </c>
      <c r="H413">
        <v>2592.6889999999999</v>
      </c>
      <c r="I413">
        <v>43476.853999999999</v>
      </c>
      <c r="K413">
        <f t="shared" si="97"/>
        <v>8.6348165584389793</v>
      </c>
      <c r="L413">
        <f t="shared" si="98"/>
        <v>16.769020117723336</v>
      </c>
    </row>
    <row r="414" spans="1:12" x14ac:dyDescent="0.25">
      <c r="A414" t="str">
        <f t="shared" si="101"/>
        <v>NK6</v>
      </c>
      <c r="C414">
        <f t="shared" si="102"/>
        <v>2</v>
      </c>
      <c r="D414">
        <v>5</v>
      </c>
      <c r="E414">
        <v>179.995</v>
      </c>
      <c r="F414">
        <v>17322.573</v>
      </c>
      <c r="G414">
        <v>6117.4260000000004</v>
      </c>
      <c r="H414">
        <v>2274.826</v>
      </c>
      <c r="I414">
        <v>29358.280999999999</v>
      </c>
      <c r="K414">
        <f t="shared" si="97"/>
        <v>4.7991231933169276</v>
      </c>
      <c r="L414">
        <f t="shared" si="98"/>
        <v>12.905725976404348</v>
      </c>
    </row>
    <row r="415" spans="1:12" x14ac:dyDescent="0.25">
      <c r="A415" t="str">
        <f t="shared" si="101"/>
        <v>NK6</v>
      </c>
      <c r="C415">
        <f t="shared" si="102"/>
        <v>2</v>
      </c>
      <c r="D415">
        <v>6</v>
      </c>
      <c r="E415">
        <v>159.41</v>
      </c>
      <c r="F415">
        <v>10196.507</v>
      </c>
      <c r="G415">
        <v>3447.1849999999999</v>
      </c>
      <c r="H415">
        <v>1365.279</v>
      </c>
      <c r="I415">
        <v>21297.775000000001</v>
      </c>
      <c r="K415">
        <f t="shared" si="97"/>
        <v>6.1783092581338108</v>
      </c>
      <c r="L415">
        <f t="shared" si="98"/>
        <v>15.599577082779419</v>
      </c>
    </row>
    <row r="416" spans="1:12" x14ac:dyDescent="0.25">
      <c r="A416" t="str">
        <f t="shared" si="101"/>
        <v>NK6</v>
      </c>
      <c r="C416">
        <f t="shared" si="102"/>
        <v>2</v>
      </c>
      <c r="D416">
        <v>7</v>
      </c>
      <c r="E416">
        <v>137.86799999999999</v>
      </c>
      <c r="F416">
        <v>14230.111000000001</v>
      </c>
      <c r="G416">
        <v>2803.3209999999999</v>
      </c>
      <c r="H416">
        <v>823.38</v>
      </c>
      <c r="I416">
        <v>29981.561000000002</v>
      </c>
      <c r="K416">
        <f t="shared" si="97"/>
        <v>10.695015305061391</v>
      </c>
      <c r="L416">
        <f t="shared" si="98"/>
        <v>36.4127875343098</v>
      </c>
    </row>
    <row r="417" spans="1:12" x14ac:dyDescent="0.25">
      <c r="A417" t="str">
        <f t="shared" si="101"/>
        <v>NK6</v>
      </c>
      <c r="C417">
        <f t="shared" si="102"/>
        <v>2</v>
      </c>
      <c r="D417">
        <v>8</v>
      </c>
      <c r="E417">
        <v>169.94200000000001</v>
      </c>
      <c r="F417">
        <v>12799.727999999999</v>
      </c>
      <c r="G417">
        <v>2411.7370000000001</v>
      </c>
      <c r="H417">
        <v>661.57600000000002</v>
      </c>
      <c r="I417">
        <v>26641.128000000001</v>
      </c>
      <c r="K417">
        <f t="shared" si="97"/>
        <v>11.046448265295925</v>
      </c>
      <c r="L417">
        <f t="shared" si="98"/>
        <v>40.269187515871195</v>
      </c>
    </row>
    <row r="418" spans="1:12" x14ac:dyDescent="0.25">
      <c r="A418" t="str">
        <f t="shared" si="101"/>
        <v>NK6</v>
      </c>
      <c r="C418">
        <f t="shared" si="102"/>
        <v>2</v>
      </c>
      <c r="D418">
        <v>9</v>
      </c>
      <c r="E418">
        <v>259.93900000000002</v>
      </c>
      <c r="F418">
        <v>16441.748</v>
      </c>
      <c r="G418">
        <v>4376.8389999999999</v>
      </c>
      <c r="H418">
        <v>2196.3180000000002</v>
      </c>
      <c r="I418">
        <v>41042.137999999999</v>
      </c>
      <c r="K418">
        <f t="shared" si="97"/>
        <v>9.3771185094996632</v>
      </c>
      <c r="L418">
        <f t="shared" si="98"/>
        <v>18.686792167618712</v>
      </c>
    </row>
    <row r="419" spans="1:12" x14ac:dyDescent="0.25">
      <c r="A419" t="str">
        <f t="shared" si="101"/>
        <v>NK6</v>
      </c>
      <c r="C419">
        <f t="shared" si="102"/>
        <v>2</v>
      </c>
      <c r="D419">
        <v>10</v>
      </c>
      <c r="E419">
        <v>156.53800000000001</v>
      </c>
      <c r="F419">
        <v>12775.314</v>
      </c>
      <c r="G419">
        <v>4020.2</v>
      </c>
      <c r="H419">
        <v>1718.566</v>
      </c>
      <c r="I419">
        <v>26538.205000000002</v>
      </c>
      <c r="K419">
        <f t="shared" si="97"/>
        <v>6.6012151136759369</v>
      </c>
      <c r="L419">
        <f t="shared" si="98"/>
        <v>15.442063324888309</v>
      </c>
    </row>
    <row r="420" spans="1:12" x14ac:dyDescent="0.25">
      <c r="A420" t="str">
        <f t="shared" si="101"/>
        <v>NK6</v>
      </c>
      <c r="C420">
        <f t="shared" si="102"/>
        <v>2</v>
      </c>
      <c r="D420">
        <v>11</v>
      </c>
      <c r="E420">
        <v>234.56800000000001</v>
      </c>
      <c r="F420">
        <v>19071.297999999999</v>
      </c>
      <c r="G420">
        <v>6478.8509999999997</v>
      </c>
      <c r="H420">
        <v>2327.4839999999999</v>
      </c>
      <c r="I420">
        <v>33288.483999999997</v>
      </c>
      <c r="K420">
        <f t="shared" si="97"/>
        <v>5.138022775952094</v>
      </c>
      <c r="L420">
        <f t="shared" si="98"/>
        <v>14.302347083803797</v>
      </c>
    </row>
    <row r="421" spans="1:12" x14ac:dyDescent="0.25">
      <c r="A421" t="str">
        <f t="shared" si="101"/>
        <v>NK6</v>
      </c>
      <c r="C421">
        <f t="shared" si="102"/>
        <v>2</v>
      </c>
      <c r="D421">
        <v>12</v>
      </c>
      <c r="E421">
        <v>259.93900000000002</v>
      </c>
      <c r="F421">
        <v>18819.018</v>
      </c>
      <c r="G421">
        <v>3710.9540000000002</v>
      </c>
      <c r="H421">
        <v>2811.4589999999998</v>
      </c>
      <c r="I421">
        <v>36042.978000000003</v>
      </c>
      <c r="K421">
        <f t="shared" si="97"/>
        <v>9.7125908863327339</v>
      </c>
      <c r="L421">
        <f t="shared" si="98"/>
        <v>12.8200261856922</v>
      </c>
    </row>
    <row r="422" spans="1:12" ht="15.75" x14ac:dyDescent="0.25">
      <c r="E422" s="2">
        <f>AVERAGE(E2:E421)</f>
        <v>180.9874428571427</v>
      </c>
      <c r="F422" s="2">
        <f>AVERAGE(F2:F421)</f>
        <v>12920.113300000001</v>
      </c>
      <c r="G422" s="2">
        <f>AVERAGE(G2:G421)</f>
        <v>2435.9154547619059</v>
      </c>
      <c r="H422" s="2">
        <f>AVERAGE(H2:H421)</f>
        <v>2224.1025904761914</v>
      </c>
      <c r="I422" s="2">
        <f>AVERAGE(I2:I421)</f>
        <v>13818.496702380951</v>
      </c>
      <c r="J422" s="2"/>
      <c r="K422" s="2">
        <f>AVERAGE(K2:K421)</f>
        <v>5.613754727778856</v>
      </c>
      <c r="L422" s="2">
        <f>AVERAGE(L2:L421)</f>
        <v>8.5130841628438212</v>
      </c>
    </row>
    <row r="423" spans="1:12" x14ac:dyDescent="0.25">
      <c r="E423">
        <f>STDEV(E2:E421)</f>
        <v>50.264341887736499</v>
      </c>
      <c r="F423">
        <f>STDEV(F2:F421)</f>
        <v>7595.0309268912924</v>
      </c>
      <c r="G423">
        <f>STDEV(G2:G421)</f>
        <v>1233.4244964490365</v>
      </c>
      <c r="H423">
        <f>STDEV(H2:H421)</f>
        <v>1610.1466141338954</v>
      </c>
      <c r="I423">
        <f>STDEV(I2:I421)</f>
        <v>9924.3009466098683</v>
      </c>
      <c r="K423">
        <f>STDEV(K2:K421)</f>
        <v>2.8430299774112529</v>
      </c>
      <c r="L423">
        <f>STDEV(L2:L421)</f>
        <v>8.2475050312548621</v>
      </c>
    </row>
    <row r="424" spans="1:12" ht="15.75" x14ac:dyDescent="0.25">
      <c r="E424" s="2">
        <f>E423/SQRT(COUNT(E2:E421))</f>
        <v>2.4526487457476032</v>
      </c>
      <c r="F424" s="2">
        <f>F423/SQRT(COUNT(F2:F421))</f>
        <v>370.5995617799789</v>
      </c>
      <c r="G424" s="2">
        <f>G423/SQRT(COUNT(G2:G421))</f>
        <v>60.184952803056127</v>
      </c>
      <c r="H424" s="2">
        <f>H423/SQRT(COUNT(H2:H421))</f>
        <v>78.567109909555114</v>
      </c>
      <c r="I424" s="2">
        <f>I423/SQRT(COUNT(I2:I421))</f>
        <v>484.2563008879884</v>
      </c>
      <c r="J424" s="2"/>
      <c r="K424" s="2">
        <f>K423/SQRT(COUNT(K2:K421))</f>
        <v>0.13872565811752541</v>
      </c>
      <c r="L424" s="2">
        <f>L423/SQRT(COUNT(L2:L421))</f>
        <v>0.40243703808225073</v>
      </c>
    </row>
  </sheetData>
  <conditionalFormatting sqref="B1">
    <cfRule type="cellIs" dxfId="7" priority="1" operator="equal">
      <formula>"L-dopa + SAG"</formula>
    </cfRule>
    <cfRule type="cellIs" dxfId="6" priority="2" operator="equal">
      <formula>"mutant"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3"/>
  <sheetViews>
    <sheetView workbookViewId="0">
      <selection activeCell="N22" sqref="N22"/>
    </sheetView>
  </sheetViews>
  <sheetFormatPr defaultRowHeight="15" x14ac:dyDescent="0.25"/>
  <sheetData>
    <row r="1" spans="1:20" x14ac:dyDescent="0.25">
      <c r="A1" s="16" t="s">
        <v>0</v>
      </c>
      <c r="B1" s="14" t="s">
        <v>49</v>
      </c>
      <c r="C1" s="16" t="s">
        <v>50</v>
      </c>
      <c r="D1" s="16" t="s">
        <v>51</v>
      </c>
      <c r="E1" s="16" t="s">
        <v>3</v>
      </c>
      <c r="F1" s="16" t="s">
        <v>51</v>
      </c>
      <c r="G1" s="16" t="s">
        <v>52</v>
      </c>
      <c r="H1" s="16" t="s">
        <v>53</v>
      </c>
      <c r="I1" s="16" t="s">
        <v>54</v>
      </c>
      <c r="K1" s="16" t="s">
        <v>55</v>
      </c>
      <c r="L1" s="16" t="s">
        <v>56</v>
      </c>
    </row>
    <row r="2" spans="1:20" x14ac:dyDescent="0.25">
      <c r="A2" t="s">
        <v>84</v>
      </c>
      <c r="B2" t="s">
        <v>85</v>
      </c>
      <c r="C2">
        <v>1</v>
      </c>
      <c r="D2">
        <v>1</v>
      </c>
      <c r="E2">
        <v>235.04599999999999</v>
      </c>
      <c r="F2">
        <v>27640.672999999999</v>
      </c>
      <c r="G2">
        <v>6495.1270000000004</v>
      </c>
      <c r="H2">
        <v>2214.9879999999998</v>
      </c>
      <c r="I2">
        <v>20962.2</v>
      </c>
      <c r="K2">
        <f t="shared" ref="K2:K65" si="0">I2/G2</f>
        <v>3.227373383153247</v>
      </c>
      <c r="L2">
        <f t="shared" ref="L2:L65" si="1">I2/H2</f>
        <v>9.4637984494724137</v>
      </c>
      <c r="R2" t="s">
        <v>86</v>
      </c>
    </row>
    <row r="3" spans="1:20" x14ac:dyDescent="0.25">
      <c r="A3" t="str">
        <f t="shared" ref="A3:C11" si="2">A2</f>
        <v>JV2</v>
      </c>
      <c r="B3" t="str">
        <f t="shared" si="2"/>
        <v>Mut</v>
      </c>
      <c r="C3">
        <f t="shared" si="2"/>
        <v>1</v>
      </c>
      <c r="D3">
        <v>2</v>
      </c>
      <c r="E3">
        <v>231.21700000000001</v>
      </c>
      <c r="F3">
        <v>23678.396000000001</v>
      </c>
      <c r="G3">
        <v>6347.2060000000001</v>
      </c>
      <c r="H3">
        <v>3171.4490000000001</v>
      </c>
      <c r="I3">
        <v>18149.782999999999</v>
      </c>
      <c r="K3">
        <f t="shared" si="0"/>
        <v>2.8594917196637386</v>
      </c>
      <c r="L3">
        <f t="shared" si="1"/>
        <v>5.7228676860324725</v>
      </c>
      <c r="R3" t="s">
        <v>84</v>
      </c>
      <c r="S3">
        <v>1</v>
      </c>
      <c r="T3">
        <f>AVERAGEIFS(K:K,A:A,R3,C:C,S3)</f>
        <v>2.4684129256539369</v>
      </c>
    </row>
    <row r="4" spans="1:20" x14ac:dyDescent="0.25">
      <c r="A4" t="str">
        <f t="shared" si="2"/>
        <v>JV2</v>
      </c>
      <c r="B4" t="str">
        <f t="shared" si="2"/>
        <v>Mut</v>
      </c>
      <c r="C4">
        <f t="shared" si="2"/>
        <v>1</v>
      </c>
      <c r="D4">
        <v>3</v>
      </c>
      <c r="E4">
        <v>141.69800000000001</v>
      </c>
      <c r="F4">
        <v>16804.61</v>
      </c>
      <c r="G4">
        <v>4495.5590000000002</v>
      </c>
      <c r="H4">
        <v>1741.066</v>
      </c>
      <c r="I4">
        <v>15055.885</v>
      </c>
      <c r="K4">
        <f t="shared" si="0"/>
        <v>3.349057369728659</v>
      </c>
      <c r="L4">
        <f t="shared" si="1"/>
        <v>8.647509629158229</v>
      </c>
      <c r="R4" t="s">
        <v>87</v>
      </c>
      <c r="S4">
        <v>1</v>
      </c>
      <c r="T4">
        <f t="shared" ref="T4:T8" si="3">AVERAGEIFS(K:K,A:A,R4,C:C,S4)</f>
        <v>2.8287154376765944</v>
      </c>
    </row>
    <row r="5" spans="1:20" x14ac:dyDescent="0.25">
      <c r="A5" t="str">
        <f t="shared" si="2"/>
        <v>JV2</v>
      </c>
      <c r="B5" t="str">
        <f t="shared" si="2"/>
        <v>Mut</v>
      </c>
      <c r="C5">
        <f t="shared" si="2"/>
        <v>1</v>
      </c>
      <c r="D5">
        <v>4</v>
      </c>
      <c r="E5">
        <v>182.38800000000001</v>
      </c>
      <c r="F5">
        <v>11683.378000000001</v>
      </c>
      <c r="G5">
        <v>3932.5970000000002</v>
      </c>
      <c r="H5">
        <v>1956.4849999999999</v>
      </c>
      <c r="I5">
        <v>10192.678</v>
      </c>
      <c r="K5">
        <f t="shared" si="0"/>
        <v>2.5918440155449436</v>
      </c>
      <c r="L5">
        <f t="shared" si="1"/>
        <v>5.2096888041564338</v>
      </c>
      <c r="R5" t="s">
        <v>88</v>
      </c>
      <c r="S5">
        <v>1</v>
      </c>
      <c r="T5">
        <f t="shared" si="3"/>
        <v>2.6288807788814763</v>
      </c>
    </row>
    <row r="6" spans="1:20" x14ac:dyDescent="0.25">
      <c r="A6" t="str">
        <f t="shared" si="2"/>
        <v>JV2</v>
      </c>
      <c r="B6" t="str">
        <f t="shared" si="2"/>
        <v>Mut</v>
      </c>
      <c r="C6">
        <f t="shared" si="2"/>
        <v>1</v>
      </c>
      <c r="D6">
        <v>5</v>
      </c>
      <c r="E6">
        <v>197.22800000000001</v>
      </c>
      <c r="F6">
        <v>14511.592000000001</v>
      </c>
      <c r="G6">
        <v>4481.1970000000001</v>
      </c>
      <c r="H6">
        <v>2313.6019999999999</v>
      </c>
      <c r="I6">
        <v>10315.706</v>
      </c>
      <c r="K6">
        <f t="shared" si="0"/>
        <v>2.3019978813696431</v>
      </c>
      <c r="L6">
        <f t="shared" si="1"/>
        <v>4.4587210764859302</v>
      </c>
      <c r="R6" t="s">
        <v>84</v>
      </c>
      <c r="S6">
        <v>2</v>
      </c>
      <c r="T6">
        <f t="shared" si="3"/>
        <v>2.2382032428338334</v>
      </c>
    </row>
    <row r="7" spans="1:20" x14ac:dyDescent="0.25">
      <c r="A7" t="str">
        <f t="shared" si="2"/>
        <v>JV2</v>
      </c>
      <c r="B7" t="str">
        <f t="shared" si="2"/>
        <v>Mut</v>
      </c>
      <c r="C7">
        <f t="shared" si="2"/>
        <v>1</v>
      </c>
      <c r="D7">
        <v>6</v>
      </c>
      <c r="E7">
        <v>213.02600000000001</v>
      </c>
      <c r="F7">
        <v>20030.152999999998</v>
      </c>
      <c r="G7">
        <v>5701.4269999999997</v>
      </c>
      <c r="H7">
        <v>3015.39</v>
      </c>
      <c r="I7">
        <v>15705.014999999999</v>
      </c>
      <c r="K7">
        <f t="shared" si="0"/>
        <v>2.754576178910999</v>
      </c>
      <c r="L7">
        <f t="shared" si="1"/>
        <v>5.2082864903047366</v>
      </c>
      <c r="R7" t="s">
        <v>87</v>
      </c>
      <c r="S7">
        <v>2</v>
      </c>
      <c r="T7">
        <f t="shared" si="3"/>
        <v>2.5778680785429993</v>
      </c>
    </row>
    <row r="8" spans="1:20" x14ac:dyDescent="0.25">
      <c r="A8" t="str">
        <f t="shared" si="2"/>
        <v>JV2</v>
      </c>
      <c r="B8" t="str">
        <f t="shared" si="2"/>
        <v>Mut</v>
      </c>
      <c r="C8">
        <f t="shared" si="2"/>
        <v>1</v>
      </c>
      <c r="D8">
        <v>7</v>
      </c>
      <c r="E8">
        <v>243.184</v>
      </c>
      <c r="F8">
        <v>24552.998</v>
      </c>
      <c r="G8">
        <v>6990.1130000000003</v>
      </c>
      <c r="H8">
        <v>5289.259</v>
      </c>
      <c r="I8">
        <v>21291.552</v>
      </c>
      <c r="K8">
        <f t="shared" si="0"/>
        <v>3.0459524760186278</v>
      </c>
      <c r="L8">
        <f t="shared" si="1"/>
        <v>4.0254319177790308</v>
      </c>
      <c r="R8" t="s">
        <v>88</v>
      </c>
      <c r="S8">
        <v>2</v>
      </c>
      <c r="T8">
        <f t="shared" si="3"/>
        <v>2.4517413367036149</v>
      </c>
    </row>
    <row r="9" spans="1:20" x14ac:dyDescent="0.25">
      <c r="A9" t="str">
        <f t="shared" si="2"/>
        <v>JV2</v>
      </c>
      <c r="B9" t="str">
        <f t="shared" si="2"/>
        <v>Mut</v>
      </c>
      <c r="C9">
        <f t="shared" si="2"/>
        <v>1</v>
      </c>
      <c r="D9">
        <v>8</v>
      </c>
      <c r="E9">
        <v>236.482</v>
      </c>
      <c r="F9">
        <v>22299.235000000001</v>
      </c>
      <c r="G9">
        <v>5881.9009999999998</v>
      </c>
      <c r="H9">
        <v>2934.4879999999998</v>
      </c>
      <c r="I9">
        <v>12544.575999999999</v>
      </c>
      <c r="K9">
        <f t="shared" si="0"/>
        <v>2.1327417785508458</v>
      </c>
      <c r="L9">
        <f t="shared" si="1"/>
        <v>4.2748772528631909</v>
      </c>
    </row>
    <row r="10" spans="1:20" x14ac:dyDescent="0.25">
      <c r="A10" t="str">
        <f t="shared" si="2"/>
        <v>JV2</v>
      </c>
      <c r="B10" t="str">
        <f t="shared" si="2"/>
        <v>Mut</v>
      </c>
      <c r="C10">
        <f t="shared" si="2"/>
        <v>1</v>
      </c>
      <c r="D10">
        <v>9</v>
      </c>
      <c r="E10">
        <v>224.036</v>
      </c>
      <c r="F10">
        <v>19342.248</v>
      </c>
      <c r="G10">
        <v>4258.1189999999997</v>
      </c>
      <c r="H10">
        <v>1177.146</v>
      </c>
      <c r="I10">
        <v>11332.963</v>
      </c>
      <c r="K10">
        <f t="shared" si="0"/>
        <v>2.6614951343539248</v>
      </c>
      <c r="L10">
        <f t="shared" si="1"/>
        <v>9.6274914071831361</v>
      </c>
      <c r="R10" t="s">
        <v>89</v>
      </c>
    </row>
    <row r="11" spans="1:20" x14ac:dyDescent="0.25">
      <c r="A11" t="str">
        <f t="shared" si="2"/>
        <v>JV2</v>
      </c>
      <c r="B11" t="str">
        <f t="shared" si="2"/>
        <v>Mut</v>
      </c>
      <c r="C11">
        <f t="shared" si="2"/>
        <v>1</v>
      </c>
      <c r="D11">
        <v>10</v>
      </c>
      <c r="E11">
        <v>137.38999999999999</v>
      </c>
      <c r="F11">
        <v>10233.368</v>
      </c>
      <c r="G11">
        <v>3519.9490000000001</v>
      </c>
      <c r="H11">
        <v>1743.9380000000001</v>
      </c>
      <c r="I11">
        <v>6238.06</v>
      </c>
      <c r="K11">
        <f t="shared" si="0"/>
        <v>1.7722018131512702</v>
      </c>
      <c r="L11">
        <f t="shared" si="1"/>
        <v>3.5769964299189536</v>
      </c>
      <c r="R11" t="s">
        <v>90</v>
      </c>
      <c r="S11">
        <v>1</v>
      </c>
      <c r="T11">
        <f>AVERAGEIFS(K:K,A:A,R11,C:C,S11)</f>
        <v>2.6517388326023883</v>
      </c>
    </row>
    <row r="12" spans="1:20" x14ac:dyDescent="0.25">
      <c r="A12" t="s">
        <v>84</v>
      </c>
      <c r="B12" t="s">
        <v>85</v>
      </c>
      <c r="C12">
        <v>1</v>
      </c>
      <c r="D12">
        <v>1</v>
      </c>
      <c r="E12">
        <v>224.99299999999999</v>
      </c>
      <c r="F12">
        <v>22694.17</v>
      </c>
      <c r="G12">
        <v>5326.598</v>
      </c>
      <c r="H12">
        <v>7602.86</v>
      </c>
      <c r="I12">
        <v>16241.647999999999</v>
      </c>
      <c r="K12">
        <f t="shared" si="0"/>
        <v>3.0491597075656918</v>
      </c>
      <c r="L12">
        <f t="shared" si="1"/>
        <v>2.1362550408662004</v>
      </c>
      <c r="R12" t="s">
        <v>91</v>
      </c>
      <c r="S12">
        <v>1</v>
      </c>
      <c r="T12">
        <f t="shared" ref="T12:T16" si="4">AVERAGEIFS(K:K,A:A,R12,C:C,S12)</f>
        <v>2.8781260525134522</v>
      </c>
    </row>
    <row r="13" spans="1:20" x14ac:dyDescent="0.25">
      <c r="A13" t="str">
        <f t="shared" ref="A13:C24" si="5">A12</f>
        <v>JV2</v>
      </c>
      <c r="B13" t="str">
        <f t="shared" si="5"/>
        <v>Mut</v>
      </c>
      <c r="C13">
        <f t="shared" si="5"/>
        <v>1</v>
      </c>
      <c r="D13">
        <v>2</v>
      </c>
      <c r="E13">
        <v>223.55699999999999</v>
      </c>
      <c r="F13">
        <v>33966.815000000002</v>
      </c>
      <c r="G13">
        <v>6558.7960000000003</v>
      </c>
      <c r="H13">
        <v>5789.0309999999999</v>
      </c>
      <c r="I13">
        <v>26622.457999999999</v>
      </c>
      <c r="K13">
        <f t="shared" si="0"/>
        <v>4.0590465079261495</v>
      </c>
      <c r="L13">
        <f t="shared" si="1"/>
        <v>4.5987762027876515</v>
      </c>
      <c r="R13" t="s">
        <v>92</v>
      </c>
      <c r="S13">
        <v>1</v>
      </c>
      <c r="T13">
        <f t="shared" si="4"/>
        <v>2.5654810690934187</v>
      </c>
    </row>
    <row r="14" spans="1:20" x14ac:dyDescent="0.25">
      <c r="A14" t="str">
        <f t="shared" si="5"/>
        <v>JV2</v>
      </c>
      <c r="B14" t="str">
        <f t="shared" si="5"/>
        <v>Mut</v>
      </c>
      <c r="C14">
        <f t="shared" si="5"/>
        <v>1</v>
      </c>
      <c r="D14">
        <v>3</v>
      </c>
      <c r="E14">
        <v>140.74100000000001</v>
      </c>
      <c r="F14">
        <v>12284.637000000001</v>
      </c>
      <c r="G14">
        <v>2749.2269999999999</v>
      </c>
      <c r="H14">
        <v>1595.538</v>
      </c>
      <c r="I14">
        <v>8167.7370000000001</v>
      </c>
      <c r="K14">
        <f t="shared" si="0"/>
        <v>2.9709212807818344</v>
      </c>
      <c r="L14">
        <f t="shared" si="1"/>
        <v>5.1191115473276101</v>
      </c>
      <c r="R14" t="s">
        <v>90</v>
      </c>
      <c r="S14">
        <v>2</v>
      </c>
      <c r="T14">
        <f t="shared" si="4"/>
        <v>2.27384694875541</v>
      </c>
    </row>
    <row r="15" spans="1:20" x14ac:dyDescent="0.25">
      <c r="A15" t="str">
        <f t="shared" si="5"/>
        <v>JV2</v>
      </c>
      <c r="B15" t="str">
        <f t="shared" si="5"/>
        <v>Mut</v>
      </c>
      <c r="C15">
        <f t="shared" si="5"/>
        <v>1</v>
      </c>
      <c r="D15">
        <v>4</v>
      </c>
      <c r="E15">
        <v>147.92099999999999</v>
      </c>
      <c r="F15">
        <v>15819.425999999999</v>
      </c>
      <c r="G15">
        <v>4180.0889999999999</v>
      </c>
      <c r="H15">
        <v>3251.8719999999998</v>
      </c>
      <c r="I15">
        <v>11549.817999999999</v>
      </c>
      <c r="K15">
        <f t="shared" si="0"/>
        <v>2.76305552345895</v>
      </c>
      <c r="L15">
        <f t="shared" si="1"/>
        <v>3.5517443491010714</v>
      </c>
      <c r="R15" t="s">
        <v>91</v>
      </c>
      <c r="S15">
        <v>2</v>
      </c>
      <c r="T15">
        <f t="shared" si="4"/>
        <v>2.6656144425031814</v>
      </c>
    </row>
    <row r="16" spans="1:20" x14ac:dyDescent="0.25">
      <c r="A16" t="str">
        <f t="shared" si="5"/>
        <v>JV2</v>
      </c>
      <c r="B16" t="str">
        <f t="shared" si="5"/>
        <v>Mut</v>
      </c>
      <c r="C16">
        <f t="shared" si="5"/>
        <v>1</v>
      </c>
      <c r="D16">
        <v>5</v>
      </c>
      <c r="E16">
        <v>235.52500000000001</v>
      </c>
      <c r="F16">
        <v>21773.612000000001</v>
      </c>
      <c r="G16">
        <v>5345.268</v>
      </c>
      <c r="H16">
        <v>4543.9080000000004</v>
      </c>
      <c r="I16">
        <v>15394.811</v>
      </c>
      <c r="K16">
        <f t="shared" si="0"/>
        <v>2.8800821586494822</v>
      </c>
      <c r="L16">
        <f t="shared" si="1"/>
        <v>3.3880111569160287</v>
      </c>
      <c r="R16" t="s">
        <v>92</v>
      </c>
      <c r="S16">
        <v>2</v>
      </c>
      <c r="T16">
        <f t="shared" si="4"/>
        <v>2.6010764993917546</v>
      </c>
    </row>
    <row r="17" spans="1:12" x14ac:dyDescent="0.25">
      <c r="A17" t="str">
        <f t="shared" si="5"/>
        <v>JV2</v>
      </c>
      <c r="B17" t="str">
        <f t="shared" si="5"/>
        <v>Mut</v>
      </c>
      <c r="C17">
        <f t="shared" si="5"/>
        <v>1</v>
      </c>
      <c r="D17">
        <v>6</v>
      </c>
      <c r="E17">
        <v>144.09100000000001</v>
      </c>
      <c r="F17">
        <v>19360.917000000001</v>
      </c>
      <c r="G17">
        <v>3268.627</v>
      </c>
      <c r="H17">
        <v>1597.453</v>
      </c>
      <c r="I17">
        <v>10191.719999999999</v>
      </c>
      <c r="K17">
        <f t="shared" si="0"/>
        <v>3.1180431416616212</v>
      </c>
      <c r="L17">
        <f t="shared" si="1"/>
        <v>6.3799811324652431</v>
      </c>
    </row>
    <row r="18" spans="1:12" x14ac:dyDescent="0.25">
      <c r="A18" t="str">
        <f t="shared" si="5"/>
        <v>JV2</v>
      </c>
      <c r="B18" t="str">
        <f t="shared" si="5"/>
        <v>Mut</v>
      </c>
      <c r="C18">
        <f t="shared" si="5"/>
        <v>1</v>
      </c>
      <c r="D18">
        <v>7</v>
      </c>
      <c r="E18">
        <v>191.48400000000001</v>
      </c>
      <c r="F18">
        <v>21003.847000000002</v>
      </c>
      <c r="G18">
        <v>5851.2629999999999</v>
      </c>
      <c r="H18">
        <v>5029.3190000000004</v>
      </c>
      <c r="I18">
        <v>12075.92</v>
      </c>
      <c r="K18">
        <f t="shared" si="0"/>
        <v>2.0638142568536058</v>
      </c>
      <c r="L18">
        <f t="shared" si="1"/>
        <v>2.4011044039958489</v>
      </c>
    </row>
    <row r="19" spans="1:12" x14ac:dyDescent="0.25">
      <c r="A19" t="str">
        <f t="shared" si="5"/>
        <v>JV2</v>
      </c>
      <c r="B19" t="str">
        <f t="shared" si="5"/>
        <v>Mut</v>
      </c>
      <c r="C19">
        <f t="shared" si="5"/>
        <v>1</v>
      </c>
      <c r="D19">
        <v>8</v>
      </c>
      <c r="E19">
        <v>206.32400000000001</v>
      </c>
      <c r="F19">
        <v>26107.846000000001</v>
      </c>
      <c r="G19">
        <v>4545.8230000000003</v>
      </c>
      <c r="H19">
        <v>2576.413</v>
      </c>
      <c r="I19">
        <v>16186.596</v>
      </c>
      <c r="K19">
        <f t="shared" si="0"/>
        <v>3.5607624845929986</v>
      </c>
      <c r="L19">
        <f t="shared" si="1"/>
        <v>6.2826091934794617</v>
      </c>
    </row>
    <row r="20" spans="1:12" x14ac:dyDescent="0.25">
      <c r="A20" t="str">
        <f t="shared" si="5"/>
        <v>JV2</v>
      </c>
      <c r="B20" t="str">
        <f t="shared" si="5"/>
        <v>Mut</v>
      </c>
      <c r="C20">
        <f t="shared" si="5"/>
        <v>1</v>
      </c>
      <c r="D20">
        <v>9</v>
      </c>
      <c r="E20">
        <v>187.17500000000001</v>
      </c>
      <c r="F20">
        <v>20639.55</v>
      </c>
      <c r="G20">
        <v>4844.5379999999996</v>
      </c>
      <c r="H20">
        <v>3560.1610000000001</v>
      </c>
      <c r="I20">
        <v>15309.121999999999</v>
      </c>
      <c r="K20">
        <f t="shared" si="0"/>
        <v>3.1600788351747888</v>
      </c>
      <c r="L20">
        <f t="shared" si="1"/>
        <v>4.3001206967887127</v>
      </c>
    </row>
    <row r="21" spans="1:12" x14ac:dyDescent="0.25">
      <c r="A21" t="str">
        <f t="shared" si="5"/>
        <v>JV2</v>
      </c>
      <c r="B21" t="str">
        <f t="shared" si="5"/>
        <v>Mut</v>
      </c>
      <c r="C21">
        <f t="shared" si="5"/>
        <v>1</v>
      </c>
      <c r="D21">
        <v>10</v>
      </c>
      <c r="E21">
        <v>303.98</v>
      </c>
      <c r="F21">
        <v>29841.298999999999</v>
      </c>
      <c r="G21">
        <v>7093.5140000000001</v>
      </c>
      <c r="H21">
        <v>4064.72</v>
      </c>
      <c r="I21">
        <v>22761.188999999998</v>
      </c>
      <c r="K21">
        <f t="shared" si="0"/>
        <v>3.2087325125459678</v>
      </c>
      <c r="L21">
        <f t="shared" si="1"/>
        <v>5.5996941978783283</v>
      </c>
    </row>
    <row r="22" spans="1:12" x14ac:dyDescent="0.25">
      <c r="A22" t="str">
        <f t="shared" si="5"/>
        <v>JV2</v>
      </c>
      <c r="B22" t="str">
        <f t="shared" si="5"/>
        <v>Mut</v>
      </c>
      <c r="C22">
        <f t="shared" si="5"/>
        <v>1</v>
      </c>
      <c r="D22">
        <v>11</v>
      </c>
      <c r="E22">
        <v>273.822</v>
      </c>
      <c r="F22">
        <v>34452.226999999999</v>
      </c>
      <c r="G22">
        <v>7515.2569999999996</v>
      </c>
      <c r="H22">
        <v>3587.9259999999999</v>
      </c>
      <c r="I22">
        <v>26352.945</v>
      </c>
      <c r="K22">
        <f t="shared" si="0"/>
        <v>3.5065926554474451</v>
      </c>
      <c r="L22">
        <f t="shared" si="1"/>
        <v>7.3448964666495353</v>
      </c>
    </row>
    <row r="23" spans="1:12" x14ac:dyDescent="0.25">
      <c r="A23" t="str">
        <f t="shared" si="5"/>
        <v>JV2</v>
      </c>
      <c r="B23" t="str">
        <f t="shared" si="5"/>
        <v>Mut</v>
      </c>
      <c r="C23">
        <f t="shared" si="5"/>
        <v>1</v>
      </c>
      <c r="D23">
        <v>12</v>
      </c>
      <c r="E23">
        <v>132.124</v>
      </c>
      <c r="F23">
        <v>18252.226999999999</v>
      </c>
      <c r="G23">
        <v>3469.6849999999999</v>
      </c>
      <c r="H23">
        <v>1436.1279999999999</v>
      </c>
      <c r="I23">
        <v>13669.543</v>
      </c>
      <c r="K23">
        <f t="shared" si="0"/>
        <v>3.9397072068501897</v>
      </c>
      <c r="L23">
        <f t="shared" si="1"/>
        <v>9.5183319314155845</v>
      </c>
    </row>
    <row r="24" spans="1:12" x14ac:dyDescent="0.25">
      <c r="A24" t="str">
        <f t="shared" si="5"/>
        <v>JV2</v>
      </c>
      <c r="B24" t="str">
        <f t="shared" si="5"/>
        <v>Mut</v>
      </c>
      <c r="C24">
        <f t="shared" si="5"/>
        <v>1</v>
      </c>
      <c r="D24">
        <v>13</v>
      </c>
      <c r="E24">
        <v>118.72</v>
      </c>
      <c r="F24">
        <v>13165.462</v>
      </c>
      <c r="G24">
        <v>2857.8939999999998</v>
      </c>
      <c r="H24">
        <v>1579.2619999999999</v>
      </c>
      <c r="I24">
        <v>11750.876</v>
      </c>
      <c r="K24">
        <f t="shared" si="0"/>
        <v>4.1117256273325751</v>
      </c>
      <c r="L24">
        <f t="shared" si="1"/>
        <v>7.4407387754533447</v>
      </c>
    </row>
    <row r="25" spans="1:12" x14ac:dyDescent="0.25">
      <c r="A25" t="s">
        <v>84</v>
      </c>
      <c r="B25" t="s">
        <v>85</v>
      </c>
      <c r="C25">
        <v>2</v>
      </c>
      <c r="D25">
        <v>1</v>
      </c>
      <c r="E25">
        <v>257.06700000000001</v>
      </c>
      <c r="F25">
        <v>21440.43</v>
      </c>
      <c r="G25">
        <v>5023.0959999999995</v>
      </c>
      <c r="H25">
        <v>3626.223</v>
      </c>
      <c r="I25">
        <v>12081.664000000001</v>
      </c>
      <c r="K25">
        <f t="shared" si="0"/>
        <v>2.4052225957855478</v>
      </c>
      <c r="L25">
        <f t="shared" si="1"/>
        <v>3.3317487644858028</v>
      </c>
    </row>
    <row r="26" spans="1:12" x14ac:dyDescent="0.25">
      <c r="A26" t="str">
        <f t="shared" ref="A26:C35" si="6">A25</f>
        <v>JV2</v>
      </c>
      <c r="B26" t="str">
        <f t="shared" si="6"/>
        <v>Mut</v>
      </c>
      <c r="C26">
        <f t="shared" si="6"/>
        <v>2</v>
      </c>
      <c r="D26">
        <v>2</v>
      </c>
      <c r="E26">
        <v>286.26799999999997</v>
      </c>
      <c r="F26">
        <v>22605.609</v>
      </c>
      <c r="G26">
        <v>7027.4520000000002</v>
      </c>
      <c r="H26">
        <v>6223.6989999999996</v>
      </c>
      <c r="I26">
        <v>16404.409</v>
      </c>
      <c r="K26">
        <f t="shared" si="0"/>
        <v>2.334332415219627</v>
      </c>
      <c r="L26">
        <f t="shared" si="1"/>
        <v>2.6357972967523011</v>
      </c>
    </row>
    <row r="27" spans="1:12" x14ac:dyDescent="0.25">
      <c r="A27" t="str">
        <f t="shared" si="6"/>
        <v>JV2</v>
      </c>
      <c r="B27" t="str">
        <f t="shared" si="6"/>
        <v>Mut</v>
      </c>
      <c r="C27">
        <f t="shared" si="6"/>
        <v>2</v>
      </c>
      <c r="D27">
        <v>3</v>
      </c>
      <c r="E27">
        <v>117.762</v>
      </c>
      <c r="F27">
        <v>10127.573</v>
      </c>
      <c r="G27">
        <v>2538.116</v>
      </c>
      <c r="H27">
        <v>1582.134</v>
      </c>
      <c r="I27">
        <v>7318.0280000000002</v>
      </c>
      <c r="K27">
        <f t="shared" si="0"/>
        <v>2.8832519869068238</v>
      </c>
      <c r="L27">
        <f t="shared" si="1"/>
        <v>4.6254160519905394</v>
      </c>
    </row>
    <row r="28" spans="1:12" x14ac:dyDescent="0.25">
      <c r="A28" t="str">
        <f t="shared" si="6"/>
        <v>JV2</v>
      </c>
      <c r="B28" t="str">
        <f t="shared" si="6"/>
        <v>Mut</v>
      </c>
      <c r="C28">
        <f t="shared" si="6"/>
        <v>2</v>
      </c>
      <c r="D28">
        <v>4</v>
      </c>
      <c r="E28">
        <v>302.54399999999998</v>
      </c>
      <c r="F28">
        <v>26014.496999999999</v>
      </c>
      <c r="G28">
        <v>6917.3490000000002</v>
      </c>
      <c r="H28">
        <v>7703.3890000000001</v>
      </c>
      <c r="I28">
        <v>16949.18</v>
      </c>
      <c r="K28">
        <f t="shared" si="0"/>
        <v>2.4502421375587673</v>
      </c>
      <c r="L28">
        <f t="shared" si="1"/>
        <v>2.200223823566485</v>
      </c>
    </row>
    <row r="29" spans="1:12" x14ac:dyDescent="0.25">
      <c r="A29" t="str">
        <f t="shared" si="6"/>
        <v>JV2</v>
      </c>
      <c r="B29" t="str">
        <f t="shared" si="6"/>
        <v>Mut</v>
      </c>
      <c r="C29">
        <f t="shared" si="6"/>
        <v>2</v>
      </c>
      <c r="D29">
        <v>5</v>
      </c>
      <c r="E29">
        <v>253.23699999999999</v>
      </c>
      <c r="F29">
        <v>22295.404999999999</v>
      </c>
      <c r="G29">
        <v>5605.6850000000004</v>
      </c>
      <c r="H29">
        <v>4685.6059999999998</v>
      </c>
      <c r="I29">
        <v>11275.518</v>
      </c>
      <c r="K29">
        <f t="shared" si="0"/>
        <v>2.0114433829228719</v>
      </c>
      <c r="L29">
        <f t="shared" si="1"/>
        <v>2.4064161604710255</v>
      </c>
    </row>
    <row r="30" spans="1:12" x14ac:dyDescent="0.25">
      <c r="A30" t="str">
        <f t="shared" si="6"/>
        <v>JV2</v>
      </c>
      <c r="B30" t="str">
        <f t="shared" si="6"/>
        <v>Mut</v>
      </c>
      <c r="C30">
        <f t="shared" si="6"/>
        <v>2</v>
      </c>
      <c r="D30">
        <v>6</v>
      </c>
      <c r="E30">
        <v>218.77</v>
      </c>
      <c r="F30">
        <v>21707.55</v>
      </c>
      <c r="G30">
        <v>3779.41</v>
      </c>
      <c r="H30">
        <v>1877.9760000000001</v>
      </c>
      <c r="I30">
        <v>18605.992999999999</v>
      </c>
      <c r="K30">
        <f t="shared" si="0"/>
        <v>4.9229887733799718</v>
      </c>
      <c r="L30">
        <f t="shared" si="1"/>
        <v>9.9074711284915242</v>
      </c>
    </row>
    <row r="31" spans="1:12" x14ac:dyDescent="0.25">
      <c r="A31" t="str">
        <f t="shared" si="6"/>
        <v>JV2</v>
      </c>
      <c r="B31" t="str">
        <f t="shared" si="6"/>
        <v>Mut</v>
      </c>
      <c r="C31">
        <f t="shared" si="6"/>
        <v>2</v>
      </c>
      <c r="D31">
        <v>7</v>
      </c>
      <c r="E31">
        <v>166.59100000000001</v>
      </c>
      <c r="F31">
        <v>14718.395</v>
      </c>
      <c r="G31">
        <v>3435.2179999999998</v>
      </c>
      <c r="H31">
        <v>3635.3180000000002</v>
      </c>
      <c r="I31">
        <v>8315.6589999999997</v>
      </c>
      <c r="K31">
        <f t="shared" si="0"/>
        <v>2.4207077978748366</v>
      </c>
      <c r="L31">
        <f t="shared" si="1"/>
        <v>2.287463985268964</v>
      </c>
    </row>
    <row r="32" spans="1:12" x14ac:dyDescent="0.25">
      <c r="A32" t="str">
        <f t="shared" si="6"/>
        <v>JV2</v>
      </c>
      <c r="B32" t="str">
        <f t="shared" si="6"/>
        <v>Mut</v>
      </c>
      <c r="C32">
        <f t="shared" si="6"/>
        <v>2</v>
      </c>
      <c r="D32">
        <v>8</v>
      </c>
      <c r="E32">
        <v>168.02699999999999</v>
      </c>
      <c r="F32">
        <v>15933.838</v>
      </c>
      <c r="G32">
        <v>4153.2820000000002</v>
      </c>
      <c r="H32">
        <v>2404.078</v>
      </c>
      <c r="I32">
        <v>11363.6</v>
      </c>
      <c r="K32">
        <f t="shared" si="0"/>
        <v>2.7360530780235965</v>
      </c>
      <c r="L32">
        <f t="shared" si="1"/>
        <v>4.7268017094287291</v>
      </c>
    </row>
    <row r="33" spans="1:12" x14ac:dyDescent="0.25">
      <c r="A33" t="str">
        <f t="shared" si="6"/>
        <v>JV2</v>
      </c>
      <c r="B33" t="str">
        <f t="shared" si="6"/>
        <v>Mut</v>
      </c>
      <c r="C33">
        <f t="shared" si="6"/>
        <v>2</v>
      </c>
      <c r="D33">
        <v>9</v>
      </c>
      <c r="E33">
        <v>168.02699999999999</v>
      </c>
      <c r="F33">
        <v>12825.578</v>
      </c>
      <c r="G33">
        <v>4351.9459999999999</v>
      </c>
      <c r="H33">
        <v>3687.0189999999998</v>
      </c>
      <c r="I33">
        <v>9042.3389999999999</v>
      </c>
      <c r="K33">
        <f t="shared" si="0"/>
        <v>2.077769117539602</v>
      </c>
      <c r="L33">
        <f t="shared" si="1"/>
        <v>2.4524796319194451</v>
      </c>
    </row>
    <row r="34" spans="1:12" x14ac:dyDescent="0.25">
      <c r="A34" t="str">
        <f t="shared" si="6"/>
        <v>JV2</v>
      </c>
      <c r="B34" t="str">
        <f t="shared" si="6"/>
        <v>Mut</v>
      </c>
      <c r="C34">
        <f t="shared" si="6"/>
        <v>2</v>
      </c>
      <c r="D34">
        <v>10</v>
      </c>
      <c r="E34">
        <v>126.858</v>
      </c>
      <c r="F34">
        <v>11534.5</v>
      </c>
      <c r="G34">
        <v>2644.39</v>
      </c>
      <c r="H34">
        <v>1662.079</v>
      </c>
      <c r="I34">
        <v>6706.7169999999996</v>
      </c>
      <c r="K34">
        <f t="shared" si="0"/>
        <v>2.5362057033947338</v>
      </c>
      <c r="L34">
        <f t="shared" si="1"/>
        <v>4.0351373189842361</v>
      </c>
    </row>
    <row r="35" spans="1:12" x14ac:dyDescent="0.25">
      <c r="A35" t="str">
        <f t="shared" si="6"/>
        <v>JV2</v>
      </c>
      <c r="B35" t="str">
        <f t="shared" si="6"/>
        <v>Mut</v>
      </c>
      <c r="C35">
        <f t="shared" si="6"/>
        <v>2</v>
      </c>
      <c r="D35">
        <v>11</v>
      </c>
      <c r="E35">
        <v>177.601</v>
      </c>
      <c r="F35">
        <v>8811.1229999999996</v>
      </c>
      <c r="G35">
        <v>2560.616</v>
      </c>
      <c r="H35">
        <v>2560.616</v>
      </c>
      <c r="I35">
        <v>4740.6580000000004</v>
      </c>
      <c r="K35">
        <f t="shared" si="0"/>
        <v>1.8513740443705735</v>
      </c>
      <c r="L35">
        <f t="shared" si="1"/>
        <v>1.8513740443705735</v>
      </c>
    </row>
    <row r="36" spans="1:12" x14ac:dyDescent="0.25">
      <c r="A36" t="s">
        <v>84</v>
      </c>
      <c r="B36" t="s">
        <v>85</v>
      </c>
      <c r="C36">
        <v>2</v>
      </c>
      <c r="D36">
        <v>1</v>
      </c>
      <c r="E36">
        <v>243.66300000000001</v>
      </c>
      <c r="F36">
        <v>19265.174999999999</v>
      </c>
      <c r="G36">
        <v>5431.4350000000004</v>
      </c>
      <c r="H36">
        <v>3613.7759999999998</v>
      </c>
      <c r="I36">
        <v>14525.475</v>
      </c>
      <c r="K36">
        <f t="shared" si="0"/>
        <v>2.6743346831914585</v>
      </c>
      <c r="L36">
        <f t="shared" si="1"/>
        <v>4.0194729833835856</v>
      </c>
    </row>
    <row r="37" spans="1:12" x14ac:dyDescent="0.25">
      <c r="A37" t="str">
        <f t="shared" ref="A37:C43" si="7">A36</f>
        <v>JV2</v>
      </c>
      <c r="B37" t="str">
        <f t="shared" si="7"/>
        <v>Mut</v>
      </c>
      <c r="C37">
        <f t="shared" si="7"/>
        <v>2</v>
      </c>
      <c r="D37">
        <v>2</v>
      </c>
      <c r="E37">
        <v>185.26</v>
      </c>
      <c r="F37">
        <v>8270.1810000000005</v>
      </c>
      <c r="G37">
        <v>3307.402</v>
      </c>
      <c r="H37">
        <v>2461.5230000000001</v>
      </c>
      <c r="I37">
        <v>5216.0159999999996</v>
      </c>
      <c r="K37">
        <f t="shared" si="0"/>
        <v>1.5770734854728876</v>
      </c>
      <c r="L37">
        <f t="shared" si="1"/>
        <v>2.1190198100931821</v>
      </c>
    </row>
    <row r="38" spans="1:12" x14ac:dyDescent="0.25">
      <c r="A38" t="str">
        <f t="shared" si="7"/>
        <v>JV2</v>
      </c>
      <c r="B38" t="str">
        <f t="shared" si="7"/>
        <v>Mut</v>
      </c>
      <c r="C38">
        <f t="shared" si="7"/>
        <v>2</v>
      </c>
      <c r="D38">
        <v>3</v>
      </c>
      <c r="E38">
        <v>285.78899999999999</v>
      </c>
      <c r="F38">
        <v>16102.822</v>
      </c>
      <c r="G38">
        <v>4092.0070000000001</v>
      </c>
      <c r="H38">
        <v>1940.6869999999999</v>
      </c>
      <c r="I38">
        <v>10533.996999999999</v>
      </c>
      <c r="K38">
        <f t="shared" si="0"/>
        <v>2.5742861632445888</v>
      </c>
      <c r="L38">
        <f t="shared" si="1"/>
        <v>5.4279731868147723</v>
      </c>
    </row>
    <row r="39" spans="1:12" x14ac:dyDescent="0.25">
      <c r="A39" t="str">
        <f t="shared" si="7"/>
        <v>JV2</v>
      </c>
      <c r="B39" t="str">
        <f t="shared" si="7"/>
        <v>Mut</v>
      </c>
      <c r="C39">
        <f t="shared" si="7"/>
        <v>2</v>
      </c>
      <c r="D39">
        <v>4</v>
      </c>
      <c r="E39">
        <v>238.876</v>
      </c>
      <c r="F39">
        <v>18383.393</v>
      </c>
      <c r="G39">
        <v>5241.3879999999999</v>
      </c>
      <c r="H39">
        <v>2668.3249999999998</v>
      </c>
      <c r="I39">
        <v>16875.458999999999</v>
      </c>
      <c r="K39">
        <f t="shared" si="0"/>
        <v>3.2196546029410529</v>
      </c>
      <c r="L39">
        <f t="shared" si="1"/>
        <v>6.3243641610373551</v>
      </c>
    </row>
    <row r="40" spans="1:12" x14ac:dyDescent="0.25">
      <c r="A40" t="str">
        <f t="shared" si="7"/>
        <v>JV2</v>
      </c>
      <c r="B40" t="str">
        <f t="shared" si="7"/>
        <v>Mut</v>
      </c>
      <c r="C40">
        <f t="shared" si="7"/>
        <v>2</v>
      </c>
      <c r="D40">
        <v>5</v>
      </c>
      <c r="E40">
        <v>237.91900000000001</v>
      </c>
      <c r="F40">
        <v>11092.172</v>
      </c>
      <c r="G40">
        <v>3270.5419999999999</v>
      </c>
      <c r="H40">
        <v>1485.914</v>
      </c>
      <c r="I40">
        <v>8131.8339999999998</v>
      </c>
      <c r="K40">
        <f t="shared" si="0"/>
        <v>2.4863872715898467</v>
      </c>
      <c r="L40">
        <f t="shared" si="1"/>
        <v>5.4726141620578312</v>
      </c>
    </row>
    <row r="41" spans="1:12" x14ac:dyDescent="0.25">
      <c r="A41" t="str">
        <f t="shared" si="7"/>
        <v>JV2</v>
      </c>
      <c r="B41" t="str">
        <f t="shared" si="7"/>
        <v>Mut</v>
      </c>
      <c r="C41">
        <f t="shared" si="7"/>
        <v>2</v>
      </c>
      <c r="D41">
        <v>6</v>
      </c>
      <c r="E41">
        <v>236.482</v>
      </c>
      <c r="F41">
        <v>20513.649000000001</v>
      </c>
      <c r="G41">
        <v>4101.5810000000001</v>
      </c>
      <c r="H41">
        <v>1869.36</v>
      </c>
      <c r="I41">
        <v>17966.916000000001</v>
      </c>
      <c r="K41">
        <f t="shared" si="0"/>
        <v>4.3804854762102714</v>
      </c>
      <c r="L41">
        <f t="shared" si="1"/>
        <v>9.6112658877904753</v>
      </c>
    </row>
    <row r="42" spans="1:12" x14ac:dyDescent="0.25">
      <c r="A42" t="str">
        <f t="shared" si="7"/>
        <v>JV2</v>
      </c>
      <c r="B42" t="str">
        <f t="shared" si="7"/>
        <v>Mut</v>
      </c>
      <c r="C42">
        <f t="shared" si="7"/>
        <v>2</v>
      </c>
      <c r="D42">
        <v>7</v>
      </c>
      <c r="E42">
        <v>176.16499999999999</v>
      </c>
      <c r="F42">
        <v>10296.557000000001</v>
      </c>
      <c r="G42">
        <v>2161.8510000000001</v>
      </c>
      <c r="H42">
        <v>1517.9870000000001</v>
      </c>
      <c r="I42">
        <v>7797.2160000000003</v>
      </c>
      <c r="K42">
        <f t="shared" si="0"/>
        <v>3.6067314537403363</v>
      </c>
      <c r="L42">
        <f t="shared" si="1"/>
        <v>5.1365499177529186</v>
      </c>
    </row>
    <row r="43" spans="1:12" x14ac:dyDescent="0.25">
      <c r="A43" t="str">
        <f t="shared" si="7"/>
        <v>JV2</v>
      </c>
      <c r="B43" t="str">
        <f t="shared" si="7"/>
        <v>Mut</v>
      </c>
      <c r="C43">
        <f t="shared" si="7"/>
        <v>2</v>
      </c>
      <c r="D43">
        <v>8</v>
      </c>
      <c r="E43">
        <v>218.291</v>
      </c>
      <c r="F43">
        <v>10252.995000000001</v>
      </c>
      <c r="G43">
        <v>3357.1880000000001</v>
      </c>
      <c r="H43">
        <v>3293.0410000000002</v>
      </c>
      <c r="I43">
        <v>6885.7539999999999</v>
      </c>
      <c r="K43">
        <f t="shared" si="0"/>
        <v>2.0510480795236967</v>
      </c>
      <c r="L43">
        <f t="shared" si="1"/>
        <v>2.0910016000408134</v>
      </c>
    </row>
    <row r="44" spans="1:12" x14ac:dyDescent="0.25">
      <c r="A44" t="s">
        <v>84</v>
      </c>
      <c r="B44" t="s">
        <v>93</v>
      </c>
      <c r="C44">
        <v>1</v>
      </c>
      <c r="D44">
        <v>1</v>
      </c>
      <c r="E44">
        <v>139.78299999999999</v>
      </c>
      <c r="F44">
        <v>3104.9079999999999</v>
      </c>
      <c r="G44">
        <v>2118.288</v>
      </c>
      <c r="H44">
        <v>2236.5300000000002</v>
      </c>
      <c r="I44">
        <v>2194.4029999999998</v>
      </c>
      <c r="K44">
        <f t="shared" si="0"/>
        <v>1.0359323189292484</v>
      </c>
      <c r="L44">
        <f t="shared" si="1"/>
        <v>0.98116412478258708</v>
      </c>
    </row>
    <row r="45" spans="1:12" x14ac:dyDescent="0.25">
      <c r="A45" t="str">
        <f t="shared" ref="A45:C48" si="8">A44</f>
        <v>JV2</v>
      </c>
      <c r="B45" t="str">
        <f t="shared" si="8"/>
        <v>Mutant</v>
      </c>
      <c r="C45">
        <v>1</v>
      </c>
      <c r="D45">
        <v>2</v>
      </c>
      <c r="E45">
        <v>161.804</v>
      </c>
      <c r="F45">
        <v>5085.8069999999998</v>
      </c>
      <c r="G45">
        <v>2482.5859999999998</v>
      </c>
      <c r="H45">
        <v>899.495</v>
      </c>
      <c r="I45">
        <v>5069.5309999999999</v>
      </c>
      <c r="K45">
        <f t="shared" si="0"/>
        <v>2.0420364088092016</v>
      </c>
      <c r="L45">
        <f t="shared" si="1"/>
        <v>5.6359746302091729</v>
      </c>
    </row>
    <row r="46" spans="1:12" x14ac:dyDescent="0.25">
      <c r="A46" t="str">
        <f t="shared" si="8"/>
        <v>JV2</v>
      </c>
      <c r="B46" t="str">
        <f t="shared" si="8"/>
        <v>Mutant</v>
      </c>
      <c r="C46">
        <f t="shared" si="8"/>
        <v>1</v>
      </c>
      <c r="D46">
        <v>3</v>
      </c>
      <c r="E46">
        <v>173.77099999999999</v>
      </c>
      <c r="F46">
        <v>4516.6220000000003</v>
      </c>
      <c r="G46">
        <v>2672.1550000000002</v>
      </c>
      <c r="H46">
        <v>1719.5239999999999</v>
      </c>
      <c r="I46">
        <v>4016.8490000000002</v>
      </c>
      <c r="K46">
        <f t="shared" si="0"/>
        <v>1.5032245509710327</v>
      </c>
      <c r="L46">
        <f t="shared" si="1"/>
        <v>2.3360238065883352</v>
      </c>
    </row>
    <row r="47" spans="1:12" x14ac:dyDescent="0.25">
      <c r="A47" t="str">
        <f t="shared" si="8"/>
        <v>JV2</v>
      </c>
      <c r="B47" t="str">
        <f t="shared" si="8"/>
        <v>Mutant</v>
      </c>
      <c r="C47">
        <f t="shared" si="8"/>
        <v>1</v>
      </c>
      <c r="D47">
        <v>4</v>
      </c>
      <c r="E47">
        <v>222.12100000000001</v>
      </c>
      <c r="F47">
        <v>5991.5249999999996</v>
      </c>
      <c r="G47">
        <v>3099.1640000000002</v>
      </c>
      <c r="H47">
        <v>2191.5309999999999</v>
      </c>
      <c r="I47">
        <v>4128.3890000000001</v>
      </c>
      <c r="K47">
        <f t="shared" si="0"/>
        <v>1.3320976237462747</v>
      </c>
      <c r="L47">
        <f t="shared" si="1"/>
        <v>1.8837921982394956</v>
      </c>
    </row>
    <row r="48" spans="1:12" x14ac:dyDescent="0.25">
      <c r="A48" t="str">
        <f t="shared" si="8"/>
        <v>JV2</v>
      </c>
      <c r="B48" t="str">
        <f t="shared" si="8"/>
        <v>Mutant</v>
      </c>
      <c r="C48">
        <f t="shared" si="8"/>
        <v>1</v>
      </c>
      <c r="D48">
        <v>5</v>
      </c>
      <c r="E48">
        <v>211.11099999999999</v>
      </c>
      <c r="F48">
        <v>4429.4970000000003</v>
      </c>
      <c r="G48">
        <v>2726.2489999999998</v>
      </c>
      <c r="H48">
        <v>1604.155</v>
      </c>
      <c r="I48">
        <v>2266.6880000000001</v>
      </c>
      <c r="K48">
        <f t="shared" si="0"/>
        <v>0.83143102482568554</v>
      </c>
      <c r="L48">
        <f t="shared" si="1"/>
        <v>1.4130105881289527</v>
      </c>
    </row>
    <row r="49" spans="1:12" x14ac:dyDescent="0.25">
      <c r="A49" t="s">
        <v>84</v>
      </c>
      <c r="B49" t="s">
        <v>93</v>
      </c>
      <c r="C49">
        <v>1</v>
      </c>
      <c r="D49">
        <v>1</v>
      </c>
      <c r="E49">
        <v>259.93900000000002</v>
      </c>
      <c r="F49">
        <v>7231.8609999999999</v>
      </c>
      <c r="G49">
        <v>3152.3</v>
      </c>
      <c r="H49">
        <v>1894.2529999999999</v>
      </c>
      <c r="I49">
        <v>5086.7650000000003</v>
      </c>
      <c r="K49">
        <f t="shared" si="0"/>
        <v>1.6136677981156615</v>
      </c>
      <c r="L49">
        <f t="shared" si="1"/>
        <v>2.6853672661466028</v>
      </c>
    </row>
    <row r="50" spans="1:12" x14ac:dyDescent="0.25">
      <c r="A50" t="str">
        <f t="shared" ref="A50:C55" si="9">A49</f>
        <v>JV2</v>
      </c>
      <c r="B50" t="str">
        <f t="shared" si="9"/>
        <v>Mutant</v>
      </c>
      <c r="C50">
        <f t="shared" si="9"/>
        <v>1</v>
      </c>
      <c r="D50">
        <v>2</v>
      </c>
      <c r="E50">
        <v>211.589</v>
      </c>
      <c r="F50">
        <v>5856.5290000000005</v>
      </c>
      <c r="G50">
        <v>2959.3809999999999</v>
      </c>
      <c r="H50">
        <v>1662.557</v>
      </c>
      <c r="I50">
        <v>5237.558</v>
      </c>
      <c r="K50">
        <f t="shared" si="0"/>
        <v>1.7698153769318652</v>
      </c>
      <c r="L50">
        <f t="shared" si="1"/>
        <v>3.1503028166853828</v>
      </c>
    </row>
    <row r="51" spans="1:12" x14ac:dyDescent="0.25">
      <c r="A51" t="str">
        <f t="shared" si="9"/>
        <v>JV2</v>
      </c>
      <c r="B51" t="str">
        <f t="shared" si="9"/>
        <v>Mutant</v>
      </c>
      <c r="C51">
        <f t="shared" si="9"/>
        <v>1</v>
      </c>
      <c r="D51">
        <v>3</v>
      </c>
      <c r="E51">
        <v>237.91900000000001</v>
      </c>
      <c r="F51">
        <v>5859.4009999999998</v>
      </c>
      <c r="G51">
        <v>2631.944</v>
      </c>
      <c r="H51">
        <v>1940.2090000000001</v>
      </c>
      <c r="I51">
        <v>3561.5970000000002</v>
      </c>
      <c r="K51">
        <f t="shared" si="0"/>
        <v>1.3532191414406995</v>
      </c>
      <c r="L51">
        <f t="shared" si="1"/>
        <v>1.8356769811912017</v>
      </c>
    </row>
    <row r="52" spans="1:12" x14ac:dyDescent="0.25">
      <c r="A52" t="str">
        <f t="shared" si="9"/>
        <v>JV2</v>
      </c>
      <c r="B52" t="str">
        <f t="shared" si="9"/>
        <v>Mutant</v>
      </c>
      <c r="C52">
        <f t="shared" si="9"/>
        <v>1</v>
      </c>
      <c r="D52">
        <v>4</v>
      </c>
      <c r="E52">
        <v>97.177999999999997</v>
      </c>
      <c r="F52">
        <v>3278.68</v>
      </c>
      <c r="G52">
        <v>1476.3389999999999</v>
      </c>
      <c r="H52">
        <v>199.143</v>
      </c>
      <c r="I52">
        <v>5213.1440000000002</v>
      </c>
      <c r="K52">
        <f t="shared" si="0"/>
        <v>3.5311293679839117</v>
      </c>
      <c r="L52">
        <f t="shared" si="1"/>
        <v>26.177892268369966</v>
      </c>
    </row>
    <row r="53" spans="1:12" x14ac:dyDescent="0.25">
      <c r="A53" t="str">
        <f t="shared" si="9"/>
        <v>JV2</v>
      </c>
      <c r="B53" t="str">
        <f t="shared" si="9"/>
        <v>Mutant</v>
      </c>
      <c r="C53">
        <f t="shared" si="9"/>
        <v>1</v>
      </c>
      <c r="D53">
        <v>5</v>
      </c>
      <c r="E53">
        <v>177.601</v>
      </c>
      <c r="F53">
        <v>4260.5119999999997</v>
      </c>
      <c r="G53">
        <v>1981.856</v>
      </c>
      <c r="H53">
        <v>987.09799999999996</v>
      </c>
      <c r="I53">
        <v>4329.9250000000002</v>
      </c>
      <c r="K53">
        <f t="shared" si="0"/>
        <v>2.1847828500153392</v>
      </c>
      <c r="L53">
        <f t="shared" si="1"/>
        <v>4.3865198794851175</v>
      </c>
    </row>
    <row r="54" spans="1:12" x14ac:dyDescent="0.25">
      <c r="A54" t="str">
        <f t="shared" si="9"/>
        <v>JV2</v>
      </c>
      <c r="B54" t="str">
        <f t="shared" si="9"/>
        <v>Mutant</v>
      </c>
      <c r="C54">
        <f t="shared" si="9"/>
        <v>1</v>
      </c>
      <c r="D54">
        <v>6</v>
      </c>
      <c r="E54">
        <v>201.05799999999999</v>
      </c>
      <c r="F54">
        <v>4249.0230000000001</v>
      </c>
      <c r="G54">
        <v>2027.3340000000001</v>
      </c>
      <c r="H54">
        <v>1384.9059999999999</v>
      </c>
      <c r="I54">
        <v>2693.6970000000001</v>
      </c>
      <c r="K54">
        <f t="shared" si="0"/>
        <v>1.3286893032919096</v>
      </c>
      <c r="L54">
        <f t="shared" si="1"/>
        <v>1.9450395911347054</v>
      </c>
    </row>
    <row r="55" spans="1:12" x14ac:dyDescent="0.25">
      <c r="A55" t="str">
        <f t="shared" si="9"/>
        <v>JV2</v>
      </c>
      <c r="B55" t="str">
        <f t="shared" si="9"/>
        <v>Mutant</v>
      </c>
      <c r="C55">
        <f t="shared" si="9"/>
        <v>1</v>
      </c>
      <c r="D55">
        <v>7</v>
      </c>
      <c r="E55">
        <v>294.88499999999999</v>
      </c>
      <c r="F55">
        <v>5265.8019999999997</v>
      </c>
      <c r="G55">
        <v>2603.221</v>
      </c>
      <c r="H55">
        <v>2039.3009999999999</v>
      </c>
      <c r="I55">
        <v>3404.1019999999999</v>
      </c>
      <c r="K55">
        <f t="shared" si="0"/>
        <v>1.3076500227986789</v>
      </c>
      <c r="L55">
        <f t="shared" si="1"/>
        <v>1.6692494143826733</v>
      </c>
    </row>
    <row r="56" spans="1:12" x14ac:dyDescent="0.25">
      <c r="A56" t="s">
        <v>84</v>
      </c>
      <c r="B56" t="s">
        <v>93</v>
      </c>
      <c r="C56">
        <v>1</v>
      </c>
      <c r="D56">
        <v>1</v>
      </c>
      <c r="E56">
        <v>180.952</v>
      </c>
      <c r="F56">
        <v>5505.1559999999999</v>
      </c>
      <c r="G56">
        <v>2114.4589999999998</v>
      </c>
      <c r="H56">
        <v>1549.1030000000001</v>
      </c>
      <c r="I56">
        <v>3587.4470000000001</v>
      </c>
      <c r="K56">
        <f t="shared" si="0"/>
        <v>1.6966264183888173</v>
      </c>
      <c r="L56">
        <f t="shared" si="1"/>
        <v>2.315822124158303</v>
      </c>
    </row>
    <row r="57" spans="1:12" x14ac:dyDescent="0.25">
      <c r="A57" t="str">
        <f t="shared" ref="A57:C60" si="10">A56</f>
        <v>JV2</v>
      </c>
      <c r="B57" t="str">
        <f t="shared" si="10"/>
        <v>Mutant</v>
      </c>
      <c r="C57">
        <f t="shared" si="10"/>
        <v>1</v>
      </c>
      <c r="D57">
        <v>2</v>
      </c>
      <c r="E57">
        <v>292.49099999999999</v>
      </c>
      <c r="F57">
        <v>11565.137000000001</v>
      </c>
      <c r="G57">
        <v>4917.78</v>
      </c>
      <c r="H57">
        <v>3036.453</v>
      </c>
      <c r="I57">
        <v>13559.918</v>
      </c>
      <c r="K57">
        <f t="shared" si="0"/>
        <v>2.7573250531743998</v>
      </c>
      <c r="L57">
        <f t="shared" si="1"/>
        <v>4.465709826564086</v>
      </c>
    </row>
    <row r="58" spans="1:12" x14ac:dyDescent="0.25">
      <c r="A58" t="str">
        <f t="shared" si="10"/>
        <v>JV2</v>
      </c>
      <c r="B58" t="str">
        <f t="shared" si="10"/>
        <v>Mutant</v>
      </c>
      <c r="C58">
        <f t="shared" si="10"/>
        <v>1</v>
      </c>
      <c r="D58">
        <v>3</v>
      </c>
      <c r="E58">
        <v>258.98200000000003</v>
      </c>
      <c r="F58">
        <v>5530.049</v>
      </c>
      <c r="G58">
        <v>2815.768</v>
      </c>
      <c r="H58">
        <v>2735.3449999999998</v>
      </c>
      <c r="I58">
        <v>3432.8240000000001</v>
      </c>
      <c r="K58">
        <f t="shared" si="0"/>
        <v>1.2191430543993682</v>
      </c>
      <c r="L58">
        <f t="shared" si="1"/>
        <v>1.2549875792633105</v>
      </c>
    </row>
    <row r="59" spans="1:12" x14ac:dyDescent="0.25">
      <c r="A59" t="str">
        <f t="shared" si="10"/>
        <v>JV2</v>
      </c>
      <c r="B59" t="str">
        <f t="shared" si="10"/>
        <v>Mutant</v>
      </c>
      <c r="C59">
        <f t="shared" si="10"/>
        <v>1</v>
      </c>
      <c r="D59">
        <v>4</v>
      </c>
      <c r="E59">
        <v>243.184</v>
      </c>
      <c r="F59">
        <v>8747.9330000000009</v>
      </c>
      <c r="G59">
        <v>3777.0160000000001</v>
      </c>
      <c r="H59">
        <v>2484.5010000000002</v>
      </c>
      <c r="I59">
        <v>9095.9549999999999</v>
      </c>
      <c r="K59">
        <f t="shared" si="0"/>
        <v>2.4082384083096287</v>
      </c>
      <c r="L59">
        <f t="shared" si="1"/>
        <v>3.6610792267743095</v>
      </c>
    </row>
    <row r="60" spans="1:12" x14ac:dyDescent="0.25">
      <c r="A60" t="str">
        <f t="shared" si="10"/>
        <v>JV2</v>
      </c>
      <c r="B60" t="str">
        <f t="shared" si="10"/>
        <v>Mutant</v>
      </c>
      <c r="C60">
        <f t="shared" si="10"/>
        <v>1</v>
      </c>
      <c r="D60">
        <v>5</v>
      </c>
      <c r="E60">
        <v>217.334</v>
      </c>
      <c r="F60">
        <v>5793.3389999999999</v>
      </c>
      <c r="G60">
        <v>2634.337</v>
      </c>
      <c r="H60">
        <v>1233.634</v>
      </c>
      <c r="I60">
        <v>4565.45</v>
      </c>
      <c r="K60">
        <f t="shared" si="0"/>
        <v>1.7330546547385546</v>
      </c>
      <c r="L60">
        <f t="shared" si="1"/>
        <v>3.7008140177718833</v>
      </c>
    </row>
    <row r="61" spans="1:12" x14ac:dyDescent="0.25">
      <c r="A61" t="s">
        <v>84</v>
      </c>
      <c r="B61" t="s">
        <v>93</v>
      </c>
      <c r="C61">
        <v>2</v>
      </c>
      <c r="D61">
        <v>1</v>
      </c>
      <c r="E61">
        <v>179.995</v>
      </c>
      <c r="F61">
        <v>9589.9830000000002</v>
      </c>
      <c r="G61">
        <v>3593.67</v>
      </c>
      <c r="H61">
        <v>1449.5319999999999</v>
      </c>
      <c r="I61">
        <v>8515.759</v>
      </c>
      <c r="K61">
        <f t="shared" si="0"/>
        <v>2.3696552549343708</v>
      </c>
      <c r="L61">
        <f t="shared" si="1"/>
        <v>5.8748333945025015</v>
      </c>
    </row>
    <row r="62" spans="1:12" x14ac:dyDescent="0.25">
      <c r="A62" t="str">
        <f t="shared" ref="A62:C72" si="11">A61</f>
        <v>JV2</v>
      </c>
      <c r="B62" t="str">
        <f t="shared" si="11"/>
        <v>Mutant</v>
      </c>
      <c r="C62">
        <f t="shared" si="11"/>
        <v>2</v>
      </c>
      <c r="D62">
        <v>2</v>
      </c>
      <c r="E62">
        <v>236.00399999999999</v>
      </c>
      <c r="F62">
        <v>12482.343999999999</v>
      </c>
      <c r="G62">
        <v>5932.165</v>
      </c>
      <c r="H62">
        <v>2093.3960000000002</v>
      </c>
      <c r="I62">
        <v>17952.076000000001</v>
      </c>
      <c r="K62">
        <f t="shared" si="0"/>
        <v>3.0262266811526652</v>
      </c>
      <c r="L62">
        <f t="shared" si="1"/>
        <v>8.5755757630185592</v>
      </c>
    </row>
    <row r="63" spans="1:12" x14ac:dyDescent="0.25">
      <c r="A63" t="str">
        <f t="shared" si="11"/>
        <v>JV2</v>
      </c>
      <c r="B63" t="str">
        <f t="shared" si="11"/>
        <v>Mutant</v>
      </c>
      <c r="C63">
        <f t="shared" si="11"/>
        <v>2</v>
      </c>
      <c r="D63">
        <v>3</v>
      </c>
      <c r="E63">
        <v>231.21700000000001</v>
      </c>
      <c r="F63">
        <v>7673.7089999999998</v>
      </c>
      <c r="G63">
        <v>3859.8330000000001</v>
      </c>
      <c r="H63">
        <v>2367.2170000000001</v>
      </c>
      <c r="I63">
        <v>6519.5410000000002</v>
      </c>
      <c r="K63">
        <f t="shared" si="0"/>
        <v>1.6890733355562275</v>
      </c>
      <c r="L63">
        <f t="shared" si="1"/>
        <v>2.7540952096913802</v>
      </c>
    </row>
    <row r="64" spans="1:12" x14ac:dyDescent="0.25">
      <c r="A64" t="str">
        <f t="shared" si="11"/>
        <v>JV2</v>
      </c>
      <c r="B64" t="str">
        <f t="shared" si="11"/>
        <v>Mutant</v>
      </c>
      <c r="C64">
        <f t="shared" si="11"/>
        <v>2</v>
      </c>
      <c r="D64">
        <v>4</v>
      </c>
      <c r="E64">
        <v>178.559</v>
      </c>
      <c r="F64">
        <v>5537.7089999999998</v>
      </c>
      <c r="G64">
        <v>2716.1959999999999</v>
      </c>
      <c r="H64">
        <v>1765.001</v>
      </c>
      <c r="I64">
        <v>3819.1419999999998</v>
      </c>
      <c r="K64">
        <f t="shared" si="0"/>
        <v>1.4060627436311666</v>
      </c>
      <c r="L64">
        <f t="shared" si="1"/>
        <v>2.1638186040687795</v>
      </c>
    </row>
    <row r="65" spans="1:14" x14ac:dyDescent="0.25">
      <c r="A65" t="str">
        <f t="shared" si="11"/>
        <v>JV2</v>
      </c>
      <c r="B65" t="str">
        <f t="shared" si="11"/>
        <v>Mutant</v>
      </c>
      <c r="C65">
        <f t="shared" si="11"/>
        <v>2</v>
      </c>
      <c r="D65">
        <v>5</v>
      </c>
      <c r="E65">
        <v>174.72900000000001</v>
      </c>
      <c r="F65">
        <v>5550.634</v>
      </c>
      <c r="G65">
        <v>2693.6970000000001</v>
      </c>
      <c r="H65">
        <v>1861.7</v>
      </c>
      <c r="I65">
        <v>2885.181</v>
      </c>
      <c r="K65">
        <f t="shared" si="0"/>
        <v>1.0710859461921662</v>
      </c>
      <c r="L65">
        <f t="shared" si="1"/>
        <v>1.5497561368641564</v>
      </c>
    </row>
    <row r="66" spans="1:14" x14ac:dyDescent="0.25">
      <c r="A66" t="str">
        <f t="shared" si="11"/>
        <v>JV2</v>
      </c>
      <c r="B66" t="str">
        <f t="shared" si="11"/>
        <v>Mutant</v>
      </c>
      <c r="C66">
        <f t="shared" si="11"/>
        <v>2</v>
      </c>
      <c r="D66">
        <v>6</v>
      </c>
      <c r="E66">
        <v>165.155</v>
      </c>
      <c r="F66">
        <v>9287.9169999999995</v>
      </c>
      <c r="G66">
        <v>3443.8339999999998</v>
      </c>
      <c r="H66">
        <v>1313.0989999999999</v>
      </c>
      <c r="I66">
        <v>9519.6119999999992</v>
      </c>
      <c r="K66">
        <f t="shared" ref="K66:K129" si="12">I66/G66</f>
        <v>2.7642482187004367</v>
      </c>
      <c r="L66">
        <f t="shared" ref="L66:L129" si="13">I66/H66</f>
        <v>7.2497290760254938</v>
      </c>
    </row>
    <row r="67" spans="1:14" x14ac:dyDescent="0.25">
      <c r="A67" t="str">
        <f t="shared" si="11"/>
        <v>JV2</v>
      </c>
      <c r="B67" t="str">
        <f t="shared" si="11"/>
        <v>Mutant</v>
      </c>
      <c r="C67">
        <f t="shared" si="11"/>
        <v>2</v>
      </c>
      <c r="D67">
        <v>7</v>
      </c>
      <c r="E67">
        <v>152.22999999999999</v>
      </c>
      <c r="F67">
        <v>7341.4849999999997</v>
      </c>
      <c r="G67">
        <v>2847.3629999999998</v>
      </c>
      <c r="H67">
        <v>2299.7190000000001</v>
      </c>
      <c r="I67">
        <v>5553.027</v>
      </c>
      <c r="K67">
        <f t="shared" si="12"/>
        <v>1.9502350069169265</v>
      </c>
      <c r="L67">
        <f t="shared" si="13"/>
        <v>2.4146545730152247</v>
      </c>
    </row>
    <row r="68" spans="1:14" x14ac:dyDescent="0.25">
      <c r="A68" t="str">
        <f t="shared" si="11"/>
        <v>JV2</v>
      </c>
      <c r="B68" t="str">
        <f t="shared" si="11"/>
        <v>Mutant</v>
      </c>
      <c r="C68">
        <f t="shared" si="11"/>
        <v>2</v>
      </c>
      <c r="D68">
        <v>8</v>
      </c>
      <c r="E68">
        <v>194.83500000000001</v>
      </c>
      <c r="F68">
        <v>5219.8459999999995</v>
      </c>
      <c r="G68">
        <v>2718.59</v>
      </c>
      <c r="H68">
        <v>1645.3240000000001</v>
      </c>
      <c r="I68">
        <v>4233.2259999999997</v>
      </c>
      <c r="K68">
        <f t="shared" si="12"/>
        <v>1.5571402822786811</v>
      </c>
      <c r="L68">
        <f t="shared" si="13"/>
        <v>2.5728829093844126</v>
      </c>
    </row>
    <row r="69" spans="1:14" x14ac:dyDescent="0.25">
      <c r="A69" t="str">
        <f t="shared" si="11"/>
        <v>JV2</v>
      </c>
      <c r="B69" t="str">
        <f t="shared" si="11"/>
        <v>Mutant</v>
      </c>
      <c r="C69">
        <f t="shared" si="11"/>
        <v>2</v>
      </c>
      <c r="D69">
        <v>9</v>
      </c>
      <c r="E69">
        <v>188.61099999999999</v>
      </c>
      <c r="F69">
        <v>6356.3019999999997</v>
      </c>
      <c r="G69">
        <v>2683.165</v>
      </c>
      <c r="H69">
        <v>1176.1890000000001</v>
      </c>
      <c r="I69">
        <v>5069.5309999999999</v>
      </c>
      <c r="K69">
        <f t="shared" si="12"/>
        <v>1.8893847378003217</v>
      </c>
      <c r="L69">
        <f t="shared" si="13"/>
        <v>4.3101329803288415</v>
      </c>
    </row>
    <row r="70" spans="1:14" x14ac:dyDescent="0.25">
      <c r="A70" t="str">
        <f t="shared" si="11"/>
        <v>JV2</v>
      </c>
      <c r="B70" t="str">
        <f t="shared" si="11"/>
        <v>Mutant</v>
      </c>
      <c r="C70">
        <f t="shared" si="11"/>
        <v>2</v>
      </c>
      <c r="D70">
        <v>10</v>
      </c>
      <c r="E70">
        <v>136.911</v>
      </c>
      <c r="F70">
        <v>5073.8389999999999</v>
      </c>
      <c r="G70">
        <v>2027.3340000000001</v>
      </c>
      <c r="H70">
        <v>1317.8869999999999</v>
      </c>
      <c r="I70">
        <v>3744.4639999999999</v>
      </c>
      <c r="K70">
        <f t="shared" si="12"/>
        <v>1.8469891986224272</v>
      </c>
      <c r="L70">
        <f t="shared" si="13"/>
        <v>2.8412633253078603</v>
      </c>
    </row>
    <row r="71" spans="1:14" x14ac:dyDescent="0.25">
      <c r="A71" t="str">
        <f t="shared" si="11"/>
        <v>JV2</v>
      </c>
      <c r="B71" t="str">
        <f t="shared" si="11"/>
        <v>Mutant</v>
      </c>
      <c r="C71">
        <f t="shared" si="11"/>
        <v>2</v>
      </c>
      <c r="D71">
        <v>11</v>
      </c>
      <c r="E71">
        <v>243.184</v>
      </c>
      <c r="F71">
        <v>6221.7839999999997</v>
      </c>
      <c r="G71">
        <v>3320.806</v>
      </c>
      <c r="H71">
        <v>4245.1940000000004</v>
      </c>
      <c r="I71">
        <v>3734.4110000000001</v>
      </c>
      <c r="K71">
        <f t="shared" si="12"/>
        <v>1.1245495822399743</v>
      </c>
      <c r="L71">
        <f t="shared" si="13"/>
        <v>0.87967970368374204</v>
      </c>
    </row>
    <row r="72" spans="1:14" x14ac:dyDescent="0.25">
      <c r="A72" t="str">
        <f t="shared" si="11"/>
        <v>JV2</v>
      </c>
      <c r="B72" t="str">
        <f t="shared" si="11"/>
        <v>Mutant</v>
      </c>
      <c r="C72">
        <f t="shared" si="11"/>
        <v>2</v>
      </c>
      <c r="D72">
        <v>12</v>
      </c>
      <c r="E72">
        <v>194.35599999999999</v>
      </c>
      <c r="F72">
        <v>7243.35</v>
      </c>
      <c r="G72">
        <v>2863.6390000000001</v>
      </c>
      <c r="H72">
        <v>1630.0050000000001</v>
      </c>
      <c r="I72">
        <v>4578.375</v>
      </c>
      <c r="K72">
        <f t="shared" si="12"/>
        <v>1.5987961471400549</v>
      </c>
      <c r="L72">
        <f t="shared" si="13"/>
        <v>2.8088104024220781</v>
      </c>
    </row>
    <row r="73" spans="1:14" x14ac:dyDescent="0.25">
      <c r="A73" t="s">
        <v>84</v>
      </c>
      <c r="B73" t="s">
        <v>93</v>
      </c>
      <c r="C73">
        <v>2</v>
      </c>
      <c r="D73">
        <v>1</v>
      </c>
      <c r="E73">
        <v>146.964</v>
      </c>
      <c r="F73">
        <v>7110.2690000000002</v>
      </c>
      <c r="G73">
        <v>3017.3040000000001</v>
      </c>
      <c r="H73">
        <v>842.52800000000002</v>
      </c>
      <c r="I73">
        <v>7493.2359999999999</v>
      </c>
      <c r="K73">
        <f t="shared" si="12"/>
        <v>2.4834209612289646</v>
      </c>
      <c r="L73">
        <f t="shared" si="13"/>
        <v>8.893753085950852</v>
      </c>
    </row>
    <row r="74" spans="1:14" x14ac:dyDescent="0.25">
      <c r="A74" t="str">
        <f t="shared" ref="A74:C80" si="14">A73</f>
        <v>JV2</v>
      </c>
      <c r="B74" t="str">
        <f t="shared" si="14"/>
        <v>Mutant</v>
      </c>
      <c r="C74">
        <f t="shared" si="14"/>
        <v>2</v>
      </c>
      <c r="D74">
        <v>2</v>
      </c>
      <c r="E74">
        <v>216.37700000000001</v>
      </c>
      <c r="F74">
        <v>5375.9049999999997</v>
      </c>
      <c r="G74">
        <v>2658.2730000000001</v>
      </c>
      <c r="H74">
        <v>1665.43</v>
      </c>
      <c r="I74">
        <v>4115.942</v>
      </c>
      <c r="K74">
        <f t="shared" si="12"/>
        <v>1.548351881089715</v>
      </c>
      <c r="L74">
        <f t="shared" si="13"/>
        <v>2.4713989780417069</v>
      </c>
    </row>
    <row r="75" spans="1:14" x14ac:dyDescent="0.25">
      <c r="A75" t="str">
        <f t="shared" si="14"/>
        <v>JV2</v>
      </c>
      <c r="B75" t="str">
        <f t="shared" si="14"/>
        <v>Mutant</v>
      </c>
      <c r="C75">
        <f t="shared" si="14"/>
        <v>2</v>
      </c>
      <c r="D75">
        <v>3</v>
      </c>
      <c r="E75">
        <v>208.239</v>
      </c>
      <c r="F75">
        <v>5283.5140000000001</v>
      </c>
      <c r="G75">
        <v>2505.0859999999998</v>
      </c>
      <c r="H75">
        <v>2690.346</v>
      </c>
      <c r="I75">
        <v>3064.2179999999998</v>
      </c>
      <c r="K75">
        <f t="shared" si="12"/>
        <v>1.223198724514847</v>
      </c>
      <c r="L75">
        <f t="shared" si="13"/>
        <v>1.1389679989116641</v>
      </c>
    </row>
    <row r="76" spans="1:14" x14ac:dyDescent="0.25">
      <c r="A76" t="str">
        <f t="shared" si="14"/>
        <v>JV2</v>
      </c>
      <c r="B76" t="str">
        <f t="shared" si="14"/>
        <v>Mutant</v>
      </c>
      <c r="C76">
        <f t="shared" si="14"/>
        <v>2</v>
      </c>
      <c r="D76">
        <v>4</v>
      </c>
      <c r="E76">
        <v>165.155</v>
      </c>
      <c r="F76">
        <v>4397.902</v>
      </c>
      <c r="G76">
        <v>2018.7170000000001</v>
      </c>
      <c r="H76">
        <v>1320.28</v>
      </c>
      <c r="I76">
        <v>2705.1860000000001</v>
      </c>
      <c r="K76">
        <f t="shared" si="12"/>
        <v>1.3400521222142578</v>
      </c>
      <c r="L76">
        <f t="shared" si="13"/>
        <v>2.0489487078498501</v>
      </c>
    </row>
    <row r="77" spans="1:14" x14ac:dyDescent="0.25">
      <c r="A77" t="str">
        <f t="shared" si="14"/>
        <v>JV2</v>
      </c>
      <c r="B77" t="str">
        <f t="shared" si="14"/>
        <v>Mutant</v>
      </c>
      <c r="C77">
        <f t="shared" si="14"/>
        <v>2</v>
      </c>
      <c r="D77">
        <v>5</v>
      </c>
      <c r="E77">
        <v>215.898</v>
      </c>
      <c r="F77">
        <v>5323.2470000000003</v>
      </c>
      <c r="G77">
        <v>2904.3290000000002</v>
      </c>
      <c r="H77">
        <v>2672.1550000000002</v>
      </c>
      <c r="I77">
        <v>2971.348</v>
      </c>
      <c r="K77">
        <f t="shared" si="12"/>
        <v>1.0230755537681853</v>
      </c>
      <c r="L77">
        <f t="shared" si="13"/>
        <v>1.1119669330559043</v>
      </c>
    </row>
    <row r="78" spans="1:14" x14ac:dyDescent="0.25">
      <c r="A78" t="str">
        <f t="shared" si="14"/>
        <v>JV2</v>
      </c>
      <c r="B78" t="str">
        <f t="shared" si="14"/>
        <v>Mutant</v>
      </c>
      <c r="C78">
        <f t="shared" si="14"/>
        <v>2</v>
      </c>
      <c r="D78">
        <v>6</v>
      </c>
      <c r="E78">
        <v>132.602</v>
      </c>
      <c r="F78">
        <v>4901.5039999999999</v>
      </c>
      <c r="G78">
        <v>2436.63</v>
      </c>
      <c r="H78">
        <v>1820.5309999999999</v>
      </c>
      <c r="I78">
        <v>5249.5259999999998</v>
      </c>
      <c r="K78">
        <f t="shared" si="12"/>
        <v>2.1544206547567746</v>
      </c>
      <c r="L78">
        <f t="shared" si="13"/>
        <v>2.8835136561805319</v>
      </c>
    </row>
    <row r="79" spans="1:14" x14ac:dyDescent="0.25">
      <c r="A79" t="str">
        <f t="shared" si="14"/>
        <v>JV2</v>
      </c>
      <c r="B79" t="str">
        <f t="shared" si="14"/>
        <v>Mutant</v>
      </c>
      <c r="C79">
        <f t="shared" si="14"/>
        <v>2</v>
      </c>
      <c r="D79">
        <v>7</v>
      </c>
      <c r="E79">
        <v>219.249</v>
      </c>
      <c r="F79">
        <v>7000.165</v>
      </c>
      <c r="G79">
        <v>2593.6469999999999</v>
      </c>
      <c r="H79">
        <v>1580.6980000000001</v>
      </c>
      <c r="I79">
        <v>6391.7259999999997</v>
      </c>
      <c r="K79">
        <f t="shared" si="12"/>
        <v>2.4643777661339419</v>
      </c>
      <c r="L79">
        <f t="shared" si="13"/>
        <v>4.0436098483075193</v>
      </c>
    </row>
    <row r="80" spans="1:14" x14ac:dyDescent="0.25">
      <c r="A80" t="str">
        <f t="shared" si="14"/>
        <v>JV2</v>
      </c>
      <c r="B80" t="str">
        <f t="shared" si="14"/>
        <v>Mutant</v>
      </c>
      <c r="C80">
        <f t="shared" si="14"/>
        <v>2</v>
      </c>
      <c r="D80">
        <v>8</v>
      </c>
      <c r="E80">
        <v>135.953</v>
      </c>
      <c r="F80">
        <v>4591.7790000000005</v>
      </c>
      <c r="G80">
        <v>1811.4359999999999</v>
      </c>
      <c r="H80">
        <v>2167.596</v>
      </c>
      <c r="I80">
        <v>2825.8209999999999</v>
      </c>
      <c r="K80">
        <f t="shared" si="12"/>
        <v>1.5599894227563105</v>
      </c>
      <c r="L80">
        <f t="shared" si="13"/>
        <v>1.3036659045320254</v>
      </c>
      <c r="N80">
        <v>79</v>
      </c>
    </row>
    <row r="81" spans="1:12" x14ac:dyDescent="0.25">
      <c r="A81" t="s">
        <v>87</v>
      </c>
      <c r="B81" t="s">
        <v>93</v>
      </c>
      <c r="C81">
        <v>1</v>
      </c>
      <c r="D81">
        <v>1</v>
      </c>
      <c r="E81">
        <v>227.86600000000001</v>
      </c>
      <c r="F81">
        <v>6203.1149999999998</v>
      </c>
      <c r="G81">
        <v>2852.15</v>
      </c>
      <c r="H81">
        <v>2712.3670000000002</v>
      </c>
      <c r="I81">
        <v>4982.8850000000002</v>
      </c>
      <c r="K81">
        <f t="shared" si="12"/>
        <v>1.7470627421418929</v>
      </c>
      <c r="L81">
        <f t="shared" si="13"/>
        <v>1.8370983720123419</v>
      </c>
    </row>
    <row r="82" spans="1:12" x14ac:dyDescent="0.25">
      <c r="A82" t="str">
        <f t="shared" ref="A82:C89" si="15">A81</f>
        <v>JV8</v>
      </c>
      <c r="B82" t="str">
        <f t="shared" si="15"/>
        <v>Mutant</v>
      </c>
      <c r="C82">
        <f t="shared" si="15"/>
        <v>1</v>
      </c>
      <c r="D82">
        <v>2</v>
      </c>
      <c r="E82">
        <v>261.375</v>
      </c>
      <c r="F82">
        <v>5110.7</v>
      </c>
      <c r="G82">
        <v>2748.7489999999998</v>
      </c>
      <c r="H82">
        <v>2862.681</v>
      </c>
      <c r="I82">
        <v>2157.5430000000001</v>
      </c>
      <c r="K82">
        <f t="shared" si="12"/>
        <v>0.78491815731447301</v>
      </c>
      <c r="L82">
        <f t="shared" si="13"/>
        <v>0.75367915600795199</v>
      </c>
    </row>
    <row r="83" spans="1:12" x14ac:dyDescent="0.25">
      <c r="A83" t="str">
        <f t="shared" si="15"/>
        <v>JV8</v>
      </c>
      <c r="B83" t="str">
        <f t="shared" si="15"/>
        <v>Mutant</v>
      </c>
      <c r="C83">
        <f t="shared" si="15"/>
        <v>1</v>
      </c>
      <c r="D83">
        <v>3</v>
      </c>
      <c r="E83">
        <v>178.08</v>
      </c>
      <c r="F83">
        <v>3701.38</v>
      </c>
      <c r="G83">
        <v>1816.223</v>
      </c>
      <c r="H83">
        <v>895.18600000000004</v>
      </c>
      <c r="I83">
        <v>3127.886</v>
      </c>
      <c r="K83">
        <f t="shared" si="12"/>
        <v>1.7221927043099885</v>
      </c>
      <c r="L83">
        <f t="shared" si="13"/>
        <v>3.4941185407278486</v>
      </c>
    </row>
    <row r="84" spans="1:12" x14ac:dyDescent="0.25">
      <c r="A84" t="str">
        <f t="shared" si="15"/>
        <v>JV8</v>
      </c>
      <c r="B84" t="str">
        <f t="shared" si="15"/>
        <v>Mutant</v>
      </c>
      <c r="C84">
        <f t="shared" si="15"/>
        <v>1</v>
      </c>
      <c r="D84">
        <v>4</v>
      </c>
      <c r="E84">
        <v>192.441</v>
      </c>
      <c r="F84">
        <v>4071.9009999999998</v>
      </c>
      <c r="G84">
        <v>1950.2619999999999</v>
      </c>
      <c r="H84">
        <v>1745.374</v>
      </c>
      <c r="I84">
        <v>2820.076</v>
      </c>
      <c r="K84">
        <f t="shared" si="12"/>
        <v>1.4459985376323796</v>
      </c>
      <c r="L84">
        <f t="shared" si="13"/>
        <v>1.6157431014785371</v>
      </c>
    </row>
    <row r="85" spans="1:12" x14ac:dyDescent="0.25">
      <c r="A85" t="str">
        <f t="shared" si="15"/>
        <v>JV8</v>
      </c>
      <c r="B85" t="str">
        <f t="shared" si="15"/>
        <v>Mutant</v>
      </c>
      <c r="C85">
        <f t="shared" si="15"/>
        <v>1</v>
      </c>
      <c r="D85">
        <v>5</v>
      </c>
      <c r="E85">
        <v>172.81399999999999</v>
      </c>
      <c r="F85">
        <v>4999.6400000000003</v>
      </c>
      <c r="G85">
        <v>2469.1819999999998</v>
      </c>
      <c r="H85">
        <v>2148.9259999999999</v>
      </c>
      <c r="I85">
        <v>5809.616</v>
      </c>
      <c r="K85">
        <f t="shared" si="12"/>
        <v>2.3528504581679277</v>
      </c>
      <c r="L85">
        <f t="shared" si="13"/>
        <v>2.7034974680375221</v>
      </c>
    </row>
    <row r="86" spans="1:12" x14ac:dyDescent="0.25">
      <c r="A86" t="str">
        <f t="shared" si="15"/>
        <v>JV8</v>
      </c>
      <c r="B86" t="str">
        <f t="shared" si="15"/>
        <v>Mutant</v>
      </c>
      <c r="C86">
        <f t="shared" si="15"/>
        <v>1</v>
      </c>
      <c r="D86">
        <v>6</v>
      </c>
      <c r="E86">
        <v>195.31299999999999</v>
      </c>
      <c r="F86">
        <v>5720.576</v>
      </c>
      <c r="G86">
        <v>2894.7550000000001</v>
      </c>
      <c r="H86">
        <v>2258.5500000000002</v>
      </c>
      <c r="I86">
        <v>7295.05</v>
      </c>
      <c r="K86">
        <f t="shared" si="12"/>
        <v>2.5200923739660177</v>
      </c>
      <c r="L86">
        <f t="shared" si="13"/>
        <v>3.2299705563303887</v>
      </c>
    </row>
    <row r="87" spans="1:12" x14ac:dyDescent="0.25">
      <c r="A87" t="str">
        <f t="shared" si="15"/>
        <v>JV8</v>
      </c>
      <c r="B87" t="str">
        <f t="shared" si="15"/>
        <v>Mutant</v>
      </c>
      <c r="C87">
        <f t="shared" si="15"/>
        <v>1</v>
      </c>
      <c r="D87">
        <v>7</v>
      </c>
      <c r="E87">
        <v>191.96199999999999</v>
      </c>
      <c r="F87">
        <v>5353.884</v>
      </c>
      <c r="G87">
        <v>2168.0740000000001</v>
      </c>
      <c r="H87">
        <v>1819.095</v>
      </c>
      <c r="I87">
        <v>4785.1779999999999</v>
      </c>
      <c r="K87">
        <f t="shared" si="12"/>
        <v>2.2071100894157669</v>
      </c>
      <c r="L87">
        <f t="shared" si="13"/>
        <v>2.6305267179559064</v>
      </c>
    </row>
    <row r="88" spans="1:12" x14ac:dyDescent="0.25">
      <c r="A88" t="str">
        <f t="shared" si="15"/>
        <v>JV8</v>
      </c>
      <c r="B88" t="str">
        <f t="shared" si="15"/>
        <v>Mutant</v>
      </c>
      <c r="C88">
        <f t="shared" si="15"/>
        <v>1</v>
      </c>
      <c r="D88">
        <v>8</v>
      </c>
      <c r="E88">
        <v>256.10899999999998</v>
      </c>
      <c r="F88">
        <v>6401.3</v>
      </c>
      <c r="G88">
        <v>3253.308</v>
      </c>
      <c r="H88">
        <v>1718.088</v>
      </c>
      <c r="I88">
        <v>10040.448</v>
      </c>
      <c r="K88">
        <f t="shared" si="12"/>
        <v>3.0862273107864366</v>
      </c>
      <c r="L88">
        <f t="shared" si="13"/>
        <v>5.8439660832274019</v>
      </c>
    </row>
    <row r="89" spans="1:12" x14ac:dyDescent="0.25">
      <c r="A89" t="str">
        <f t="shared" si="15"/>
        <v>JV8</v>
      </c>
      <c r="B89" t="str">
        <f t="shared" si="15"/>
        <v>Mutant</v>
      </c>
      <c r="C89">
        <f t="shared" si="15"/>
        <v>1</v>
      </c>
      <c r="D89">
        <v>9</v>
      </c>
      <c r="E89">
        <v>159.41</v>
      </c>
      <c r="F89">
        <v>2899.0630000000001</v>
      </c>
      <c r="G89">
        <v>1671.174</v>
      </c>
      <c r="H89">
        <v>1811.915</v>
      </c>
      <c r="I89">
        <v>2934.4879999999998</v>
      </c>
      <c r="K89">
        <f t="shared" si="12"/>
        <v>1.7559440249788472</v>
      </c>
      <c r="L89">
        <f t="shared" si="13"/>
        <v>1.6195505859822341</v>
      </c>
    </row>
    <row r="90" spans="1:12" x14ac:dyDescent="0.25">
      <c r="A90" t="s">
        <v>87</v>
      </c>
      <c r="B90" t="s">
        <v>93</v>
      </c>
      <c r="C90">
        <v>1</v>
      </c>
      <c r="D90">
        <v>1</v>
      </c>
      <c r="E90">
        <v>179.03700000000001</v>
      </c>
      <c r="F90">
        <v>5615.7380000000003</v>
      </c>
      <c r="G90">
        <v>2816.2469999999998</v>
      </c>
      <c r="H90">
        <v>2000.047</v>
      </c>
      <c r="I90">
        <v>6578.4229999999998</v>
      </c>
      <c r="K90">
        <f t="shared" si="12"/>
        <v>2.3358828256186337</v>
      </c>
      <c r="L90">
        <f t="shared" si="13"/>
        <v>3.2891342053461741</v>
      </c>
    </row>
    <row r="91" spans="1:12" x14ac:dyDescent="0.25">
      <c r="A91" t="str">
        <f t="shared" ref="A91:C105" si="16">A90</f>
        <v>JV8</v>
      </c>
      <c r="B91" t="str">
        <f t="shared" si="16"/>
        <v>Mutant</v>
      </c>
      <c r="C91">
        <f t="shared" si="16"/>
        <v>1</v>
      </c>
      <c r="D91">
        <v>2</v>
      </c>
      <c r="E91">
        <v>174.25</v>
      </c>
      <c r="F91">
        <v>4897.674</v>
      </c>
      <c r="G91">
        <v>2392.5889999999999</v>
      </c>
      <c r="H91">
        <v>1288.2070000000001</v>
      </c>
      <c r="I91">
        <v>6047.0550000000003</v>
      </c>
      <c r="K91">
        <f t="shared" si="12"/>
        <v>2.5274106835733177</v>
      </c>
      <c r="L91">
        <f t="shared" si="13"/>
        <v>4.6941640590370959</v>
      </c>
    </row>
    <row r="92" spans="1:12" x14ac:dyDescent="0.25">
      <c r="A92" t="str">
        <f t="shared" si="16"/>
        <v>JV8</v>
      </c>
      <c r="B92" t="str">
        <f t="shared" si="16"/>
        <v>Mutant</v>
      </c>
      <c r="C92">
        <f t="shared" si="16"/>
        <v>1</v>
      </c>
      <c r="D92">
        <v>3</v>
      </c>
      <c r="E92">
        <v>283.875</v>
      </c>
      <c r="F92">
        <v>6201.6779999999999</v>
      </c>
      <c r="G92">
        <v>5864.1880000000001</v>
      </c>
      <c r="H92">
        <v>2681.2510000000002</v>
      </c>
      <c r="I92">
        <v>19794.628000000001</v>
      </c>
      <c r="K92">
        <f t="shared" si="12"/>
        <v>3.375510471355966</v>
      </c>
      <c r="L92">
        <f t="shared" si="13"/>
        <v>7.3826090880712023</v>
      </c>
    </row>
    <row r="93" spans="1:12" x14ac:dyDescent="0.25">
      <c r="A93" t="str">
        <f t="shared" si="16"/>
        <v>JV8</v>
      </c>
      <c r="B93" t="str">
        <f t="shared" si="16"/>
        <v>Mutant</v>
      </c>
      <c r="C93">
        <f t="shared" si="16"/>
        <v>1</v>
      </c>
      <c r="D93">
        <v>4</v>
      </c>
      <c r="E93">
        <v>246.535</v>
      </c>
      <c r="F93">
        <v>8780.4850000000006</v>
      </c>
      <c r="G93">
        <v>3430.431</v>
      </c>
      <c r="H93">
        <v>2054.1410000000001</v>
      </c>
      <c r="I93">
        <v>7585.1480000000001</v>
      </c>
      <c r="K93">
        <f t="shared" si="12"/>
        <v>2.2111355686792709</v>
      </c>
      <c r="L93">
        <f t="shared" si="13"/>
        <v>3.692613116626366</v>
      </c>
    </row>
    <row r="94" spans="1:12" x14ac:dyDescent="0.25">
      <c r="A94" t="str">
        <f t="shared" si="16"/>
        <v>JV8</v>
      </c>
      <c r="B94" t="str">
        <f t="shared" si="16"/>
        <v>Mutant</v>
      </c>
      <c r="C94">
        <f t="shared" si="16"/>
        <v>1</v>
      </c>
      <c r="D94">
        <v>5</v>
      </c>
      <c r="E94">
        <v>157.017</v>
      </c>
      <c r="F94">
        <v>4289.7139999999999</v>
      </c>
      <c r="G94">
        <v>2076.6410000000001</v>
      </c>
      <c r="H94">
        <v>775.03</v>
      </c>
      <c r="I94">
        <v>6313.2179999999998</v>
      </c>
      <c r="K94">
        <f t="shared" si="12"/>
        <v>3.0401104475930119</v>
      </c>
      <c r="L94">
        <f t="shared" si="13"/>
        <v>8.1457724217127083</v>
      </c>
    </row>
    <row r="95" spans="1:12" x14ac:dyDescent="0.25">
      <c r="A95" t="str">
        <f t="shared" si="16"/>
        <v>JV8</v>
      </c>
      <c r="B95" t="str">
        <f t="shared" si="16"/>
        <v>Mutant</v>
      </c>
      <c r="C95">
        <f t="shared" si="16"/>
        <v>1</v>
      </c>
      <c r="D95">
        <v>6</v>
      </c>
      <c r="E95">
        <v>210.63200000000001</v>
      </c>
      <c r="F95">
        <v>6839.7979999999998</v>
      </c>
      <c r="G95">
        <v>2735.3449999999998</v>
      </c>
      <c r="H95">
        <v>907.154</v>
      </c>
      <c r="I95">
        <v>10500.966</v>
      </c>
      <c r="K95">
        <f t="shared" si="12"/>
        <v>3.8389914252132735</v>
      </c>
      <c r="L95">
        <f t="shared" si="13"/>
        <v>11.575725841477853</v>
      </c>
    </row>
    <row r="96" spans="1:12" x14ac:dyDescent="0.25">
      <c r="A96" t="str">
        <f t="shared" si="16"/>
        <v>JV8</v>
      </c>
      <c r="B96" t="str">
        <f t="shared" si="16"/>
        <v>Mutant</v>
      </c>
      <c r="C96">
        <f t="shared" si="16"/>
        <v>1</v>
      </c>
      <c r="D96">
        <v>7</v>
      </c>
      <c r="E96">
        <v>185.26</v>
      </c>
      <c r="F96">
        <v>5016.3940000000002</v>
      </c>
      <c r="G96">
        <v>2464.395</v>
      </c>
      <c r="H96">
        <v>646.25800000000004</v>
      </c>
      <c r="I96">
        <v>8899.2049999999999</v>
      </c>
      <c r="K96">
        <f t="shared" si="12"/>
        <v>3.611111449260366</v>
      </c>
      <c r="L96">
        <f t="shared" si="13"/>
        <v>13.77035951585899</v>
      </c>
    </row>
    <row r="97" spans="1:12" x14ac:dyDescent="0.25">
      <c r="A97" t="str">
        <f t="shared" si="16"/>
        <v>JV8</v>
      </c>
      <c r="B97" t="str">
        <f t="shared" si="16"/>
        <v>Mutant</v>
      </c>
      <c r="C97">
        <f t="shared" si="16"/>
        <v>1</v>
      </c>
      <c r="D97">
        <v>8</v>
      </c>
      <c r="E97">
        <v>141.69800000000001</v>
      </c>
      <c r="F97">
        <v>4318.4359999999997</v>
      </c>
      <c r="G97">
        <v>1762.1289999999999</v>
      </c>
      <c r="H97">
        <v>521.79300000000001</v>
      </c>
      <c r="I97">
        <v>6368.2690000000002</v>
      </c>
      <c r="K97">
        <f t="shared" si="12"/>
        <v>3.6139629958987114</v>
      </c>
      <c r="L97">
        <f t="shared" si="13"/>
        <v>12.204588792873803</v>
      </c>
    </row>
    <row r="98" spans="1:12" x14ac:dyDescent="0.25">
      <c r="A98" t="str">
        <f t="shared" si="16"/>
        <v>JV8</v>
      </c>
      <c r="B98" t="str">
        <f t="shared" si="16"/>
        <v>Mutant</v>
      </c>
      <c r="C98">
        <f t="shared" si="16"/>
        <v>1</v>
      </c>
      <c r="D98">
        <v>9</v>
      </c>
      <c r="E98">
        <v>198.18600000000001</v>
      </c>
      <c r="F98">
        <v>4614.7569999999996</v>
      </c>
      <c r="G98">
        <v>2394.0250000000001</v>
      </c>
      <c r="H98">
        <v>1172.3589999999999</v>
      </c>
      <c r="I98">
        <v>5945.09</v>
      </c>
      <c r="K98">
        <f t="shared" si="12"/>
        <v>2.4833032236505468</v>
      </c>
      <c r="L98">
        <f t="shared" si="13"/>
        <v>5.0710490557926375</v>
      </c>
    </row>
    <row r="99" spans="1:12" x14ac:dyDescent="0.25">
      <c r="A99" t="str">
        <f t="shared" si="16"/>
        <v>JV8</v>
      </c>
      <c r="B99" t="str">
        <f t="shared" si="16"/>
        <v>Mutant</v>
      </c>
      <c r="C99">
        <f t="shared" si="16"/>
        <v>1</v>
      </c>
      <c r="D99">
        <v>10</v>
      </c>
      <c r="E99">
        <v>205.845</v>
      </c>
      <c r="F99">
        <v>4249.0230000000001</v>
      </c>
      <c r="G99">
        <v>1946.9110000000001</v>
      </c>
      <c r="H99">
        <v>820.98599999999999</v>
      </c>
      <c r="I99">
        <v>6269.1760000000004</v>
      </c>
      <c r="K99">
        <f t="shared" si="12"/>
        <v>3.2200629612755796</v>
      </c>
      <c r="L99">
        <f t="shared" si="13"/>
        <v>7.6361545751084678</v>
      </c>
    </row>
    <row r="100" spans="1:12" x14ac:dyDescent="0.25">
      <c r="A100" t="str">
        <f t="shared" si="16"/>
        <v>JV8</v>
      </c>
      <c r="B100" t="str">
        <f t="shared" si="16"/>
        <v>Mutant</v>
      </c>
      <c r="C100">
        <f t="shared" si="16"/>
        <v>1</v>
      </c>
      <c r="D100">
        <v>11</v>
      </c>
      <c r="E100">
        <v>143.13399999999999</v>
      </c>
      <c r="F100">
        <v>3623.8290000000002</v>
      </c>
      <c r="G100">
        <v>1499.317</v>
      </c>
      <c r="H100">
        <v>820.50800000000004</v>
      </c>
      <c r="I100">
        <v>4084.3470000000002</v>
      </c>
      <c r="K100">
        <f t="shared" si="12"/>
        <v>2.724138391014042</v>
      </c>
      <c r="L100">
        <f t="shared" si="13"/>
        <v>4.9778271509845124</v>
      </c>
    </row>
    <row r="101" spans="1:12" x14ac:dyDescent="0.25">
      <c r="A101" t="str">
        <f t="shared" si="16"/>
        <v>JV8</v>
      </c>
      <c r="B101" t="str">
        <f t="shared" si="16"/>
        <v>Mutant</v>
      </c>
      <c r="C101">
        <f t="shared" si="16"/>
        <v>1</v>
      </c>
      <c r="D101">
        <v>12</v>
      </c>
      <c r="E101">
        <v>137.86799999999999</v>
      </c>
      <c r="F101">
        <v>3338.9969999999998</v>
      </c>
      <c r="G101">
        <v>2396.4189999999999</v>
      </c>
      <c r="H101">
        <v>979.91800000000001</v>
      </c>
      <c r="I101">
        <v>5022.1390000000001</v>
      </c>
      <c r="K101">
        <f t="shared" si="12"/>
        <v>2.0956848531079082</v>
      </c>
      <c r="L101">
        <f t="shared" si="13"/>
        <v>5.1250604642429263</v>
      </c>
    </row>
    <row r="102" spans="1:12" x14ac:dyDescent="0.25">
      <c r="A102" t="str">
        <f t="shared" si="16"/>
        <v>JV8</v>
      </c>
      <c r="B102" t="str">
        <f t="shared" si="16"/>
        <v>Mutant</v>
      </c>
      <c r="C102">
        <f t="shared" si="16"/>
        <v>1</v>
      </c>
      <c r="D102">
        <v>13</v>
      </c>
      <c r="E102">
        <v>160.36799999999999</v>
      </c>
      <c r="F102">
        <v>3111.1309999999999</v>
      </c>
      <c r="G102">
        <v>1752.5550000000001</v>
      </c>
      <c r="H102">
        <v>785.56200000000001</v>
      </c>
      <c r="I102">
        <v>3586.9679999999998</v>
      </c>
      <c r="K102">
        <f t="shared" si="12"/>
        <v>2.0467078066023605</v>
      </c>
      <c r="L102">
        <f t="shared" si="13"/>
        <v>4.5661169964942294</v>
      </c>
    </row>
    <row r="103" spans="1:12" x14ac:dyDescent="0.25">
      <c r="A103" t="str">
        <f t="shared" si="16"/>
        <v>JV8</v>
      </c>
      <c r="B103" t="str">
        <f t="shared" si="16"/>
        <v>Mutant</v>
      </c>
      <c r="C103">
        <f t="shared" si="16"/>
        <v>1</v>
      </c>
      <c r="D103">
        <v>14</v>
      </c>
      <c r="E103">
        <v>161.804</v>
      </c>
      <c r="F103">
        <v>5228.9409999999998</v>
      </c>
      <c r="G103">
        <v>2136.9580000000001</v>
      </c>
      <c r="H103">
        <v>766.41399999999999</v>
      </c>
      <c r="I103">
        <v>8328.5840000000007</v>
      </c>
      <c r="K103">
        <f t="shared" si="12"/>
        <v>3.8974018207189847</v>
      </c>
      <c r="L103">
        <f t="shared" si="13"/>
        <v>10.866951804116315</v>
      </c>
    </row>
    <row r="104" spans="1:12" x14ac:dyDescent="0.25">
      <c r="A104" t="str">
        <f t="shared" si="16"/>
        <v>JV8</v>
      </c>
      <c r="B104" t="str">
        <f t="shared" si="16"/>
        <v>Mutant</v>
      </c>
      <c r="C104">
        <f t="shared" si="16"/>
        <v>1</v>
      </c>
      <c r="D104">
        <v>15</v>
      </c>
      <c r="E104">
        <v>179.51599999999999</v>
      </c>
      <c r="F104">
        <v>4550.1319999999996</v>
      </c>
      <c r="G104">
        <v>2174.297</v>
      </c>
      <c r="H104">
        <v>1297.3019999999999</v>
      </c>
      <c r="I104">
        <v>6035.0879999999997</v>
      </c>
      <c r="K104">
        <f t="shared" si="12"/>
        <v>2.775650244653789</v>
      </c>
      <c r="L104">
        <f t="shared" si="13"/>
        <v>4.6520301363907555</v>
      </c>
    </row>
    <row r="105" spans="1:12" x14ac:dyDescent="0.25">
      <c r="A105" t="str">
        <f t="shared" si="16"/>
        <v>JV8</v>
      </c>
      <c r="B105" t="str">
        <f t="shared" si="16"/>
        <v>Mutant</v>
      </c>
      <c r="C105">
        <f t="shared" si="16"/>
        <v>1</v>
      </c>
      <c r="D105">
        <v>16</v>
      </c>
      <c r="E105">
        <v>156.059</v>
      </c>
      <c r="F105">
        <v>3115.9189999999999</v>
      </c>
      <c r="G105">
        <v>1681.7059999999999</v>
      </c>
      <c r="H105">
        <v>951.19500000000005</v>
      </c>
      <c r="I105">
        <v>3401.2289999999998</v>
      </c>
      <c r="K105">
        <f t="shared" si="12"/>
        <v>2.0224872837463863</v>
      </c>
      <c r="L105">
        <f t="shared" si="13"/>
        <v>3.5757431441502527</v>
      </c>
    </row>
    <row r="106" spans="1:12" x14ac:dyDescent="0.25">
      <c r="A106" t="s">
        <v>87</v>
      </c>
      <c r="B106" t="s">
        <v>93</v>
      </c>
      <c r="C106">
        <v>1</v>
      </c>
      <c r="D106">
        <v>1</v>
      </c>
      <c r="E106">
        <v>292.01299999999998</v>
      </c>
      <c r="F106">
        <v>4237.5339999999997</v>
      </c>
      <c r="G106">
        <v>2630.5070000000001</v>
      </c>
      <c r="H106">
        <v>425.09399999999999</v>
      </c>
      <c r="I106">
        <v>5208.835</v>
      </c>
      <c r="K106">
        <f t="shared" si="12"/>
        <v>1.9801638999630109</v>
      </c>
      <c r="L106">
        <f t="shared" si="13"/>
        <v>12.253372195326211</v>
      </c>
    </row>
    <row r="107" spans="1:12" x14ac:dyDescent="0.25">
      <c r="A107" t="str">
        <f t="shared" ref="A107:C114" si="17">A106</f>
        <v>JV8</v>
      </c>
      <c r="B107" t="str">
        <f t="shared" si="17"/>
        <v>Mutant</v>
      </c>
      <c r="C107">
        <f t="shared" si="17"/>
        <v>1</v>
      </c>
      <c r="D107">
        <v>2</v>
      </c>
      <c r="E107">
        <v>222.12100000000001</v>
      </c>
      <c r="F107">
        <v>7449.6729999999998</v>
      </c>
      <c r="G107">
        <v>3529.5230000000001</v>
      </c>
      <c r="H107">
        <v>478.709</v>
      </c>
      <c r="I107">
        <v>9562.6959999999999</v>
      </c>
      <c r="K107">
        <f t="shared" si="12"/>
        <v>2.7093451438055509</v>
      </c>
      <c r="L107">
        <f t="shared" si="13"/>
        <v>19.976010478181944</v>
      </c>
    </row>
    <row r="108" spans="1:12" x14ac:dyDescent="0.25">
      <c r="A108" t="str">
        <f t="shared" si="17"/>
        <v>JV8</v>
      </c>
      <c r="B108" t="str">
        <f t="shared" si="17"/>
        <v>Mutant</v>
      </c>
      <c r="C108">
        <f t="shared" si="17"/>
        <v>1</v>
      </c>
      <c r="D108">
        <v>3</v>
      </c>
      <c r="E108">
        <v>182.38800000000001</v>
      </c>
      <c r="F108">
        <v>5034.585</v>
      </c>
      <c r="G108">
        <v>2773.163</v>
      </c>
      <c r="H108">
        <v>873.64400000000001</v>
      </c>
      <c r="I108">
        <v>6113.5959999999995</v>
      </c>
      <c r="K108">
        <f t="shared" si="12"/>
        <v>2.204557034692876</v>
      </c>
      <c r="L108">
        <f t="shared" si="13"/>
        <v>6.9978114655397388</v>
      </c>
    </row>
    <row r="109" spans="1:12" x14ac:dyDescent="0.25">
      <c r="A109" t="str">
        <f t="shared" si="17"/>
        <v>JV8</v>
      </c>
      <c r="B109" t="str">
        <f t="shared" si="17"/>
        <v>Mutant</v>
      </c>
      <c r="C109">
        <f t="shared" si="17"/>
        <v>1</v>
      </c>
      <c r="D109">
        <v>4</v>
      </c>
      <c r="E109">
        <v>217.81299999999999</v>
      </c>
      <c r="F109">
        <v>3756.91</v>
      </c>
      <c r="G109">
        <v>1738.672</v>
      </c>
      <c r="H109">
        <v>1732.4490000000001</v>
      </c>
      <c r="I109">
        <v>3311.7109999999998</v>
      </c>
      <c r="K109">
        <f t="shared" si="12"/>
        <v>1.9047359133867685</v>
      </c>
      <c r="L109">
        <f t="shared" si="13"/>
        <v>1.9115777722749701</v>
      </c>
    </row>
    <row r="110" spans="1:12" x14ac:dyDescent="0.25">
      <c r="A110" t="str">
        <f t="shared" si="17"/>
        <v>JV8</v>
      </c>
      <c r="B110" t="str">
        <f t="shared" si="17"/>
        <v>Mutant</v>
      </c>
      <c r="C110">
        <f t="shared" si="17"/>
        <v>1</v>
      </c>
      <c r="D110">
        <v>5</v>
      </c>
      <c r="E110">
        <v>206.32400000000001</v>
      </c>
      <c r="F110">
        <v>5873.7629999999999</v>
      </c>
      <c r="G110">
        <v>3709.9969999999998</v>
      </c>
      <c r="H110">
        <v>532.803</v>
      </c>
      <c r="I110">
        <v>7244.3069999999998</v>
      </c>
      <c r="K110">
        <f t="shared" si="12"/>
        <v>1.952644975184616</v>
      </c>
      <c r="L110">
        <f t="shared" si="13"/>
        <v>13.596595739888851</v>
      </c>
    </row>
    <row r="111" spans="1:12" x14ac:dyDescent="0.25">
      <c r="A111" t="str">
        <f t="shared" si="17"/>
        <v>JV8</v>
      </c>
      <c r="B111" t="str">
        <f t="shared" si="17"/>
        <v>Mutant</v>
      </c>
      <c r="C111">
        <f t="shared" si="17"/>
        <v>1</v>
      </c>
      <c r="D111">
        <v>6</v>
      </c>
      <c r="E111">
        <v>155.58099999999999</v>
      </c>
      <c r="F111">
        <v>4375.8810000000003</v>
      </c>
      <c r="G111">
        <v>2530.4569999999999</v>
      </c>
      <c r="H111">
        <v>210.15299999999999</v>
      </c>
      <c r="I111">
        <v>7443.9290000000001</v>
      </c>
      <c r="K111">
        <f t="shared" si="12"/>
        <v>2.9417330545431124</v>
      </c>
      <c r="L111">
        <f t="shared" si="13"/>
        <v>35.421473878555148</v>
      </c>
    </row>
    <row r="112" spans="1:12" x14ac:dyDescent="0.25">
      <c r="A112" t="str">
        <f t="shared" si="17"/>
        <v>JV8</v>
      </c>
      <c r="B112" t="str">
        <f t="shared" si="17"/>
        <v>Mutant</v>
      </c>
      <c r="C112">
        <f t="shared" si="17"/>
        <v>1</v>
      </c>
      <c r="D112">
        <v>7</v>
      </c>
      <c r="E112">
        <v>255.15199999999999</v>
      </c>
      <c r="F112">
        <v>9087.8169999999991</v>
      </c>
      <c r="G112">
        <v>4027.3809999999999</v>
      </c>
      <c r="H112">
        <v>166.59100000000001</v>
      </c>
      <c r="I112">
        <v>18341.267</v>
      </c>
      <c r="K112">
        <f t="shared" si="12"/>
        <v>4.5541425060107299</v>
      </c>
      <c r="L112">
        <f t="shared" si="13"/>
        <v>110.09758630418209</v>
      </c>
    </row>
    <row r="113" spans="1:12" x14ac:dyDescent="0.25">
      <c r="A113" t="str">
        <f t="shared" si="17"/>
        <v>JV8</v>
      </c>
      <c r="B113" t="str">
        <f t="shared" si="17"/>
        <v>Mutant</v>
      </c>
      <c r="C113">
        <f t="shared" si="17"/>
        <v>1</v>
      </c>
      <c r="D113">
        <v>8</v>
      </c>
      <c r="E113">
        <v>229.30199999999999</v>
      </c>
      <c r="F113">
        <v>6551.6149999999998</v>
      </c>
      <c r="G113">
        <v>2967.04</v>
      </c>
      <c r="H113">
        <v>153.18700000000001</v>
      </c>
      <c r="I113">
        <v>10416.713</v>
      </c>
      <c r="K113">
        <f t="shared" si="12"/>
        <v>3.5108097632657462</v>
      </c>
      <c r="L113">
        <f t="shared" si="13"/>
        <v>67.99998041609274</v>
      </c>
    </row>
    <row r="114" spans="1:12" x14ac:dyDescent="0.25">
      <c r="A114" t="str">
        <f t="shared" si="17"/>
        <v>JV8</v>
      </c>
      <c r="B114" t="str">
        <f t="shared" si="17"/>
        <v>Mutant</v>
      </c>
      <c r="C114">
        <f t="shared" si="17"/>
        <v>1</v>
      </c>
      <c r="D114">
        <v>9</v>
      </c>
      <c r="E114">
        <v>369.08499999999998</v>
      </c>
      <c r="F114">
        <v>6819.2129999999997</v>
      </c>
      <c r="G114">
        <v>2535.723</v>
      </c>
      <c r="H114">
        <v>245.09899999999999</v>
      </c>
      <c r="I114">
        <v>4647.3090000000002</v>
      </c>
      <c r="K114">
        <f t="shared" si="12"/>
        <v>1.8327352790505904</v>
      </c>
      <c r="L114">
        <f t="shared" si="13"/>
        <v>18.96094639309014</v>
      </c>
    </row>
    <row r="115" spans="1:12" x14ac:dyDescent="0.25">
      <c r="A115" t="s">
        <v>87</v>
      </c>
      <c r="B115" t="s">
        <v>93</v>
      </c>
      <c r="C115">
        <v>2</v>
      </c>
      <c r="D115">
        <v>1</v>
      </c>
      <c r="E115">
        <v>149.83600000000001</v>
      </c>
      <c r="F115">
        <v>4351.9459999999999</v>
      </c>
      <c r="G115">
        <v>1713.3</v>
      </c>
      <c r="H115">
        <v>485.411</v>
      </c>
      <c r="I115">
        <v>5046.0739999999996</v>
      </c>
      <c r="K115">
        <f t="shared" si="12"/>
        <v>2.9452366777563763</v>
      </c>
      <c r="L115">
        <f t="shared" si="13"/>
        <v>10.39546693420627</v>
      </c>
    </row>
    <row r="116" spans="1:12" x14ac:dyDescent="0.25">
      <c r="A116" t="str">
        <f t="shared" ref="A116:C120" si="18">A115</f>
        <v>JV8</v>
      </c>
      <c r="B116" t="str">
        <f t="shared" si="18"/>
        <v>Mutant</v>
      </c>
      <c r="C116">
        <f t="shared" si="18"/>
        <v>2</v>
      </c>
      <c r="D116">
        <v>2</v>
      </c>
      <c r="E116">
        <v>116.80500000000001</v>
      </c>
      <c r="F116">
        <v>3152.779</v>
      </c>
      <c r="G116">
        <v>1315.972</v>
      </c>
      <c r="H116">
        <v>421.26400000000001</v>
      </c>
      <c r="I116">
        <v>1489.2650000000001</v>
      </c>
      <c r="K116">
        <f t="shared" si="12"/>
        <v>1.131684412738265</v>
      </c>
      <c r="L116">
        <f t="shared" si="13"/>
        <v>3.5352296896957727</v>
      </c>
    </row>
    <row r="117" spans="1:12" x14ac:dyDescent="0.25">
      <c r="A117" t="str">
        <f t="shared" si="18"/>
        <v>JV8</v>
      </c>
      <c r="B117" t="str">
        <f t="shared" si="18"/>
        <v>Mutant</v>
      </c>
      <c r="C117">
        <f t="shared" si="18"/>
        <v>2</v>
      </c>
      <c r="D117">
        <v>3</v>
      </c>
      <c r="E117">
        <v>223.55699999999999</v>
      </c>
      <c r="F117">
        <v>8767.0810000000001</v>
      </c>
      <c r="G117">
        <v>3300.2220000000002</v>
      </c>
      <c r="H117">
        <v>2459.6080000000002</v>
      </c>
      <c r="I117">
        <v>12568.512000000001</v>
      </c>
      <c r="K117">
        <f t="shared" si="12"/>
        <v>3.8083837996352972</v>
      </c>
      <c r="L117">
        <f t="shared" si="13"/>
        <v>5.109965490435874</v>
      </c>
    </row>
    <row r="118" spans="1:12" x14ac:dyDescent="0.25">
      <c r="A118" t="str">
        <f t="shared" si="18"/>
        <v>JV8</v>
      </c>
      <c r="B118" t="str">
        <f t="shared" si="18"/>
        <v>Mutant</v>
      </c>
      <c r="C118">
        <f t="shared" si="18"/>
        <v>2</v>
      </c>
      <c r="D118">
        <v>4</v>
      </c>
      <c r="E118">
        <v>135.953</v>
      </c>
      <c r="F118">
        <v>5904.8789999999999</v>
      </c>
      <c r="G118">
        <v>1789.415</v>
      </c>
      <c r="H118">
        <v>1528.519</v>
      </c>
      <c r="I118">
        <v>5488.88</v>
      </c>
      <c r="K118">
        <f t="shared" si="12"/>
        <v>3.067415887315128</v>
      </c>
      <c r="L118">
        <f t="shared" si="13"/>
        <v>3.5909792419983004</v>
      </c>
    </row>
    <row r="119" spans="1:12" x14ac:dyDescent="0.25">
      <c r="A119" t="str">
        <f t="shared" si="18"/>
        <v>JV8</v>
      </c>
      <c r="B119" t="str">
        <f t="shared" si="18"/>
        <v>Mutant</v>
      </c>
      <c r="C119">
        <f t="shared" si="18"/>
        <v>2</v>
      </c>
      <c r="D119">
        <v>5</v>
      </c>
      <c r="E119">
        <v>201.53700000000001</v>
      </c>
      <c r="F119">
        <v>14093.679</v>
      </c>
      <c r="G119">
        <v>3516.12</v>
      </c>
      <c r="H119">
        <v>1328.4179999999999</v>
      </c>
      <c r="I119">
        <v>22713.796999999999</v>
      </c>
      <c r="K119">
        <f t="shared" si="12"/>
        <v>6.4599038144318168</v>
      </c>
      <c r="L119">
        <f t="shared" si="13"/>
        <v>17.09838093130325</v>
      </c>
    </row>
    <row r="120" spans="1:12" x14ac:dyDescent="0.25">
      <c r="A120" t="str">
        <f t="shared" si="18"/>
        <v>JV8</v>
      </c>
      <c r="B120" t="str">
        <f t="shared" si="18"/>
        <v>Mutant</v>
      </c>
      <c r="C120">
        <f t="shared" si="18"/>
        <v>2</v>
      </c>
      <c r="D120">
        <v>6</v>
      </c>
      <c r="E120">
        <v>122.55</v>
      </c>
      <c r="F120">
        <v>8071.5169999999998</v>
      </c>
      <c r="G120">
        <v>2149.8829999999998</v>
      </c>
      <c r="H120">
        <v>1230.7619999999999</v>
      </c>
      <c r="I120">
        <v>7677.5389999999998</v>
      </c>
      <c r="K120">
        <f t="shared" si="12"/>
        <v>3.5711427086962408</v>
      </c>
      <c r="L120">
        <f t="shared" si="13"/>
        <v>6.2380370859678802</v>
      </c>
    </row>
    <row r="121" spans="1:12" x14ac:dyDescent="0.25">
      <c r="A121" t="s">
        <v>87</v>
      </c>
      <c r="B121" t="s">
        <v>93</v>
      </c>
      <c r="C121">
        <v>2</v>
      </c>
      <c r="D121">
        <v>1</v>
      </c>
      <c r="E121">
        <v>258.024</v>
      </c>
      <c r="F121">
        <v>5902.0060000000003</v>
      </c>
      <c r="G121">
        <v>1661.6</v>
      </c>
      <c r="H121">
        <v>1202.9960000000001</v>
      </c>
      <c r="I121">
        <v>3840.2060000000001</v>
      </c>
      <c r="K121">
        <f t="shared" si="12"/>
        <v>2.3111494944631681</v>
      </c>
      <c r="L121">
        <f t="shared" si="13"/>
        <v>3.1922018028322618</v>
      </c>
    </row>
    <row r="122" spans="1:12" x14ac:dyDescent="0.25">
      <c r="A122" t="str">
        <f t="shared" ref="A122:C135" si="19">A121</f>
        <v>JV8</v>
      </c>
      <c r="B122" t="str">
        <f t="shared" si="19"/>
        <v>Mutant</v>
      </c>
      <c r="C122">
        <f t="shared" si="19"/>
        <v>2</v>
      </c>
      <c r="D122">
        <v>2</v>
      </c>
      <c r="E122">
        <v>154.62299999999999</v>
      </c>
      <c r="F122">
        <v>5246.1750000000002</v>
      </c>
      <c r="G122">
        <v>1491.6579999999999</v>
      </c>
      <c r="H122">
        <v>1156.0830000000001</v>
      </c>
      <c r="I122">
        <v>3814.8339999999998</v>
      </c>
      <c r="K122">
        <f t="shared" si="12"/>
        <v>2.5574454734262142</v>
      </c>
      <c r="L122">
        <f t="shared" si="13"/>
        <v>3.2997924889475927</v>
      </c>
    </row>
    <row r="123" spans="1:12" x14ac:dyDescent="0.25">
      <c r="A123" t="str">
        <f t="shared" si="19"/>
        <v>JV8</v>
      </c>
      <c r="B123" t="str">
        <f t="shared" si="19"/>
        <v>Mutant</v>
      </c>
      <c r="C123">
        <f t="shared" si="19"/>
        <v>2</v>
      </c>
      <c r="D123">
        <v>3</v>
      </c>
      <c r="E123">
        <v>330.78800000000001</v>
      </c>
      <c r="F123">
        <v>6738.79</v>
      </c>
      <c r="G123">
        <v>2579.2849999999999</v>
      </c>
      <c r="H123">
        <v>2578.328</v>
      </c>
      <c r="I123">
        <v>4259.076</v>
      </c>
      <c r="K123">
        <f t="shared" si="12"/>
        <v>1.651262268419349</v>
      </c>
      <c r="L123">
        <f t="shared" si="13"/>
        <v>1.6518751687139883</v>
      </c>
    </row>
    <row r="124" spans="1:12" x14ac:dyDescent="0.25">
      <c r="A124" t="str">
        <f t="shared" si="19"/>
        <v>JV8</v>
      </c>
      <c r="B124" t="str">
        <f t="shared" si="19"/>
        <v>Mutant</v>
      </c>
      <c r="C124">
        <f t="shared" si="19"/>
        <v>2</v>
      </c>
      <c r="D124">
        <v>4</v>
      </c>
      <c r="E124">
        <v>239.35499999999999</v>
      </c>
      <c r="F124">
        <v>6287.3670000000002</v>
      </c>
      <c r="G124">
        <v>1732.9280000000001</v>
      </c>
      <c r="H124">
        <v>883.21900000000005</v>
      </c>
      <c r="I124">
        <v>3457.2379999999998</v>
      </c>
      <c r="K124">
        <f t="shared" si="12"/>
        <v>1.9950269139860395</v>
      </c>
      <c r="L124">
        <f t="shared" si="13"/>
        <v>3.9143609908754224</v>
      </c>
    </row>
    <row r="125" spans="1:12" x14ac:dyDescent="0.25">
      <c r="A125" t="str">
        <f t="shared" si="19"/>
        <v>JV8</v>
      </c>
      <c r="B125" t="str">
        <f t="shared" si="19"/>
        <v>Mutant</v>
      </c>
      <c r="C125">
        <f t="shared" si="19"/>
        <v>2</v>
      </c>
      <c r="D125">
        <v>5</v>
      </c>
      <c r="E125">
        <v>224.99299999999999</v>
      </c>
      <c r="F125">
        <v>6302.6859999999997</v>
      </c>
      <c r="G125">
        <v>1692.2370000000001</v>
      </c>
      <c r="H125">
        <v>679.28800000000001</v>
      </c>
      <c r="I125">
        <v>5074.7969999999996</v>
      </c>
      <c r="K125">
        <f t="shared" si="12"/>
        <v>2.9988689527530714</v>
      </c>
      <c r="L125">
        <f t="shared" si="13"/>
        <v>7.470759088928407</v>
      </c>
    </row>
    <row r="126" spans="1:12" x14ac:dyDescent="0.25">
      <c r="A126" t="str">
        <f t="shared" si="19"/>
        <v>JV8</v>
      </c>
      <c r="B126" t="str">
        <f t="shared" si="19"/>
        <v>Mutant</v>
      </c>
      <c r="C126">
        <f t="shared" si="19"/>
        <v>2</v>
      </c>
      <c r="D126">
        <v>6</v>
      </c>
      <c r="E126">
        <v>264.24799999999999</v>
      </c>
      <c r="F126">
        <v>6520.9780000000001</v>
      </c>
      <c r="G126">
        <v>1914.3579999999999</v>
      </c>
      <c r="H126">
        <v>1137.8920000000001</v>
      </c>
      <c r="I126">
        <v>3844.5140000000001</v>
      </c>
      <c r="K126">
        <f t="shared" si="12"/>
        <v>2.0082523749476326</v>
      </c>
      <c r="L126">
        <f t="shared" si="13"/>
        <v>3.3786282002158377</v>
      </c>
    </row>
    <row r="127" spans="1:12" x14ac:dyDescent="0.25">
      <c r="A127" t="str">
        <f t="shared" si="19"/>
        <v>JV8</v>
      </c>
      <c r="B127" t="str">
        <f t="shared" si="19"/>
        <v>Mutant</v>
      </c>
      <c r="C127">
        <f t="shared" si="19"/>
        <v>2</v>
      </c>
      <c r="D127">
        <v>7</v>
      </c>
      <c r="E127">
        <v>194.83500000000001</v>
      </c>
      <c r="F127">
        <v>5268.1949999999997</v>
      </c>
      <c r="G127">
        <v>1821.9670000000001</v>
      </c>
      <c r="H127">
        <v>599.34400000000005</v>
      </c>
      <c r="I127">
        <v>8434.857</v>
      </c>
      <c r="K127">
        <f t="shared" si="12"/>
        <v>4.6295333559828471</v>
      </c>
      <c r="L127">
        <f t="shared" si="13"/>
        <v>14.073482006994313</v>
      </c>
    </row>
    <row r="128" spans="1:12" x14ac:dyDescent="0.25">
      <c r="A128" t="str">
        <f t="shared" si="19"/>
        <v>JV8</v>
      </c>
      <c r="B128" t="str">
        <f t="shared" si="19"/>
        <v>Mutant</v>
      </c>
      <c r="C128">
        <f t="shared" si="19"/>
        <v>2</v>
      </c>
      <c r="D128">
        <v>8</v>
      </c>
      <c r="E128">
        <v>223.07900000000001</v>
      </c>
      <c r="F128">
        <v>5515.2089999999998</v>
      </c>
      <c r="G128">
        <v>1700.854</v>
      </c>
      <c r="H128">
        <v>2095.7890000000002</v>
      </c>
      <c r="I128">
        <v>3475.4290000000001</v>
      </c>
      <c r="K128">
        <f t="shared" si="12"/>
        <v>2.0433435203727068</v>
      </c>
      <c r="L128">
        <f t="shared" si="13"/>
        <v>1.6582914596841569</v>
      </c>
    </row>
    <row r="129" spans="1:12" x14ac:dyDescent="0.25">
      <c r="A129" t="str">
        <f t="shared" si="19"/>
        <v>JV8</v>
      </c>
      <c r="B129" t="str">
        <f t="shared" si="19"/>
        <v>Mutant</v>
      </c>
      <c r="C129">
        <f t="shared" si="19"/>
        <v>2</v>
      </c>
      <c r="D129">
        <v>9</v>
      </c>
      <c r="E129">
        <v>206.32400000000001</v>
      </c>
      <c r="F129">
        <v>7631.5829999999996</v>
      </c>
      <c r="G129">
        <v>2118.7669999999998</v>
      </c>
      <c r="H129">
        <v>2113.98</v>
      </c>
      <c r="I129">
        <v>6212.21</v>
      </c>
      <c r="K129">
        <f t="shared" si="12"/>
        <v>2.9319929940385143</v>
      </c>
      <c r="L129">
        <f t="shared" si="13"/>
        <v>2.9386323427846999</v>
      </c>
    </row>
    <row r="130" spans="1:12" x14ac:dyDescent="0.25">
      <c r="A130" t="str">
        <f t="shared" si="19"/>
        <v>JV8</v>
      </c>
      <c r="B130" t="str">
        <f t="shared" si="19"/>
        <v>Mutant</v>
      </c>
      <c r="C130">
        <f t="shared" si="19"/>
        <v>2</v>
      </c>
      <c r="D130">
        <v>10</v>
      </c>
      <c r="E130">
        <v>288.66199999999998</v>
      </c>
      <c r="F130">
        <v>7929.8190000000004</v>
      </c>
      <c r="G130">
        <v>2679.3359999999998</v>
      </c>
      <c r="H130">
        <v>2647.741</v>
      </c>
      <c r="I130">
        <v>5654.0349999999999</v>
      </c>
      <c r="K130">
        <f t="shared" ref="K130:K193" si="20">I130/G130</f>
        <v>2.1102373871735387</v>
      </c>
      <c r="L130">
        <f t="shared" ref="L130:L193" si="21">I130/H130</f>
        <v>2.1354184567146106</v>
      </c>
    </row>
    <row r="131" spans="1:12" x14ac:dyDescent="0.25">
      <c r="A131" t="str">
        <f t="shared" si="19"/>
        <v>JV8</v>
      </c>
      <c r="B131" t="str">
        <f t="shared" si="19"/>
        <v>Mutant</v>
      </c>
      <c r="C131">
        <f t="shared" si="19"/>
        <v>2</v>
      </c>
      <c r="D131">
        <v>11</v>
      </c>
      <c r="E131">
        <v>228.82300000000001</v>
      </c>
      <c r="F131">
        <v>6136.0950000000003</v>
      </c>
      <c r="G131">
        <v>1960.3140000000001</v>
      </c>
      <c r="H131">
        <v>1843.0309999999999</v>
      </c>
      <c r="I131">
        <v>4594.6509999999998</v>
      </c>
      <c r="K131">
        <f t="shared" si="20"/>
        <v>2.3438342020717089</v>
      </c>
      <c r="L131">
        <f t="shared" si="21"/>
        <v>2.492986281836822</v>
      </c>
    </row>
    <row r="132" spans="1:12" x14ac:dyDescent="0.25">
      <c r="A132" t="str">
        <f t="shared" si="19"/>
        <v>JV8</v>
      </c>
      <c r="B132" t="str">
        <f t="shared" si="19"/>
        <v>Mutant</v>
      </c>
      <c r="C132">
        <f t="shared" si="19"/>
        <v>2</v>
      </c>
      <c r="D132">
        <v>12</v>
      </c>
      <c r="E132">
        <v>191.48400000000001</v>
      </c>
      <c r="F132">
        <v>4574.067</v>
      </c>
      <c r="G132">
        <v>1407.405</v>
      </c>
      <c r="H132">
        <v>1291.558</v>
      </c>
      <c r="I132">
        <v>2972.7849999999999</v>
      </c>
      <c r="K132">
        <f t="shared" si="20"/>
        <v>2.112245586735872</v>
      </c>
      <c r="L132">
        <f t="shared" si="21"/>
        <v>2.3017046079231438</v>
      </c>
    </row>
    <row r="133" spans="1:12" x14ac:dyDescent="0.25">
      <c r="A133" t="str">
        <f t="shared" si="19"/>
        <v>JV8</v>
      </c>
      <c r="B133" t="str">
        <f t="shared" si="19"/>
        <v>Mutant</v>
      </c>
      <c r="C133">
        <f t="shared" si="19"/>
        <v>2</v>
      </c>
      <c r="D133">
        <v>13</v>
      </c>
      <c r="E133">
        <v>197.70699999999999</v>
      </c>
      <c r="F133">
        <v>4524.2809999999999</v>
      </c>
      <c r="G133">
        <v>1454.319</v>
      </c>
      <c r="H133">
        <v>1758.299</v>
      </c>
      <c r="I133">
        <v>3686.0610000000001</v>
      </c>
      <c r="K133">
        <f t="shared" si="20"/>
        <v>2.5345615370492993</v>
      </c>
      <c r="L133">
        <f t="shared" si="21"/>
        <v>2.0963789435130202</v>
      </c>
    </row>
    <row r="134" spans="1:12" x14ac:dyDescent="0.25">
      <c r="A134" t="str">
        <f t="shared" si="19"/>
        <v>JV8</v>
      </c>
      <c r="B134" t="str">
        <f t="shared" si="19"/>
        <v>Mutant</v>
      </c>
      <c r="C134">
        <f t="shared" si="19"/>
        <v>2</v>
      </c>
      <c r="D134">
        <v>14</v>
      </c>
      <c r="E134">
        <v>184.303</v>
      </c>
      <c r="F134">
        <v>3129.8009999999999</v>
      </c>
      <c r="G134">
        <v>1220.7090000000001</v>
      </c>
      <c r="H134">
        <v>1725.7470000000001</v>
      </c>
      <c r="I134">
        <v>1635.271</v>
      </c>
      <c r="K134">
        <f t="shared" si="20"/>
        <v>1.3396075559367546</v>
      </c>
      <c r="L134">
        <f t="shared" si="21"/>
        <v>0.94757284816372267</v>
      </c>
    </row>
    <row r="135" spans="1:12" x14ac:dyDescent="0.25">
      <c r="A135" t="str">
        <f t="shared" si="19"/>
        <v>JV8</v>
      </c>
      <c r="B135" t="str">
        <f t="shared" si="19"/>
        <v>Mutant</v>
      </c>
      <c r="C135">
        <f t="shared" si="19"/>
        <v>2</v>
      </c>
      <c r="D135">
        <v>15</v>
      </c>
      <c r="E135">
        <v>115.848</v>
      </c>
      <c r="F135">
        <v>3135.067</v>
      </c>
      <c r="G135">
        <v>980.39700000000005</v>
      </c>
      <c r="H135">
        <v>534.71799999999996</v>
      </c>
      <c r="I135">
        <v>3326.0720000000001</v>
      </c>
      <c r="K135">
        <f t="shared" si="20"/>
        <v>3.3925766806711972</v>
      </c>
      <c r="L135">
        <f t="shared" si="21"/>
        <v>6.2202357130300463</v>
      </c>
    </row>
    <row r="136" spans="1:12" x14ac:dyDescent="0.25">
      <c r="A136" t="s">
        <v>87</v>
      </c>
      <c r="B136" t="s">
        <v>85</v>
      </c>
      <c r="C136">
        <v>1</v>
      </c>
      <c r="D136">
        <v>1</v>
      </c>
      <c r="E136">
        <v>276.69400000000002</v>
      </c>
      <c r="F136">
        <v>33343.536</v>
      </c>
      <c r="G136">
        <v>7431.4830000000002</v>
      </c>
      <c r="H136">
        <v>4824.9110000000001</v>
      </c>
      <c r="I136">
        <v>29796.778999999999</v>
      </c>
      <c r="K136">
        <f t="shared" si="20"/>
        <v>4.0095333596268734</v>
      </c>
      <c r="L136">
        <f t="shared" si="21"/>
        <v>6.1756121511878659</v>
      </c>
    </row>
    <row r="137" spans="1:12" x14ac:dyDescent="0.25">
      <c r="A137" t="str">
        <f t="shared" ref="A137:C146" si="22">A136</f>
        <v>JV8</v>
      </c>
      <c r="B137" t="str">
        <f t="shared" si="22"/>
        <v>Mut</v>
      </c>
      <c r="C137">
        <f t="shared" si="22"/>
        <v>1</v>
      </c>
      <c r="D137">
        <v>2</v>
      </c>
      <c r="E137">
        <v>202.97300000000001</v>
      </c>
      <c r="F137">
        <v>25050.377</v>
      </c>
      <c r="G137">
        <v>7716.7929999999997</v>
      </c>
      <c r="H137">
        <v>3953.181</v>
      </c>
      <c r="I137">
        <v>17209.598000000002</v>
      </c>
      <c r="K137">
        <f t="shared" si="20"/>
        <v>2.230148975098853</v>
      </c>
      <c r="L137">
        <f t="shared" si="21"/>
        <v>4.3533544252084591</v>
      </c>
    </row>
    <row r="138" spans="1:12" x14ac:dyDescent="0.25">
      <c r="A138" t="str">
        <f t="shared" si="22"/>
        <v>JV8</v>
      </c>
      <c r="B138" t="str">
        <f t="shared" si="22"/>
        <v>Mut</v>
      </c>
      <c r="C138">
        <f t="shared" si="22"/>
        <v>1</v>
      </c>
      <c r="D138">
        <v>3</v>
      </c>
      <c r="E138">
        <v>151.751</v>
      </c>
      <c r="F138">
        <v>17056.89</v>
      </c>
      <c r="G138">
        <v>4995.8100000000004</v>
      </c>
      <c r="H138">
        <v>4909.1629999999996</v>
      </c>
      <c r="I138">
        <v>18255.098999999998</v>
      </c>
      <c r="K138">
        <f t="shared" si="20"/>
        <v>3.6540819206495039</v>
      </c>
      <c r="L138">
        <f t="shared" si="21"/>
        <v>3.7185766697907567</v>
      </c>
    </row>
    <row r="139" spans="1:12" x14ac:dyDescent="0.25">
      <c r="A139" t="str">
        <f t="shared" si="22"/>
        <v>JV8</v>
      </c>
      <c r="B139" t="str">
        <f t="shared" si="22"/>
        <v>Mut</v>
      </c>
      <c r="C139">
        <f t="shared" si="22"/>
        <v>1</v>
      </c>
      <c r="D139">
        <v>4</v>
      </c>
      <c r="E139">
        <v>240.31200000000001</v>
      </c>
      <c r="F139">
        <v>25598.977999999999</v>
      </c>
      <c r="G139">
        <v>6159.0730000000003</v>
      </c>
      <c r="H139">
        <v>3564.9479999999999</v>
      </c>
      <c r="I139">
        <v>24773.683000000001</v>
      </c>
      <c r="K139">
        <f t="shared" si="20"/>
        <v>4.0223070906936806</v>
      </c>
      <c r="L139">
        <f t="shared" si="21"/>
        <v>6.9492410548484864</v>
      </c>
    </row>
    <row r="140" spans="1:12" x14ac:dyDescent="0.25">
      <c r="A140" t="str">
        <f t="shared" si="22"/>
        <v>JV8</v>
      </c>
      <c r="B140" t="str">
        <f t="shared" si="22"/>
        <v>Mut</v>
      </c>
      <c r="C140">
        <f t="shared" si="22"/>
        <v>1</v>
      </c>
      <c r="D140">
        <v>5</v>
      </c>
      <c r="E140">
        <v>278.13</v>
      </c>
      <c r="F140">
        <v>41362.394999999997</v>
      </c>
      <c r="G140">
        <v>6102.107</v>
      </c>
      <c r="H140">
        <v>2787.0450000000001</v>
      </c>
      <c r="I140">
        <v>23057.51</v>
      </c>
      <c r="K140">
        <f t="shared" si="20"/>
        <v>3.7786145015156238</v>
      </c>
      <c r="L140">
        <f t="shared" si="21"/>
        <v>8.2731028741911228</v>
      </c>
    </row>
    <row r="141" spans="1:12" x14ac:dyDescent="0.25">
      <c r="A141" t="str">
        <f t="shared" si="22"/>
        <v>JV8</v>
      </c>
      <c r="B141" t="str">
        <f t="shared" si="22"/>
        <v>Mut</v>
      </c>
      <c r="C141">
        <f t="shared" si="22"/>
        <v>1</v>
      </c>
      <c r="D141">
        <v>6</v>
      </c>
      <c r="E141">
        <v>178.08</v>
      </c>
      <c r="F141">
        <v>15293.325000000001</v>
      </c>
      <c r="G141">
        <v>2340.8879999999999</v>
      </c>
      <c r="H141">
        <v>1267.6220000000001</v>
      </c>
      <c r="I141">
        <v>10530.168</v>
      </c>
      <c r="K141">
        <f t="shared" si="20"/>
        <v>4.4983647231307096</v>
      </c>
      <c r="L141">
        <f t="shared" si="21"/>
        <v>8.3070252804069344</v>
      </c>
    </row>
    <row r="142" spans="1:12" x14ac:dyDescent="0.25">
      <c r="A142" t="str">
        <f t="shared" si="22"/>
        <v>JV8</v>
      </c>
      <c r="B142" t="str">
        <f t="shared" si="22"/>
        <v>Mut</v>
      </c>
      <c r="C142">
        <f t="shared" si="22"/>
        <v>1</v>
      </c>
      <c r="D142">
        <v>7</v>
      </c>
      <c r="E142">
        <v>135.953</v>
      </c>
      <c r="F142">
        <v>11561.307000000001</v>
      </c>
      <c r="G142">
        <v>3064.6970000000001</v>
      </c>
      <c r="H142">
        <v>1586.442</v>
      </c>
      <c r="I142">
        <v>5791.4250000000002</v>
      </c>
      <c r="K142">
        <f t="shared" si="20"/>
        <v>1.8897218876776398</v>
      </c>
      <c r="L142">
        <f t="shared" si="21"/>
        <v>3.650574682213406</v>
      </c>
    </row>
    <row r="143" spans="1:12" x14ac:dyDescent="0.25">
      <c r="A143" t="str">
        <f t="shared" si="22"/>
        <v>JV8</v>
      </c>
      <c r="B143" t="str">
        <f t="shared" si="22"/>
        <v>Mut</v>
      </c>
      <c r="C143">
        <f t="shared" si="22"/>
        <v>1</v>
      </c>
      <c r="D143">
        <v>8</v>
      </c>
      <c r="E143">
        <v>213.02600000000001</v>
      </c>
      <c r="F143">
        <v>30960.521000000001</v>
      </c>
      <c r="G143">
        <v>8048.5389999999998</v>
      </c>
      <c r="H143">
        <v>2848.32</v>
      </c>
      <c r="I143">
        <v>26264.383999999998</v>
      </c>
      <c r="K143">
        <f t="shared" si="20"/>
        <v>3.2632486467419737</v>
      </c>
      <c r="L143">
        <f t="shared" si="21"/>
        <v>9.2210088754072572</v>
      </c>
    </row>
    <row r="144" spans="1:12" x14ac:dyDescent="0.25">
      <c r="A144" t="str">
        <f t="shared" si="22"/>
        <v>JV8</v>
      </c>
      <c r="B144" t="str">
        <f t="shared" si="22"/>
        <v>Mut</v>
      </c>
      <c r="C144">
        <f t="shared" si="22"/>
        <v>1</v>
      </c>
      <c r="D144">
        <v>9</v>
      </c>
      <c r="E144">
        <v>142.655</v>
      </c>
      <c r="F144">
        <v>10661.813</v>
      </c>
      <c r="G144">
        <v>3390.6979999999999</v>
      </c>
      <c r="H144">
        <v>1644.366</v>
      </c>
      <c r="I144">
        <v>8692.4030000000002</v>
      </c>
      <c r="K144">
        <f t="shared" si="20"/>
        <v>2.5636028333989049</v>
      </c>
      <c r="L144">
        <f t="shared" si="21"/>
        <v>5.2861729079779076</v>
      </c>
    </row>
    <row r="145" spans="1:12" x14ac:dyDescent="0.25">
      <c r="A145" t="str">
        <f t="shared" si="22"/>
        <v>JV8</v>
      </c>
      <c r="B145" t="str">
        <f t="shared" si="22"/>
        <v>Mut</v>
      </c>
      <c r="C145">
        <f t="shared" si="22"/>
        <v>1</v>
      </c>
      <c r="D145">
        <v>10</v>
      </c>
      <c r="E145">
        <v>146.48500000000001</v>
      </c>
      <c r="F145">
        <v>11123.288</v>
      </c>
      <c r="G145">
        <v>2227.913</v>
      </c>
      <c r="H145">
        <v>1238.421</v>
      </c>
      <c r="I145">
        <v>5046.5529999999999</v>
      </c>
      <c r="K145">
        <f t="shared" si="20"/>
        <v>2.2651481453719242</v>
      </c>
      <c r="L145">
        <f t="shared" si="21"/>
        <v>4.0749898459409195</v>
      </c>
    </row>
    <row r="146" spans="1:12" x14ac:dyDescent="0.25">
      <c r="A146" t="str">
        <f t="shared" si="22"/>
        <v>JV8</v>
      </c>
      <c r="B146" t="str">
        <f t="shared" si="22"/>
        <v>Mut</v>
      </c>
      <c r="C146">
        <f t="shared" si="22"/>
        <v>1</v>
      </c>
      <c r="D146">
        <v>11</v>
      </c>
      <c r="E146">
        <v>133.56</v>
      </c>
      <c r="F146">
        <v>13316.734</v>
      </c>
      <c r="G146">
        <v>3329.902</v>
      </c>
      <c r="H146">
        <v>1985.6859999999999</v>
      </c>
      <c r="I146">
        <v>11723.111000000001</v>
      </c>
      <c r="K146">
        <f t="shared" si="20"/>
        <v>3.5205573617481836</v>
      </c>
      <c r="L146">
        <f t="shared" si="21"/>
        <v>5.9038090614528187</v>
      </c>
    </row>
    <row r="147" spans="1:12" x14ac:dyDescent="0.25">
      <c r="A147" t="s">
        <v>87</v>
      </c>
      <c r="B147" t="s">
        <v>85</v>
      </c>
      <c r="C147">
        <v>1</v>
      </c>
      <c r="D147">
        <v>1</v>
      </c>
      <c r="E147">
        <v>157.97399999999999</v>
      </c>
      <c r="F147">
        <v>21761.166000000001</v>
      </c>
      <c r="G147">
        <v>4787.5709999999999</v>
      </c>
      <c r="H147">
        <v>3810.047</v>
      </c>
      <c r="I147">
        <v>11883.478999999999</v>
      </c>
      <c r="K147">
        <f t="shared" si="20"/>
        <v>2.4821520140380162</v>
      </c>
      <c r="L147">
        <f t="shared" si="21"/>
        <v>3.1189848839135053</v>
      </c>
    </row>
    <row r="148" spans="1:12" x14ac:dyDescent="0.25">
      <c r="A148" t="str">
        <f t="shared" ref="A148:C161" si="23">A147</f>
        <v>JV8</v>
      </c>
      <c r="B148" t="str">
        <f t="shared" si="23"/>
        <v>Mut</v>
      </c>
      <c r="C148">
        <f t="shared" si="23"/>
        <v>1</v>
      </c>
      <c r="D148">
        <v>2</v>
      </c>
      <c r="E148">
        <v>281.00200000000001</v>
      </c>
      <c r="F148">
        <v>25376.378000000001</v>
      </c>
      <c r="G148">
        <v>6826.3940000000002</v>
      </c>
      <c r="H148">
        <v>4547.259</v>
      </c>
      <c r="I148">
        <v>26756.974999999999</v>
      </c>
      <c r="K148">
        <f t="shared" si="20"/>
        <v>3.9196353155121133</v>
      </c>
      <c r="L148">
        <f t="shared" si="21"/>
        <v>5.8841985908434067</v>
      </c>
    </row>
    <row r="149" spans="1:12" x14ac:dyDescent="0.25">
      <c r="A149" t="str">
        <f t="shared" si="23"/>
        <v>JV8</v>
      </c>
      <c r="B149" t="str">
        <f t="shared" si="23"/>
        <v>Mut</v>
      </c>
      <c r="C149">
        <f t="shared" si="23"/>
        <v>1</v>
      </c>
      <c r="D149">
        <v>3</v>
      </c>
      <c r="E149">
        <v>185.26</v>
      </c>
      <c r="F149">
        <v>24180.562000000002</v>
      </c>
      <c r="G149">
        <v>5542.9750000000004</v>
      </c>
      <c r="H149">
        <v>3100.6</v>
      </c>
      <c r="I149">
        <v>19740.534</v>
      </c>
      <c r="K149">
        <f t="shared" si="20"/>
        <v>3.5613608215804686</v>
      </c>
      <c r="L149">
        <f t="shared" si="21"/>
        <v>6.3666819325291879</v>
      </c>
    </row>
    <row r="150" spans="1:12" x14ac:dyDescent="0.25">
      <c r="A150" t="str">
        <f t="shared" si="23"/>
        <v>JV8</v>
      </c>
      <c r="B150" t="str">
        <f t="shared" si="23"/>
        <v>Mut</v>
      </c>
      <c r="C150">
        <f t="shared" si="23"/>
        <v>1</v>
      </c>
      <c r="D150">
        <v>4</v>
      </c>
      <c r="E150">
        <v>247.49299999999999</v>
      </c>
      <c r="F150">
        <v>9095.9549999999999</v>
      </c>
      <c r="G150">
        <v>2229.828</v>
      </c>
      <c r="H150">
        <v>1600.8040000000001</v>
      </c>
      <c r="I150">
        <v>4459.1769999999997</v>
      </c>
      <c r="K150">
        <f t="shared" si="20"/>
        <v>1.9997851852250486</v>
      </c>
      <c r="L150">
        <f t="shared" si="21"/>
        <v>2.7855858681012786</v>
      </c>
    </row>
    <row r="151" spans="1:12" x14ac:dyDescent="0.25">
      <c r="A151" t="str">
        <f t="shared" si="23"/>
        <v>JV8</v>
      </c>
      <c r="B151" t="str">
        <f t="shared" si="23"/>
        <v>Mut</v>
      </c>
      <c r="C151">
        <f t="shared" si="23"/>
        <v>1</v>
      </c>
      <c r="D151">
        <v>5</v>
      </c>
      <c r="E151">
        <v>159.88900000000001</v>
      </c>
      <c r="F151">
        <v>23478.295999999998</v>
      </c>
      <c r="G151">
        <v>6381.6729999999998</v>
      </c>
      <c r="H151">
        <v>4763.1570000000002</v>
      </c>
      <c r="I151">
        <v>19578.251</v>
      </c>
      <c r="K151">
        <f t="shared" si="20"/>
        <v>3.0678869005039902</v>
      </c>
      <c r="L151">
        <f t="shared" si="21"/>
        <v>4.1103518107843175</v>
      </c>
    </row>
    <row r="152" spans="1:12" x14ac:dyDescent="0.25">
      <c r="A152" t="str">
        <f t="shared" si="23"/>
        <v>JV8</v>
      </c>
      <c r="B152" t="str">
        <f t="shared" si="23"/>
        <v>Mut</v>
      </c>
      <c r="C152">
        <f t="shared" si="23"/>
        <v>1</v>
      </c>
      <c r="D152">
        <v>6</v>
      </c>
      <c r="E152">
        <v>121.113</v>
      </c>
      <c r="F152">
        <v>13310.99</v>
      </c>
      <c r="G152">
        <v>3105.3870000000002</v>
      </c>
      <c r="H152">
        <v>2518.011</v>
      </c>
      <c r="I152">
        <v>9738.3819999999996</v>
      </c>
      <c r="K152">
        <f t="shared" si="20"/>
        <v>3.1359640521455132</v>
      </c>
      <c r="L152">
        <f t="shared" si="21"/>
        <v>3.8674898560808511</v>
      </c>
    </row>
    <row r="153" spans="1:12" x14ac:dyDescent="0.25">
      <c r="A153" t="str">
        <f t="shared" si="23"/>
        <v>JV8</v>
      </c>
      <c r="B153" t="str">
        <f t="shared" si="23"/>
        <v>Mut</v>
      </c>
      <c r="C153">
        <f t="shared" si="23"/>
        <v>1</v>
      </c>
      <c r="D153">
        <v>7</v>
      </c>
      <c r="E153">
        <v>146.48500000000001</v>
      </c>
      <c r="F153">
        <v>21356.655999999999</v>
      </c>
      <c r="G153">
        <v>3729.145</v>
      </c>
      <c r="H153">
        <v>2358.6010000000001</v>
      </c>
      <c r="I153">
        <v>16728.973999999998</v>
      </c>
      <c r="K153">
        <f t="shared" si="20"/>
        <v>4.4860079187052255</v>
      </c>
      <c r="L153">
        <f t="shared" si="21"/>
        <v>7.0927528649398512</v>
      </c>
    </row>
    <row r="154" spans="1:12" x14ac:dyDescent="0.25">
      <c r="A154" t="str">
        <f t="shared" si="23"/>
        <v>JV8</v>
      </c>
      <c r="B154" t="str">
        <f t="shared" si="23"/>
        <v>Mut</v>
      </c>
      <c r="C154">
        <f t="shared" si="23"/>
        <v>1</v>
      </c>
      <c r="D154">
        <v>8</v>
      </c>
      <c r="E154">
        <v>243.66300000000001</v>
      </c>
      <c r="F154">
        <v>31037.115000000002</v>
      </c>
      <c r="G154">
        <v>7062.3980000000001</v>
      </c>
      <c r="H154">
        <v>4086.2620000000002</v>
      </c>
      <c r="I154">
        <v>24975.219000000001</v>
      </c>
      <c r="K154">
        <f t="shared" si="20"/>
        <v>3.5363652685674185</v>
      </c>
      <c r="L154">
        <f t="shared" si="21"/>
        <v>6.1119964897013457</v>
      </c>
    </row>
    <row r="155" spans="1:12" x14ac:dyDescent="0.25">
      <c r="A155" t="str">
        <f t="shared" si="23"/>
        <v>JV8</v>
      </c>
      <c r="B155" t="str">
        <f t="shared" si="23"/>
        <v>Mut</v>
      </c>
      <c r="C155">
        <f t="shared" si="23"/>
        <v>1</v>
      </c>
      <c r="D155">
        <v>9</v>
      </c>
      <c r="E155">
        <v>244.62</v>
      </c>
      <c r="F155">
        <v>30730.261999999999</v>
      </c>
      <c r="G155">
        <v>7847.0020000000004</v>
      </c>
      <c r="H155">
        <v>5468.2960000000003</v>
      </c>
      <c r="I155">
        <v>29455.458999999999</v>
      </c>
      <c r="K155">
        <f t="shared" si="20"/>
        <v>3.7537213575324686</v>
      </c>
      <c r="L155">
        <f t="shared" si="21"/>
        <v>5.3865882534522633</v>
      </c>
    </row>
    <row r="156" spans="1:12" x14ac:dyDescent="0.25">
      <c r="A156" t="str">
        <f t="shared" si="23"/>
        <v>JV8</v>
      </c>
      <c r="B156" t="str">
        <f t="shared" si="23"/>
        <v>Mut</v>
      </c>
      <c r="C156">
        <f t="shared" si="23"/>
        <v>1</v>
      </c>
      <c r="D156">
        <v>10</v>
      </c>
      <c r="E156">
        <v>208.71700000000001</v>
      </c>
      <c r="F156">
        <v>23360.532999999999</v>
      </c>
      <c r="G156">
        <v>5825.8919999999998</v>
      </c>
      <c r="H156">
        <v>4230.3540000000003</v>
      </c>
      <c r="I156">
        <v>22112.059000000001</v>
      </c>
      <c r="K156">
        <f t="shared" si="20"/>
        <v>3.7954804174193413</v>
      </c>
      <c r="L156">
        <f t="shared" si="21"/>
        <v>5.2269996789866759</v>
      </c>
    </row>
    <row r="157" spans="1:12" x14ac:dyDescent="0.25">
      <c r="A157" t="str">
        <f t="shared" si="23"/>
        <v>JV8</v>
      </c>
      <c r="B157" t="str">
        <f t="shared" si="23"/>
        <v>Mut</v>
      </c>
      <c r="C157">
        <f t="shared" si="23"/>
        <v>1</v>
      </c>
      <c r="D157">
        <v>11</v>
      </c>
      <c r="E157">
        <v>154.14400000000001</v>
      </c>
      <c r="F157">
        <v>12377.507</v>
      </c>
      <c r="G157">
        <v>3691.806</v>
      </c>
      <c r="H157">
        <v>2114.9380000000001</v>
      </c>
      <c r="I157">
        <v>8944.2039999999997</v>
      </c>
      <c r="K157">
        <f t="shared" si="20"/>
        <v>2.4227177701103471</v>
      </c>
      <c r="L157">
        <f t="shared" si="21"/>
        <v>4.2290620339697895</v>
      </c>
    </row>
    <row r="158" spans="1:12" x14ac:dyDescent="0.25">
      <c r="A158" t="str">
        <f t="shared" si="23"/>
        <v>JV8</v>
      </c>
      <c r="B158" t="str">
        <f t="shared" si="23"/>
        <v>Mut</v>
      </c>
      <c r="C158">
        <f t="shared" si="23"/>
        <v>1</v>
      </c>
      <c r="D158">
        <v>12</v>
      </c>
      <c r="E158">
        <v>117.762</v>
      </c>
      <c r="F158">
        <v>16649.028999999999</v>
      </c>
      <c r="G158">
        <v>3218.3620000000001</v>
      </c>
      <c r="H158">
        <v>1405.49</v>
      </c>
      <c r="I158">
        <v>13755.232</v>
      </c>
      <c r="K158">
        <f t="shared" si="20"/>
        <v>4.2739853378830599</v>
      </c>
      <c r="L158">
        <f t="shared" si="21"/>
        <v>9.7867875260585269</v>
      </c>
    </row>
    <row r="159" spans="1:12" x14ac:dyDescent="0.25">
      <c r="A159" t="str">
        <f t="shared" si="23"/>
        <v>JV8</v>
      </c>
      <c r="B159" t="str">
        <f t="shared" si="23"/>
        <v>Mut</v>
      </c>
      <c r="C159">
        <f t="shared" si="23"/>
        <v>1</v>
      </c>
      <c r="D159">
        <v>13</v>
      </c>
      <c r="E159">
        <v>160.36799999999999</v>
      </c>
      <c r="F159">
        <v>13177.907999999999</v>
      </c>
      <c r="G159">
        <v>4228.4390000000003</v>
      </c>
      <c r="H159">
        <v>2747.3119999999999</v>
      </c>
      <c r="I159">
        <v>6748.3639999999996</v>
      </c>
      <c r="K159">
        <f t="shared" si="20"/>
        <v>1.5959468730659232</v>
      </c>
      <c r="L159">
        <f t="shared" si="21"/>
        <v>2.4563515174104724</v>
      </c>
    </row>
    <row r="160" spans="1:12" x14ac:dyDescent="0.25">
      <c r="A160" t="str">
        <f t="shared" si="23"/>
        <v>JV8</v>
      </c>
      <c r="B160" t="str">
        <f t="shared" si="23"/>
        <v>Mut</v>
      </c>
      <c r="C160">
        <f t="shared" si="23"/>
        <v>1</v>
      </c>
      <c r="D160">
        <v>14</v>
      </c>
      <c r="E160">
        <v>140.74100000000001</v>
      </c>
      <c r="F160">
        <v>11939.487999999999</v>
      </c>
      <c r="G160">
        <v>2090.0450000000001</v>
      </c>
      <c r="H160">
        <v>1679.7909999999999</v>
      </c>
      <c r="I160">
        <v>3967.0639999999999</v>
      </c>
      <c r="K160">
        <f t="shared" si="20"/>
        <v>1.8980758787490219</v>
      </c>
      <c r="L160">
        <f t="shared" si="21"/>
        <v>2.3616414184859904</v>
      </c>
    </row>
    <row r="161" spans="1:12" x14ac:dyDescent="0.25">
      <c r="A161" t="str">
        <f t="shared" si="23"/>
        <v>JV8</v>
      </c>
      <c r="B161" t="str">
        <f t="shared" si="23"/>
        <v>Mut</v>
      </c>
      <c r="C161">
        <f t="shared" si="23"/>
        <v>1</v>
      </c>
      <c r="D161">
        <v>15</v>
      </c>
      <c r="E161">
        <v>152.708</v>
      </c>
      <c r="F161">
        <v>12961.053</v>
      </c>
      <c r="G161">
        <v>3679.8380000000002</v>
      </c>
      <c r="H161">
        <v>2089.5659999999998</v>
      </c>
      <c r="I161">
        <v>11281.262000000001</v>
      </c>
      <c r="K161">
        <f t="shared" si="20"/>
        <v>3.0656952833249727</v>
      </c>
      <c r="L161">
        <f t="shared" si="21"/>
        <v>5.3988541161178931</v>
      </c>
    </row>
    <row r="162" spans="1:12" x14ac:dyDescent="0.25">
      <c r="A162" t="s">
        <v>87</v>
      </c>
      <c r="B162" t="s">
        <v>85</v>
      </c>
      <c r="C162">
        <v>2</v>
      </c>
      <c r="D162">
        <v>1</v>
      </c>
      <c r="E162">
        <v>200.1</v>
      </c>
      <c r="F162">
        <v>22191.045999999998</v>
      </c>
      <c r="G162">
        <v>4280.6180000000004</v>
      </c>
      <c r="H162">
        <v>2771.248</v>
      </c>
      <c r="I162">
        <v>12609.681</v>
      </c>
      <c r="K162">
        <f t="shared" si="20"/>
        <v>2.9457618035526645</v>
      </c>
      <c r="L162">
        <f t="shared" si="21"/>
        <v>4.5501813623320615</v>
      </c>
    </row>
    <row r="163" spans="1:12" x14ac:dyDescent="0.25">
      <c r="A163" t="str">
        <f t="shared" ref="A163:C174" si="24">A162</f>
        <v>JV8</v>
      </c>
      <c r="B163" t="str">
        <f t="shared" si="24"/>
        <v>Mut</v>
      </c>
      <c r="C163">
        <f t="shared" si="24"/>
        <v>2</v>
      </c>
      <c r="D163">
        <v>2</v>
      </c>
      <c r="E163">
        <v>127.337</v>
      </c>
      <c r="F163">
        <v>7713.442</v>
      </c>
      <c r="G163">
        <v>2085.7359999999999</v>
      </c>
      <c r="H163">
        <v>1704.2049999999999</v>
      </c>
      <c r="I163">
        <v>3388.7829999999999</v>
      </c>
      <c r="K163">
        <f t="shared" si="20"/>
        <v>1.6247420574799496</v>
      </c>
      <c r="L163">
        <f t="shared" si="21"/>
        <v>1.9884831930430904</v>
      </c>
    </row>
    <row r="164" spans="1:12" x14ac:dyDescent="0.25">
      <c r="A164" t="str">
        <f t="shared" si="24"/>
        <v>JV8</v>
      </c>
      <c r="B164" t="str">
        <f t="shared" si="24"/>
        <v>Mut</v>
      </c>
      <c r="C164">
        <f t="shared" si="24"/>
        <v>2</v>
      </c>
      <c r="D164">
        <v>3</v>
      </c>
      <c r="E164">
        <v>211.589</v>
      </c>
      <c r="F164">
        <v>19595.006000000001</v>
      </c>
      <c r="G164">
        <v>4792.8370000000004</v>
      </c>
      <c r="H164">
        <v>2231.2640000000001</v>
      </c>
      <c r="I164">
        <v>11799.705</v>
      </c>
      <c r="K164">
        <f t="shared" si="20"/>
        <v>2.4619458162253376</v>
      </c>
      <c r="L164">
        <f t="shared" si="21"/>
        <v>5.2883500114733168</v>
      </c>
    </row>
    <row r="165" spans="1:12" x14ac:dyDescent="0.25">
      <c r="A165" t="str">
        <f t="shared" si="24"/>
        <v>JV8</v>
      </c>
      <c r="B165" t="str">
        <f t="shared" si="24"/>
        <v>Mut</v>
      </c>
      <c r="C165">
        <f t="shared" si="24"/>
        <v>2</v>
      </c>
      <c r="D165">
        <v>4</v>
      </c>
      <c r="E165">
        <v>250.84399999999999</v>
      </c>
      <c r="F165">
        <v>20829.597000000002</v>
      </c>
      <c r="G165">
        <v>5049.4250000000002</v>
      </c>
      <c r="H165">
        <v>4404.125</v>
      </c>
      <c r="I165">
        <v>11074.46</v>
      </c>
      <c r="K165">
        <f t="shared" si="20"/>
        <v>2.1932120984072441</v>
      </c>
      <c r="L165">
        <f t="shared" si="21"/>
        <v>2.5145653222830866</v>
      </c>
    </row>
    <row r="166" spans="1:12" x14ac:dyDescent="0.25">
      <c r="A166" t="str">
        <f t="shared" si="24"/>
        <v>JV8</v>
      </c>
      <c r="B166" t="str">
        <f t="shared" si="24"/>
        <v>Mut</v>
      </c>
      <c r="C166">
        <f t="shared" si="24"/>
        <v>2</v>
      </c>
      <c r="D166">
        <v>5</v>
      </c>
      <c r="E166">
        <v>208.239</v>
      </c>
      <c r="F166">
        <v>10287.462</v>
      </c>
      <c r="G166">
        <v>2777.95</v>
      </c>
      <c r="H166">
        <v>1789.894</v>
      </c>
      <c r="I166">
        <v>5227.0259999999998</v>
      </c>
      <c r="K166">
        <f t="shared" si="20"/>
        <v>1.8816127000125993</v>
      </c>
      <c r="L166">
        <f t="shared" si="21"/>
        <v>2.9202991909018077</v>
      </c>
    </row>
    <row r="167" spans="1:12" x14ac:dyDescent="0.25">
      <c r="A167" t="str">
        <f t="shared" si="24"/>
        <v>JV8</v>
      </c>
      <c r="B167" t="str">
        <f t="shared" si="24"/>
        <v>Mut</v>
      </c>
      <c r="C167">
        <f t="shared" si="24"/>
        <v>2</v>
      </c>
      <c r="D167">
        <v>6</v>
      </c>
      <c r="E167">
        <v>250.84399999999999</v>
      </c>
      <c r="F167">
        <v>12785.846</v>
      </c>
      <c r="G167">
        <v>4361.5200000000004</v>
      </c>
      <c r="H167">
        <v>5016.8729999999996</v>
      </c>
      <c r="I167">
        <v>7172.98</v>
      </c>
      <c r="K167">
        <f t="shared" si="20"/>
        <v>1.6446055503585904</v>
      </c>
      <c r="L167">
        <f t="shared" si="21"/>
        <v>1.4297710944646198</v>
      </c>
    </row>
    <row r="168" spans="1:12" x14ac:dyDescent="0.25">
      <c r="A168" t="str">
        <f t="shared" si="24"/>
        <v>JV8</v>
      </c>
      <c r="B168" t="str">
        <f t="shared" si="24"/>
        <v>Mut</v>
      </c>
      <c r="C168">
        <f t="shared" si="24"/>
        <v>2</v>
      </c>
      <c r="D168">
        <v>7</v>
      </c>
      <c r="E168">
        <v>336.53300000000002</v>
      </c>
      <c r="F168">
        <v>24767.46</v>
      </c>
      <c r="G168">
        <v>7680.4110000000001</v>
      </c>
      <c r="H168">
        <v>9573.2279999999992</v>
      </c>
      <c r="I168">
        <v>17558.577000000001</v>
      </c>
      <c r="K168">
        <f t="shared" si="20"/>
        <v>2.2861507020913336</v>
      </c>
      <c r="L168">
        <f t="shared" si="21"/>
        <v>1.8341333769549835</v>
      </c>
    </row>
    <row r="169" spans="1:12" x14ac:dyDescent="0.25">
      <c r="A169" t="str">
        <f t="shared" si="24"/>
        <v>JV8</v>
      </c>
      <c r="B169" t="str">
        <f t="shared" si="24"/>
        <v>Mut</v>
      </c>
      <c r="C169">
        <f t="shared" si="24"/>
        <v>2</v>
      </c>
      <c r="D169">
        <v>8</v>
      </c>
      <c r="E169">
        <v>219.72800000000001</v>
      </c>
      <c r="F169">
        <v>13322</v>
      </c>
      <c r="G169">
        <v>4427.1030000000001</v>
      </c>
      <c r="H169">
        <v>4207.8540000000003</v>
      </c>
      <c r="I169">
        <v>7793.3869999999997</v>
      </c>
      <c r="K169">
        <f t="shared" si="20"/>
        <v>1.760380772708473</v>
      </c>
      <c r="L169">
        <f t="shared" si="21"/>
        <v>1.8521048971756147</v>
      </c>
    </row>
    <row r="170" spans="1:12" x14ac:dyDescent="0.25">
      <c r="A170" t="str">
        <f t="shared" si="24"/>
        <v>JV8</v>
      </c>
      <c r="B170" t="str">
        <f t="shared" si="24"/>
        <v>Mut</v>
      </c>
      <c r="C170">
        <f t="shared" si="24"/>
        <v>2</v>
      </c>
      <c r="D170">
        <v>9</v>
      </c>
      <c r="E170">
        <v>133.08099999999999</v>
      </c>
      <c r="F170">
        <v>11823.161</v>
      </c>
      <c r="G170">
        <v>3582.66</v>
      </c>
      <c r="H170">
        <v>3249.9569999999999</v>
      </c>
      <c r="I170">
        <v>6329.4939999999997</v>
      </c>
      <c r="K170">
        <f t="shared" si="20"/>
        <v>1.7667023943103728</v>
      </c>
      <c r="L170">
        <f t="shared" si="21"/>
        <v>1.9475623831330691</v>
      </c>
    </row>
    <row r="171" spans="1:12" x14ac:dyDescent="0.25">
      <c r="A171" t="str">
        <f t="shared" si="24"/>
        <v>JV8</v>
      </c>
      <c r="B171" t="str">
        <f t="shared" si="24"/>
        <v>Mut</v>
      </c>
      <c r="C171">
        <f t="shared" si="24"/>
        <v>2</v>
      </c>
      <c r="D171">
        <v>10</v>
      </c>
      <c r="E171">
        <v>250.84399999999999</v>
      </c>
      <c r="F171">
        <v>17821.387999999999</v>
      </c>
      <c r="G171">
        <v>5517.6030000000001</v>
      </c>
      <c r="H171">
        <v>5189.6869999999999</v>
      </c>
      <c r="I171">
        <v>12101.290999999999</v>
      </c>
      <c r="K171">
        <f t="shared" si="20"/>
        <v>2.1932152421984692</v>
      </c>
      <c r="L171">
        <f t="shared" si="21"/>
        <v>2.3317959252648568</v>
      </c>
    </row>
    <row r="172" spans="1:12" x14ac:dyDescent="0.25">
      <c r="A172" t="str">
        <f t="shared" si="24"/>
        <v>JV8</v>
      </c>
      <c r="B172" t="str">
        <f t="shared" si="24"/>
        <v>Mut</v>
      </c>
      <c r="C172">
        <f t="shared" si="24"/>
        <v>2</v>
      </c>
      <c r="D172">
        <v>11</v>
      </c>
      <c r="E172">
        <v>190.52600000000001</v>
      </c>
      <c r="F172">
        <v>17158.376</v>
      </c>
      <c r="G172">
        <v>5169.5810000000001</v>
      </c>
      <c r="H172">
        <v>4703.3180000000002</v>
      </c>
      <c r="I172">
        <v>9537.8029999999999</v>
      </c>
      <c r="K172">
        <f t="shared" si="20"/>
        <v>1.8449856961328199</v>
      </c>
      <c r="L172">
        <f t="shared" si="21"/>
        <v>2.0278881844689218</v>
      </c>
    </row>
    <row r="173" spans="1:12" x14ac:dyDescent="0.25">
      <c r="A173" t="str">
        <f t="shared" si="24"/>
        <v>JV8</v>
      </c>
      <c r="B173" t="str">
        <f t="shared" si="24"/>
        <v>Mut</v>
      </c>
      <c r="C173">
        <f t="shared" si="24"/>
        <v>2</v>
      </c>
      <c r="D173">
        <v>12</v>
      </c>
      <c r="E173">
        <v>190.52600000000001</v>
      </c>
      <c r="F173">
        <v>17875.482</v>
      </c>
      <c r="G173">
        <v>5935.0370000000003</v>
      </c>
      <c r="H173">
        <v>5417.5529999999999</v>
      </c>
      <c r="I173">
        <v>16091.812</v>
      </c>
      <c r="K173">
        <f t="shared" si="20"/>
        <v>2.7113246303266516</v>
      </c>
      <c r="L173">
        <f t="shared" si="21"/>
        <v>2.9703100274238206</v>
      </c>
    </row>
    <row r="174" spans="1:12" x14ac:dyDescent="0.25">
      <c r="A174" t="str">
        <f t="shared" si="24"/>
        <v>JV8</v>
      </c>
      <c r="B174" t="str">
        <f t="shared" si="24"/>
        <v>Mut</v>
      </c>
      <c r="C174">
        <f t="shared" si="24"/>
        <v>2</v>
      </c>
      <c r="D174">
        <v>13</v>
      </c>
      <c r="E174">
        <v>192.92</v>
      </c>
      <c r="F174">
        <v>16437.439999999999</v>
      </c>
      <c r="G174">
        <v>4208.3329999999996</v>
      </c>
      <c r="H174">
        <v>3004.3789999999999</v>
      </c>
      <c r="I174">
        <v>9719.2340000000004</v>
      </c>
      <c r="K174">
        <f t="shared" si="20"/>
        <v>2.3095211334274168</v>
      </c>
      <c r="L174">
        <f t="shared" si="21"/>
        <v>3.2350226119940264</v>
      </c>
    </row>
    <row r="175" spans="1:12" x14ac:dyDescent="0.25">
      <c r="A175" t="s">
        <v>87</v>
      </c>
      <c r="B175" t="s">
        <v>85</v>
      </c>
      <c r="C175">
        <v>2</v>
      </c>
      <c r="D175">
        <v>1</v>
      </c>
      <c r="E175">
        <v>229.78</v>
      </c>
      <c r="F175">
        <v>25282.550999999999</v>
      </c>
      <c r="G175">
        <v>6525.2860000000001</v>
      </c>
      <c r="H175">
        <v>4479.2830000000004</v>
      </c>
      <c r="I175">
        <v>21364.794000000002</v>
      </c>
      <c r="K175">
        <f t="shared" si="20"/>
        <v>3.2741544202047237</v>
      </c>
      <c r="L175">
        <f t="shared" si="21"/>
        <v>4.769690595570764</v>
      </c>
    </row>
    <row r="176" spans="1:12" x14ac:dyDescent="0.25">
      <c r="A176" t="str">
        <f t="shared" ref="A176:C185" si="25">A175</f>
        <v>JV8</v>
      </c>
      <c r="B176" t="str">
        <f t="shared" si="25"/>
        <v>Mut</v>
      </c>
      <c r="C176">
        <f t="shared" si="25"/>
        <v>2</v>
      </c>
      <c r="D176">
        <v>2</v>
      </c>
      <c r="E176">
        <v>168.506</v>
      </c>
      <c r="F176">
        <v>23849.294999999998</v>
      </c>
      <c r="G176">
        <v>6486.9889999999996</v>
      </c>
      <c r="H176">
        <v>4770.3379999999997</v>
      </c>
      <c r="I176">
        <v>18467.167000000001</v>
      </c>
      <c r="K176">
        <f t="shared" si="20"/>
        <v>2.8468010351181423</v>
      </c>
      <c r="L176">
        <f t="shared" si="21"/>
        <v>3.8712491651534968</v>
      </c>
    </row>
    <row r="177" spans="1:14" x14ac:dyDescent="0.25">
      <c r="A177" t="str">
        <f t="shared" si="25"/>
        <v>JV8</v>
      </c>
      <c r="B177" t="str">
        <f t="shared" si="25"/>
        <v>Mut</v>
      </c>
      <c r="C177">
        <f t="shared" si="25"/>
        <v>2</v>
      </c>
      <c r="D177">
        <v>3</v>
      </c>
      <c r="E177">
        <v>155.58099999999999</v>
      </c>
      <c r="F177">
        <v>17207.204000000002</v>
      </c>
      <c r="G177">
        <v>5375.4260000000004</v>
      </c>
      <c r="H177">
        <v>5235.1639999999998</v>
      </c>
      <c r="I177">
        <v>10573.251</v>
      </c>
      <c r="K177">
        <f t="shared" si="20"/>
        <v>1.9669605720551264</v>
      </c>
      <c r="L177">
        <f t="shared" si="21"/>
        <v>2.0196599380649776</v>
      </c>
    </row>
    <row r="178" spans="1:14" x14ac:dyDescent="0.25">
      <c r="A178" t="str">
        <f t="shared" si="25"/>
        <v>JV8</v>
      </c>
      <c r="B178" t="str">
        <f t="shared" si="25"/>
        <v>Mut</v>
      </c>
      <c r="C178">
        <f t="shared" si="25"/>
        <v>2</v>
      </c>
      <c r="D178">
        <v>4</v>
      </c>
      <c r="E178">
        <v>262.33300000000003</v>
      </c>
      <c r="F178">
        <v>32878.709000000003</v>
      </c>
      <c r="G178">
        <v>8579.4269999999997</v>
      </c>
      <c r="H178">
        <v>7672.7520000000004</v>
      </c>
      <c r="I178">
        <v>25050.377</v>
      </c>
      <c r="K178">
        <f t="shared" si="20"/>
        <v>2.9198193539032387</v>
      </c>
      <c r="L178">
        <f t="shared" si="21"/>
        <v>3.2648490398229995</v>
      </c>
    </row>
    <row r="179" spans="1:14" x14ac:dyDescent="0.25">
      <c r="A179" t="str">
        <f t="shared" si="25"/>
        <v>JV8</v>
      </c>
      <c r="B179" t="str">
        <f t="shared" si="25"/>
        <v>Mut</v>
      </c>
      <c r="C179">
        <f t="shared" si="25"/>
        <v>2</v>
      </c>
      <c r="D179">
        <v>5</v>
      </c>
      <c r="E179">
        <v>197.70699999999999</v>
      </c>
      <c r="F179">
        <v>21626.17</v>
      </c>
      <c r="G179">
        <v>5819.6679999999997</v>
      </c>
      <c r="H179">
        <v>5463.03</v>
      </c>
      <c r="I179">
        <v>10869.093999999999</v>
      </c>
      <c r="K179">
        <f t="shared" si="20"/>
        <v>1.8676484637955293</v>
      </c>
      <c r="L179">
        <f t="shared" si="21"/>
        <v>1.9895724533820973</v>
      </c>
    </row>
    <row r="180" spans="1:14" x14ac:dyDescent="0.25">
      <c r="A180" t="str">
        <f t="shared" si="25"/>
        <v>JV8</v>
      </c>
      <c r="B180" t="str">
        <f t="shared" si="25"/>
        <v>Mut</v>
      </c>
      <c r="C180">
        <f t="shared" si="25"/>
        <v>2</v>
      </c>
      <c r="D180">
        <v>6</v>
      </c>
      <c r="E180">
        <v>155.102</v>
      </c>
      <c r="F180">
        <v>19035.874</v>
      </c>
      <c r="G180">
        <v>5164.3149999999996</v>
      </c>
      <c r="H180">
        <v>5248.09</v>
      </c>
      <c r="I180">
        <v>15173.647000000001</v>
      </c>
      <c r="K180">
        <f t="shared" si="20"/>
        <v>2.9381722454962569</v>
      </c>
      <c r="L180">
        <f t="shared" si="21"/>
        <v>2.8912703478789425</v>
      </c>
    </row>
    <row r="181" spans="1:14" x14ac:dyDescent="0.25">
      <c r="A181" t="str">
        <f t="shared" si="25"/>
        <v>JV8</v>
      </c>
      <c r="B181" t="str">
        <f t="shared" si="25"/>
        <v>Mut</v>
      </c>
      <c r="C181">
        <f t="shared" si="25"/>
        <v>2</v>
      </c>
      <c r="D181">
        <v>7</v>
      </c>
      <c r="E181">
        <v>209.196</v>
      </c>
      <c r="F181">
        <v>27163.878000000001</v>
      </c>
      <c r="G181">
        <v>6429.0649999999996</v>
      </c>
      <c r="H181">
        <v>5410.8509999999997</v>
      </c>
      <c r="I181">
        <v>16769.664000000001</v>
      </c>
      <c r="K181">
        <f t="shared" si="20"/>
        <v>2.6084141317594396</v>
      </c>
      <c r="L181">
        <f t="shared" si="21"/>
        <v>3.0992655314293449</v>
      </c>
    </row>
    <row r="182" spans="1:14" x14ac:dyDescent="0.25">
      <c r="A182" t="str">
        <f t="shared" si="25"/>
        <v>JV8</v>
      </c>
      <c r="B182" t="str">
        <f t="shared" si="25"/>
        <v>Mut</v>
      </c>
      <c r="C182">
        <f t="shared" si="25"/>
        <v>2</v>
      </c>
      <c r="D182">
        <v>8</v>
      </c>
      <c r="E182">
        <v>168.506</v>
      </c>
      <c r="F182">
        <v>17567.194</v>
      </c>
      <c r="G182">
        <v>5215.0590000000002</v>
      </c>
      <c r="H182">
        <v>6098.7560000000003</v>
      </c>
      <c r="I182">
        <v>12304.743</v>
      </c>
      <c r="K182">
        <f t="shared" si="20"/>
        <v>2.3594638143115927</v>
      </c>
      <c r="L182">
        <f t="shared" si="21"/>
        <v>2.0175824381234468</v>
      </c>
    </row>
    <row r="183" spans="1:14" x14ac:dyDescent="0.25">
      <c r="A183" t="str">
        <f t="shared" si="25"/>
        <v>JV8</v>
      </c>
      <c r="B183" t="str">
        <f t="shared" si="25"/>
        <v>Mut</v>
      </c>
      <c r="C183">
        <f t="shared" si="25"/>
        <v>2</v>
      </c>
      <c r="D183">
        <v>9</v>
      </c>
      <c r="E183">
        <v>148.4</v>
      </c>
      <c r="F183">
        <v>12662.339</v>
      </c>
      <c r="G183">
        <v>3217.4050000000002</v>
      </c>
      <c r="H183">
        <v>2412.6950000000002</v>
      </c>
      <c r="I183">
        <v>7446.8010000000004</v>
      </c>
      <c r="K183">
        <f t="shared" si="20"/>
        <v>2.3145364043382788</v>
      </c>
      <c r="L183">
        <f t="shared" si="21"/>
        <v>3.0865074118361417</v>
      </c>
    </row>
    <row r="184" spans="1:14" x14ac:dyDescent="0.25">
      <c r="A184" t="str">
        <f t="shared" si="25"/>
        <v>JV8</v>
      </c>
      <c r="B184" t="str">
        <f t="shared" si="25"/>
        <v>Mut</v>
      </c>
      <c r="C184">
        <f t="shared" si="25"/>
        <v>2</v>
      </c>
      <c r="D184">
        <v>10</v>
      </c>
      <c r="E184">
        <v>154.62299999999999</v>
      </c>
      <c r="F184">
        <v>20100.044000000002</v>
      </c>
      <c r="G184">
        <v>3524.2579999999998</v>
      </c>
      <c r="H184">
        <v>1525.1679999999999</v>
      </c>
      <c r="I184">
        <v>14647.546</v>
      </c>
      <c r="K184">
        <f t="shared" si="20"/>
        <v>4.156207065430511</v>
      </c>
      <c r="L184">
        <f t="shared" si="21"/>
        <v>9.6038901943917008</v>
      </c>
    </row>
    <row r="185" spans="1:14" x14ac:dyDescent="0.25">
      <c r="A185" t="str">
        <f t="shared" si="25"/>
        <v>JV8</v>
      </c>
      <c r="B185" t="str">
        <f t="shared" si="25"/>
        <v>Mut</v>
      </c>
      <c r="C185">
        <f t="shared" si="25"/>
        <v>2</v>
      </c>
      <c r="D185">
        <v>11</v>
      </c>
      <c r="E185">
        <v>126.858</v>
      </c>
      <c r="F185">
        <v>11850.448</v>
      </c>
      <c r="G185">
        <v>2648.22</v>
      </c>
      <c r="H185">
        <v>1641.973</v>
      </c>
      <c r="I185">
        <v>8431.9850000000006</v>
      </c>
      <c r="K185">
        <f t="shared" si="20"/>
        <v>3.1840198321891688</v>
      </c>
      <c r="L185">
        <f t="shared" si="21"/>
        <v>5.1352762804260488</v>
      </c>
      <c r="N185">
        <v>105</v>
      </c>
    </row>
    <row r="186" spans="1:14" x14ac:dyDescent="0.25">
      <c r="A186" t="s">
        <v>88</v>
      </c>
      <c r="B186" t="s">
        <v>93</v>
      </c>
      <c r="C186">
        <v>1</v>
      </c>
      <c r="D186">
        <v>1</v>
      </c>
      <c r="E186">
        <v>299.67200000000003</v>
      </c>
      <c r="F186">
        <v>10274.058000000001</v>
      </c>
      <c r="G186">
        <v>5747.3829999999998</v>
      </c>
      <c r="H186">
        <v>3836.3760000000002</v>
      </c>
      <c r="I186">
        <v>15555.656999999999</v>
      </c>
      <c r="K186">
        <f t="shared" si="20"/>
        <v>2.7065634915926085</v>
      </c>
      <c r="L186">
        <f t="shared" si="21"/>
        <v>4.054779041470387</v>
      </c>
    </row>
    <row r="187" spans="1:14" x14ac:dyDescent="0.25">
      <c r="A187" t="str">
        <f t="shared" ref="A187:C194" si="26">A186</f>
        <v>KF5</v>
      </c>
      <c r="B187" t="str">
        <f t="shared" si="26"/>
        <v>Mutant</v>
      </c>
      <c r="C187">
        <f t="shared" si="26"/>
        <v>1</v>
      </c>
      <c r="D187">
        <v>2</v>
      </c>
      <c r="E187">
        <v>179.03700000000001</v>
      </c>
      <c r="F187">
        <v>6081.0439999999999</v>
      </c>
      <c r="G187">
        <v>2192.0100000000002</v>
      </c>
      <c r="H187">
        <v>1302.0889999999999</v>
      </c>
      <c r="I187">
        <v>6160.509</v>
      </c>
      <c r="K187">
        <f t="shared" si="20"/>
        <v>2.8104383647884816</v>
      </c>
      <c r="L187">
        <f t="shared" si="21"/>
        <v>4.7312503215986004</v>
      </c>
    </row>
    <row r="188" spans="1:14" x14ac:dyDescent="0.25">
      <c r="A188" t="str">
        <f t="shared" si="26"/>
        <v>KF5</v>
      </c>
      <c r="B188" t="str">
        <f t="shared" si="26"/>
        <v>Mutant</v>
      </c>
      <c r="C188">
        <f t="shared" si="26"/>
        <v>1</v>
      </c>
      <c r="D188">
        <v>3</v>
      </c>
      <c r="E188">
        <v>226.90799999999999</v>
      </c>
      <c r="F188">
        <v>6586.5609999999997</v>
      </c>
      <c r="G188">
        <v>3249.9569999999999</v>
      </c>
      <c r="H188">
        <v>1946.432</v>
      </c>
      <c r="I188">
        <v>10430.117</v>
      </c>
      <c r="K188">
        <f t="shared" si="20"/>
        <v>3.2093092308605931</v>
      </c>
      <c r="L188">
        <f t="shared" si="21"/>
        <v>5.3585827812119815</v>
      </c>
    </row>
    <row r="189" spans="1:14" x14ac:dyDescent="0.25">
      <c r="A189" t="str">
        <f t="shared" si="26"/>
        <v>KF5</v>
      </c>
      <c r="B189" t="str">
        <f t="shared" si="26"/>
        <v>Mutant</v>
      </c>
      <c r="C189">
        <f t="shared" si="26"/>
        <v>1</v>
      </c>
      <c r="D189">
        <v>4</v>
      </c>
      <c r="E189">
        <v>196.75</v>
      </c>
      <c r="F189">
        <v>5126.9759999999997</v>
      </c>
      <c r="G189">
        <v>2707.1010000000001</v>
      </c>
      <c r="H189">
        <v>2048.3969999999999</v>
      </c>
      <c r="I189">
        <v>5499.8909999999996</v>
      </c>
      <c r="K189">
        <f t="shared" si="20"/>
        <v>2.0316534181768615</v>
      </c>
      <c r="L189">
        <f t="shared" si="21"/>
        <v>2.6849731765863747</v>
      </c>
    </row>
    <row r="190" spans="1:14" x14ac:dyDescent="0.25">
      <c r="A190" t="str">
        <f t="shared" si="26"/>
        <v>KF5</v>
      </c>
      <c r="B190" t="str">
        <f t="shared" si="26"/>
        <v>Mutant</v>
      </c>
      <c r="C190">
        <f t="shared" si="26"/>
        <v>1</v>
      </c>
      <c r="D190">
        <v>5</v>
      </c>
      <c r="E190">
        <v>171.37799999999999</v>
      </c>
      <c r="F190">
        <v>4073.8159999999998</v>
      </c>
      <c r="G190">
        <v>2816.7249999999999</v>
      </c>
      <c r="H190">
        <v>2508.4369999999999</v>
      </c>
      <c r="I190">
        <v>3237.989</v>
      </c>
      <c r="K190">
        <f t="shared" si="20"/>
        <v>1.1495580860751404</v>
      </c>
      <c r="L190">
        <f t="shared" si="21"/>
        <v>1.2908392756126625</v>
      </c>
    </row>
    <row r="191" spans="1:14" x14ac:dyDescent="0.25">
      <c r="A191" t="str">
        <f t="shared" si="26"/>
        <v>KF5</v>
      </c>
      <c r="B191" t="str">
        <f t="shared" si="26"/>
        <v>Mutant</v>
      </c>
      <c r="C191">
        <f t="shared" si="26"/>
        <v>1</v>
      </c>
      <c r="D191">
        <v>6</v>
      </c>
      <c r="E191">
        <v>348.5</v>
      </c>
      <c r="F191">
        <v>7512.384</v>
      </c>
      <c r="G191">
        <v>4222.6940000000004</v>
      </c>
      <c r="H191">
        <v>2481.6289999999999</v>
      </c>
      <c r="I191">
        <v>4756.9340000000002</v>
      </c>
      <c r="K191">
        <f t="shared" si="20"/>
        <v>1.1265163897739214</v>
      </c>
      <c r="L191">
        <f t="shared" si="21"/>
        <v>1.9168594499822498</v>
      </c>
    </row>
    <row r="192" spans="1:14" x14ac:dyDescent="0.25">
      <c r="A192" t="str">
        <f t="shared" si="26"/>
        <v>KF5</v>
      </c>
      <c r="B192" t="str">
        <f t="shared" si="26"/>
        <v>Mutant</v>
      </c>
      <c r="C192">
        <f t="shared" si="26"/>
        <v>1</v>
      </c>
      <c r="D192">
        <v>7</v>
      </c>
      <c r="E192">
        <v>164.67599999999999</v>
      </c>
      <c r="F192">
        <v>3899.5659999999998</v>
      </c>
      <c r="G192">
        <v>3092.462</v>
      </c>
      <c r="H192">
        <v>1868.402</v>
      </c>
      <c r="I192">
        <v>3808.1320000000001</v>
      </c>
      <c r="K192">
        <f t="shared" si="20"/>
        <v>1.2314240239653713</v>
      </c>
      <c r="L192">
        <f t="shared" si="21"/>
        <v>2.0381759385828104</v>
      </c>
    </row>
    <row r="193" spans="1:12" x14ac:dyDescent="0.25">
      <c r="A193" t="str">
        <f t="shared" si="26"/>
        <v>KF5</v>
      </c>
      <c r="B193" t="str">
        <f t="shared" si="26"/>
        <v>Mutant</v>
      </c>
      <c r="C193">
        <f t="shared" si="26"/>
        <v>1</v>
      </c>
      <c r="D193">
        <v>8</v>
      </c>
      <c r="E193">
        <v>233.61</v>
      </c>
      <c r="F193">
        <v>5253.3549999999996</v>
      </c>
      <c r="G193">
        <v>4161.8980000000001</v>
      </c>
      <c r="H193">
        <v>4546.7809999999999</v>
      </c>
      <c r="I193">
        <v>4792.3580000000002</v>
      </c>
      <c r="K193">
        <f t="shared" si="20"/>
        <v>1.1514837701452558</v>
      </c>
      <c r="L193">
        <f t="shared" si="21"/>
        <v>1.0540111784579025</v>
      </c>
    </row>
    <row r="194" spans="1:12" x14ac:dyDescent="0.25">
      <c r="A194" t="str">
        <f t="shared" si="26"/>
        <v>KF5</v>
      </c>
      <c r="B194" t="str">
        <f t="shared" si="26"/>
        <v>Mutant</v>
      </c>
      <c r="C194">
        <f t="shared" si="26"/>
        <v>1</v>
      </c>
      <c r="D194">
        <v>9</v>
      </c>
      <c r="E194">
        <v>312.59699999999998</v>
      </c>
      <c r="F194">
        <v>7835.9920000000002</v>
      </c>
      <c r="G194">
        <v>3973.7660000000001</v>
      </c>
      <c r="H194">
        <v>4728.2110000000002</v>
      </c>
      <c r="I194">
        <v>6208.38</v>
      </c>
      <c r="K194">
        <f t="shared" ref="K194:K257" si="27">I194/G194</f>
        <v>1.5623416174983631</v>
      </c>
      <c r="L194">
        <f t="shared" ref="L194:L257" si="28">I194/H194</f>
        <v>1.3130505385652205</v>
      </c>
    </row>
    <row r="195" spans="1:12" x14ac:dyDescent="0.25">
      <c r="A195" t="s">
        <v>88</v>
      </c>
      <c r="B195" t="s">
        <v>93</v>
      </c>
      <c r="C195">
        <v>1</v>
      </c>
      <c r="D195">
        <v>1</v>
      </c>
      <c r="E195">
        <v>209.67500000000001</v>
      </c>
      <c r="F195">
        <v>9631.6299999999992</v>
      </c>
      <c r="G195">
        <v>3806.2170000000001</v>
      </c>
      <c r="H195">
        <v>1169.4870000000001</v>
      </c>
      <c r="I195">
        <v>20314.026999999998</v>
      </c>
      <c r="K195">
        <f t="shared" si="27"/>
        <v>5.3370648599383586</v>
      </c>
      <c r="L195">
        <f t="shared" si="28"/>
        <v>17.370032330414958</v>
      </c>
    </row>
    <row r="196" spans="1:12" x14ac:dyDescent="0.25">
      <c r="A196" t="str">
        <f t="shared" ref="A196:C207" si="29">A195</f>
        <v>KF5</v>
      </c>
      <c r="B196" t="str">
        <f t="shared" si="29"/>
        <v>Mutant</v>
      </c>
      <c r="C196">
        <f t="shared" si="29"/>
        <v>1</v>
      </c>
      <c r="D196">
        <v>2</v>
      </c>
      <c r="E196">
        <v>269.03500000000003</v>
      </c>
      <c r="F196">
        <v>8553.098</v>
      </c>
      <c r="G196">
        <v>5124.1040000000003</v>
      </c>
      <c r="H196">
        <v>2596.5189999999998</v>
      </c>
      <c r="I196">
        <v>12272.669</v>
      </c>
      <c r="K196">
        <f t="shared" si="27"/>
        <v>2.3950858530584078</v>
      </c>
      <c r="L196">
        <f t="shared" si="28"/>
        <v>4.7265854784809971</v>
      </c>
    </row>
    <row r="197" spans="1:12" x14ac:dyDescent="0.25">
      <c r="A197" t="str">
        <f t="shared" si="29"/>
        <v>KF5</v>
      </c>
      <c r="B197" t="str">
        <f t="shared" si="29"/>
        <v>Mutant</v>
      </c>
      <c r="C197">
        <f t="shared" si="29"/>
        <v>1</v>
      </c>
      <c r="D197">
        <v>3</v>
      </c>
      <c r="E197">
        <v>179.03700000000001</v>
      </c>
      <c r="F197">
        <v>6553.53</v>
      </c>
      <c r="G197">
        <v>3881.375</v>
      </c>
      <c r="H197">
        <v>2514.181</v>
      </c>
      <c r="I197">
        <v>8603.3629999999994</v>
      </c>
      <c r="K197">
        <f t="shared" si="27"/>
        <v>2.2165760845061349</v>
      </c>
      <c r="L197">
        <f t="shared" si="28"/>
        <v>3.4219346180724455</v>
      </c>
    </row>
    <row r="198" spans="1:12" x14ac:dyDescent="0.25">
      <c r="A198" t="str">
        <f t="shared" si="29"/>
        <v>KF5</v>
      </c>
      <c r="B198" t="str">
        <f t="shared" si="29"/>
        <v>Mutant</v>
      </c>
      <c r="C198">
        <f t="shared" si="29"/>
        <v>1</v>
      </c>
      <c r="D198">
        <v>4</v>
      </c>
      <c r="E198">
        <v>257.06700000000001</v>
      </c>
      <c r="F198">
        <v>8256.777</v>
      </c>
      <c r="G198">
        <v>2583.5940000000001</v>
      </c>
      <c r="H198">
        <v>2194.8820000000001</v>
      </c>
      <c r="I198">
        <v>8226.14</v>
      </c>
      <c r="K198">
        <f t="shared" si="27"/>
        <v>3.1839909831033819</v>
      </c>
      <c r="L198">
        <f t="shared" si="28"/>
        <v>3.7478734619902112</v>
      </c>
    </row>
    <row r="199" spans="1:12" x14ac:dyDescent="0.25">
      <c r="A199" t="str">
        <f t="shared" si="29"/>
        <v>KF5</v>
      </c>
      <c r="B199" t="str">
        <f t="shared" si="29"/>
        <v>Mutant</v>
      </c>
      <c r="C199">
        <f t="shared" si="29"/>
        <v>1</v>
      </c>
      <c r="D199">
        <v>5</v>
      </c>
      <c r="E199">
        <v>231.69499999999999</v>
      </c>
      <c r="F199">
        <v>8671.34</v>
      </c>
      <c r="G199">
        <v>3685.5830000000001</v>
      </c>
      <c r="H199">
        <v>3740.1550000000002</v>
      </c>
      <c r="I199">
        <v>10823.138000000001</v>
      </c>
      <c r="K199">
        <f t="shared" si="27"/>
        <v>2.9366149127560011</v>
      </c>
      <c r="L199">
        <f t="shared" si="28"/>
        <v>2.8937672369193255</v>
      </c>
    </row>
    <row r="200" spans="1:12" x14ac:dyDescent="0.25">
      <c r="A200" t="str">
        <f t="shared" si="29"/>
        <v>KF5</v>
      </c>
      <c r="B200" t="str">
        <f t="shared" si="29"/>
        <v>Mutant</v>
      </c>
      <c r="C200">
        <f t="shared" si="29"/>
        <v>1</v>
      </c>
      <c r="D200">
        <v>6</v>
      </c>
      <c r="E200">
        <v>361.42500000000001</v>
      </c>
      <c r="F200">
        <v>7834.5559999999996</v>
      </c>
      <c r="G200">
        <v>3766.4839999999999</v>
      </c>
      <c r="H200">
        <v>4069.029</v>
      </c>
      <c r="I200">
        <v>13381.839</v>
      </c>
      <c r="K200">
        <f t="shared" si="27"/>
        <v>3.5528729180848773</v>
      </c>
      <c r="L200">
        <f t="shared" si="28"/>
        <v>3.2887057329893694</v>
      </c>
    </row>
    <row r="201" spans="1:12" x14ac:dyDescent="0.25">
      <c r="A201" t="str">
        <f t="shared" si="29"/>
        <v>KF5</v>
      </c>
      <c r="B201" t="str">
        <f t="shared" si="29"/>
        <v>Mutant</v>
      </c>
      <c r="C201">
        <f t="shared" si="29"/>
        <v>1</v>
      </c>
      <c r="D201">
        <v>7</v>
      </c>
      <c r="E201">
        <v>275.25799999999998</v>
      </c>
      <c r="F201">
        <v>5793.3389999999999</v>
      </c>
      <c r="G201">
        <v>1803.7760000000001</v>
      </c>
      <c r="H201">
        <v>3208.788</v>
      </c>
      <c r="I201">
        <v>3918.2350000000001</v>
      </c>
      <c r="K201">
        <f t="shared" si="27"/>
        <v>2.1722403446991199</v>
      </c>
      <c r="L201">
        <f t="shared" si="28"/>
        <v>1.2210950053415808</v>
      </c>
    </row>
    <row r="202" spans="1:12" x14ac:dyDescent="0.25">
      <c r="A202" t="str">
        <f t="shared" si="29"/>
        <v>KF5</v>
      </c>
      <c r="B202" t="str">
        <f t="shared" si="29"/>
        <v>Mutant</v>
      </c>
      <c r="C202">
        <f t="shared" si="29"/>
        <v>1</v>
      </c>
      <c r="D202">
        <v>8</v>
      </c>
      <c r="E202">
        <v>240.31200000000001</v>
      </c>
      <c r="F202">
        <v>7211.7550000000001</v>
      </c>
      <c r="G202">
        <v>3343.7840000000001</v>
      </c>
      <c r="H202">
        <v>2249.9340000000002</v>
      </c>
      <c r="I202">
        <v>12680.53</v>
      </c>
      <c r="K202">
        <f t="shared" si="27"/>
        <v>3.7922694767365357</v>
      </c>
      <c r="L202">
        <f t="shared" si="28"/>
        <v>5.6359564324997979</v>
      </c>
    </row>
    <row r="203" spans="1:12" x14ac:dyDescent="0.25">
      <c r="A203" t="str">
        <f t="shared" si="29"/>
        <v>KF5</v>
      </c>
      <c r="B203" t="str">
        <f t="shared" si="29"/>
        <v>Mutant</v>
      </c>
      <c r="C203">
        <f t="shared" si="29"/>
        <v>1</v>
      </c>
      <c r="D203">
        <v>9</v>
      </c>
      <c r="E203">
        <v>258.024</v>
      </c>
      <c r="F203">
        <v>6100.6710000000003</v>
      </c>
      <c r="G203">
        <v>3065.654</v>
      </c>
      <c r="H203">
        <v>4031.2109999999998</v>
      </c>
      <c r="I203">
        <v>5484.5720000000001</v>
      </c>
      <c r="K203">
        <f t="shared" si="27"/>
        <v>1.7890381628194181</v>
      </c>
      <c r="L203">
        <f t="shared" si="28"/>
        <v>1.3605271468052653</v>
      </c>
    </row>
    <row r="204" spans="1:12" x14ac:dyDescent="0.25">
      <c r="A204" t="str">
        <f t="shared" si="29"/>
        <v>KF5</v>
      </c>
      <c r="B204" t="str">
        <f t="shared" si="29"/>
        <v>Mutant</v>
      </c>
      <c r="C204">
        <f t="shared" si="29"/>
        <v>1</v>
      </c>
      <c r="D204">
        <v>10</v>
      </c>
      <c r="E204">
        <v>190.048</v>
      </c>
      <c r="F204">
        <v>4656.4049999999997</v>
      </c>
      <c r="G204">
        <v>2029.7270000000001</v>
      </c>
      <c r="H204">
        <v>2759.759</v>
      </c>
      <c r="I204">
        <v>5092.9880000000003</v>
      </c>
      <c r="K204">
        <f t="shared" si="27"/>
        <v>2.5091985276837723</v>
      </c>
      <c r="L204">
        <f t="shared" si="28"/>
        <v>1.8454466495081636</v>
      </c>
    </row>
    <row r="205" spans="1:12" x14ac:dyDescent="0.25">
      <c r="A205" t="str">
        <f t="shared" si="29"/>
        <v>KF5</v>
      </c>
      <c r="B205" t="str">
        <f t="shared" si="29"/>
        <v>Mutant</v>
      </c>
      <c r="C205">
        <f t="shared" si="29"/>
        <v>1</v>
      </c>
      <c r="D205">
        <v>11</v>
      </c>
      <c r="E205">
        <v>207.76</v>
      </c>
      <c r="F205">
        <v>4390.7209999999995</v>
      </c>
      <c r="G205">
        <v>2279.1350000000002</v>
      </c>
      <c r="H205">
        <v>2718.1109999999999</v>
      </c>
      <c r="I205">
        <v>4007.2750000000001</v>
      </c>
      <c r="K205">
        <f t="shared" si="27"/>
        <v>1.7582438074093898</v>
      </c>
      <c r="L205">
        <f t="shared" si="28"/>
        <v>1.4742867381059863</v>
      </c>
    </row>
    <row r="206" spans="1:12" x14ac:dyDescent="0.25">
      <c r="A206" t="str">
        <f t="shared" si="29"/>
        <v>KF5</v>
      </c>
      <c r="B206" t="str">
        <f t="shared" si="29"/>
        <v>Mutant</v>
      </c>
      <c r="C206">
        <f t="shared" si="29"/>
        <v>1</v>
      </c>
      <c r="D206">
        <v>12</v>
      </c>
      <c r="E206">
        <v>266.64100000000002</v>
      </c>
      <c r="F206">
        <v>6447.2560000000003</v>
      </c>
      <c r="G206">
        <v>2169.0320000000002</v>
      </c>
      <c r="H206">
        <v>4146.58</v>
      </c>
      <c r="I206">
        <v>5835.4660000000003</v>
      </c>
      <c r="K206">
        <f t="shared" si="27"/>
        <v>2.6903549601850041</v>
      </c>
      <c r="L206">
        <f t="shared" si="28"/>
        <v>1.4072961331989255</v>
      </c>
    </row>
    <row r="207" spans="1:12" x14ac:dyDescent="0.25">
      <c r="A207" t="str">
        <f t="shared" si="29"/>
        <v>KF5</v>
      </c>
      <c r="B207" t="str">
        <f t="shared" si="29"/>
        <v>Mutant</v>
      </c>
      <c r="C207">
        <f t="shared" si="29"/>
        <v>1</v>
      </c>
      <c r="D207">
        <v>13</v>
      </c>
      <c r="E207">
        <v>194.83500000000001</v>
      </c>
      <c r="F207">
        <v>5059.4780000000001</v>
      </c>
      <c r="G207">
        <v>2621.8910000000001</v>
      </c>
      <c r="H207">
        <v>2225.0410000000002</v>
      </c>
      <c r="I207">
        <v>6007.3220000000001</v>
      </c>
      <c r="K207">
        <f t="shared" si="27"/>
        <v>2.2912172931674122</v>
      </c>
      <c r="L207">
        <f t="shared" si="28"/>
        <v>2.6998702495819176</v>
      </c>
    </row>
    <row r="208" spans="1:12" x14ac:dyDescent="0.25">
      <c r="A208" t="s">
        <v>88</v>
      </c>
      <c r="B208" t="s">
        <v>93</v>
      </c>
      <c r="C208">
        <v>1</v>
      </c>
      <c r="D208">
        <v>1</v>
      </c>
      <c r="E208">
        <v>169.46299999999999</v>
      </c>
      <c r="F208">
        <v>3773.1860000000001</v>
      </c>
      <c r="G208">
        <v>1413.6279999999999</v>
      </c>
      <c r="H208">
        <v>1299.6959999999999</v>
      </c>
      <c r="I208">
        <v>2437.1089999999999</v>
      </c>
      <c r="K208">
        <f t="shared" si="27"/>
        <v>1.7240101356226674</v>
      </c>
      <c r="L208">
        <f t="shared" si="28"/>
        <v>1.8751377245140404</v>
      </c>
    </row>
    <row r="209" spans="1:12" x14ac:dyDescent="0.25">
      <c r="A209" t="str">
        <f t="shared" ref="A209:C216" si="30">A208</f>
        <v>KF5</v>
      </c>
      <c r="B209" t="str">
        <f t="shared" si="30"/>
        <v>Mutant</v>
      </c>
      <c r="C209">
        <f t="shared" si="30"/>
        <v>1</v>
      </c>
      <c r="D209">
        <v>2</v>
      </c>
      <c r="E209">
        <v>168.02699999999999</v>
      </c>
      <c r="F209">
        <v>4981.4489999999996</v>
      </c>
      <c r="G209">
        <v>2604.6570000000002</v>
      </c>
      <c r="H209">
        <v>1577.347</v>
      </c>
      <c r="I209">
        <v>5475.4769999999999</v>
      </c>
      <c r="K209">
        <f t="shared" si="27"/>
        <v>2.1021873513479892</v>
      </c>
      <c r="L209">
        <f t="shared" si="28"/>
        <v>3.4713205147630801</v>
      </c>
    </row>
    <row r="210" spans="1:12" x14ac:dyDescent="0.25">
      <c r="A210" t="str">
        <f t="shared" si="30"/>
        <v>KF5</v>
      </c>
      <c r="B210" t="str">
        <f t="shared" si="30"/>
        <v>Mutant</v>
      </c>
      <c r="C210">
        <f t="shared" si="30"/>
        <v>1</v>
      </c>
      <c r="D210">
        <v>3</v>
      </c>
      <c r="E210">
        <v>219.249</v>
      </c>
      <c r="F210">
        <v>4291.1499999999996</v>
      </c>
      <c r="G210">
        <v>2248.4969999999998</v>
      </c>
      <c r="H210">
        <v>1949.3040000000001</v>
      </c>
      <c r="I210">
        <v>3753.0810000000001</v>
      </c>
      <c r="K210">
        <f t="shared" si="27"/>
        <v>1.6691509928632329</v>
      </c>
      <c r="L210">
        <f t="shared" si="28"/>
        <v>1.9253441228253776</v>
      </c>
    </row>
    <row r="211" spans="1:12" x14ac:dyDescent="0.25">
      <c r="A211" t="str">
        <f t="shared" si="30"/>
        <v>KF5</v>
      </c>
      <c r="B211" t="str">
        <f t="shared" si="30"/>
        <v>Mutant</v>
      </c>
      <c r="C211">
        <f t="shared" si="30"/>
        <v>1</v>
      </c>
      <c r="D211">
        <v>4</v>
      </c>
      <c r="E211">
        <v>150.79300000000001</v>
      </c>
      <c r="F211">
        <v>4559.2269999999999</v>
      </c>
      <c r="G211">
        <v>1896.1669999999999</v>
      </c>
      <c r="H211">
        <v>1133.5840000000001</v>
      </c>
      <c r="I211">
        <v>4094.8789999999999</v>
      </c>
      <c r="K211">
        <f t="shared" si="27"/>
        <v>2.1595560939516405</v>
      </c>
      <c r="L211">
        <f t="shared" si="28"/>
        <v>3.6123295671075102</v>
      </c>
    </row>
    <row r="212" spans="1:12" x14ac:dyDescent="0.25">
      <c r="A212" t="str">
        <f t="shared" si="30"/>
        <v>KF5</v>
      </c>
      <c r="B212" t="str">
        <f t="shared" si="30"/>
        <v>Mutant</v>
      </c>
      <c r="C212">
        <f t="shared" si="30"/>
        <v>1</v>
      </c>
      <c r="D212">
        <v>5</v>
      </c>
      <c r="E212">
        <v>259.45999999999998</v>
      </c>
      <c r="F212">
        <v>6279.2290000000003</v>
      </c>
      <c r="G212">
        <v>3542.9270000000001</v>
      </c>
      <c r="H212">
        <v>1826.2760000000001</v>
      </c>
      <c r="I212">
        <v>5216.9740000000002</v>
      </c>
      <c r="K212">
        <f t="shared" si="27"/>
        <v>1.472503949418094</v>
      </c>
      <c r="L212">
        <f t="shared" si="28"/>
        <v>2.8566186052929567</v>
      </c>
    </row>
    <row r="213" spans="1:12" x14ac:dyDescent="0.25">
      <c r="A213" t="str">
        <f t="shared" si="30"/>
        <v>KF5</v>
      </c>
      <c r="B213" t="str">
        <f t="shared" si="30"/>
        <v>Mutant</v>
      </c>
      <c r="C213">
        <f t="shared" si="30"/>
        <v>1</v>
      </c>
      <c r="D213">
        <v>6</v>
      </c>
      <c r="E213">
        <v>232.17400000000001</v>
      </c>
      <c r="F213">
        <v>5451.5410000000002</v>
      </c>
      <c r="G213">
        <v>2849.2779999999998</v>
      </c>
      <c r="H213">
        <v>1649.6320000000001</v>
      </c>
      <c r="I213">
        <v>5456.3280000000004</v>
      </c>
      <c r="K213">
        <f t="shared" si="27"/>
        <v>1.9149861824644703</v>
      </c>
      <c r="L213">
        <f t="shared" si="28"/>
        <v>3.3076031502783652</v>
      </c>
    </row>
    <row r="214" spans="1:12" x14ac:dyDescent="0.25">
      <c r="A214" t="str">
        <f t="shared" si="30"/>
        <v>KF5</v>
      </c>
      <c r="B214" t="str">
        <f t="shared" si="30"/>
        <v>Mutant</v>
      </c>
      <c r="C214">
        <f t="shared" si="30"/>
        <v>1</v>
      </c>
      <c r="D214">
        <v>7</v>
      </c>
      <c r="E214">
        <v>123.02800000000001</v>
      </c>
      <c r="F214">
        <v>1999.09</v>
      </c>
      <c r="G214">
        <v>843.96400000000006</v>
      </c>
      <c r="H214">
        <v>302.06599999999997</v>
      </c>
      <c r="I214">
        <v>2174.297</v>
      </c>
      <c r="K214">
        <f t="shared" si="27"/>
        <v>2.5762911688176273</v>
      </c>
      <c r="L214">
        <f t="shared" si="28"/>
        <v>7.1980858487880139</v>
      </c>
    </row>
    <row r="215" spans="1:12" x14ac:dyDescent="0.25">
      <c r="A215" t="str">
        <f t="shared" si="30"/>
        <v>KF5</v>
      </c>
      <c r="B215" t="str">
        <f t="shared" si="30"/>
        <v>Mutant</v>
      </c>
      <c r="C215">
        <f t="shared" si="30"/>
        <v>1</v>
      </c>
      <c r="D215">
        <v>8</v>
      </c>
      <c r="E215">
        <v>271.90699999999998</v>
      </c>
      <c r="F215">
        <v>3777.973</v>
      </c>
      <c r="G215">
        <v>1686.4929999999999</v>
      </c>
      <c r="H215">
        <v>2045.5250000000001</v>
      </c>
      <c r="I215">
        <v>2068.0239999999999</v>
      </c>
      <c r="K215">
        <f t="shared" si="27"/>
        <v>1.2262274435767002</v>
      </c>
      <c r="L215">
        <f t="shared" si="28"/>
        <v>1.0109991322521112</v>
      </c>
    </row>
    <row r="216" spans="1:12" x14ac:dyDescent="0.25">
      <c r="A216" t="str">
        <f t="shared" si="30"/>
        <v>KF5</v>
      </c>
      <c r="B216" t="str">
        <f t="shared" si="30"/>
        <v>Mutant</v>
      </c>
      <c r="C216">
        <f t="shared" si="30"/>
        <v>1</v>
      </c>
      <c r="D216">
        <v>9</v>
      </c>
      <c r="E216">
        <v>142.655</v>
      </c>
      <c r="F216">
        <v>3006.2939999999999</v>
      </c>
      <c r="G216">
        <v>1229.8040000000001</v>
      </c>
      <c r="H216">
        <v>436.58300000000003</v>
      </c>
      <c r="I216">
        <v>2676.942</v>
      </c>
      <c r="K216">
        <f t="shared" si="27"/>
        <v>2.1767224695967813</v>
      </c>
      <c r="L216">
        <f t="shared" si="28"/>
        <v>6.1315763554696359</v>
      </c>
    </row>
    <row r="217" spans="1:12" x14ac:dyDescent="0.25">
      <c r="A217" t="s">
        <v>88</v>
      </c>
      <c r="B217" t="s">
        <v>93</v>
      </c>
      <c r="C217">
        <v>2</v>
      </c>
      <c r="D217">
        <v>1</v>
      </c>
      <c r="E217">
        <v>207.76</v>
      </c>
      <c r="F217">
        <v>5204.527</v>
      </c>
      <c r="G217">
        <v>2682.6869999999999</v>
      </c>
      <c r="H217">
        <v>1733.885</v>
      </c>
      <c r="I217">
        <v>6902.03</v>
      </c>
      <c r="K217">
        <f t="shared" si="27"/>
        <v>2.5728048035421205</v>
      </c>
      <c r="L217">
        <f t="shared" si="28"/>
        <v>3.9806734587357293</v>
      </c>
    </row>
    <row r="218" spans="1:12" x14ac:dyDescent="0.25">
      <c r="A218" t="str">
        <f t="shared" ref="A218:C221" si="31">A217</f>
        <v>KF5</v>
      </c>
      <c r="B218" t="str">
        <f t="shared" si="31"/>
        <v>Mutant</v>
      </c>
      <c r="C218">
        <f t="shared" si="31"/>
        <v>2</v>
      </c>
      <c r="D218">
        <v>2</v>
      </c>
      <c r="E218">
        <v>247.971</v>
      </c>
      <c r="F218">
        <v>8167.7370000000001</v>
      </c>
      <c r="G218">
        <v>3766.0059999999999</v>
      </c>
      <c r="H218">
        <v>2455.779</v>
      </c>
      <c r="I218">
        <v>10389.427</v>
      </c>
      <c r="K218">
        <f t="shared" si="27"/>
        <v>2.7587388336609129</v>
      </c>
      <c r="L218">
        <f t="shared" si="28"/>
        <v>4.2306034052738459</v>
      </c>
    </row>
    <row r="219" spans="1:12" x14ac:dyDescent="0.25">
      <c r="A219" t="str">
        <f t="shared" si="31"/>
        <v>KF5</v>
      </c>
      <c r="B219" t="str">
        <f t="shared" si="31"/>
        <v>Mutant</v>
      </c>
      <c r="C219">
        <f t="shared" si="31"/>
        <v>2</v>
      </c>
      <c r="D219">
        <v>3</v>
      </c>
      <c r="E219">
        <v>96.221000000000004</v>
      </c>
      <c r="F219">
        <v>2502.692</v>
      </c>
      <c r="G219">
        <v>820.50800000000004</v>
      </c>
      <c r="H219">
        <v>282.43799999999999</v>
      </c>
      <c r="I219">
        <v>3350.9650000000001</v>
      </c>
      <c r="K219">
        <f t="shared" si="27"/>
        <v>4.0840125873239508</v>
      </c>
      <c r="L219">
        <f t="shared" si="28"/>
        <v>11.864426883068143</v>
      </c>
    </row>
    <row r="220" spans="1:12" x14ac:dyDescent="0.25">
      <c r="A220" t="str">
        <f t="shared" si="31"/>
        <v>KF5</v>
      </c>
      <c r="B220" t="str">
        <f t="shared" si="31"/>
        <v>Mutant</v>
      </c>
      <c r="C220">
        <f t="shared" si="31"/>
        <v>2</v>
      </c>
      <c r="D220">
        <v>4</v>
      </c>
      <c r="E220">
        <v>152.22999999999999</v>
      </c>
      <c r="F220">
        <v>5434.7860000000001</v>
      </c>
      <c r="G220">
        <v>2331.3139999999999</v>
      </c>
      <c r="H220">
        <v>960.29100000000005</v>
      </c>
      <c r="I220">
        <v>5924.5060000000003</v>
      </c>
      <c r="K220">
        <f t="shared" si="27"/>
        <v>2.541273290513419</v>
      </c>
      <c r="L220">
        <f t="shared" si="28"/>
        <v>6.1694902899225337</v>
      </c>
    </row>
    <row r="221" spans="1:12" x14ac:dyDescent="0.25">
      <c r="A221" t="str">
        <f t="shared" si="31"/>
        <v>KF5</v>
      </c>
      <c r="B221" t="str">
        <f t="shared" si="31"/>
        <v>Mutant</v>
      </c>
      <c r="C221">
        <f t="shared" si="31"/>
        <v>2</v>
      </c>
      <c r="D221">
        <v>5</v>
      </c>
      <c r="E221">
        <v>115.369</v>
      </c>
      <c r="F221">
        <v>2417.96</v>
      </c>
      <c r="G221">
        <v>771.67899999999997</v>
      </c>
      <c r="H221">
        <v>577.32299999999998</v>
      </c>
      <c r="I221">
        <v>2153.2339999999999</v>
      </c>
      <c r="K221">
        <f t="shared" si="27"/>
        <v>2.7903234375951658</v>
      </c>
      <c r="L221">
        <f t="shared" si="28"/>
        <v>3.7296868477438108</v>
      </c>
    </row>
    <row r="222" spans="1:12" x14ac:dyDescent="0.25">
      <c r="A222" t="s">
        <v>88</v>
      </c>
      <c r="B222" t="s">
        <v>93</v>
      </c>
      <c r="C222">
        <v>2</v>
      </c>
      <c r="D222">
        <v>1</v>
      </c>
      <c r="E222">
        <v>243.184</v>
      </c>
      <c r="F222">
        <v>6259.6019999999999</v>
      </c>
      <c r="G222">
        <v>3429.9520000000002</v>
      </c>
      <c r="H222">
        <v>2846.884</v>
      </c>
      <c r="I222">
        <v>4336.1480000000001</v>
      </c>
      <c r="K222">
        <f t="shared" si="27"/>
        <v>1.264200781818521</v>
      </c>
      <c r="L222">
        <f t="shared" si="28"/>
        <v>1.5231207172473484</v>
      </c>
    </row>
    <row r="223" spans="1:12" x14ac:dyDescent="0.25">
      <c r="A223" t="str">
        <f t="shared" ref="A223:C227" si="32">A222</f>
        <v>KF5</v>
      </c>
      <c r="B223" t="str">
        <f t="shared" si="32"/>
        <v>Mutant</v>
      </c>
      <c r="C223">
        <f t="shared" si="32"/>
        <v>2</v>
      </c>
      <c r="D223">
        <v>2</v>
      </c>
      <c r="E223">
        <v>285.31099999999998</v>
      </c>
      <c r="F223">
        <v>6930.2740000000003</v>
      </c>
      <c r="G223">
        <v>3044.5909999999999</v>
      </c>
      <c r="H223">
        <v>2619.018</v>
      </c>
      <c r="I223">
        <v>3775.58</v>
      </c>
      <c r="K223">
        <f t="shared" si="27"/>
        <v>1.2400943180873885</v>
      </c>
      <c r="L223">
        <f t="shared" si="28"/>
        <v>1.4416013941103116</v>
      </c>
    </row>
    <row r="224" spans="1:12" x14ac:dyDescent="0.25">
      <c r="A224" t="str">
        <f t="shared" si="32"/>
        <v>KF5</v>
      </c>
      <c r="B224" t="str">
        <f t="shared" si="32"/>
        <v>Mutant</v>
      </c>
      <c r="C224">
        <f t="shared" si="32"/>
        <v>2</v>
      </c>
      <c r="D224">
        <v>3</v>
      </c>
      <c r="E224">
        <v>206.32400000000001</v>
      </c>
      <c r="F224">
        <v>4726.7749999999996</v>
      </c>
      <c r="G224">
        <v>2099.14</v>
      </c>
      <c r="H224">
        <v>2479.2350000000001</v>
      </c>
      <c r="I224">
        <v>2658.7510000000002</v>
      </c>
      <c r="K224">
        <f t="shared" si="27"/>
        <v>1.2665906037710684</v>
      </c>
      <c r="L224">
        <f t="shared" si="28"/>
        <v>1.0724078193475004</v>
      </c>
    </row>
    <row r="225" spans="1:12" x14ac:dyDescent="0.25">
      <c r="A225" t="str">
        <f t="shared" si="32"/>
        <v>KF5</v>
      </c>
      <c r="B225" t="str">
        <f t="shared" si="32"/>
        <v>Mutant</v>
      </c>
      <c r="C225">
        <f t="shared" si="32"/>
        <v>2</v>
      </c>
      <c r="D225">
        <v>4</v>
      </c>
      <c r="E225">
        <v>195.792</v>
      </c>
      <c r="F225">
        <v>4706.6689999999999</v>
      </c>
      <c r="G225">
        <v>2476.3629999999998</v>
      </c>
      <c r="H225">
        <v>3930.6819999999998</v>
      </c>
      <c r="I225">
        <v>2338.973</v>
      </c>
      <c r="K225">
        <f t="shared" si="27"/>
        <v>0.94451944242423269</v>
      </c>
      <c r="L225">
        <f t="shared" si="28"/>
        <v>0.59505526013043031</v>
      </c>
    </row>
    <row r="226" spans="1:12" x14ac:dyDescent="0.25">
      <c r="A226" t="str">
        <f t="shared" si="32"/>
        <v>KF5</v>
      </c>
      <c r="B226" t="str">
        <f t="shared" si="32"/>
        <v>Mutant</v>
      </c>
      <c r="C226">
        <f t="shared" si="32"/>
        <v>2</v>
      </c>
      <c r="D226">
        <v>5</v>
      </c>
      <c r="E226">
        <v>227.86600000000001</v>
      </c>
      <c r="F226">
        <v>6050.8850000000002</v>
      </c>
      <c r="G226">
        <v>3723.4009999999998</v>
      </c>
      <c r="H226">
        <v>3338.04</v>
      </c>
      <c r="I226">
        <v>5357.2349999999997</v>
      </c>
      <c r="K226">
        <f t="shared" si="27"/>
        <v>1.4388015150664675</v>
      </c>
      <c r="L226">
        <f t="shared" si="28"/>
        <v>1.6049043750224683</v>
      </c>
    </row>
    <row r="227" spans="1:12" x14ac:dyDescent="0.25">
      <c r="A227" t="str">
        <f t="shared" si="32"/>
        <v>KF5</v>
      </c>
      <c r="B227" t="str">
        <f t="shared" si="32"/>
        <v>Mutant</v>
      </c>
      <c r="C227">
        <f t="shared" si="32"/>
        <v>2</v>
      </c>
      <c r="D227">
        <v>6</v>
      </c>
      <c r="E227">
        <v>214.46199999999999</v>
      </c>
      <c r="F227">
        <v>6016.8969999999999</v>
      </c>
      <c r="G227">
        <v>4190.6210000000001</v>
      </c>
      <c r="H227">
        <v>4770.8159999999998</v>
      </c>
      <c r="I227">
        <v>4817.2510000000002</v>
      </c>
      <c r="K227">
        <f t="shared" si="27"/>
        <v>1.1495315372113106</v>
      </c>
      <c r="L227">
        <f t="shared" si="28"/>
        <v>1.0097331357989914</v>
      </c>
    </row>
    <row r="228" spans="1:12" x14ac:dyDescent="0.25">
      <c r="A228" t="s">
        <v>88</v>
      </c>
      <c r="B228" t="s">
        <v>93</v>
      </c>
      <c r="C228">
        <v>2</v>
      </c>
      <c r="D228">
        <v>1</v>
      </c>
      <c r="E228">
        <v>291.05500000000001</v>
      </c>
      <c r="F228">
        <v>7442.0140000000001</v>
      </c>
      <c r="G228">
        <v>2773.163</v>
      </c>
      <c r="H228">
        <v>3747.8150000000001</v>
      </c>
      <c r="I228">
        <v>6142.7969999999996</v>
      </c>
      <c r="K228">
        <f t="shared" si="27"/>
        <v>2.2150868881490196</v>
      </c>
      <c r="L228">
        <f t="shared" si="28"/>
        <v>1.6390342106000428</v>
      </c>
    </row>
    <row r="229" spans="1:12" x14ac:dyDescent="0.25">
      <c r="A229" t="str">
        <f t="shared" ref="A229:C233" si="33">A228</f>
        <v>KF5</v>
      </c>
      <c r="B229" t="str">
        <f t="shared" si="33"/>
        <v>Mutant</v>
      </c>
      <c r="C229">
        <f t="shared" si="33"/>
        <v>2</v>
      </c>
      <c r="D229">
        <v>2</v>
      </c>
      <c r="E229">
        <v>302.54399999999998</v>
      </c>
      <c r="F229">
        <v>9236.6949999999997</v>
      </c>
      <c r="G229">
        <v>3079.058</v>
      </c>
      <c r="H229">
        <v>2824.8629999999998</v>
      </c>
      <c r="I229">
        <v>7774.2380000000003</v>
      </c>
      <c r="K229">
        <f t="shared" si="27"/>
        <v>2.5248754651584999</v>
      </c>
      <c r="L229">
        <f t="shared" si="28"/>
        <v>2.7520761183816704</v>
      </c>
    </row>
    <row r="230" spans="1:12" x14ac:dyDescent="0.25">
      <c r="A230" t="str">
        <f t="shared" si="33"/>
        <v>KF5</v>
      </c>
      <c r="B230" t="str">
        <f t="shared" si="33"/>
        <v>Mutant</v>
      </c>
      <c r="C230">
        <f t="shared" si="33"/>
        <v>2</v>
      </c>
      <c r="D230">
        <v>3</v>
      </c>
      <c r="E230">
        <v>255.15199999999999</v>
      </c>
      <c r="F230">
        <v>5760.3090000000002</v>
      </c>
      <c r="G230">
        <v>2126.9050000000002</v>
      </c>
      <c r="H230">
        <v>907.63300000000004</v>
      </c>
      <c r="I230">
        <v>5656.4290000000001</v>
      </c>
      <c r="K230">
        <f t="shared" si="27"/>
        <v>2.6594648091945805</v>
      </c>
      <c r="L230">
        <f t="shared" si="28"/>
        <v>6.2320662646686493</v>
      </c>
    </row>
    <row r="231" spans="1:12" x14ac:dyDescent="0.25">
      <c r="A231" t="str">
        <f t="shared" si="33"/>
        <v>KF5</v>
      </c>
      <c r="B231" t="str">
        <f t="shared" si="33"/>
        <v>Mutant</v>
      </c>
      <c r="C231">
        <f t="shared" si="33"/>
        <v>2</v>
      </c>
      <c r="D231">
        <v>4</v>
      </c>
      <c r="E231">
        <v>390.14800000000002</v>
      </c>
      <c r="F231">
        <v>10877.710999999999</v>
      </c>
      <c r="G231">
        <v>3797.1219999999998</v>
      </c>
      <c r="H231">
        <v>2900.0210000000002</v>
      </c>
      <c r="I231">
        <v>7166.7560000000003</v>
      </c>
      <c r="K231">
        <f t="shared" si="27"/>
        <v>1.8874178917611815</v>
      </c>
      <c r="L231">
        <f t="shared" si="28"/>
        <v>2.4712772769576494</v>
      </c>
    </row>
    <row r="232" spans="1:12" x14ac:dyDescent="0.25">
      <c r="A232" t="str">
        <f t="shared" si="33"/>
        <v>KF5</v>
      </c>
      <c r="B232" t="str">
        <f t="shared" si="33"/>
        <v>Mutant</v>
      </c>
      <c r="C232">
        <f t="shared" si="33"/>
        <v>2</v>
      </c>
      <c r="D232">
        <v>5</v>
      </c>
      <c r="E232">
        <v>243.66300000000001</v>
      </c>
      <c r="F232">
        <v>8725.9120000000003</v>
      </c>
      <c r="G232">
        <v>2673.5909999999999</v>
      </c>
      <c r="H232">
        <v>874.12300000000005</v>
      </c>
      <c r="I232">
        <v>9718.277</v>
      </c>
      <c r="K232">
        <f t="shared" si="27"/>
        <v>3.6349153628958208</v>
      </c>
      <c r="L232">
        <f t="shared" si="28"/>
        <v>11.117745443147017</v>
      </c>
    </row>
    <row r="233" spans="1:12" x14ac:dyDescent="0.25">
      <c r="A233" t="str">
        <f t="shared" si="33"/>
        <v>KF5</v>
      </c>
      <c r="B233" t="str">
        <f t="shared" si="33"/>
        <v>Mutant</v>
      </c>
      <c r="C233">
        <f t="shared" si="33"/>
        <v>2</v>
      </c>
      <c r="D233">
        <v>6</v>
      </c>
      <c r="E233">
        <v>278.13</v>
      </c>
      <c r="F233">
        <v>8190.2370000000001</v>
      </c>
      <c r="G233">
        <v>2545.7759999999998</v>
      </c>
      <c r="H233">
        <v>4247.1090000000004</v>
      </c>
      <c r="I233">
        <v>6655.9740000000002</v>
      </c>
      <c r="K233">
        <f t="shared" si="27"/>
        <v>2.6145167524558328</v>
      </c>
      <c r="L233">
        <f t="shared" si="28"/>
        <v>1.5671775789130911</v>
      </c>
    </row>
    <row r="234" spans="1:12" x14ac:dyDescent="0.25">
      <c r="A234" t="s">
        <v>88</v>
      </c>
      <c r="B234" t="s">
        <v>85</v>
      </c>
      <c r="C234">
        <v>1</v>
      </c>
      <c r="D234">
        <v>1</v>
      </c>
      <c r="E234">
        <v>267.59800000000001</v>
      </c>
      <c r="F234">
        <v>19171.348000000002</v>
      </c>
      <c r="G234">
        <v>3036.453</v>
      </c>
      <c r="H234">
        <v>5041.7659999999996</v>
      </c>
      <c r="I234">
        <v>8209.3850000000002</v>
      </c>
      <c r="K234">
        <f t="shared" si="27"/>
        <v>2.7036101003374662</v>
      </c>
      <c r="L234">
        <f t="shared" si="28"/>
        <v>1.62827568752695</v>
      </c>
    </row>
    <row r="235" spans="1:12" x14ac:dyDescent="0.25">
      <c r="A235" t="str">
        <f t="shared" ref="A235:C244" si="34">A234</f>
        <v>KF5</v>
      </c>
      <c r="B235" t="str">
        <f t="shared" si="34"/>
        <v>Mut</v>
      </c>
      <c r="C235">
        <f t="shared" si="34"/>
        <v>1</v>
      </c>
      <c r="D235">
        <v>2</v>
      </c>
      <c r="E235">
        <v>216.37700000000001</v>
      </c>
      <c r="F235">
        <v>22349.977999999999</v>
      </c>
      <c r="G235">
        <v>5155.6989999999996</v>
      </c>
      <c r="H235">
        <v>6099.2349999999997</v>
      </c>
      <c r="I235">
        <v>14739.937</v>
      </c>
      <c r="K235">
        <f t="shared" si="27"/>
        <v>2.858959958678736</v>
      </c>
      <c r="L235">
        <f t="shared" si="28"/>
        <v>2.4166861909731305</v>
      </c>
    </row>
    <row r="236" spans="1:12" x14ac:dyDescent="0.25">
      <c r="A236" t="str">
        <f t="shared" si="34"/>
        <v>KF5</v>
      </c>
      <c r="B236" t="str">
        <f t="shared" si="34"/>
        <v>Mut</v>
      </c>
      <c r="C236">
        <f t="shared" si="34"/>
        <v>1</v>
      </c>
      <c r="D236">
        <v>3</v>
      </c>
      <c r="E236">
        <v>264.726</v>
      </c>
      <c r="F236">
        <v>23612.812999999998</v>
      </c>
      <c r="G236">
        <v>5307.45</v>
      </c>
      <c r="H236">
        <v>4945.067</v>
      </c>
      <c r="I236">
        <v>14212.398999999999</v>
      </c>
      <c r="K236">
        <f t="shared" si="27"/>
        <v>2.6778206106510658</v>
      </c>
      <c r="L236">
        <f t="shared" si="28"/>
        <v>2.8740559025792773</v>
      </c>
    </row>
    <row r="237" spans="1:12" x14ac:dyDescent="0.25">
      <c r="A237" t="str">
        <f t="shared" si="34"/>
        <v>KF5</v>
      </c>
      <c r="B237" t="str">
        <f t="shared" si="34"/>
        <v>Mut</v>
      </c>
      <c r="C237">
        <f t="shared" si="34"/>
        <v>1</v>
      </c>
      <c r="D237">
        <v>4</v>
      </c>
      <c r="E237">
        <v>144.57</v>
      </c>
      <c r="F237">
        <v>18493.017</v>
      </c>
      <c r="G237">
        <v>4127.4309999999996</v>
      </c>
      <c r="H237">
        <v>2621.8910000000001</v>
      </c>
      <c r="I237">
        <v>10383.683000000001</v>
      </c>
      <c r="K237">
        <f t="shared" si="27"/>
        <v>2.5157738554563362</v>
      </c>
      <c r="L237">
        <f t="shared" si="28"/>
        <v>3.9603793597826913</v>
      </c>
    </row>
    <row r="238" spans="1:12" x14ac:dyDescent="0.25">
      <c r="A238" t="str">
        <f t="shared" si="34"/>
        <v>KF5</v>
      </c>
      <c r="B238" t="str">
        <f t="shared" si="34"/>
        <v>Mut</v>
      </c>
      <c r="C238">
        <f t="shared" si="34"/>
        <v>1</v>
      </c>
      <c r="D238">
        <v>5</v>
      </c>
      <c r="E238">
        <v>204.40899999999999</v>
      </c>
      <c r="F238">
        <v>20042.120999999999</v>
      </c>
      <c r="G238">
        <v>4364.8710000000001</v>
      </c>
      <c r="H238">
        <v>4837.357</v>
      </c>
      <c r="I238">
        <v>14255.962</v>
      </c>
      <c r="K238">
        <f t="shared" si="27"/>
        <v>3.2660671987786118</v>
      </c>
      <c r="L238">
        <f t="shared" si="28"/>
        <v>2.9470560059966631</v>
      </c>
    </row>
    <row r="239" spans="1:12" x14ac:dyDescent="0.25">
      <c r="A239" t="str">
        <f t="shared" si="34"/>
        <v>KF5</v>
      </c>
      <c r="B239" t="str">
        <f t="shared" si="34"/>
        <v>Mut</v>
      </c>
      <c r="C239">
        <f t="shared" si="34"/>
        <v>1</v>
      </c>
      <c r="D239">
        <v>6</v>
      </c>
      <c r="E239">
        <v>147.92099999999999</v>
      </c>
      <c r="F239">
        <v>14944.824000000001</v>
      </c>
      <c r="G239">
        <v>3058.9520000000002</v>
      </c>
      <c r="H239">
        <v>2182.4360000000001</v>
      </c>
      <c r="I239">
        <v>8277.3619999999992</v>
      </c>
      <c r="K239">
        <f t="shared" si="27"/>
        <v>2.7059470040719824</v>
      </c>
      <c r="L239">
        <f t="shared" si="28"/>
        <v>3.7927169456515557</v>
      </c>
    </row>
    <row r="240" spans="1:12" x14ac:dyDescent="0.25">
      <c r="A240" t="str">
        <f t="shared" si="34"/>
        <v>KF5</v>
      </c>
      <c r="B240" t="str">
        <f t="shared" si="34"/>
        <v>Mut</v>
      </c>
      <c r="C240">
        <f t="shared" si="34"/>
        <v>1</v>
      </c>
      <c r="D240">
        <v>7</v>
      </c>
      <c r="E240">
        <v>99.093000000000004</v>
      </c>
      <c r="F240">
        <v>9066.7530000000006</v>
      </c>
      <c r="G240">
        <v>2072.8110000000001</v>
      </c>
      <c r="H240">
        <v>1463.893</v>
      </c>
      <c r="I240">
        <v>5775.1490000000003</v>
      </c>
      <c r="K240">
        <f t="shared" si="27"/>
        <v>2.7861435509556829</v>
      </c>
      <c r="L240">
        <f t="shared" si="28"/>
        <v>3.9450622415709344</v>
      </c>
    </row>
    <row r="241" spans="1:12" x14ac:dyDescent="0.25">
      <c r="A241" t="str">
        <f t="shared" si="34"/>
        <v>KF5</v>
      </c>
      <c r="B241" t="str">
        <f t="shared" si="34"/>
        <v>Mut</v>
      </c>
      <c r="C241">
        <f t="shared" si="34"/>
        <v>1</v>
      </c>
      <c r="D241">
        <v>8</v>
      </c>
      <c r="E241">
        <v>259.93900000000002</v>
      </c>
      <c r="F241">
        <v>27806.785</v>
      </c>
      <c r="G241">
        <v>6702.4080000000004</v>
      </c>
      <c r="H241">
        <v>4810.0709999999999</v>
      </c>
      <c r="I241">
        <v>23889.027999999998</v>
      </c>
      <c r="K241">
        <f t="shared" si="27"/>
        <v>3.5642455666679793</v>
      </c>
      <c r="L241">
        <f t="shared" si="28"/>
        <v>4.9664605782326285</v>
      </c>
    </row>
    <row r="242" spans="1:12" x14ac:dyDescent="0.25">
      <c r="A242" t="str">
        <f t="shared" si="34"/>
        <v>KF5</v>
      </c>
      <c r="B242" t="str">
        <f t="shared" si="34"/>
        <v>Mut</v>
      </c>
      <c r="C242">
        <f t="shared" si="34"/>
        <v>1</v>
      </c>
      <c r="D242">
        <v>9</v>
      </c>
      <c r="E242">
        <v>161.804</v>
      </c>
      <c r="F242">
        <v>21309.742999999999</v>
      </c>
      <c r="G242">
        <v>4529.0680000000002</v>
      </c>
      <c r="H242">
        <v>3775.1010000000001</v>
      </c>
      <c r="I242">
        <v>12466.547</v>
      </c>
      <c r="K242">
        <f t="shared" si="27"/>
        <v>2.7525634413084545</v>
      </c>
      <c r="L242">
        <f t="shared" si="28"/>
        <v>3.3023082031447637</v>
      </c>
    </row>
    <row r="243" spans="1:12" x14ac:dyDescent="0.25">
      <c r="A243" t="str">
        <f t="shared" si="34"/>
        <v>KF5</v>
      </c>
      <c r="B243" t="str">
        <f t="shared" si="34"/>
        <v>Mut</v>
      </c>
      <c r="C243">
        <f t="shared" si="34"/>
        <v>1</v>
      </c>
      <c r="D243">
        <v>10</v>
      </c>
      <c r="E243">
        <v>155.102</v>
      </c>
      <c r="F243">
        <v>19524.635999999999</v>
      </c>
      <c r="G243">
        <v>3124.0569999999998</v>
      </c>
      <c r="H243">
        <v>2759.759</v>
      </c>
      <c r="I243">
        <v>12722.656000000001</v>
      </c>
      <c r="K243">
        <f t="shared" si="27"/>
        <v>4.0724788312121074</v>
      </c>
      <c r="L243">
        <f t="shared" si="28"/>
        <v>4.6100605161537658</v>
      </c>
    </row>
    <row r="244" spans="1:12" x14ac:dyDescent="0.25">
      <c r="A244" t="str">
        <f t="shared" si="34"/>
        <v>KF5</v>
      </c>
      <c r="B244" t="str">
        <f t="shared" si="34"/>
        <v>Mut</v>
      </c>
      <c r="C244">
        <f t="shared" si="34"/>
        <v>1</v>
      </c>
      <c r="D244">
        <v>11</v>
      </c>
      <c r="E244">
        <v>194.83500000000001</v>
      </c>
      <c r="F244">
        <v>16845.3</v>
      </c>
      <c r="G244">
        <v>1928.241</v>
      </c>
      <c r="H244">
        <v>1388.7360000000001</v>
      </c>
      <c r="I244">
        <v>4936.45</v>
      </c>
      <c r="K244">
        <f t="shared" si="27"/>
        <v>2.5600793676724019</v>
      </c>
      <c r="L244">
        <f t="shared" si="28"/>
        <v>3.5546352942531909</v>
      </c>
    </row>
    <row r="245" spans="1:12" x14ac:dyDescent="0.25">
      <c r="A245" t="s">
        <v>88</v>
      </c>
      <c r="B245" t="s">
        <v>85</v>
      </c>
      <c r="C245">
        <v>1</v>
      </c>
      <c r="D245">
        <v>1</v>
      </c>
      <c r="E245">
        <v>140.262</v>
      </c>
      <c r="F245">
        <v>17714.156999999999</v>
      </c>
      <c r="G245">
        <v>1892.816</v>
      </c>
      <c r="H245">
        <v>1912.443</v>
      </c>
      <c r="I245">
        <v>9783.86</v>
      </c>
      <c r="K245">
        <f t="shared" si="27"/>
        <v>5.1689440495008494</v>
      </c>
      <c r="L245">
        <f t="shared" si="28"/>
        <v>5.1158962646206971</v>
      </c>
    </row>
    <row r="246" spans="1:12" x14ac:dyDescent="0.25">
      <c r="A246" t="str">
        <f t="shared" ref="A246:C250" si="35">A245</f>
        <v>KF5</v>
      </c>
      <c r="B246" t="str">
        <f t="shared" si="35"/>
        <v>Mut</v>
      </c>
      <c r="C246">
        <f t="shared" si="35"/>
        <v>1</v>
      </c>
      <c r="D246">
        <v>2</v>
      </c>
      <c r="E246">
        <v>192.92</v>
      </c>
      <c r="F246">
        <v>24997.719000000001</v>
      </c>
      <c r="G246">
        <v>2945.9769999999999</v>
      </c>
      <c r="H246">
        <v>2629.0709999999999</v>
      </c>
      <c r="I246">
        <v>15392.896000000001</v>
      </c>
      <c r="K246">
        <f t="shared" si="27"/>
        <v>5.2250564074329162</v>
      </c>
      <c r="L246">
        <f t="shared" si="28"/>
        <v>5.8548802980216212</v>
      </c>
    </row>
    <row r="247" spans="1:12" x14ac:dyDescent="0.25">
      <c r="A247" t="str">
        <f t="shared" si="35"/>
        <v>KF5</v>
      </c>
      <c r="B247" t="str">
        <f t="shared" si="35"/>
        <v>Mut</v>
      </c>
      <c r="C247">
        <f t="shared" si="35"/>
        <v>1</v>
      </c>
      <c r="D247">
        <v>3</v>
      </c>
      <c r="E247">
        <v>191.48400000000001</v>
      </c>
      <c r="F247">
        <v>20943.53</v>
      </c>
      <c r="G247">
        <v>4063.7629999999999</v>
      </c>
      <c r="H247">
        <v>3628.616</v>
      </c>
      <c r="I247">
        <v>10462.67</v>
      </c>
      <c r="K247">
        <f t="shared" si="27"/>
        <v>2.5746260301105157</v>
      </c>
      <c r="L247">
        <f t="shared" si="28"/>
        <v>2.8833775742597179</v>
      </c>
    </row>
    <row r="248" spans="1:12" x14ac:dyDescent="0.25">
      <c r="A248" t="str">
        <f t="shared" si="35"/>
        <v>KF5</v>
      </c>
      <c r="B248" t="str">
        <f t="shared" si="35"/>
        <v>Mut</v>
      </c>
      <c r="C248">
        <f t="shared" si="35"/>
        <v>1</v>
      </c>
      <c r="D248">
        <v>4</v>
      </c>
      <c r="E248">
        <v>213.50399999999999</v>
      </c>
      <c r="F248">
        <v>22887.567999999999</v>
      </c>
      <c r="G248">
        <v>3329.4229999999998</v>
      </c>
      <c r="H248">
        <v>2336.58</v>
      </c>
      <c r="I248">
        <v>10243.421</v>
      </c>
      <c r="K248">
        <f t="shared" si="27"/>
        <v>3.076635501106348</v>
      </c>
      <c r="L248">
        <f t="shared" si="28"/>
        <v>4.3839376353473885</v>
      </c>
    </row>
    <row r="249" spans="1:12" x14ac:dyDescent="0.25">
      <c r="A249" t="str">
        <f t="shared" si="35"/>
        <v>KF5</v>
      </c>
      <c r="B249" t="str">
        <f t="shared" si="35"/>
        <v>Mut</v>
      </c>
      <c r="C249">
        <f t="shared" si="35"/>
        <v>1</v>
      </c>
      <c r="D249">
        <v>5</v>
      </c>
      <c r="E249">
        <v>185.739</v>
      </c>
      <c r="F249">
        <v>16990.348999999998</v>
      </c>
      <c r="G249">
        <v>4041.7420000000002</v>
      </c>
      <c r="H249">
        <v>4509.4409999999998</v>
      </c>
      <c r="I249">
        <v>7941.7870000000003</v>
      </c>
      <c r="K249">
        <f t="shared" si="27"/>
        <v>1.9649416019132344</v>
      </c>
      <c r="L249">
        <f t="shared" si="28"/>
        <v>1.7611466698422267</v>
      </c>
    </row>
    <row r="250" spans="1:12" x14ac:dyDescent="0.25">
      <c r="A250" t="str">
        <f t="shared" si="35"/>
        <v>KF5</v>
      </c>
      <c r="B250" t="str">
        <f t="shared" si="35"/>
        <v>Mut</v>
      </c>
      <c r="C250">
        <f t="shared" si="35"/>
        <v>1</v>
      </c>
      <c r="D250">
        <v>6</v>
      </c>
      <c r="E250">
        <v>133.08099999999999</v>
      </c>
      <c r="F250">
        <v>13142.963</v>
      </c>
      <c r="G250">
        <v>1971.325</v>
      </c>
      <c r="H250">
        <v>2776.0349999999999</v>
      </c>
      <c r="I250">
        <v>10027.522999999999</v>
      </c>
      <c r="K250">
        <f t="shared" si="27"/>
        <v>5.0866919457725128</v>
      </c>
      <c r="L250">
        <f t="shared" si="28"/>
        <v>3.6121745583178884</v>
      </c>
    </row>
    <row r="251" spans="1:12" x14ac:dyDescent="0.25">
      <c r="A251" t="s">
        <v>88</v>
      </c>
      <c r="B251" t="s">
        <v>85</v>
      </c>
      <c r="C251">
        <v>2</v>
      </c>
      <c r="D251">
        <v>1</v>
      </c>
      <c r="E251">
        <v>182.86699999999999</v>
      </c>
      <c r="F251">
        <v>19954.517</v>
      </c>
      <c r="G251">
        <v>3642.9769999999999</v>
      </c>
      <c r="H251">
        <v>4848.8459999999995</v>
      </c>
      <c r="I251">
        <v>12119.960999999999</v>
      </c>
      <c r="K251">
        <f t="shared" si="27"/>
        <v>3.3269386548419053</v>
      </c>
      <c r="L251">
        <f t="shared" si="28"/>
        <v>2.4995557705895384</v>
      </c>
    </row>
    <row r="252" spans="1:12" x14ac:dyDescent="0.25">
      <c r="A252" t="str">
        <f t="shared" ref="A252:C260" si="36">A251</f>
        <v>KF5</v>
      </c>
      <c r="B252" t="str">
        <f t="shared" si="36"/>
        <v>Mut</v>
      </c>
      <c r="C252">
        <f t="shared" si="36"/>
        <v>2</v>
      </c>
      <c r="D252">
        <v>2</v>
      </c>
      <c r="E252">
        <v>236.482</v>
      </c>
      <c r="F252">
        <v>17474.803</v>
      </c>
      <c r="G252">
        <v>3676.4870000000001</v>
      </c>
      <c r="H252">
        <v>5475.9549999999999</v>
      </c>
      <c r="I252">
        <v>13918.472</v>
      </c>
      <c r="K252">
        <f t="shared" si="27"/>
        <v>3.7858074841553906</v>
      </c>
      <c r="L252">
        <f t="shared" si="28"/>
        <v>2.5417433123537356</v>
      </c>
    </row>
    <row r="253" spans="1:12" x14ac:dyDescent="0.25">
      <c r="A253" t="str">
        <f t="shared" si="36"/>
        <v>KF5</v>
      </c>
      <c r="B253" t="str">
        <f t="shared" si="36"/>
        <v>Mut</v>
      </c>
      <c r="C253">
        <f t="shared" si="36"/>
        <v>2</v>
      </c>
      <c r="D253">
        <v>3</v>
      </c>
      <c r="E253">
        <v>173.29300000000001</v>
      </c>
      <c r="F253">
        <v>11268.337</v>
      </c>
      <c r="G253">
        <v>1834.893</v>
      </c>
      <c r="H253">
        <v>7260.1049999999996</v>
      </c>
      <c r="I253">
        <v>4920.652</v>
      </c>
      <c r="K253">
        <f t="shared" si="27"/>
        <v>2.6817105956587115</v>
      </c>
      <c r="L253">
        <f t="shared" si="28"/>
        <v>0.67776595517557947</v>
      </c>
    </row>
    <row r="254" spans="1:12" x14ac:dyDescent="0.25">
      <c r="A254" t="str">
        <f t="shared" si="36"/>
        <v>KF5</v>
      </c>
      <c r="B254" t="str">
        <f t="shared" si="36"/>
        <v>Mut</v>
      </c>
      <c r="C254">
        <f t="shared" si="36"/>
        <v>2</v>
      </c>
      <c r="D254">
        <v>4</v>
      </c>
      <c r="E254">
        <v>179.03700000000001</v>
      </c>
      <c r="F254">
        <v>14451.754000000001</v>
      </c>
      <c r="G254">
        <v>2627.1559999999999</v>
      </c>
      <c r="H254">
        <v>5625.3130000000001</v>
      </c>
      <c r="I254">
        <v>6861.8190000000004</v>
      </c>
      <c r="K254">
        <f t="shared" si="27"/>
        <v>2.6118810607364011</v>
      </c>
      <c r="L254">
        <f t="shared" si="28"/>
        <v>1.2198110576247048</v>
      </c>
    </row>
    <row r="255" spans="1:12" x14ac:dyDescent="0.25">
      <c r="A255" t="str">
        <f t="shared" si="36"/>
        <v>KF5</v>
      </c>
      <c r="B255" t="str">
        <f t="shared" si="36"/>
        <v>Mut</v>
      </c>
      <c r="C255">
        <f t="shared" si="36"/>
        <v>2</v>
      </c>
      <c r="D255">
        <v>5</v>
      </c>
      <c r="E255">
        <v>219.249</v>
      </c>
      <c r="F255">
        <v>16284.732</v>
      </c>
      <c r="G255">
        <v>3131.7159999999999</v>
      </c>
      <c r="H255">
        <v>4924.482</v>
      </c>
      <c r="I255">
        <v>9613.9179999999997</v>
      </c>
      <c r="K255">
        <f t="shared" si="27"/>
        <v>3.0698562704919605</v>
      </c>
      <c r="L255">
        <f t="shared" si="28"/>
        <v>1.952269903717792</v>
      </c>
    </row>
    <row r="256" spans="1:12" x14ac:dyDescent="0.25">
      <c r="A256" t="str">
        <f t="shared" si="36"/>
        <v>KF5</v>
      </c>
      <c r="B256" t="str">
        <f t="shared" si="36"/>
        <v>Mut</v>
      </c>
      <c r="C256">
        <f t="shared" si="36"/>
        <v>2</v>
      </c>
      <c r="D256">
        <v>6</v>
      </c>
      <c r="E256">
        <v>187.17500000000001</v>
      </c>
      <c r="F256">
        <v>14581.484</v>
      </c>
      <c r="G256">
        <v>2965.6039999999998</v>
      </c>
      <c r="H256">
        <v>6326.143</v>
      </c>
      <c r="I256">
        <v>8198.375</v>
      </c>
      <c r="K256">
        <f t="shared" si="27"/>
        <v>2.7644874366233658</v>
      </c>
      <c r="L256">
        <f t="shared" si="28"/>
        <v>1.2959515774461627</v>
      </c>
    </row>
    <row r="257" spans="1:14" x14ac:dyDescent="0.25">
      <c r="A257" t="str">
        <f t="shared" si="36"/>
        <v>KF5</v>
      </c>
      <c r="B257" t="str">
        <f t="shared" si="36"/>
        <v>Mut</v>
      </c>
      <c r="C257">
        <f t="shared" si="36"/>
        <v>2</v>
      </c>
      <c r="D257">
        <v>7</v>
      </c>
      <c r="E257">
        <v>175.68600000000001</v>
      </c>
      <c r="F257">
        <v>24080.032999999999</v>
      </c>
      <c r="G257">
        <v>3410.3249999999998</v>
      </c>
      <c r="H257">
        <v>2972.7849999999999</v>
      </c>
      <c r="I257">
        <v>15097.054</v>
      </c>
      <c r="K257">
        <f t="shared" si="27"/>
        <v>4.4268666476069001</v>
      </c>
      <c r="L257">
        <f t="shared" si="28"/>
        <v>5.0784210765326119</v>
      </c>
    </row>
    <row r="258" spans="1:14" x14ac:dyDescent="0.25">
      <c r="A258" t="str">
        <f t="shared" si="36"/>
        <v>KF5</v>
      </c>
      <c r="B258" t="str">
        <f t="shared" si="36"/>
        <v>Mut</v>
      </c>
      <c r="C258">
        <f t="shared" si="36"/>
        <v>2</v>
      </c>
      <c r="D258">
        <v>8</v>
      </c>
      <c r="E258">
        <v>181.43100000000001</v>
      </c>
      <c r="F258">
        <v>13473.272000000001</v>
      </c>
      <c r="G258">
        <v>2670.7190000000001</v>
      </c>
      <c r="H258">
        <v>7170.5860000000002</v>
      </c>
      <c r="I258">
        <v>6588.4759999999997</v>
      </c>
      <c r="K258">
        <f t="shared" ref="K258:K272" si="37">I258/G258</f>
        <v>2.4669296919668446</v>
      </c>
      <c r="L258">
        <f t="shared" ref="L258:L272" si="38">I258/H258</f>
        <v>0.91881974499713126</v>
      </c>
    </row>
    <row r="259" spans="1:14" x14ac:dyDescent="0.25">
      <c r="A259" t="str">
        <f t="shared" si="36"/>
        <v>KF5</v>
      </c>
      <c r="B259" t="str">
        <f t="shared" si="36"/>
        <v>Mut</v>
      </c>
      <c r="C259">
        <f t="shared" si="36"/>
        <v>2</v>
      </c>
      <c r="D259">
        <v>9</v>
      </c>
      <c r="E259">
        <v>130.68799999999999</v>
      </c>
      <c r="F259">
        <v>16712.698</v>
      </c>
      <c r="G259">
        <v>3457.7170000000001</v>
      </c>
      <c r="H259">
        <v>4591.7790000000005</v>
      </c>
      <c r="I259">
        <v>14023.308999999999</v>
      </c>
      <c r="K259">
        <f t="shared" si="37"/>
        <v>4.0556555091119364</v>
      </c>
      <c r="L259">
        <f t="shared" si="38"/>
        <v>3.0540034701147416</v>
      </c>
    </row>
    <row r="260" spans="1:14" x14ac:dyDescent="0.25">
      <c r="A260" t="str">
        <f t="shared" si="36"/>
        <v>KF5</v>
      </c>
      <c r="B260" t="str">
        <f t="shared" si="36"/>
        <v>Mut</v>
      </c>
      <c r="C260">
        <f t="shared" si="36"/>
        <v>2</v>
      </c>
      <c r="D260">
        <v>10</v>
      </c>
      <c r="E260">
        <v>197.70699999999999</v>
      </c>
      <c r="F260">
        <v>17537.035</v>
      </c>
      <c r="G260">
        <v>3310.7530000000002</v>
      </c>
      <c r="H260">
        <v>6283.0590000000002</v>
      </c>
      <c r="I260">
        <v>8059.549</v>
      </c>
      <c r="K260">
        <f t="shared" si="37"/>
        <v>2.434355266007461</v>
      </c>
      <c r="L260">
        <f t="shared" si="38"/>
        <v>1.2827428486665491</v>
      </c>
    </row>
    <row r="261" spans="1:14" x14ac:dyDescent="0.25">
      <c r="A261" t="s">
        <v>88</v>
      </c>
      <c r="B261" t="s">
        <v>85</v>
      </c>
      <c r="C261">
        <v>2</v>
      </c>
      <c r="D261">
        <v>1</v>
      </c>
      <c r="E261">
        <v>185.26</v>
      </c>
      <c r="F261">
        <v>12919.884</v>
      </c>
      <c r="G261">
        <v>2858.373</v>
      </c>
      <c r="H261">
        <v>4629.5969999999998</v>
      </c>
      <c r="I261">
        <v>8584.2139999999999</v>
      </c>
      <c r="K261">
        <f t="shared" si="37"/>
        <v>3.0031818800415482</v>
      </c>
      <c r="L261">
        <f t="shared" si="38"/>
        <v>1.8542032924248051</v>
      </c>
    </row>
    <row r="262" spans="1:14" x14ac:dyDescent="0.25">
      <c r="A262" t="str">
        <f t="shared" ref="A262:C272" si="39">A261</f>
        <v>KF5</v>
      </c>
      <c r="B262" t="str">
        <f t="shared" si="39"/>
        <v>Mut</v>
      </c>
      <c r="C262">
        <f t="shared" si="39"/>
        <v>2</v>
      </c>
      <c r="D262">
        <v>2</v>
      </c>
      <c r="E262">
        <v>224.036</v>
      </c>
      <c r="F262">
        <v>11868.16</v>
      </c>
      <c r="G262">
        <v>2694.654</v>
      </c>
      <c r="H262">
        <v>5794.2969999999996</v>
      </c>
      <c r="I262">
        <v>5002.99</v>
      </c>
      <c r="K262">
        <f t="shared" si="37"/>
        <v>1.8566353973460044</v>
      </c>
      <c r="L262">
        <f t="shared" si="38"/>
        <v>0.86343347605412701</v>
      </c>
    </row>
    <row r="263" spans="1:14" x14ac:dyDescent="0.25">
      <c r="A263" t="str">
        <f t="shared" si="39"/>
        <v>KF5</v>
      </c>
      <c r="B263" t="str">
        <f t="shared" si="39"/>
        <v>Mut</v>
      </c>
      <c r="C263">
        <f t="shared" si="39"/>
        <v>2</v>
      </c>
      <c r="D263">
        <v>3</v>
      </c>
      <c r="E263">
        <v>165.155</v>
      </c>
      <c r="F263">
        <v>7773.76</v>
      </c>
      <c r="G263">
        <v>1395.4369999999999</v>
      </c>
      <c r="H263">
        <v>3373.9430000000002</v>
      </c>
      <c r="I263">
        <v>3823.451</v>
      </c>
      <c r="K263">
        <f t="shared" si="37"/>
        <v>2.7399667631000182</v>
      </c>
      <c r="L263">
        <f t="shared" si="38"/>
        <v>1.1332292809925952</v>
      </c>
    </row>
    <row r="264" spans="1:14" x14ac:dyDescent="0.25">
      <c r="A264" t="str">
        <f t="shared" si="39"/>
        <v>KF5</v>
      </c>
      <c r="B264" t="str">
        <f t="shared" si="39"/>
        <v>Mut</v>
      </c>
      <c r="C264">
        <f t="shared" si="39"/>
        <v>2</v>
      </c>
      <c r="D264">
        <v>4</v>
      </c>
      <c r="E264">
        <v>191.005</v>
      </c>
      <c r="F264">
        <v>11953.37</v>
      </c>
      <c r="G264">
        <v>3424.2069999999999</v>
      </c>
      <c r="H264">
        <v>3146.0770000000002</v>
      </c>
      <c r="I264">
        <v>7319.9430000000002</v>
      </c>
      <c r="K264">
        <f t="shared" si="37"/>
        <v>2.137704583864235</v>
      </c>
      <c r="L264">
        <f t="shared" si="38"/>
        <v>2.3266890797650532</v>
      </c>
    </row>
    <row r="265" spans="1:14" x14ac:dyDescent="0.25">
      <c r="A265" t="str">
        <f t="shared" si="39"/>
        <v>KF5</v>
      </c>
      <c r="B265" t="str">
        <f t="shared" si="39"/>
        <v>Mut</v>
      </c>
      <c r="C265">
        <f t="shared" si="39"/>
        <v>2</v>
      </c>
      <c r="D265">
        <v>5</v>
      </c>
      <c r="E265">
        <v>224.036</v>
      </c>
      <c r="F265">
        <v>17022.422999999999</v>
      </c>
      <c r="G265">
        <v>2839.703</v>
      </c>
      <c r="H265">
        <v>3864.62</v>
      </c>
      <c r="I265">
        <v>10035.661</v>
      </c>
      <c r="K265">
        <f t="shared" si="37"/>
        <v>3.5340530330108466</v>
      </c>
      <c r="L265">
        <f t="shared" si="38"/>
        <v>2.5968040842307913</v>
      </c>
    </row>
    <row r="266" spans="1:14" x14ac:dyDescent="0.25">
      <c r="A266" t="str">
        <f t="shared" si="39"/>
        <v>KF5</v>
      </c>
      <c r="B266" t="str">
        <f t="shared" si="39"/>
        <v>Mut</v>
      </c>
      <c r="C266">
        <f t="shared" si="39"/>
        <v>2</v>
      </c>
      <c r="D266">
        <v>6</v>
      </c>
      <c r="E266">
        <v>175.208</v>
      </c>
      <c r="F266">
        <v>14407.713</v>
      </c>
      <c r="G266">
        <v>5022.1390000000001</v>
      </c>
      <c r="H266">
        <v>4878.0469999999996</v>
      </c>
      <c r="I266">
        <v>5976.6850000000004</v>
      </c>
      <c r="K266">
        <f t="shared" si="37"/>
        <v>1.1900676185983703</v>
      </c>
      <c r="L266">
        <f t="shared" si="38"/>
        <v>1.2252208722056186</v>
      </c>
    </row>
    <row r="267" spans="1:14" x14ac:dyDescent="0.25">
      <c r="A267" t="str">
        <f t="shared" si="39"/>
        <v>KF5</v>
      </c>
      <c r="B267" t="str">
        <f t="shared" si="39"/>
        <v>Mut</v>
      </c>
      <c r="C267">
        <f t="shared" si="39"/>
        <v>2</v>
      </c>
      <c r="D267">
        <v>7</v>
      </c>
      <c r="E267">
        <v>141.21899999999999</v>
      </c>
      <c r="F267">
        <v>10952.868</v>
      </c>
      <c r="G267">
        <v>2768.8539999999998</v>
      </c>
      <c r="H267">
        <v>1957.442</v>
      </c>
      <c r="I267">
        <v>5080.5410000000002</v>
      </c>
      <c r="K267">
        <f t="shared" si="37"/>
        <v>1.8348894524593931</v>
      </c>
      <c r="L267">
        <f t="shared" si="38"/>
        <v>2.5955001476416673</v>
      </c>
    </row>
    <row r="268" spans="1:14" x14ac:dyDescent="0.25">
      <c r="A268" t="str">
        <f t="shared" si="39"/>
        <v>KF5</v>
      </c>
      <c r="B268" t="str">
        <f t="shared" si="39"/>
        <v>Mut</v>
      </c>
      <c r="C268">
        <f t="shared" si="39"/>
        <v>2</v>
      </c>
      <c r="D268">
        <v>8</v>
      </c>
      <c r="E268">
        <v>157.495</v>
      </c>
      <c r="F268">
        <v>13389.977000000001</v>
      </c>
      <c r="G268">
        <v>3389.74</v>
      </c>
      <c r="H268">
        <v>3886.1619999999998</v>
      </c>
      <c r="I268">
        <v>10766.65</v>
      </c>
      <c r="K268">
        <f t="shared" si="37"/>
        <v>3.1762465557830395</v>
      </c>
      <c r="L268">
        <f t="shared" si="38"/>
        <v>2.7705098243459743</v>
      </c>
    </row>
    <row r="269" spans="1:14" x14ac:dyDescent="0.25">
      <c r="A269" t="str">
        <f t="shared" si="39"/>
        <v>KF5</v>
      </c>
      <c r="B269" t="str">
        <f t="shared" si="39"/>
        <v>Mut</v>
      </c>
      <c r="C269">
        <f t="shared" si="39"/>
        <v>2</v>
      </c>
      <c r="D269">
        <v>9</v>
      </c>
      <c r="E269">
        <v>158.93100000000001</v>
      </c>
      <c r="F269">
        <v>14398.617</v>
      </c>
      <c r="G269">
        <v>4238.4920000000002</v>
      </c>
      <c r="H269">
        <v>3468.7269999999999</v>
      </c>
      <c r="I269">
        <v>5546.3249999999998</v>
      </c>
      <c r="K269">
        <f t="shared" si="37"/>
        <v>1.3085609221392891</v>
      </c>
      <c r="L269">
        <f t="shared" si="38"/>
        <v>1.5989511425949636</v>
      </c>
    </row>
    <row r="270" spans="1:14" x14ac:dyDescent="0.25">
      <c r="A270" t="str">
        <f t="shared" si="39"/>
        <v>KF5</v>
      </c>
      <c r="B270" t="str">
        <f t="shared" si="39"/>
        <v>Mut</v>
      </c>
      <c r="C270">
        <f t="shared" si="39"/>
        <v>2</v>
      </c>
      <c r="D270">
        <v>10</v>
      </c>
      <c r="E270">
        <v>148.4</v>
      </c>
      <c r="F270">
        <v>12906.959000000001</v>
      </c>
      <c r="G270">
        <v>3113.5250000000001</v>
      </c>
      <c r="H270">
        <v>2496.4690000000001</v>
      </c>
      <c r="I270">
        <v>5541.06</v>
      </c>
      <c r="K270">
        <f t="shared" si="37"/>
        <v>1.7796741635284767</v>
      </c>
      <c r="L270">
        <f t="shared" si="38"/>
        <v>2.2195589049974185</v>
      </c>
    </row>
    <row r="271" spans="1:14" x14ac:dyDescent="0.25">
      <c r="A271" t="str">
        <f t="shared" si="39"/>
        <v>KF5</v>
      </c>
      <c r="B271" t="str">
        <f t="shared" si="39"/>
        <v>Mut</v>
      </c>
      <c r="C271">
        <f t="shared" si="39"/>
        <v>2</v>
      </c>
      <c r="D271">
        <v>11</v>
      </c>
      <c r="E271">
        <v>227.86600000000001</v>
      </c>
      <c r="F271">
        <v>15338.802</v>
      </c>
      <c r="G271">
        <v>3577.873</v>
      </c>
      <c r="H271">
        <v>4032.1680000000001</v>
      </c>
      <c r="I271">
        <v>5107.3490000000002</v>
      </c>
      <c r="K271">
        <f t="shared" si="37"/>
        <v>1.427481914534138</v>
      </c>
      <c r="L271">
        <f t="shared" si="38"/>
        <v>1.2666508439132496</v>
      </c>
    </row>
    <row r="272" spans="1:14" x14ac:dyDescent="0.25">
      <c r="A272" t="str">
        <f t="shared" si="39"/>
        <v>KF5</v>
      </c>
      <c r="B272" t="str">
        <f t="shared" si="39"/>
        <v>Mut</v>
      </c>
      <c r="C272">
        <f t="shared" si="39"/>
        <v>2</v>
      </c>
      <c r="D272">
        <v>12</v>
      </c>
      <c r="E272">
        <v>136.911</v>
      </c>
      <c r="F272">
        <v>11187.914000000001</v>
      </c>
      <c r="G272">
        <v>1770.2670000000001</v>
      </c>
      <c r="H272">
        <v>2751.6210000000001</v>
      </c>
      <c r="I272">
        <v>4280.1390000000001</v>
      </c>
      <c r="K272">
        <f t="shared" si="37"/>
        <v>2.4177929092052217</v>
      </c>
      <c r="L272">
        <f t="shared" si="38"/>
        <v>1.555497286871993</v>
      </c>
      <c r="N272">
        <v>87</v>
      </c>
    </row>
    <row r="273" spans="1:12" ht="15.75" x14ac:dyDescent="0.25">
      <c r="E273" s="2">
        <f>AVERAGE(E2:E272)</f>
        <v>202.11247601476018</v>
      </c>
      <c r="F273" s="2">
        <f>AVERAGE(F2:F272)</f>
        <v>11900.743952029521</v>
      </c>
      <c r="G273" s="2">
        <f>AVERAGE(G2:G272)</f>
        <v>3460.8542066420664</v>
      </c>
      <c r="H273" s="2">
        <f>AVERAGE(H2:H272)</f>
        <v>2669.3252619926193</v>
      </c>
      <c r="I273" s="2">
        <f>AVERAGE(I2:I272)</f>
        <v>9151.2146236162353</v>
      </c>
      <c r="J273" s="2"/>
      <c r="K273" s="2">
        <f>AVERAGE(K2:K272)</f>
        <v>2.5592532206991137</v>
      </c>
      <c r="L273" s="2">
        <f>AVERAGE(L2:L272)</f>
        <v>5.0296620579520477</v>
      </c>
    </row>
    <row r="274" spans="1:12" x14ac:dyDescent="0.25">
      <c r="E274">
        <f>STDEV(E2:E272)</f>
        <v>52.686103781617277</v>
      </c>
      <c r="F274">
        <f>STDEV(F2:F272)</f>
        <v>7803.0202553489735</v>
      </c>
      <c r="G274">
        <f>STDEV(G2:G272)</f>
        <v>1565.9152517708462</v>
      </c>
      <c r="H274">
        <f>STDEV(H2:H272)</f>
        <v>1647.23253943501</v>
      </c>
      <c r="I274">
        <f>STDEV(I2:I272)</f>
        <v>5966.2715173894558</v>
      </c>
      <c r="K274">
        <f>STDEV(K2:K272)</f>
        <v>0.9320875884540657</v>
      </c>
      <c r="L274">
        <f>STDEV(L2:L272)</f>
        <v>8.4348842561801725</v>
      </c>
    </row>
    <row r="275" spans="1:12" ht="15.75" x14ac:dyDescent="0.25">
      <c r="E275" s="2">
        <f>E274/SQRT(COUNT(E2:E272))</f>
        <v>3.2004528805956065</v>
      </c>
      <c r="F275" s="2">
        <f>F274/SQRT(COUNT(F2:F272))</f>
        <v>473.99972404660701</v>
      </c>
      <c r="G275" s="2">
        <f>G274/SQRT(COUNT(G2:G272))</f>
        <v>95.122577275247508</v>
      </c>
      <c r="H275" s="2">
        <f>H274/SQRT(COUNT(H2:H272))</f>
        <v>100.06225071600399</v>
      </c>
      <c r="I275" s="2">
        <f>I274/SQRT(COUNT(I2:I272))</f>
        <v>362.4251841318918</v>
      </c>
      <c r="J275" s="2"/>
      <c r="K275" s="2">
        <f>K274/SQRT(COUNT(K2:K272))</f>
        <v>5.6620288715979447E-2</v>
      </c>
      <c r="L275" s="2">
        <f>L274/SQRT(COUNT(L2:L272))</f>
        <v>0.51238272860483092</v>
      </c>
    </row>
    <row r="276" spans="1:12" ht="15.75" x14ac:dyDescent="0.25">
      <c r="E276" s="2"/>
      <c r="F276" s="2"/>
      <c r="G276" s="2"/>
      <c r="H276" s="2"/>
      <c r="I276" s="2"/>
      <c r="J276" s="2"/>
      <c r="K276" s="2"/>
      <c r="L276" s="2"/>
    </row>
    <row r="278" spans="1:12" x14ac:dyDescent="0.25">
      <c r="A278" t="s">
        <v>90</v>
      </c>
      <c r="B278" t="s">
        <v>94</v>
      </c>
      <c r="C278">
        <v>1</v>
      </c>
      <c r="D278">
        <v>1</v>
      </c>
      <c r="E278">
        <v>181.43100000000001</v>
      </c>
      <c r="F278">
        <v>6599.4859999999999</v>
      </c>
      <c r="G278">
        <v>1957.442</v>
      </c>
      <c r="H278">
        <v>1238.421</v>
      </c>
      <c r="I278">
        <v>2956.5079999999998</v>
      </c>
      <c r="K278">
        <f t="shared" ref="K278:K341" si="40">I278/G278</f>
        <v>1.5103936668366162</v>
      </c>
      <c r="L278">
        <f t="shared" ref="L278:L341" si="41">I278/H278</f>
        <v>2.3873206284454151</v>
      </c>
    </row>
    <row r="279" spans="1:12" x14ac:dyDescent="0.25">
      <c r="A279" t="str">
        <f t="shared" ref="A279:C289" si="42">A278</f>
        <v>KV4</v>
      </c>
      <c r="B279" t="str">
        <f t="shared" si="42"/>
        <v>Mut SAG</v>
      </c>
      <c r="C279">
        <f t="shared" si="42"/>
        <v>1</v>
      </c>
      <c r="D279">
        <v>2</v>
      </c>
      <c r="E279">
        <v>172.33500000000001</v>
      </c>
      <c r="F279">
        <v>7183.0320000000002</v>
      </c>
      <c r="G279">
        <v>1834.893</v>
      </c>
      <c r="H279">
        <v>1412.192</v>
      </c>
      <c r="I279">
        <v>5181.07</v>
      </c>
      <c r="K279">
        <f t="shared" si="40"/>
        <v>2.8236360376327121</v>
      </c>
      <c r="L279">
        <f t="shared" si="41"/>
        <v>3.6688141555822433</v>
      </c>
    </row>
    <row r="280" spans="1:12" x14ac:dyDescent="0.25">
      <c r="A280" t="str">
        <f t="shared" si="42"/>
        <v>KV4</v>
      </c>
      <c r="B280" t="str">
        <f t="shared" si="42"/>
        <v>Mut SAG</v>
      </c>
      <c r="C280">
        <f t="shared" si="42"/>
        <v>1</v>
      </c>
      <c r="D280">
        <v>3</v>
      </c>
      <c r="E280">
        <v>133.08099999999999</v>
      </c>
      <c r="F280">
        <v>4613.3209999999999</v>
      </c>
      <c r="G280">
        <v>1793.7239999999999</v>
      </c>
      <c r="H280">
        <v>2683.6439999999998</v>
      </c>
      <c r="I280">
        <v>1779.8409999999999</v>
      </c>
      <c r="K280">
        <f t="shared" si="40"/>
        <v>0.99226023624593307</v>
      </c>
      <c r="L280">
        <f t="shared" si="41"/>
        <v>0.66321799761816402</v>
      </c>
    </row>
    <row r="281" spans="1:12" x14ac:dyDescent="0.25">
      <c r="A281" t="str">
        <f t="shared" si="42"/>
        <v>KV4</v>
      </c>
      <c r="B281" t="str">
        <f t="shared" si="42"/>
        <v>Mut SAG</v>
      </c>
      <c r="C281">
        <f t="shared" si="42"/>
        <v>1</v>
      </c>
      <c r="D281">
        <v>4</v>
      </c>
      <c r="E281">
        <v>185.739</v>
      </c>
      <c r="F281">
        <v>8246.2459999999992</v>
      </c>
      <c r="G281">
        <v>2456.2570000000001</v>
      </c>
      <c r="H281">
        <v>2450.0340000000001</v>
      </c>
      <c r="I281">
        <v>4274.3950000000004</v>
      </c>
      <c r="K281">
        <f t="shared" si="40"/>
        <v>1.7402067454667816</v>
      </c>
      <c r="L281">
        <f t="shared" si="41"/>
        <v>1.7446268092606063</v>
      </c>
    </row>
    <row r="282" spans="1:12" x14ac:dyDescent="0.25">
      <c r="A282" t="str">
        <f t="shared" si="42"/>
        <v>KV4</v>
      </c>
      <c r="B282" t="str">
        <f t="shared" si="42"/>
        <v>Mut SAG</v>
      </c>
      <c r="C282">
        <f t="shared" si="42"/>
        <v>1</v>
      </c>
      <c r="D282">
        <v>5</v>
      </c>
      <c r="E282">
        <v>243.66300000000001</v>
      </c>
      <c r="F282">
        <v>12234.851000000001</v>
      </c>
      <c r="G282">
        <v>3453.8870000000002</v>
      </c>
      <c r="H282">
        <v>2776.0349999999999</v>
      </c>
      <c r="I282">
        <v>8672.2970000000005</v>
      </c>
      <c r="K282">
        <f t="shared" si="40"/>
        <v>2.5108803501677963</v>
      </c>
      <c r="L282">
        <f t="shared" si="41"/>
        <v>3.1239869093869497</v>
      </c>
    </row>
    <row r="283" spans="1:12" x14ac:dyDescent="0.25">
      <c r="A283" t="str">
        <f t="shared" si="42"/>
        <v>KV4</v>
      </c>
      <c r="B283" t="str">
        <f t="shared" si="42"/>
        <v>Mut SAG</v>
      </c>
      <c r="C283">
        <f t="shared" si="42"/>
        <v>1</v>
      </c>
      <c r="D283">
        <v>6</v>
      </c>
      <c r="E283">
        <v>201.05799999999999</v>
      </c>
      <c r="F283">
        <v>8528.2049999999999</v>
      </c>
      <c r="G283">
        <v>1740.1079999999999</v>
      </c>
      <c r="H283">
        <v>967.471</v>
      </c>
      <c r="I283">
        <v>5018.7879999999996</v>
      </c>
      <c r="K283">
        <f t="shared" si="40"/>
        <v>2.8841819013532493</v>
      </c>
      <c r="L283">
        <f t="shared" si="41"/>
        <v>5.1875332697310821</v>
      </c>
    </row>
    <row r="284" spans="1:12" x14ac:dyDescent="0.25">
      <c r="A284" t="str">
        <f t="shared" si="42"/>
        <v>KV4</v>
      </c>
      <c r="B284" t="str">
        <f t="shared" si="42"/>
        <v>Mut SAG</v>
      </c>
      <c r="C284">
        <f t="shared" si="42"/>
        <v>1</v>
      </c>
      <c r="D284">
        <v>7</v>
      </c>
      <c r="E284">
        <v>225.47200000000001</v>
      </c>
      <c r="F284">
        <v>11326.74</v>
      </c>
      <c r="G284">
        <v>1628.09</v>
      </c>
      <c r="H284">
        <v>1867.4449999999999</v>
      </c>
      <c r="I284">
        <v>5135.5929999999998</v>
      </c>
      <c r="K284">
        <f t="shared" si="40"/>
        <v>3.1543667733356267</v>
      </c>
      <c r="L284">
        <f t="shared" si="41"/>
        <v>2.750063857302357</v>
      </c>
    </row>
    <row r="285" spans="1:12" x14ac:dyDescent="0.25">
      <c r="A285" t="str">
        <f t="shared" si="42"/>
        <v>KV4</v>
      </c>
      <c r="B285" t="str">
        <f t="shared" si="42"/>
        <v>Mut SAG</v>
      </c>
      <c r="C285">
        <f t="shared" si="42"/>
        <v>1</v>
      </c>
      <c r="D285">
        <v>8</v>
      </c>
      <c r="E285">
        <v>154.62299999999999</v>
      </c>
      <c r="F285">
        <v>8873.3549999999996</v>
      </c>
      <c r="G285">
        <v>1616.6010000000001</v>
      </c>
      <c r="H285">
        <v>3451.0149999999999</v>
      </c>
      <c r="I285">
        <v>3312.1889999999999</v>
      </c>
      <c r="K285">
        <f t="shared" si="40"/>
        <v>2.0488599227638731</v>
      </c>
      <c r="L285">
        <f t="shared" si="41"/>
        <v>0.95977241478231767</v>
      </c>
    </row>
    <row r="286" spans="1:12" x14ac:dyDescent="0.25">
      <c r="A286" t="str">
        <f t="shared" si="42"/>
        <v>KV4</v>
      </c>
      <c r="B286" t="str">
        <f t="shared" si="42"/>
        <v>Mut SAG</v>
      </c>
      <c r="C286">
        <f t="shared" si="42"/>
        <v>1</v>
      </c>
      <c r="D286">
        <v>9</v>
      </c>
      <c r="E286">
        <v>124.943</v>
      </c>
      <c r="F286">
        <v>6220.8270000000002</v>
      </c>
      <c r="G286">
        <v>1081.404</v>
      </c>
      <c r="H286">
        <v>659.18299999999999</v>
      </c>
      <c r="I286">
        <v>4313.6490000000003</v>
      </c>
      <c r="K286">
        <f t="shared" si="40"/>
        <v>3.9889338304648403</v>
      </c>
      <c r="L286">
        <f t="shared" si="41"/>
        <v>6.5439324133055621</v>
      </c>
    </row>
    <row r="287" spans="1:12" x14ac:dyDescent="0.25">
      <c r="A287" t="str">
        <f t="shared" si="42"/>
        <v>KV4</v>
      </c>
      <c r="B287" t="str">
        <f t="shared" si="42"/>
        <v>Mut SAG</v>
      </c>
      <c r="C287">
        <f t="shared" si="42"/>
        <v>1</v>
      </c>
      <c r="D287">
        <v>10</v>
      </c>
      <c r="E287">
        <v>116.80500000000001</v>
      </c>
      <c r="F287">
        <v>6897.2430000000004</v>
      </c>
      <c r="G287">
        <v>1325.067</v>
      </c>
      <c r="H287">
        <v>2136.9580000000001</v>
      </c>
      <c r="I287">
        <v>5363.9369999999999</v>
      </c>
      <c r="K287">
        <f t="shared" si="40"/>
        <v>4.0480496457914956</v>
      </c>
      <c r="L287">
        <f t="shared" si="41"/>
        <v>2.5100806847865047</v>
      </c>
    </row>
    <row r="288" spans="1:12" x14ac:dyDescent="0.25">
      <c r="A288" t="str">
        <f t="shared" si="42"/>
        <v>KV4</v>
      </c>
      <c r="B288" t="str">
        <f t="shared" si="42"/>
        <v>Mut SAG</v>
      </c>
      <c r="C288">
        <f t="shared" si="42"/>
        <v>1</v>
      </c>
      <c r="D288">
        <v>11</v>
      </c>
      <c r="E288">
        <v>201.05799999999999</v>
      </c>
      <c r="F288">
        <v>9314.7250000000004</v>
      </c>
      <c r="G288">
        <v>2652.049</v>
      </c>
      <c r="H288">
        <v>2632.9009999999998</v>
      </c>
      <c r="I288">
        <v>5473.0829999999996</v>
      </c>
      <c r="K288">
        <f t="shared" si="40"/>
        <v>2.0637186567819823</v>
      </c>
      <c r="L288">
        <f t="shared" si="41"/>
        <v>2.0787272290146874</v>
      </c>
    </row>
    <row r="289" spans="1:12" x14ac:dyDescent="0.25">
      <c r="A289" t="str">
        <f t="shared" si="42"/>
        <v>KV4</v>
      </c>
      <c r="B289" t="str">
        <f t="shared" si="42"/>
        <v>Mut SAG</v>
      </c>
      <c r="C289">
        <v>1</v>
      </c>
      <c r="D289">
        <v>12</v>
      </c>
      <c r="E289">
        <v>191.48400000000001</v>
      </c>
      <c r="F289">
        <v>9061.009</v>
      </c>
      <c r="G289">
        <v>2198.2330000000002</v>
      </c>
      <c r="H289">
        <v>1843.9880000000001</v>
      </c>
      <c r="I289">
        <v>7437.7060000000001</v>
      </c>
      <c r="K289">
        <f t="shared" si="40"/>
        <v>3.3834930146167399</v>
      </c>
      <c r="L289">
        <f t="shared" si="41"/>
        <v>4.0334893719481908</v>
      </c>
    </row>
    <row r="290" spans="1:12" x14ac:dyDescent="0.25">
      <c r="A290" t="s">
        <v>90</v>
      </c>
      <c r="B290" t="s">
        <v>94</v>
      </c>
      <c r="C290">
        <v>1</v>
      </c>
      <c r="D290">
        <v>1</v>
      </c>
      <c r="E290">
        <v>224.99299999999999</v>
      </c>
      <c r="F290">
        <v>9256.3220000000001</v>
      </c>
      <c r="G290">
        <v>2184.8290000000002</v>
      </c>
      <c r="H290">
        <v>1428.4680000000001</v>
      </c>
      <c r="I290">
        <v>3212.1390000000001</v>
      </c>
      <c r="K290">
        <f t="shared" si="40"/>
        <v>1.4702015581082089</v>
      </c>
      <c r="L290">
        <f t="shared" si="41"/>
        <v>2.2486601029914564</v>
      </c>
    </row>
    <row r="291" spans="1:12" x14ac:dyDescent="0.25">
      <c r="A291" t="str">
        <f t="shared" ref="A291:C294" si="43">A290</f>
        <v>KV4</v>
      </c>
      <c r="B291" t="str">
        <f t="shared" si="43"/>
        <v>Mut SAG</v>
      </c>
      <c r="C291">
        <f t="shared" si="43"/>
        <v>1</v>
      </c>
      <c r="D291">
        <v>2</v>
      </c>
      <c r="E291">
        <v>237.91900000000001</v>
      </c>
      <c r="F291">
        <v>11630.241</v>
      </c>
      <c r="G291">
        <v>2648.22</v>
      </c>
      <c r="H291">
        <v>1332.7270000000001</v>
      </c>
      <c r="I291">
        <v>5877.5919999999996</v>
      </c>
      <c r="K291">
        <f t="shared" si="40"/>
        <v>2.219450045691068</v>
      </c>
      <c r="L291">
        <f t="shared" si="41"/>
        <v>4.4101995382400139</v>
      </c>
    </row>
    <row r="292" spans="1:12" x14ac:dyDescent="0.25">
      <c r="A292" t="str">
        <f t="shared" si="43"/>
        <v>KV4</v>
      </c>
      <c r="B292" t="str">
        <f t="shared" si="43"/>
        <v>Mut SAG</v>
      </c>
      <c r="C292">
        <f t="shared" si="43"/>
        <v>1</v>
      </c>
      <c r="D292">
        <v>3</v>
      </c>
      <c r="E292">
        <v>127.337</v>
      </c>
      <c r="F292">
        <v>7842.2150000000001</v>
      </c>
      <c r="G292">
        <v>1120.18</v>
      </c>
      <c r="H292">
        <v>2686.9949999999999</v>
      </c>
      <c r="I292">
        <v>2707.58</v>
      </c>
      <c r="K292">
        <f t="shared" si="40"/>
        <v>2.4170936813726365</v>
      </c>
      <c r="L292">
        <f t="shared" si="41"/>
        <v>1.0076609744342657</v>
      </c>
    </row>
    <row r="293" spans="1:12" x14ac:dyDescent="0.25">
      <c r="A293" t="str">
        <f t="shared" si="43"/>
        <v>KV4</v>
      </c>
      <c r="B293" t="str">
        <f t="shared" si="43"/>
        <v>Mut SAG</v>
      </c>
      <c r="C293">
        <f t="shared" si="43"/>
        <v>1</v>
      </c>
      <c r="D293">
        <v>4</v>
      </c>
      <c r="E293">
        <v>170.899</v>
      </c>
      <c r="F293">
        <v>6354.3869999999997</v>
      </c>
      <c r="G293">
        <v>1259.0050000000001</v>
      </c>
      <c r="H293">
        <v>1593.623</v>
      </c>
      <c r="I293">
        <v>3026.4</v>
      </c>
      <c r="K293">
        <f t="shared" si="40"/>
        <v>2.4038030031651978</v>
      </c>
      <c r="L293">
        <f t="shared" si="41"/>
        <v>1.899068976790621</v>
      </c>
    </row>
    <row r="294" spans="1:12" x14ac:dyDescent="0.25">
      <c r="A294" t="str">
        <f t="shared" si="43"/>
        <v>KV4</v>
      </c>
      <c r="B294" t="str">
        <f t="shared" si="43"/>
        <v>Mut SAG</v>
      </c>
      <c r="C294">
        <f t="shared" si="43"/>
        <v>1</v>
      </c>
      <c r="D294">
        <v>5</v>
      </c>
      <c r="E294">
        <v>235.04599999999999</v>
      </c>
      <c r="F294">
        <v>12634.573</v>
      </c>
      <c r="G294">
        <v>3119.27</v>
      </c>
      <c r="H294">
        <v>5306.9709999999995</v>
      </c>
      <c r="I294">
        <v>10558.411</v>
      </c>
      <c r="K294">
        <f t="shared" si="40"/>
        <v>3.384898069099501</v>
      </c>
      <c r="L294">
        <f t="shared" si="41"/>
        <v>1.9895362156680338</v>
      </c>
    </row>
    <row r="295" spans="1:12" x14ac:dyDescent="0.25">
      <c r="A295" t="s">
        <v>90</v>
      </c>
      <c r="B295" t="s">
        <v>94</v>
      </c>
      <c r="C295">
        <v>1</v>
      </c>
      <c r="D295">
        <v>1</v>
      </c>
      <c r="E295">
        <v>233.61</v>
      </c>
      <c r="F295">
        <v>16573.871999999999</v>
      </c>
      <c r="G295">
        <v>3017.7829999999999</v>
      </c>
      <c r="H295">
        <v>1865.0509999999999</v>
      </c>
      <c r="I295">
        <v>7982.4769999999999</v>
      </c>
      <c r="K295">
        <f t="shared" si="40"/>
        <v>2.6451461221698183</v>
      </c>
      <c r="L295">
        <f t="shared" si="41"/>
        <v>4.2800314843937244</v>
      </c>
    </row>
    <row r="296" spans="1:12" x14ac:dyDescent="0.25">
      <c r="A296" t="str">
        <f t="shared" ref="A296:C303" si="44">A295</f>
        <v>KV4</v>
      </c>
      <c r="B296" t="str">
        <f t="shared" si="44"/>
        <v>Mut SAG</v>
      </c>
      <c r="C296">
        <f t="shared" si="44"/>
        <v>1</v>
      </c>
      <c r="D296">
        <v>2</v>
      </c>
      <c r="E296">
        <v>180.47300000000001</v>
      </c>
      <c r="F296">
        <v>7322.8159999999998</v>
      </c>
      <c r="G296">
        <v>2034.9929999999999</v>
      </c>
      <c r="H296">
        <v>1164.7</v>
      </c>
      <c r="I296">
        <v>4780.3909999999996</v>
      </c>
      <c r="K296">
        <f t="shared" si="40"/>
        <v>2.349094566910058</v>
      </c>
      <c r="L296">
        <f t="shared" si="41"/>
        <v>4.1043968403880822</v>
      </c>
    </row>
    <row r="297" spans="1:12" x14ac:dyDescent="0.25">
      <c r="A297" t="str">
        <f t="shared" si="44"/>
        <v>KV4</v>
      </c>
      <c r="B297" t="str">
        <f t="shared" si="44"/>
        <v>Mut SAG</v>
      </c>
      <c r="C297">
        <f t="shared" si="44"/>
        <v>1</v>
      </c>
      <c r="D297">
        <v>3</v>
      </c>
      <c r="E297">
        <v>173.77099999999999</v>
      </c>
      <c r="F297">
        <v>9123.241</v>
      </c>
      <c r="G297">
        <v>1747.768</v>
      </c>
      <c r="H297">
        <v>1078.5319999999999</v>
      </c>
      <c r="I297">
        <v>7442.0140000000001</v>
      </c>
      <c r="K297">
        <f t="shared" si="40"/>
        <v>4.2580102164589348</v>
      </c>
      <c r="L297">
        <f t="shared" si="41"/>
        <v>6.9001327730656117</v>
      </c>
    </row>
    <row r="298" spans="1:12" x14ac:dyDescent="0.25">
      <c r="A298" t="str">
        <f t="shared" si="44"/>
        <v>KV4</v>
      </c>
      <c r="B298" t="str">
        <f t="shared" si="44"/>
        <v>Mut SAG</v>
      </c>
      <c r="C298">
        <f t="shared" si="44"/>
        <v>1</v>
      </c>
      <c r="D298">
        <v>4</v>
      </c>
      <c r="E298">
        <v>180.47300000000001</v>
      </c>
      <c r="F298">
        <v>6931.71</v>
      </c>
      <c r="G298">
        <v>988.05600000000004</v>
      </c>
      <c r="H298">
        <v>495.464</v>
      </c>
      <c r="I298">
        <v>4540.0789999999997</v>
      </c>
      <c r="K298">
        <f t="shared" si="40"/>
        <v>4.5949612167731377</v>
      </c>
      <c r="L298">
        <f t="shared" si="41"/>
        <v>9.1632873427736428</v>
      </c>
    </row>
    <row r="299" spans="1:12" x14ac:dyDescent="0.25">
      <c r="A299" t="str">
        <f t="shared" si="44"/>
        <v>KV4</v>
      </c>
      <c r="B299" t="str">
        <f t="shared" si="44"/>
        <v>Mut SAG</v>
      </c>
      <c r="C299">
        <f t="shared" si="44"/>
        <v>1</v>
      </c>
      <c r="D299">
        <v>5</v>
      </c>
      <c r="E299">
        <v>199.62200000000001</v>
      </c>
      <c r="F299">
        <v>8797.7189999999991</v>
      </c>
      <c r="G299">
        <v>1756.384</v>
      </c>
      <c r="H299">
        <v>1720.002</v>
      </c>
      <c r="I299">
        <v>4064.2420000000002</v>
      </c>
      <c r="K299">
        <f t="shared" si="40"/>
        <v>2.3139825915061856</v>
      </c>
      <c r="L299">
        <f t="shared" si="41"/>
        <v>2.3629286477573865</v>
      </c>
    </row>
    <row r="300" spans="1:12" x14ac:dyDescent="0.25">
      <c r="A300" t="str">
        <f t="shared" si="44"/>
        <v>KV4</v>
      </c>
      <c r="B300" t="str">
        <f t="shared" si="44"/>
        <v>Mut SAG</v>
      </c>
      <c r="C300">
        <f t="shared" si="44"/>
        <v>1</v>
      </c>
      <c r="D300">
        <v>6</v>
      </c>
      <c r="E300">
        <v>135.47499999999999</v>
      </c>
      <c r="F300">
        <v>4914.4290000000001</v>
      </c>
      <c r="G300">
        <v>495.94299999999998</v>
      </c>
      <c r="H300">
        <v>352.80900000000003</v>
      </c>
      <c r="I300">
        <v>1636.2280000000001</v>
      </c>
      <c r="K300">
        <f t="shared" si="40"/>
        <v>3.2992259191076396</v>
      </c>
      <c r="L300">
        <f t="shared" si="41"/>
        <v>4.6377161580345172</v>
      </c>
    </row>
    <row r="301" spans="1:12" x14ac:dyDescent="0.25">
      <c r="A301" t="str">
        <f t="shared" si="44"/>
        <v>KV4</v>
      </c>
      <c r="B301" t="str">
        <f t="shared" si="44"/>
        <v>Mut SAG</v>
      </c>
      <c r="C301">
        <f t="shared" si="44"/>
        <v>1</v>
      </c>
      <c r="D301">
        <v>7</v>
      </c>
      <c r="E301">
        <v>213.983</v>
      </c>
      <c r="F301">
        <v>9425.3070000000007</v>
      </c>
      <c r="G301">
        <v>2315.5169999999998</v>
      </c>
      <c r="H301">
        <v>1765.48</v>
      </c>
      <c r="I301">
        <v>5308.4070000000002</v>
      </c>
      <c r="K301">
        <f t="shared" si="40"/>
        <v>2.2925363968392376</v>
      </c>
      <c r="L301">
        <f t="shared" si="41"/>
        <v>3.0067783265740764</v>
      </c>
    </row>
    <row r="302" spans="1:12" x14ac:dyDescent="0.25">
      <c r="A302" t="str">
        <f t="shared" si="44"/>
        <v>KV4</v>
      </c>
      <c r="B302" t="str">
        <f t="shared" si="44"/>
        <v>Mut SAG</v>
      </c>
      <c r="C302">
        <f t="shared" si="44"/>
        <v>1</v>
      </c>
      <c r="D302">
        <v>8</v>
      </c>
      <c r="E302">
        <v>149.83600000000001</v>
      </c>
      <c r="F302">
        <v>6318.0050000000001</v>
      </c>
      <c r="G302">
        <v>918.16399999999999</v>
      </c>
      <c r="H302">
        <v>744.39300000000003</v>
      </c>
      <c r="I302">
        <v>3138.8969999999999</v>
      </c>
      <c r="K302">
        <f t="shared" si="40"/>
        <v>3.418667035518709</v>
      </c>
      <c r="L302">
        <f t="shared" si="41"/>
        <v>4.2167202002168205</v>
      </c>
    </row>
    <row r="303" spans="1:12" x14ac:dyDescent="0.25">
      <c r="A303" t="str">
        <f t="shared" si="44"/>
        <v>KV4</v>
      </c>
      <c r="B303" t="str">
        <f t="shared" si="44"/>
        <v>Mut SAG</v>
      </c>
      <c r="C303">
        <f t="shared" si="44"/>
        <v>1</v>
      </c>
      <c r="D303">
        <v>9</v>
      </c>
      <c r="E303">
        <v>227.387</v>
      </c>
      <c r="F303">
        <v>14653.29</v>
      </c>
      <c r="G303">
        <v>3368.1979999999999</v>
      </c>
      <c r="H303">
        <v>3560.1610000000001</v>
      </c>
      <c r="I303">
        <v>6144.2330000000002</v>
      </c>
      <c r="K303">
        <f t="shared" si="40"/>
        <v>1.8241899674544075</v>
      </c>
      <c r="L303">
        <f t="shared" si="41"/>
        <v>1.725830095886113</v>
      </c>
    </row>
    <row r="304" spans="1:12" x14ac:dyDescent="0.25">
      <c r="A304" t="s">
        <v>90</v>
      </c>
      <c r="B304" t="s">
        <v>94</v>
      </c>
      <c r="C304">
        <v>1</v>
      </c>
      <c r="D304">
        <v>1</v>
      </c>
      <c r="E304">
        <v>168.98400000000001</v>
      </c>
      <c r="F304">
        <v>4840.2290000000003</v>
      </c>
      <c r="G304">
        <v>2055.578</v>
      </c>
      <c r="H304">
        <v>1189.5930000000001</v>
      </c>
      <c r="I304">
        <v>2485.4580000000001</v>
      </c>
      <c r="K304">
        <f t="shared" si="40"/>
        <v>1.2091285273533772</v>
      </c>
      <c r="L304">
        <f t="shared" si="41"/>
        <v>2.0893347556685353</v>
      </c>
    </row>
    <row r="305" spans="1:12" x14ac:dyDescent="0.25">
      <c r="A305" t="str">
        <f t="shared" ref="A305:C311" si="45">A304</f>
        <v>KV4</v>
      </c>
      <c r="B305" t="str">
        <f t="shared" si="45"/>
        <v>Mut SAG</v>
      </c>
      <c r="C305">
        <f t="shared" si="45"/>
        <v>1</v>
      </c>
      <c r="D305">
        <v>2</v>
      </c>
      <c r="E305">
        <v>109.146</v>
      </c>
      <c r="F305">
        <v>5767.4889999999996</v>
      </c>
      <c r="G305">
        <v>1450.9680000000001</v>
      </c>
      <c r="H305">
        <v>507.911</v>
      </c>
      <c r="I305">
        <v>2875.607</v>
      </c>
      <c r="K305">
        <f t="shared" si="40"/>
        <v>1.9818541828627507</v>
      </c>
      <c r="L305">
        <f t="shared" si="41"/>
        <v>5.661635601512863</v>
      </c>
    </row>
    <row r="306" spans="1:12" x14ac:dyDescent="0.25">
      <c r="A306" t="str">
        <f t="shared" si="45"/>
        <v>KV4</v>
      </c>
      <c r="B306" t="str">
        <f t="shared" si="45"/>
        <v>Mut SAG</v>
      </c>
      <c r="C306">
        <f t="shared" si="45"/>
        <v>1</v>
      </c>
      <c r="D306">
        <v>3</v>
      </c>
      <c r="E306">
        <v>143.13399999999999</v>
      </c>
      <c r="F306">
        <v>4782.3059999999996</v>
      </c>
      <c r="G306">
        <v>1444.2660000000001</v>
      </c>
      <c r="H306">
        <v>851.14499999999998</v>
      </c>
      <c r="I306">
        <v>1501.711</v>
      </c>
      <c r="K306">
        <f t="shared" si="40"/>
        <v>1.039774529068745</v>
      </c>
      <c r="L306">
        <f t="shared" si="41"/>
        <v>1.7643421508673611</v>
      </c>
    </row>
    <row r="307" spans="1:12" x14ac:dyDescent="0.25">
      <c r="A307" t="str">
        <f t="shared" si="45"/>
        <v>KV4</v>
      </c>
      <c r="B307" t="str">
        <f t="shared" si="45"/>
        <v>Mut SAG</v>
      </c>
      <c r="C307">
        <f t="shared" si="45"/>
        <v>1</v>
      </c>
      <c r="D307">
        <v>4</v>
      </c>
      <c r="E307">
        <v>181.91</v>
      </c>
      <c r="F307">
        <v>10671.387000000001</v>
      </c>
      <c r="G307">
        <v>2061.3220000000001</v>
      </c>
      <c r="H307">
        <v>842.05</v>
      </c>
      <c r="I307">
        <v>5851.2629999999999</v>
      </c>
      <c r="K307">
        <f t="shared" si="40"/>
        <v>2.8385972691311689</v>
      </c>
      <c r="L307">
        <f t="shared" si="41"/>
        <v>6.948830829523188</v>
      </c>
    </row>
    <row r="308" spans="1:12" x14ac:dyDescent="0.25">
      <c r="A308" t="str">
        <f t="shared" si="45"/>
        <v>KV4</v>
      </c>
      <c r="B308" t="str">
        <f t="shared" si="45"/>
        <v>Mut SAG</v>
      </c>
      <c r="C308">
        <f t="shared" si="45"/>
        <v>1</v>
      </c>
      <c r="D308">
        <v>5</v>
      </c>
      <c r="E308">
        <v>188.61099999999999</v>
      </c>
      <c r="F308">
        <v>6911.1260000000002</v>
      </c>
      <c r="G308">
        <v>2493.5970000000002</v>
      </c>
      <c r="H308">
        <v>1929.1980000000001</v>
      </c>
      <c r="I308">
        <v>5399.84</v>
      </c>
      <c r="K308">
        <f t="shared" si="40"/>
        <v>2.1654822330954038</v>
      </c>
      <c r="L308">
        <f t="shared" si="41"/>
        <v>2.7990076705449622</v>
      </c>
    </row>
    <row r="309" spans="1:12" x14ac:dyDescent="0.25">
      <c r="A309" t="str">
        <f t="shared" si="45"/>
        <v>KV4</v>
      </c>
      <c r="B309" t="str">
        <f t="shared" si="45"/>
        <v>Mut SAG</v>
      </c>
      <c r="C309">
        <f t="shared" si="45"/>
        <v>1</v>
      </c>
      <c r="D309">
        <v>6</v>
      </c>
      <c r="E309">
        <v>183.82400000000001</v>
      </c>
      <c r="F309">
        <v>7953.2759999999998</v>
      </c>
      <c r="G309">
        <v>1315.972</v>
      </c>
      <c r="H309">
        <v>848.27300000000002</v>
      </c>
      <c r="I309">
        <v>5425.6909999999998</v>
      </c>
      <c r="K309">
        <f t="shared" si="40"/>
        <v>4.1229532239287767</v>
      </c>
      <c r="L309">
        <f t="shared" si="41"/>
        <v>6.3961613772924517</v>
      </c>
    </row>
    <row r="310" spans="1:12" x14ac:dyDescent="0.25">
      <c r="A310" t="str">
        <f t="shared" si="45"/>
        <v>KV4</v>
      </c>
      <c r="B310" t="str">
        <f t="shared" si="45"/>
        <v>Mut SAG</v>
      </c>
      <c r="C310">
        <f t="shared" si="45"/>
        <v>1</v>
      </c>
      <c r="D310">
        <v>7</v>
      </c>
      <c r="E310">
        <v>172.81399999999999</v>
      </c>
      <c r="F310">
        <v>7186.3829999999998</v>
      </c>
      <c r="G310">
        <v>1931.5920000000001</v>
      </c>
      <c r="H310">
        <v>1572.0809999999999</v>
      </c>
      <c r="I310">
        <v>6183.9660000000003</v>
      </c>
      <c r="K310">
        <f t="shared" si="40"/>
        <v>3.2014866493545222</v>
      </c>
      <c r="L310">
        <f t="shared" si="41"/>
        <v>3.9336179242672613</v>
      </c>
    </row>
    <row r="311" spans="1:12" x14ac:dyDescent="0.25">
      <c r="A311" t="str">
        <f t="shared" si="45"/>
        <v>KV4</v>
      </c>
      <c r="B311" t="str">
        <f t="shared" si="45"/>
        <v>Mut SAG</v>
      </c>
      <c r="C311">
        <f t="shared" si="45"/>
        <v>1</v>
      </c>
      <c r="D311">
        <v>8</v>
      </c>
      <c r="E311">
        <v>272.38600000000002</v>
      </c>
      <c r="F311">
        <v>12028.528</v>
      </c>
      <c r="G311">
        <v>3282.509</v>
      </c>
      <c r="H311">
        <v>2421.3110000000001</v>
      </c>
      <c r="I311">
        <v>10475.116</v>
      </c>
      <c r="K311">
        <f t="shared" si="40"/>
        <v>3.1911918596415121</v>
      </c>
      <c r="L311">
        <f t="shared" si="41"/>
        <v>4.3262166652693521</v>
      </c>
    </row>
    <row r="312" spans="1:12" x14ac:dyDescent="0.25">
      <c r="A312" t="s">
        <v>90</v>
      </c>
      <c r="B312" t="s">
        <v>94</v>
      </c>
      <c r="C312">
        <v>1</v>
      </c>
      <c r="D312">
        <v>1</v>
      </c>
      <c r="E312">
        <v>179.03700000000001</v>
      </c>
      <c r="F312">
        <v>10289.856</v>
      </c>
      <c r="G312">
        <v>2842.0970000000002</v>
      </c>
      <c r="H312">
        <v>1411.2349999999999</v>
      </c>
      <c r="I312">
        <v>6315.6109999999999</v>
      </c>
      <c r="K312">
        <f t="shared" si="40"/>
        <v>2.2221658866674852</v>
      </c>
      <c r="L312">
        <f t="shared" si="41"/>
        <v>4.4752369378593926</v>
      </c>
    </row>
    <row r="313" spans="1:12" x14ac:dyDescent="0.25">
      <c r="A313" t="str">
        <f t="shared" ref="A313:C321" si="46">A312</f>
        <v>KV4</v>
      </c>
      <c r="B313" t="str">
        <f t="shared" si="46"/>
        <v>Mut SAG</v>
      </c>
      <c r="C313">
        <f t="shared" si="46"/>
        <v>1</v>
      </c>
      <c r="D313">
        <v>2</v>
      </c>
      <c r="E313">
        <v>269.51299999999998</v>
      </c>
      <c r="F313">
        <v>13538.377</v>
      </c>
      <c r="G313">
        <v>4052.7530000000002</v>
      </c>
      <c r="H313">
        <v>1808.5640000000001</v>
      </c>
      <c r="I313">
        <v>5952.75</v>
      </c>
      <c r="K313">
        <f t="shared" si="40"/>
        <v>1.4688163823455316</v>
      </c>
      <c r="L313">
        <f t="shared" si="41"/>
        <v>3.2914234718815591</v>
      </c>
    </row>
    <row r="314" spans="1:12" x14ac:dyDescent="0.25">
      <c r="A314" t="str">
        <f t="shared" si="46"/>
        <v>KV4</v>
      </c>
      <c r="B314" t="str">
        <f t="shared" si="46"/>
        <v>Mut SAG</v>
      </c>
      <c r="C314">
        <f t="shared" si="46"/>
        <v>1</v>
      </c>
      <c r="D314">
        <v>3</v>
      </c>
      <c r="E314">
        <v>167.548</v>
      </c>
      <c r="F314">
        <v>4461.0919999999996</v>
      </c>
      <c r="G314">
        <v>460.51799999999997</v>
      </c>
      <c r="H314">
        <v>408.339</v>
      </c>
      <c r="I314">
        <v>837.26199999999994</v>
      </c>
      <c r="K314">
        <f t="shared" si="40"/>
        <v>1.8180874580363851</v>
      </c>
      <c r="L314">
        <f t="shared" si="41"/>
        <v>2.0504090963635604</v>
      </c>
    </row>
    <row r="315" spans="1:12" x14ac:dyDescent="0.25">
      <c r="A315" t="str">
        <f t="shared" si="46"/>
        <v>KV4</v>
      </c>
      <c r="B315" t="str">
        <f t="shared" si="46"/>
        <v>Mut SAG</v>
      </c>
      <c r="C315">
        <f t="shared" si="46"/>
        <v>1</v>
      </c>
      <c r="D315">
        <v>4</v>
      </c>
      <c r="E315">
        <v>137.86799999999999</v>
      </c>
      <c r="F315">
        <v>7015.0050000000001</v>
      </c>
      <c r="G315">
        <v>1388.2570000000001</v>
      </c>
      <c r="H315">
        <v>378.65899999999999</v>
      </c>
      <c r="I315">
        <v>3939.2979999999998</v>
      </c>
      <c r="K315">
        <f t="shared" si="40"/>
        <v>2.8375855479208818</v>
      </c>
      <c r="L315">
        <f t="shared" si="41"/>
        <v>10.403286334142328</v>
      </c>
    </row>
    <row r="316" spans="1:12" x14ac:dyDescent="0.25">
      <c r="A316" t="str">
        <f t="shared" si="46"/>
        <v>KV4</v>
      </c>
      <c r="B316" t="str">
        <f t="shared" si="46"/>
        <v>Mut SAG</v>
      </c>
      <c r="C316">
        <f t="shared" si="46"/>
        <v>1</v>
      </c>
      <c r="D316">
        <v>5</v>
      </c>
      <c r="E316">
        <v>163.71899999999999</v>
      </c>
      <c r="F316">
        <v>7540.6279999999997</v>
      </c>
      <c r="G316">
        <v>1903.827</v>
      </c>
      <c r="H316">
        <v>907.63300000000004</v>
      </c>
      <c r="I316">
        <v>3055.6010000000001</v>
      </c>
      <c r="K316">
        <f t="shared" si="40"/>
        <v>1.6049782884684376</v>
      </c>
      <c r="L316">
        <f t="shared" si="41"/>
        <v>3.3665600523559633</v>
      </c>
    </row>
    <row r="317" spans="1:12" x14ac:dyDescent="0.25">
      <c r="A317" t="str">
        <f t="shared" si="46"/>
        <v>KV4</v>
      </c>
      <c r="B317" t="str">
        <f t="shared" si="46"/>
        <v>Mut SAG</v>
      </c>
      <c r="C317">
        <f t="shared" si="46"/>
        <v>1</v>
      </c>
      <c r="D317">
        <v>6</v>
      </c>
      <c r="E317">
        <v>167.07</v>
      </c>
      <c r="F317">
        <v>6197.37</v>
      </c>
      <c r="G317">
        <v>914.33500000000004</v>
      </c>
      <c r="H317">
        <v>685.03300000000002</v>
      </c>
      <c r="I317">
        <v>1788.9369999999999</v>
      </c>
      <c r="K317">
        <f t="shared" si="40"/>
        <v>1.9565443737798507</v>
      </c>
      <c r="L317">
        <f t="shared" si="41"/>
        <v>2.6114610537010625</v>
      </c>
    </row>
    <row r="318" spans="1:12" x14ac:dyDescent="0.25">
      <c r="A318" t="str">
        <f t="shared" si="46"/>
        <v>KV4</v>
      </c>
      <c r="B318" t="str">
        <f t="shared" si="46"/>
        <v>Mut SAG</v>
      </c>
      <c r="C318">
        <f t="shared" si="46"/>
        <v>1</v>
      </c>
      <c r="D318">
        <v>7</v>
      </c>
      <c r="E318">
        <v>173.77099999999999</v>
      </c>
      <c r="F318">
        <v>5340.9589999999998</v>
      </c>
      <c r="G318">
        <v>839.65599999999995</v>
      </c>
      <c r="H318">
        <v>359.98899999999998</v>
      </c>
      <c r="I318">
        <v>1656.3340000000001</v>
      </c>
      <c r="K318">
        <f t="shared" si="40"/>
        <v>1.9726340310793946</v>
      </c>
      <c r="L318">
        <f t="shared" si="41"/>
        <v>4.6010683659778495</v>
      </c>
    </row>
    <row r="319" spans="1:12" x14ac:dyDescent="0.25">
      <c r="A319" t="str">
        <f t="shared" si="46"/>
        <v>KV4</v>
      </c>
      <c r="B319" t="str">
        <f t="shared" si="46"/>
        <v>Mut SAG</v>
      </c>
      <c r="C319">
        <f t="shared" si="46"/>
        <v>1</v>
      </c>
      <c r="D319">
        <v>8</v>
      </c>
      <c r="E319">
        <v>144.09100000000001</v>
      </c>
      <c r="F319">
        <v>5281.1210000000001</v>
      </c>
      <c r="G319">
        <v>909.548</v>
      </c>
      <c r="H319">
        <v>414.56200000000001</v>
      </c>
      <c r="I319">
        <v>2670.7190000000001</v>
      </c>
      <c r="K319">
        <f t="shared" si="40"/>
        <v>2.9363145210588115</v>
      </c>
      <c r="L319">
        <f t="shared" si="41"/>
        <v>6.4422667779487748</v>
      </c>
    </row>
    <row r="320" spans="1:12" x14ac:dyDescent="0.25">
      <c r="A320" t="str">
        <f t="shared" si="46"/>
        <v>KV4</v>
      </c>
      <c r="B320" t="str">
        <f t="shared" si="46"/>
        <v>Mut SAG</v>
      </c>
      <c r="C320">
        <f t="shared" si="46"/>
        <v>1</v>
      </c>
      <c r="D320">
        <v>9</v>
      </c>
      <c r="E320">
        <v>159.88900000000001</v>
      </c>
      <c r="F320">
        <v>6314.6540000000005</v>
      </c>
      <c r="G320">
        <v>799.923</v>
      </c>
      <c r="H320">
        <v>602.21600000000001</v>
      </c>
      <c r="I320">
        <v>2568.2750000000001</v>
      </c>
      <c r="K320">
        <f t="shared" si="40"/>
        <v>3.2106527753296255</v>
      </c>
      <c r="L320">
        <f t="shared" si="41"/>
        <v>4.2647073475297903</v>
      </c>
    </row>
    <row r="321" spans="1:12" x14ac:dyDescent="0.25">
      <c r="A321" t="str">
        <f t="shared" si="46"/>
        <v>KV4</v>
      </c>
      <c r="B321" t="str">
        <f t="shared" si="46"/>
        <v>Mut SAG</v>
      </c>
      <c r="C321">
        <f t="shared" si="46"/>
        <v>1</v>
      </c>
      <c r="D321">
        <v>10</v>
      </c>
      <c r="E321">
        <v>150.79300000000001</v>
      </c>
      <c r="F321">
        <v>4532.4189999999999</v>
      </c>
      <c r="G321">
        <v>736.255</v>
      </c>
      <c r="H321">
        <v>364.298</v>
      </c>
      <c r="I321">
        <v>1372.4590000000001</v>
      </c>
      <c r="K321">
        <f t="shared" si="40"/>
        <v>1.8641082233736954</v>
      </c>
      <c r="L321">
        <f t="shared" si="41"/>
        <v>3.7674074521408301</v>
      </c>
    </row>
    <row r="322" spans="1:12" x14ac:dyDescent="0.25">
      <c r="A322" t="s">
        <v>90</v>
      </c>
      <c r="B322" t="s">
        <v>94</v>
      </c>
      <c r="C322">
        <v>1</v>
      </c>
      <c r="D322">
        <v>1</v>
      </c>
      <c r="E322">
        <v>180.47300000000001</v>
      </c>
      <c r="F322">
        <v>12083.1</v>
      </c>
      <c r="G322">
        <v>2823.4270000000001</v>
      </c>
      <c r="H322">
        <v>2291.5810000000001</v>
      </c>
      <c r="I322">
        <v>9337.2240000000002</v>
      </c>
      <c r="K322">
        <f t="shared" si="40"/>
        <v>3.3070534495844943</v>
      </c>
      <c r="L322">
        <f t="shared" si="41"/>
        <v>4.0745773332908586</v>
      </c>
    </row>
    <row r="323" spans="1:12" x14ac:dyDescent="0.25">
      <c r="A323" t="str">
        <f t="shared" ref="A323:C333" si="47">A322</f>
        <v>KV4</v>
      </c>
      <c r="B323" t="str">
        <f t="shared" si="47"/>
        <v>Mut SAG</v>
      </c>
      <c r="C323">
        <f t="shared" si="47"/>
        <v>1</v>
      </c>
      <c r="D323">
        <v>2</v>
      </c>
      <c r="E323">
        <v>227.86600000000001</v>
      </c>
      <c r="F323">
        <v>12187.459000000001</v>
      </c>
      <c r="G323">
        <v>2068.0239999999999</v>
      </c>
      <c r="H323">
        <v>3190.5970000000002</v>
      </c>
      <c r="I323">
        <v>8551.1830000000009</v>
      </c>
      <c r="K323">
        <f t="shared" si="40"/>
        <v>4.134953462822482</v>
      </c>
      <c r="L323">
        <f t="shared" si="41"/>
        <v>2.6801200527675544</v>
      </c>
    </row>
    <row r="324" spans="1:12" x14ac:dyDescent="0.25">
      <c r="A324" t="str">
        <f t="shared" si="47"/>
        <v>KV4</v>
      </c>
      <c r="B324" t="str">
        <f t="shared" si="47"/>
        <v>Mut SAG</v>
      </c>
      <c r="C324">
        <f t="shared" si="47"/>
        <v>1</v>
      </c>
      <c r="D324">
        <v>3</v>
      </c>
      <c r="E324">
        <v>179.995</v>
      </c>
      <c r="F324">
        <v>8260.607</v>
      </c>
      <c r="G324">
        <v>1194.3800000000001</v>
      </c>
      <c r="H324">
        <v>872.68700000000001</v>
      </c>
      <c r="I324">
        <v>5330.4279999999999</v>
      </c>
      <c r="K324">
        <f t="shared" si="40"/>
        <v>4.4629246973325065</v>
      </c>
      <c r="L324">
        <f t="shared" si="41"/>
        <v>6.1080639450341296</v>
      </c>
    </row>
    <row r="325" spans="1:12" x14ac:dyDescent="0.25">
      <c r="A325" t="str">
        <f t="shared" si="47"/>
        <v>KV4</v>
      </c>
      <c r="B325" t="str">
        <f t="shared" si="47"/>
        <v>Mut SAG</v>
      </c>
      <c r="C325">
        <f t="shared" si="47"/>
        <v>1</v>
      </c>
      <c r="D325">
        <v>4</v>
      </c>
      <c r="E325">
        <v>153.666</v>
      </c>
      <c r="F325">
        <v>5083.4139999999998</v>
      </c>
      <c r="G325">
        <v>1582.134</v>
      </c>
      <c r="H325">
        <v>2105.3629999999998</v>
      </c>
      <c r="I325">
        <v>2413.652</v>
      </c>
      <c r="K325">
        <f t="shared" si="40"/>
        <v>1.5255673666073797</v>
      </c>
      <c r="L325">
        <f t="shared" si="41"/>
        <v>1.1464303305415742</v>
      </c>
    </row>
    <row r="326" spans="1:12" x14ac:dyDescent="0.25">
      <c r="A326" t="str">
        <f t="shared" si="47"/>
        <v>KV4</v>
      </c>
      <c r="B326" t="str">
        <f t="shared" si="47"/>
        <v>Mut SAG</v>
      </c>
      <c r="C326">
        <f t="shared" si="47"/>
        <v>1</v>
      </c>
      <c r="D326">
        <v>5</v>
      </c>
      <c r="E326">
        <v>180.47300000000001</v>
      </c>
      <c r="F326">
        <v>7551.16</v>
      </c>
      <c r="G326">
        <v>2573.5410000000002</v>
      </c>
      <c r="H326">
        <v>2634.337</v>
      </c>
      <c r="I326">
        <v>5573.6120000000001</v>
      </c>
      <c r="K326">
        <f t="shared" si="40"/>
        <v>2.1657366251402248</v>
      </c>
      <c r="L326">
        <f t="shared" si="41"/>
        <v>2.1157551216871644</v>
      </c>
    </row>
    <row r="327" spans="1:12" x14ac:dyDescent="0.25">
      <c r="A327" t="str">
        <f t="shared" si="47"/>
        <v>KV4</v>
      </c>
      <c r="B327" t="str">
        <f t="shared" si="47"/>
        <v>Mut SAG</v>
      </c>
      <c r="C327">
        <f t="shared" si="47"/>
        <v>1</v>
      </c>
      <c r="D327">
        <v>6</v>
      </c>
      <c r="E327">
        <v>163.24</v>
      </c>
      <c r="F327">
        <v>6407.5230000000001</v>
      </c>
      <c r="G327">
        <v>1094.329</v>
      </c>
      <c r="H327">
        <v>604.13099999999997</v>
      </c>
      <c r="I327">
        <v>5069.0519999999997</v>
      </c>
      <c r="K327">
        <f t="shared" si="40"/>
        <v>4.6321097220305774</v>
      </c>
      <c r="L327">
        <f t="shared" si="41"/>
        <v>8.3906503721874888</v>
      </c>
    </row>
    <row r="328" spans="1:12" x14ac:dyDescent="0.25">
      <c r="A328" t="str">
        <f t="shared" si="47"/>
        <v>KV4</v>
      </c>
      <c r="B328" t="str">
        <f t="shared" si="47"/>
        <v>Mut SAG</v>
      </c>
      <c r="C328">
        <f t="shared" si="47"/>
        <v>1</v>
      </c>
      <c r="D328">
        <v>7</v>
      </c>
      <c r="E328">
        <v>234.089</v>
      </c>
      <c r="F328">
        <v>7654.0820000000003</v>
      </c>
      <c r="G328">
        <v>2140.788</v>
      </c>
      <c r="H328">
        <v>2480.6709999999998</v>
      </c>
      <c r="I328">
        <v>6225.6139999999996</v>
      </c>
      <c r="K328">
        <f t="shared" si="40"/>
        <v>2.9080945894689245</v>
      </c>
      <c r="L328">
        <f t="shared" si="41"/>
        <v>2.5096492037839764</v>
      </c>
    </row>
    <row r="329" spans="1:12" x14ac:dyDescent="0.25">
      <c r="A329" t="str">
        <f t="shared" si="47"/>
        <v>KV4</v>
      </c>
      <c r="B329" t="str">
        <f t="shared" si="47"/>
        <v>Mut SAG</v>
      </c>
      <c r="C329">
        <f t="shared" si="47"/>
        <v>1</v>
      </c>
      <c r="D329">
        <v>8</v>
      </c>
      <c r="E329">
        <v>288.18299999999999</v>
      </c>
      <c r="F329">
        <v>11235.785</v>
      </c>
      <c r="G329">
        <v>3015.39</v>
      </c>
      <c r="H329">
        <v>2121.6390000000001</v>
      </c>
      <c r="I329">
        <v>7061.44</v>
      </c>
      <c r="K329">
        <f t="shared" si="40"/>
        <v>2.3417998998471177</v>
      </c>
      <c r="L329">
        <f t="shared" si="41"/>
        <v>3.3282947758784598</v>
      </c>
    </row>
    <row r="330" spans="1:12" x14ac:dyDescent="0.25">
      <c r="A330" t="str">
        <f t="shared" si="47"/>
        <v>KV4</v>
      </c>
      <c r="B330" t="str">
        <f t="shared" si="47"/>
        <v>Mut SAG</v>
      </c>
      <c r="C330">
        <f t="shared" si="47"/>
        <v>1</v>
      </c>
      <c r="D330">
        <v>9</v>
      </c>
      <c r="E330">
        <v>188.61099999999999</v>
      </c>
      <c r="F330">
        <v>7062.8760000000002</v>
      </c>
      <c r="G330">
        <v>2454.8209999999999</v>
      </c>
      <c r="H330">
        <v>1538.5719999999999</v>
      </c>
      <c r="I330">
        <v>3807.6529999999998</v>
      </c>
      <c r="K330">
        <f t="shared" si="40"/>
        <v>1.5510919126078846</v>
      </c>
      <c r="L330">
        <f t="shared" si="41"/>
        <v>2.4747967595926612</v>
      </c>
    </row>
    <row r="331" spans="1:12" x14ac:dyDescent="0.25">
      <c r="A331" t="str">
        <f t="shared" si="47"/>
        <v>KV4</v>
      </c>
      <c r="B331" t="str">
        <f t="shared" si="47"/>
        <v>Mut SAG</v>
      </c>
      <c r="C331">
        <f t="shared" si="47"/>
        <v>1</v>
      </c>
      <c r="D331">
        <v>10</v>
      </c>
      <c r="E331">
        <v>89.997</v>
      </c>
      <c r="F331">
        <v>4082.9110000000001</v>
      </c>
      <c r="G331">
        <v>629.024</v>
      </c>
      <c r="H331">
        <v>1006.726</v>
      </c>
      <c r="I331">
        <v>3408.41</v>
      </c>
      <c r="K331">
        <f t="shared" si="40"/>
        <v>5.4185690848043953</v>
      </c>
      <c r="L331">
        <f t="shared" si="41"/>
        <v>3.3856381974837242</v>
      </c>
    </row>
    <row r="332" spans="1:12" x14ac:dyDescent="0.25">
      <c r="A332" t="str">
        <f t="shared" si="47"/>
        <v>KV4</v>
      </c>
      <c r="B332" t="str">
        <f t="shared" si="47"/>
        <v>Mut SAG</v>
      </c>
      <c r="C332">
        <f t="shared" si="47"/>
        <v>1</v>
      </c>
      <c r="D332">
        <v>11</v>
      </c>
      <c r="E332">
        <v>125.422</v>
      </c>
      <c r="F332">
        <v>4114.9849999999997</v>
      </c>
      <c r="G332">
        <v>1770.2670000000001</v>
      </c>
      <c r="H332">
        <v>1337.992</v>
      </c>
      <c r="I332">
        <v>2720.0259999999998</v>
      </c>
      <c r="K332">
        <f t="shared" si="40"/>
        <v>1.5365060750722912</v>
      </c>
      <c r="L332">
        <f t="shared" si="41"/>
        <v>2.0329164897846921</v>
      </c>
    </row>
    <row r="333" spans="1:12" x14ac:dyDescent="0.25">
      <c r="A333" t="str">
        <f t="shared" si="47"/>
        <v>KV4</v>
      </c>
      <c r="B333" t="str">
        <f t="shared" si="47"/>
        <v>Mut SAG</v>
      </c>
      <c r="C333">
        <f t="shared" si="47"/>
        <v>1</v>
      </c>
      <c r="D333">
        <v>12</v>
      </c>
      <c r="E333">
        <v>195.31299999999999</v>
      </c>
      <c r="F333">
        <v>7902.0540000000001</v>
      </c>
      <c r="G333">
        <v>2342.3240000000001</v>
      </c>
      <c r="H333">
        <v>1521.338</v>
      </c>
      <c r="I333">
        <v>6629.6450000000004</v>
      </c>
      <c r="K333">
        <f t="shared" si="40"/>
        <v>2.8303706062867477</v>
      </c>
      <c r="L333">
        <f t="shared" si="41"/>
        <v>4.3577725659912527</v>
      </c>
    </row>
    <row r="334" spans="1:12" x14ac:dyDescent="0.25">
      <c r="A334" t="s">
        <v>90</v>
      </c>
      <c r="B334" t="s">
        <v>94</v>
      </c>
      <c r="C334">
        <v>2</v>
      </c>
      <c r="D334">
        <v>1</v>
      </c>
      <c r="E334">
        <v>218.291</v>
      </c>
      <c r="F334">
        <v>8970.5329999999994</v>
      </c>
      <c r="G334">
        <v>1676.9190000000001</v>
      </c>
      <c r="H334">
        <v>888.96299999999997</v>
      </c>
      <c r="I334">
        <v>4434.2839999999997</v>
      </c>
      <c r="K334">
        <f t="shared" si="40"/>
        <v>2.644304226978166</v>
      </c>
      <c r="L334">
        <f t="shared" si="41"/>
        <v>4.9881536126925416</v>
      </c>
    </row>
    <row r="335" spans="1:12" x14ac:dyDescent="0.25">
      <c r="A335" t="str">
        <f t="shared" ref="A335:C342" si="48">A334</f>
        <v>KV4</v>
      </c>
      <c r="B335" t="str">
        <f t="shared" si="48"/>
        <v>Mut SAG</v>
      </c>
      <c r="C335">
        <f t="shared" si="48"/>
        <v>2</v>
      </c>
      <c r="D335">
        <v>2</v>
      </c>
      <c r="E335">
        <v>181.43100000000001</v>
      </c>
      <c r="F335">
        <v>9969.5990000000002</v>
      </c>
      <c r="G335">
        <v>2545.297</v>
      </c>
      <c r="H335">
        <v>1314.057</v>
      </c>
      <c r="I335">
        <v>4378.7539999999999</v>
      </c>
      <c r="K335">
        <f t="shared" si="40"/>
        <v>1.7203312619313187</v>
      </c>
      <c r="L335">
        <f t="shared" si="41"/>
        <v>3.3322405344669219</v>
      </c>
    </row>
    <row r="336" spans="1:12" x14ac:dyDescent="0.25">
      <c r="A336" t="str">
        <f t="shared" si="48"/>
        <v>KV4</v>
      </c>
      <c r="B336" t="str">
        <f t="shared" si="48"/>
        <v>Mut SAG</v>
      </c>
      <c r="C336">
        <f t="shared" si="48"/>
        <v>2</v>
      </c>
      <c r="D336">
        <v>3</v>
      </c>
      <c r="E336">
        <v>183.82400000000001</v>
      </c>
      <c r="F336">
        <v>11650.347</v>
      </c>
      <c r="G336">
        <v>2296.8470000000002</v>
      </c>
      <c r="H336">
        <v>1113.9559999999999</v>
      </c>
      <c r="I336">
        <v>8704.8490000000002</v>
      </c>
      <c r="K336">
        <f t="shared" si="40"/>
        <v>3.7899124321297846</v>
      </c>
      <c r="L336">
        <f t="shared" si="41"/>
        <v>7.8143562223283514</v>
      </c>
    </row>
    <row r="337" spans="1:12" x14ac:dyDescent="0.25">
      <c r="A337" t="str">
        <f t="shared" si="48"/>
        <v>KV4</v>
      </c>
      <c r="B337" t="str">
        <f t="shared" si="48"/>
        <v>Mut SAG</v>
      </c>
      <c r="C337">
        <f t="shared" si="48"/>
        <v>2</v>
      </c>
      <c r="D337">
        <v>4</v>
      </c>
      <c r="E337">
        <v>179.03700000000001</v>
      </c>
      <c r="F337">
        <v>7858.491</v>
      </c>
      <c r="G337">
        <v>797.53</v>
      </c>
      <c r="H337">
        <v>559.61099999999999</v>
      </c>
      <c r="I337">
        <v>2688.91</v>
      </c>
      <c r="K337">
        <f t="shared" si="40"/>
        <v>3.3715471518312792</v>
      </c>
      <c r="L337">
        <f t="shared" si="41"/>
        <v>4.8049627330413447</v>
      </c>
    </row>
    <row r="338" spans="1:12" x14ac:dyDescent="0.25">
      <c r="A338" t="str">
        <f t="shared" si="48"/>
        <v>KV4</v>
      </c>
      <c r="B338" t="str">
        <f t="shared" si="48"/>
        <v>Mut SAG</v>
      </c>
      <c r="C338">
        <f t="shared" si="48"/>
        <v>2</v>
      </c>
      <c r="D338">
        <v>5</v>
      </c>
      <c r="E338">
        <v>269.03500000000003</v>
      </c>
      <c r="F338">
        <v>12478.036</v>
      </c>
      <c r="G338">
        <v>2850.7139999999999</v>
      </c>
      <c r="H338">
        <v>1688.4079999999999</v>
      </c>
      <c r="I338">
        <v>5138.9440000000004</v>
      </c>
      <c r="K338">
        <f t="shared" si="40"/>
        <v>1.8026866251753071</v>
      </c>
      <c r="L338">
        <f t="shared" si="41"/>
        <v>3.0436624323030932</v>
      </c>
    </row>
    <row r="339" spans="1:12" x14ac:dyDescent="0.25">
      <c r="A339" t="str">
        <f t="shared" si="48"/>
        <v>KV4</v>
      </c>
      <c r="B339" t="str">
        <f t="shared" si="48"/>
        <v>Mut SAG</v>
      </c>
      <c r="C339">
        <f t="shared" si="48"/>
        <v>2</v>
      </c>
      <c r="D339">
        <v>6</v>
      </c>
      <c r="E339">
        <v>180.952</v>
      </c>
      <c r="F339">
        <v>7658.3909999999996</v>
      </c>
      <c r="G339">
        <v>1935.422</v>
      </c>
      <c r="H339">
        <v>2724.8130000000001</v>
      </c>
      <c r="I339">
        <v>3743.5059999999999</v>
      </c>
      <c r="K339">
        <f t="shared" si="40"/>
        <v>1.934206596804211</v>
      </c>
      <c r="L339">
        <f t="shared" si="41"/>
        <v>1.3738579491510059</v>
      </c>
    </row>
    <row r="340" spans="1:12" x14ac:dyDescent="0.25">
      <c r="A340" t="str">
        <f t="shared" si="48"/>
        <v>KV4</v>
      </c>
      <c r="B340" t="str">
        <f t="shared" si="48"/>
        <v>Mut SAG</v>
      </c>
      <c r="C340">
        <f t="shared" si="48"/>
        <v>2</v>
      </c>
      <c r="D340">
        <v>7</v>
      </c>
      <c r="E340">
        <v>135.953</v>
      </c>
      <c r="F340">
        <v>5011.1289999999999</v>
      </c>
      <c r="G340">
        <v>851.14499999999998</v>
      </c>
      <c r="H340">
        <v>321.214</v>
      </c>
      <c r="I340">
        <v>3321.2849999999999</v>
      </c>
      <c r="K340">
        <f t="shared" si="40"/>
        <v>3.9021377086160407</v>
      </c>
      <c r="L340">
        <f t="shared" si="41"/>
        <v>10.339789050290459</v>
      </c>
    </row>
    <row r="341" spans="1:12" x14ac:dyDescent="0.25">
      <c r="A341" t="str">
        <f t="shared" si="48"/>
        <v>KV4</v>
      </c>
      <c r="B341" t="str">
        <f t="shared" si="48"/>
        <v>Mut SAG</v>
      </c>
      <c r="C341">
        <f t="shared" si="48"/>
        <v>2</v>
      </c>
      <c r="D341">
        <v>8</v>
      </c>
      <c r="E341">
        <v>168.02699999999999</v>
      </c>
      <c r="F341">
        <v>8031.7839999999997</v>
      </c>
      <c r="G341">
        <v>1513.2</v>
      </c>
      <c r="H341">
        <v>1084.2760000000001</v>
      </c>
      <c r="I341">
        <v>3814.8339999999998</v>
      </c>
      <c r="K341">
        <f t="shared" si="40"/>
        <v>2.5210375363468147</v>
      </c>
      <c r="L341">
        <f t="shared" si="41"/>
        <v>3.5183237478280436</v>
      </c>
    </row>
    <row r="342" spans="1:12" x14ac:dyDescent="0.25">
      <c r="A342" t="str">
        <f t="shared" si="48"/>
        <v>KV4</v>
      </c>
      <c r="B342" t="str">
        <f t="shared" si="48"/>
        <v>Mut SAG</v>
      </c>
      <c r="C342">
        <f t="shared" si="48"/>
        <v>2</v>
      </c>
      <c r="D342">
        <v>9</v>
      </c>
      <c r="E342">
        <v>156.53800000000001</v>
      </c>
      <c r="F342">
        <v>6702.4080000000004</v>
      </c>
      <c r="G342">
        <v>1193.422</v>
      </c>
      <c r="H342">
        <v>680.24599999999998</v>
      </c>
      <c r="I342">
        <v>2551.9989999999998</v>
      </c>
      <c r="K342">
        <f t="shared" ref="K342:K428" si="49">I342/G342</f>
        <v>2.1383877622500673</v>
      </c>
      <c r="L342">
        <f t="shared" ref="L342:L428" si="50">I342/H342</f>
        <v>3.751582515736954</v>
      </c>
    </row>
    <row r="343" spans="1:12" x14ac:dyDescent="0.25">
      <c r="A343" t="s">
        <v>90</v>
      </c>
      <c r="B343" t="s">
        <v>94</v>
      </c>
      <c r="C343">
        <v>2</v>
      </c>
      <c r="D343">
        <v>1</v>
      </c>
      <c r="E343">
        <v>226.90799999999999</v>
      </c>
      <c r="F343">
        <v>14237.291999999999</v>
      </c>
      <c r="G343">
        <v>2067.5450000000001</v>
      </c>
      <c r="H343">
        <v>635.726</v>
      </c>
      <c r="I343">
        <v>3586.49</v>
      </c>
      <c r="K343">
        <f t="shared" si="49"/>
        <v>1.7346611561054293</v>
      </c>
      <c r="L343">
        <f t="shared" si="50"/>
        <v>5.6415657059802493</v>
      </c>
    </row>
    <row r="344" spans="1:12" x14ac:dyDescent="0.25">
      <c r="A344" t="str">
        <f t="shared" ref="A344:C352" si="51">A343</f>
        <v>KV4</v>
      </c>
      <c r="B344" t="str">
        <f t="shared" si="51"/>
        <v>Mut SAG</v>
      </c>
      <c r="C344">
        <f t="shared" si="51"/>
        <v>2</v>
      </c>
      <c r="D344">
        <v>2</v>
      </c>
      <c r="E344">
        <v>296.32100000000003</v>
      </c>
      <c r="F344">
        <v>13020.892</v>
      </c>
      <c r="G344">
        <v>2024.94</v>
      </c>
      <c r="H344">
        <v>745.82899999999995</v>
      </c>
      <c r="I344">
        <v>5023.0959999999995</v>
      </c>
      <c r="K344">
        <f t="shared" si="49"/>
        <v>2.4806147342637308</v>
      </c>
      <c r="L344">
        <f t="shared" si="50"/>
        <v>6.7349164486765734</v>
      </c>
    </row>
    <row r="345" spans="1:12" x14ac:dyDescent="0.25">
      <c r="A345" t="str">
        <f t="shared" si="51"/>
        <v>KV4</v>
      </c>
      <c r="B345" t="str">
        <f t="shared" si="51"/>
        <v>Mut SAG</v>
      </c>
      <c r="C345">
        <f t="shared" si="51"/>
        <v>2</v>
      </c>
      <c r="D345">
        <v>3</v>
      </c>
      <c r="E345">
        <v>262.33300000000003</v>
      </c>
      <c r="F345">
        <v>8791.4959999999992</v>
      </c>
      <c r="G345">
        <v>2093.8739999999998</v>
      </c>
      <c r="H345">
        <v>1166.614</v>
      </c>
      <c r="I345">
        <v>1978.5050000000001</v>
      </c>
      <c r="K345">
        <f t="shared" si="49"/>
        <v>0.94490165119773217</v>
      </c>
      <c r="L345">
        <f t="shared" si="50"/>
        <v>1.6959379880577468</v>
      </c>
    </row>
    <row r="346" spans="1:12" x14ac:dyDescent="0.25">
      <c r="A346" t="str">
        <f t="shared" si="51"/>
        <v>KV4</v>
      </c>
      <c r="B346" t="str">
        <f t="shared" si="51"/>
        <v>Mut SAG</v>
      </c>
      <c r="C346">
        <f t="shared" si="51"/>
        <v>2</v>
      </c>
      <c r="D346">
        <v>4</v>
      </c>
      <c r="E346">
        <v>222.12100000000001</v>
      </c>
      <c r="F346">
        <v>7090.1629999999996</v>
      </c>
      <c r="G346">
        <v>1986.165</v>
      </c>
      <c r="H346">
        <v>1111.0840000000001</v>
      </c>
      <c r="I346">
        <v>2447.1619999999998</v>
      </c>
      <c r="K346">
        <f t="shared" si="49"/>
        <v>1.2321040799732146</v>
      </c>
      <c r="L346">
        <f t="shared" si="50"/>
        <v>2.2024995409888</v>
      </c>
    </row>
    <row r="347" spans="1:12" x14ac:dyDescent="0.25">
      <c r="A347" t="str">
        <f t="shared" si="51"/>
        <v>KV4</v>
      </c>
      <c r="B347" t="str">
        <f t="shared" si="51"/>
        <v>Mut SAG</v>
      </c>
      <c r="C347">
        <f t="shared" si="51"/>
        <v>2</v>
      </c>
      <c r="D347">
        <v>5</v>
      </c>
      <c r="E347">
        <v>334.61799999999999</v>
      </c>
      <c r="F347">
        <v>7587.5420000000004</v>
      </c>
      <c r="G347">
        <v>1221.6659999999999</v>
      </c>
      <c r="H347">
        <v>1276.239</v>
      </c>
      <c r="I347">
        <v>1640.058</v>
      </c>
      <c r="K347">
        <f t="shared" si="49"/>
        <v>1.3424765852532525</v>
      </c>
      <c r="L347">
        <f t="shared" si="50"/>
        <v>1.2850712131505149</v>
      </c>
    </row>
    <row r="348" spans="1:12" x14ac:dyDescent="0.25">
      <c r="A348" t="str">
        <f t="shared" si="51"/>
        <v>KV4</v>
      </c>
      <c r="B348" t="str">
        <f t="shared" si="51"/>
        <v>Mut SAG</v>
      </c>
      <c r="C348">
        <f t="shared" si="51"/>
        <v>2</v>
      </c>
      <c r="D348">
        <v>6</v>
      </c>
      <c r="E348">
        <v>278.60899999999998</v>
      </c>
      <c r="F348">
        <v>8823.5689999999995</v>
      </c>
      <c r="G348">
        <v>1497.403</v>
      </c>
      <c r="H348">
        <v>563.44100000000003</v>
      </c>
      <c r="I348">
        <v>3979.0309999999999</v>
      </c>
      <c r="K348">
        <f t="shared" si="49"/>
        <v>2.6572879845973327</v>
      </c>
      <c r="L348">
        <f t="shared" si="50"/>
        <v>7.0620189159113371</v>
      </c>
    </row>
    <row r="349" spans="1:12" x14ac:dyDescent="0.25">
      <c r="A349" t="str">
        <f t="shared" si="51"/>
        <v>KV4</v>
      </c>
      <c r="B349" t="str">
        <f t="shared" si="51"/>
        <v>Mut SAG</v>
      </c>
      <c r="C349">
        <f t="shared" si="51"/>
        <v>2</v>
      </c>
      <c r="D349">
        <v>7</v>
      </c>
      <c r="E349">
        <v>208.239</v>
      </c>
      <c r="F349">
        <v>5520.9539999999997</v>
      </c>
      <c r="G349">
        <v>1047.895</v>
      </c>
      <c r="H349">
        <v>563.91999999999996</v>
      </c>
      <c r="I349">
        <v>1963.1869999999999</v>
      </c>
      <c r="K349">
        <f t="shared" si="49"/>
        <v>1.8734577414721894</v>
      </c>
      <c r="L349">
        <f t="shared" si="50"/>
        <v>3.4813218186976878</v>
      </c>
    </row>
    <row r="350" spans="1:12" x14ac:dyDescent="0.25">
      <c r="A350" t="str">
        <f t="shared" si="51"/>
        <v>KV4</v>
      </c>
      <c r="B350" t="str">
        <f t="shared" si="51"/>
        <v>Mut SAG</v>
      </c>
      <c r="C350">
        <f t="shared" si="51"/>
        <v>2</v>
      </c>
      <c r="D350">
        <v>8</v>
      </c>
      <c r="E350">
        <v>194.35599999999999</v>
      </c>
      <c r="F350">
        <v>5214.1009999999997</v>
      </c>
      <c r="G350">
        <v>1596.9739999999999</v>
      </c>
      <c r="H350">
        <v>528.01599999999996</v>
      </c>
      <c r="I350">
        <v>2467.7460000000001</v>
      </c>
      <c r="K350">
        <f t="shared" si="49"/>
        <v>1.5452637300294183</v>
      </c>
      <c r="L350">
        <f t="shared" si="50"/>
        <v>4.6736197387957947</v>
      </c>
    </row>
    <row r="351" spans="1:12" x14ac:dyDescent="0.25">
      <c r="A351" t="str">
        <f t="shared" si="51"/>
        <v>KV4</v>
      </c>
      <c r="B351" t="str">
        <f t="shared" si="51"/>
        <v>Mut SAG</v>
      </c>
      <c r="C351">
        <f t="shared" si="51"/>
        <v>2</v>
      </c>
      <c r="D351">
        <v>9</v>
      </c>
      <c r="E351">
        <v>245.09899999999999</v>
      </c>
      <c r="F351">
        <v>8832.1859999999997</v>
      </c>
      <c r="G351">
        <v>1872.711</v>
      </c>
      <c r="H351">
        <v>807.58299999999997</v>
      </c>
      <c r="I351">
        <v>2541.4670000000001</v>
      </c>
      <c r="K351">
        <f t="shared" si="49"/>
        <v>1.3571058214534972</v>
      </c>
      <c r="L351">
        <f t="shared" si="50"/>
        <v>3.1470040850290313</v>
      </c>
    </row>
    <row r="352" spans="1:12" x14ac:dyDescent="0.25">
      <c r="A352" t="str">
        <f t="shared" si="51"/>
        <v>KV4</v>
      </c>
      <c r="B352" t="str">
        <f t="shared" si="51"/>
        <v>Mut SAG</v>
      </c>
      <c r="C352">
        <f t="shared" si="51"/>
        <v>2</v>
      </c>
      <c r="D352">
        <v>10</v>
      </c>
      <c r="E352">
        <v>182.38800000000001</v>
      </c>
      <c r="F352">
        <v>5647.8119999999999</v>
      </c>
      <c r="G352">
        <v>1898.0820000000001</v>
      </c>
      <c r="H352">
        <v>777.90300000000002</v>
      </c>
      <c r="I352">
        <v>3645.3710000000001</v>
      </c>
      <c r="K352">
        <f t="shared" si="49"/>
        <v>1.9205550655872612</v>
      </c>
      <c r="L352">
        <f t="shared" si="50"/>
        <v>4.6861511011012942</v>
      </c>
    </row>
    <row r="353" spans="1:12" x14ac:dyDescent="0.25">
      <c r="A353" t="s">
        <v>90</v>
      </c>
      <c r="B353" t="s">
        <v>94</v>
      </c>
      <c r="C353">
        <v>2</v>
      </c>
      <c r="D353">
        <v>1</v>
      </c>
      <c r="E353">
        <v>221.16399999999999</v>
      </c>
      <c r="F353">
        <v>8208.9060000000009</v>
      </c>
      <c r="G353">
        <v>1237.942</v>
      </c>
      <c r="H353">
        <v>1002.417</v>
      </c>
      <c r="I353">
        <v>3921.5859999999998</v>
      </c>
      <c r="K353">
        <f t="shared" si="49"/>
        <v>3.1678269256556444</v>
      </c>
      <c r="L353">
        <f t="shared" si="50"/>
        <v>3.9121303808694381</v>
      </c>
    </row>
    <row r="354" spans="1:12" x14ac:dyDescent="0.25">
      <c r="A354" t="str">
        <f t="shared" ref="A354:C364" si="52">A353</f>
        <v>KV4</v>
      </c>
      <c r="B354" t="str">
        <f t="shared" si="52"/>
        <v>Mut SAG</v>
      </c>
      <c r="C354">
        <f t="shared" si="52"/>
        <v>2</v>
      </c>
      <c r="D354">
        <v>2</v>
      </c>
      <c r="E354">
        <v>285.31099999999998</v>
      </c>
      <c r="F354">
        <v>10288.419</v>
      </c>
      <c r="G354">
        <v>1807.606</v>
      </c>
      <c r="H354">
        <v>864.54899999999998</v>
      </c>
      <c r="I354">
        <v>5028.3620000000001</v>
      </c>
      <c r="K354">
        <f t="shared" si="49"/>
        <v>2.7817798790223089</v>
      </c>
      <c r="L354">
        <f t="shared" si="50"/>
        <v>5.8161677360103363</v>
      </c>
    </row>
    <row r="355" spans="1:12" x14ac:dyDescent="0.25">
      <c r="A355" t="str">
        <f t="shared" si="52"/>
        <v>KV4</v>
      </c>
      <c r="B355" t="str">
        <f t="shared" si="52"/>
        <v>Mut SAG</v>
      </c>
      <c r="C355">
        <f t="shared" si="52"/>
        <v>2</v>
      </c>
      <c r="D355">
        <v>3</v>
      </c>
      <c r="E355">
        <v>232.17400000000001</v>
      </c>
      <c r="F355">
        <v>8762.2939999999999</v>
      </c>
      <c r="G355">
        <v>2066.1089999999999</v>
      </c>
      <c r="H355">
        <v>460.51799999999997</v>
      </c>
      <c r="I355">
        <v>6048.491</v>
      </c>
      <c r="K355">
        <f t="shared" si="49"/>
        <v>2.9274791407423328</v>
      </c>
      <c r="L355">
        <f t="shared" si="50"/>
        <v>13.134103335808808</v>
      </c>
    </row>
    <row r="356" spans="1:12" x14ac:dyDescent="0.25">
      <c r="A356" t="str">
        <f t="shared" si="52"/>
        <v>KV4</v>
      </c>
      <c r="B356" t="str">
        <f t="shared" si="52"/>
        <v>Mut SAG</v>
      </c>
      <c r="C356">
        <f t="shared" si="52"/>
        <v>2</v>
      </c>
      <c r="D356">
        <v>4</v>
      </c>
      <c r="E356">
        <v>212.547</v>
      </c>
      <c r="F356">
        <v>6664.1120000000001</v>
      </c>
      <c r="G356">
        <v>1451.4459999999999</v>
      </c>
      <c r="H356">
        <v>745.82899999999995</v>
      </c>
      <c r="I356">
        <v>3954.1379999999999</v>
      </c>
      <c r="K356">
        <f t="shared" si="49"/>
        <v>2.7242749644147977</v>
      </c>
      <c r="L356">
        <f t="shared" si="50"/>
        <v>5.3016683448887081</v>
      </c>
    </row>
    <row r="357" spans="1:12" x14ac:dyDescent="0.25">
      <c r="A357" t="str">
        <f t="shared" si="52"/>
        <v>KV4</v>
      </c>
      <c r="B357" t="str">
        <f t="shared" si="52"/>
        <v>Mut SAG</v>
      </c>
      <c r="C357">
        <f t="shared" si="52"/>
        <v>2</v>
      </c>
      <c r="D357">
        <v>5</v>
      </c>
      <c r="E357">
        <v>177.12200000000001</v>
      </c>
      <c r="F357">
        <v>6913.5190000000002</v>
      </c>
      <c r="G357">
        <v>1321.7159999999999</v>
      </c>
      <c r="H357">
        <v>811.89099999999996</v>
      </c>
      <c r="I357">
        <v>4031.6889999999999</v>
      </c>
      <c r="K357">
        <f t="shared" si="49"/>
        <v>3.0503444007638558</v>
      </c>
      <c r="L357">
        <f t="shared" si="50"/>
        <v>4.965800827943653</v>
      </c>
    </row>
    <row r="358" spans="1:12" x14ac:dyDescent="0.25">
      <c r="A358" t="str">
        <f t="shared" si="52"/>
        <v>KV4</v>
      </c>
      <c r="B358" t="str">
        <f t="shared" si="52"/>
        <v>Mut SAG</v>
      </c>
      <c r="C358">
        <f t="shared" si="52"/>
        <v>2</v>
      </c>
      <c r="D358">
        <v>6</v>
      </c>
      <c r="E358">
        <v>164.67599999999999</v>
      </c>
      <c r="F358">
        <v>5803.8710000000001</v>
      </c>
      <c r="G358">
        <v>995.71500000000003</v>
      </c>
      <c r="H358">
        <v>556.73900000000003</v>
      </c>
      <c r="I358">
        <v>2091.002</v>
      </c>
      <c r="K358">
        <f t="shared" si="49"/>
        <v>2.1000005021517199</v>
      </c>
      <c r="L358">
        <f t="shared" si="50"/>
        <v>3.7558029884739526</v>
      </c>
    </row>
    <row r="359" spans="1:12" x14ac:dyDescent="0.25">
      <c r="A359" t="str">
        <f t="shared" si="52"/>
        <v>KV4</v>
      </c>
      <c r="B359" t="str">
        <f t="shared" si="52"/>
        <v>Mut SAG</v>
      </c>
      <c r="C359">
        <f t="shared" si="52"/>
        <v>2</v>
      </c>
      <c r="D359">
        <v>7</v>
      </c>
      <c r="E359">
        <v>197.22800000000001</v>
      </c>
      <c r="F359">
        <v>11901.67</v>
      </c>
      <c r="G359">
        <v>3026.4</v>
      </c>
      <c r="H359">
        <v>519.87800000000004</v>
      </c>
      <c r="I359">
        <v>5329.9489999999996</v>
      </c>
      <c r="K359">
        <f t="shared" si="49"/>
        <v>1.7611515331747289</v>
      </c>
      <c r="L359">
        <f t="shared" si="50"/>
        <v>10.252307272090759</v>
      </c>
    </row>
    <row r="360" spans="1:12" x14ac:dyDescent="0.25">
      <c r="A360" t="str">
        <f t="shared" si="52"/>
        <v>KV4</v>
      </c>
      <c r="B360" t="str">
        <f t="shared" si="52"/>
        <v>Mut SAG</v>
      </c>
      <c r="C360">
        <f t="shared" si="52"/>
        <v>2</v>
      </c>
      <c r="D360">
        <v>8</v>
      </c>
      <c r="E360">
        <v>160.36799999999999</v>
      </c>
      <c r="F360">
        <v>9966.2479999999996</v>
      </c>
      <c r="G360">
        <v>2508.4369999999999</v>
      </c>
      <c r="H360">
        <v>628.54499999999996</v>
      </c>
      <c r="I360">
        <v>4768.4229999999998</v>
      </c>
      <c r="K360">
        <f t="shared" si="49"/>
        <v>1.9009538609102001</v>
      </c>
      <c r="L360">
        <f t="shared" si="50"/>
        <v>7.586446475590451</v>
      </c>
    </row>
    <row r="361" spans="1:12" x14ac:dyDescent="0.25">
      <c r="A361" t="str">
        <f t="shared" si="52"/>
        <v>KV4</v>
      </c>
      <c r="B361" t="str">
        <f t="shared" si="52"/>
        <v>Mut SAG</v>
      </c>
      <c r="C361">
        <f t="shared" si="52"/>
        <v>2</v>
      </c>
      <c r="D361">
        <v>9</v>
      </c>
      <c r="E361">
        <v>158.453</v>
      </c>
      <c r="F361">
        <v>10975.367</v>
      </c>
      <c r="G361">
        <v>1959.836</v>
      </c>
      <c r="H361">
        <v>1157.04</v>
      </c>
      <c r="I361">
        <v>5282.5569999999998</v>
      </c>
      <c r="K361">
        <f t="shared" si="49"/>
        <v>2.6954076769688893</v>
      </c>
      <c r="L361">
        <f t="shared" si="50"/>
        <v>4.5655785452534055</v>
      </c>
    </row>
    <row r="362" spans="1:12" x14ac:dyDescent="0.25">
      <c r="A362" t="str">
        <f t="shared" si="52"/>
        <v>KV4</v>
      </c>
      <c r="B362" t="str">
        <f t="shared" si="52"/>
        <v>Mut SAG</v>
      </c>
      <c r="C362">
        <f t="shared" si="52"/>
        <v>2</v>
      </c>
      <c r="D362">
        <v>10</v>
      </c>
      <c r="E362">
        <v>116.32599999999999</v>
      </c>
      <c r="F362">
        <v>3035.4949999999999</v>
      </c>
      <c r="G362">
        <v>550.99400000000003</v>
      </c>
      <c r="H362">
        <v>894.70799999999997</v>
      </c>
      <c r="I362">
        <v>1173.316</v>
      </c>
      <c r="K362">
        <f t="shared" si="49"/>
        <v>2.1294533152811099</v>
      </c>
      <c r="L362">
        <f t="shared" si="50"/>
        <v>1.3113954496886135</v>
      </c>
    </row>
    <row r="363" spans="1:12" x14ac:dyDescent="0.25">
      <c r="A363" t="str">
        <f t="shared" si="52"/>
        <v>KV4</v>
      </c>
      <c r="B363" t="str">
        <f t="shared" si="52"/>
        <v>Mut SAG</v>
      </c>
      <c r="C363">
        <f t="shared" si="52"/>
        <v>2</v>
      </c>
      <c r="D363">
        <v>11</v>
      </c>
      <c r="E363">
        <v>251.80099999999999</v>
      </c>
      <c r="F363">
        <v>9782.902</v>
      </c>
      <c r="G363">
        <v>2573.5410000000002</v>
      </c>
      <c r="H363">
        <v>1191.029</v>
      </c>
      <c r="I363">
        <v>5305.0559999999996</v>
      </c>
      <c r="K363">
        <f t="shared" si="49"/>
        <v>2.0613839064541808</v>
      </c>
      <c r="L363">
        <f t="shared" si="50"/>
        <v>4.4541786975799917</v>
      </c>
    </row>
    <row r="364" spans="1:12" x14ac:dyDescent="0.25">
      <c r="A364" t="str">
        <f t="shared" si="52"/>
        <v>KV4</v>
      </c>
      <c r="B364" t="str">
        <f t="shared" si="52"/>
        <v>Mut SAG</v>
      </c>
      <c r="C364">
        <f t="shared" si="52"/>
        <v>2</v>
      </c>
      <c r="D364">
        <v>12</v>
      </c>
      <c r="E364">
        <v>211.11099999999999</v>
      </c>
      <c r="F364">
        <v>6525.2860000000001</v>
      </c>
      <c r="G364">
        <v>1222.145</v>
      </c>
      <c r="H364">
        <v>752.05200000000002</v>
      </c>
      <c r="I364">
        <v>2726.7280000000001</v>
      </c>
      <c r="K364">
        <f t="shared" si="49"/>
        <v>2.2311002376968365</v>
      </c>
      <c r="L364">
        <f t="shared" si="50"/>
        <v>3.6257173706073518</v>
      </c>
    </row>
    <row r="365" spans="1:12" x14ac:dyDescent="0.25">
      <c r="A365" t="s">
        <v>90</v>
      </c>
      <c r="B365" t="s">
        <v>94</v>
      </c>
      <c r="C365">
        <v>2</v>
      </c>
      <c r="D365">
        <v>1</v>
      </c>
      <c r="E365">
        <v>247.971</v>
      </c>
      <c r="F365">
        <v>9072.0190000000002</v>
      </c>
      <c r="G365">
        <v>2474.4479999999999</v>
      </c>
      <c r="H365">
        <v>411.69</v>
      </c>
      <c r="I365">
        <v>5413.723</v>
      </c>
      <c r="K365">
        <f t="shared" si="49"/>
        <v>2.1878507853064604</v>
      </c>
      <c r="L365">
        <f t="shared" si="50"/>
        <v>13.14999878549394</v>
      </c>
    </row>
    <row r="366" spans="1:12" x14ac:dyDescent="0.25">
      <c r="A366" t="str">
        <f t="shared" ref="A366:C371" si="53">A365</f>
        <v>KV4</v>
      </c>
      <c r="B366" t="str">
        <f t="shared" si="53"/>
        <v>Mut SAG</v>
      </c>
      <c r="C366">
        <f t="shared" si="53"/>
        <v>2</v>
      </c>
      <c r="D366">
        <v>2</v>
      </c>
      <c r="E366">
        <v>163.71899999999999</v>
      </c>
      <c r="F366">
        <v>7575.5739999999996</v>
      </c>
      <c r="G366">
        <v>1690.8009999999999</v>
      </c>
      <c r="H366">
        <v>227.387</v>
      </c>
      <c r="I366">
        <v>2355.25</v>
      </c>
      <c r="K366">
        <f t="shared" si="49"/>
        <v>1.3929788307435351</v>
      </c>
      <c r="L366">
        <f t="shared" si="50"/>
        <v>10.357892051876316</v>
      </c>
    </row>
    <row r="367" spans="1:12" x14ac:dyDescent="0.25">
      <c r="A367" t="str">
        <f t="shared" si="53"/>
        <v>KV4</v>
      </c>
      <c r="B367" t="str">
        <f t="shared" si="53"/>
        <v>Mut SAG</v>
      </c>
      <c r="C367">
        <f t="shared" si="53"/>
        <v>2</v>
      </c>
      <c r="D367">
        <v>3</v>
      </c>
      <c r="E367">
        <v>142.655</v>
      </c>
      <c r="F367">
        <v>10261.611999999999</v>
      </c>
      <c r="G367">
        <v>1466.7650000000001</v>
      </c>
      <c r="H367">
        <v>90.475999999999999</v>
      </c>
      <c r="I367">
        <v>4554.4399999999996</v>
      </c>
      <c r="K367">
        <f t="shared" si="49"/>
        <v>3.1050918177076761</v>
      </c>
      <c r="L367">
        <f t="shared" si="50"/>
        <v>50.338653344533355</v>
      </c>
    </row>
    <row r="368" spans="1:12" x14ac:dyDescent="0.25">
      <c r="A368" t="str">
        <f t="shared" si="53"/>
        <v>KV4</v>
      </c>
      <c r="B368" t="str">
        <f t="shared" si="53"/>
        <v>Mut SAG</v>
      </c>
      <c r="C368">
        <f t="shared" si="53"/>
        <v>2</v>
      </c>
      <c r="D368">
        <v>4</v>
      </c>
      <c r="E368">
        <v>186.697</v>
      </c>
      <c r="F368">
        <v>12240.596</v>
      </c>
      <c r="G368">
        <v>2838.7460000000001</v>
      </c>
      <c r="H368">
        <v>518.92100000000005</v>
      </c>
      <c r="I368">
        <v>5654.9920000000002</v>
      </c>
      <c r="K368">
        <f t="shared" si="49"/>
        <v>1.9920739650535835</v>
      </c>
      <c r="L368">
        <f t="shared" si="50"/>
        <v>10.897597129428178</v>
      </c>
    </row>
    <row r="369" spans="1:14" x14ac:dyDescent="0.25">
      <c r="A369" t="str">
        <f t="shared" si="53"/>
        <v>KV4</v>
      </c>
      <c r="B369" t="str">
        <f t="shared" si="53"/>
        <v>Mut SAG</v>
      </c>
      <c r="C369">
        <f t="shared" si="53"/>
        <v>2</v>
      </c>
      <c r="D369">
        <v>5</v>
      </c>
      <c r="E369">
        <v>120.15600000000001</v>
      </c>
      <c r="F369">
        <v>5997.7479999999996</v>
      </c>
      <c r="G369">
        <v>1832.9780000000001</v>
      </c>
      <c r="H369">
        <v>359.03199999999998</v>
      </c>
      <c r="I369">
        <v>5394.5749999999998</v>
      </c>
      <c r="K369">
        <f t="shared" si="49"/>
        <v>2.9430658742221674</v>
      </c>
      <c r="L369">
        <f t="shared" si="50"/>
        <v>15.025332003832528</v>
      </c>
    </row>
    <row r="370" spans="1:14" x14ac:dyDescent="0.25">
      <c r="A370" t="str">
        <f t="shared" si="53"/>
        <v>KV4</v>
      </c>
      <c r="B370" t="str">
        <f t="shared" si="53"/>
        <v>Mut SAG</v>
      </c>
      <c r="C370">
        <f t="shared" si="53"/>
        <v>2</v>
      </c>
      <c r="D370">
        <v>6</v>
      </c>
      <c r="E370">
        <v>226.429</v>
      </c>
      <c r="F370">
        <v>9917.8979999999992</v>
      </c>
      <c r="G370">
        <v>4989.1080000000002</v>
      </c>
      <c r="H370">
        <v>589.77</v>
      </c>
      <c r="I370">
        <v>9440.625</v>
      </c>
      <c r="K370">
        <f t="shared" si="49"/>
        <v>1.8922470710195087</v>
      </c>
      <c r="L370">
        <f t="shared" si="50"/>
        <v>16.007299455720027</v>
      </c>
    </row>
    <row r="371" spans="1:14" x14ac:dyDescent="0.25">
      <c r="A371" t="str">
        <f t="shared" si="53"/>
        <v>KV4</v>
      </c>
      <c r="B371" t="str">
        <f t="shared" si="53"/>
        <v>Mut SAG</v>
      </c>
      <c r="C371">
        <f t="shared" si="53"/>
        <v>2</v>
      </c>
      <c r="D371">
        <v>7</v>
      </c>
      <c r="E371">
        <v>224.036</v>
      </c>
      <c r="F371">
        <v>15247.369000000001</v>
      </c>
      <c r="G371">
        <v>4482.634</v>
      </c>
      <c r="H371">
        <v>837.74099999999999</v>
      </c>
      <c r="I371">
        <v>10976.803</v>
      </c>
      <c r="K371">
        <f t="shared" si="49"/>
        <v>2.4487395134200116</v>
      </c>
      <c r="L371">
        <f t="shared" si="50"/>
        <v>13.102859953135875</v>
      </c>
      <c r="N371">
        <v>94</v>
      </c>
    </row>
    <row r="372" spans="1:14" x14ac:dyDescent="0.25">
      <c r="A372" t="s">
        <v>91</v>
      </c>
      <c r="B372" t="s">
        <v>94</v>
      </c>
      <c r="C372">
        <v>1</v>
      </c>
      <c r="D372">
        <v>1</v>
      </c>
      <c r="E372">
        <v>92.391000000000005</v>
      </c>
      <c r="F372">
        <v>2942.6260000000002</v>
      </c>
      <c r="G372">
        <v>677.85199999999998</v>
      </c>
      <c r="H372">
        <v>536.63300000000004</v>
      </c>
      <c r="I372">
        <v>3062.3029999999999</v>
      </c>
      <c r="K372">
        <f t="shared" si="49"/>
        <v>4.5176572467146219</v>
      </c>
      <c r="L372">
        <f t="shared" si="50"/>
        <v>5.7065126445820509</v>
      </c>
    </row>
    <row r="373" spans="1:14" x14ac:dyDescent="0.25">
      <c r="A373" t="str">
        <f t="shared" ref="A373:C381" si="54">A372</f>
        <v>KV9</v>
      </c>
      <c r="B373" t="str">
        <f t="shared" si="54"/>
        <v>Mut SAG</v>
      </c>
      <c r="C373">
        <f t="shared" si="54"/>
        <v>1</v>
      </c>
      <c r="D373">
        <v>2</v>
      </c>
      <c r="E373">
        <v>135.953</v>
      </c>
      <c r="F373">
        <v>2968.9549999999999</v>
      </c>
      <c r="G373">
        <v>472.96499999999997</v>
      </c>
      <c r="H373">
        <v>224.036</v>
      </c>
      <c r="I373">
        <v>1856.4349999999999</v>
      </c>
      <c r="K373">
        <f t="shared" si="49"/>
        <v>3.9251001659742264</v>
      </c>
      <c r="L373">
        <f t="shared" si="50"/>
        <v>8.2863245192736876</v>
      </c>
    </row>
    <row r="374" spans="1:14" x14ac:dyDescent="0.25">
      <c r="A374" t="str">
        <f t="shared" si="54"/>
        <v>KV9</v>
      </c>
      <c r="B374" t="str">
        <f t="shared" si="54"/>
        <v>Mut SAG</v>
      </c>
      <c r="C374">
        <f t="shared" si="54"/>
        <v>1</v>
      </c>
      <c r="D374">
        <v>3</v>
      </c>
      <c r="E374">
        <v>155.102</v>
      </c>
      <c r="F374">
        <v>4162.8559999999998</v>
      </c>
      <c r="G374">
        <v>718.06399999999996</v>
      </c>
      <c r="H374">
        <v>832.95399999999995</v>
      </c>
      <c r="I374">
        <v>2810.502</v>
      </c>
      <c r="K374">
        <f t="shared" si="49"/>
        <v>3.9139993092537715</v>
      </c>
      <c r="L374">
        <f t="shared" si="50"/>
        <v>3.3741383077576916</v>
      </c>
    </row>
    <row r="375" spans="1:14" x14ac:dyDescent="0.25">
      <c r="A375" t="str">
        <f t="shared" si="54"/>
        <v>KV9</v>
      </c>
      <c r="B375" t="str">
        <f t="shared" si="54"/>
        <v>Mut SAG</v>
      </c>
      <c r="C375">
        <f t="shared" si="54"/>
        <v>1</v>
      </c>
      <c r="D375">
        <v>4</v>
      </c>
      <c r="E375">
        <v>148.4</v>
      </c>
      <c r="F375">
        <v>3726.2730000000001</v>
      </c>
      <c r="G375">
        <v>638.11900000000003</v>
      </c>
      <c r="H375">
        <v>315.46899999999999</v>
      </c>
      <c r="I375">
        <v>2292.5390000000002</v>
      </c>
      <c r="K375">
        <f t="shared" si="49"/>
        <v>3.5926512139585252</v>
      </c>
      <c r="L375">
        <f t="shared" si="50"/>
        <v>7.2670817100887897</v>
      </c>
    </row>
    <row r="376" spans="1:14" x14ac:dyDescent="0.25">
      <c r="A376" t="str">
        <f t="shared" si="54"/>
        <v>KV9</v>
      </c>
      <c r="B376" t="str">
        <f t="shared" si="54"/>
        <v>Mut SAG</v>
      </c>
      <c r="C376">
        <f t="shared" si="54"/>
        <v>1</v>
      </c>
      <c r="D376">
        <v>5</v>
      </c>
      <c r="E376">
        <v>102.444</v>
      </c>
      <c r="F376">
        <v>2579.2849999999999</v>
      </c>
      <c r="G376">
        <v>539.505</v>
      </c>
      <c r="H376">
        <v>287.70400000000001</v>
      </c>
      <c r="I376">
        <v>1889.4649999999999</v>
      </c>
      <c r="K376">
        <f t="shared" si="49"/>
        <v>3.5022196272509056</v>
      </c>
      <c r="L376">
        <f t="shared" si="50"/>
        <v>6.5673921808525426</v>
      </c>
    </row>
    <row r="377" spans="1:14" x14ac:dyDescent="0.25">
      <c r="A377" t="str">
        <f t="shared" si="54"/>
        <v>KV9</v>
      </c>
      <c r="B377" t="str">
        <f t="shared" si="54"/>
        <v>Mut SAG</v>
      </c>
      <c r="C377">
        <f t="shared" si="54"/>
        <v>1</v>
      </c>
      <c r="D377">
        <v>6</v>
      </c>
      <c r="E377">
        <v>182.38800000000001</v>
      </c>
      <c r="F377">
        <v>5250.4830000000002</v>
      </c>
      <c r="G377">
        <v>1176.6669999999999</v>
      </c>
      <c r="H377">
        <v>1202.518</v>
      </c>
      <c r="I377">
        <v>4308.8620000000001</v>
      </c>
      <c r="K377">
        <f t="shared" si="49"/>
        <v>3.6619213422319148</v>
      </c>
      <c r="L377">
        <f t="shared" si="50"/>
        <v>3.5831995862016202</v>
      </c>
    </row>
    <row r="378" spans="1:14" x14ac:dyDescent="0.25">
      <c r="A378" t="str">
        <f t="shared" si="54"/>
        <v>KV9</v>
      </c>
      <c r="B378" t="str">
        <f t="shared" si="54"/>
        <v>Mut SAG</v>
      </c>
      <c r="C378">
        <f t="shared" si="54"/>
        <v>1</v>
      </c>
      <c r="D378">
        <v>7</v>
      </c>
      <c r="E378">
        <v>181.91</v>
      </c>
      <c r="F378">
        <v>4029.7750000000001</v>
      </c>
      <c r="G378">
        <v>895.66499999999996</v>
      </c>
      <c r="H378">
        <v>765.93499999999995</v>
      </c>
      <c r="I378">
        <v>2001.4829999999999</v>
      </c>
      <c r="K378">
        <f t="shared" si="49"/>
        <v>2.2346334846175746</v>
      </c>
      <c r="L378">
        <f t="shared" si="50"/>
        <v>2.6131238290455459</v>
      </c>
    </row>
    <row r="379" spans="1:14" x14ac:dyDescent="0.25">
      <c r="A379" t="str">
        <f t="shared" si="54"/>
        <v>KV9</v>
      </c>
      <c r="B379" t="str">
        <f t="shared" si="54"/>
        <v>Mut SAG</v>
      </c>
      <c r="C379">
        <f t="shared" si="54"/>
        <v>1</v>
      </c>
      <c r="D379">
        <v>8</v>
      </c>
      <c r="E379">
        <v>108.188</v>
      </c>
      <c r="F379">
        <v>2431.364</v>
      </c>
      <c r="G379">
        <v>591.20600000000002</v>
      </c>
      <c r="H379">
        <v>318.82</v>
      </c>
      <c r="I379">
        <v>1532.348</v>
      </c>
      <c r="K379">
        <f t="shared" si="49"/>
        <v>2.5919019766375846</v>
      </c>
      <c r="L379">
        <f t="shared" si="50"/>
        <v>4.8063107709679445</v>
      </c>
    </row>
    <row r="380" spans="1:14" x14ac:dyDescent="0.25">
      <c r="A380" t="str">
        <f t="shared" si="54"/>
        <v>KV9</v>
      </c>
      <c r="B380" t="str">
        <f t="shared" si="54"/>
        <v>Mut SAG</v>
      </c>
      <c r="C380">
        <f t="shared" si="54"/>
        <v>1</v>
      </c>
      <c r="D380">
        <v>9</v>
      </c>
      <c r="E380">
        <v>118.241</v>
      </c>
      <c r="F380">
        <v>2570.6689999999999</v>
      </c>
      <c r="G380">
        <v>776.46600000000001</v>
      </c>
      <c r="H380">
        <v>450.46499999999997</v>
      </c>
      <c r="I380">
        <v>2258.5500000000002</v>
      </c>
      <c r="K380">
        <f t="shared" si="49"/>
        <v>2.9087558244662355</v>
      </c>
      <c r="L380">
        <f t="shared" si="50"/>
        <v>5.0138190536445677</v>
      </c>
    </row>
    <row r="381" spans="1:14" x14ac:dyDescent="0.25">
      <c r="A381" t="str">
        <f t="shared" si="54"/>
        <v>KV9</v>
      </c>
      <c r="B381" t="str">
        <f t="shared" si="54"/>
        <v>Mut SAG</v>
      </c>
      <c r="C381">
        <f t="shared" si="54"/>
        <v>1</v>
      </c>
      <c r="D381">
        <v>10</v>
      </c>
      <c r="E381">
        <v>157.495</v>
      </c>
      <c r="F381">
        <v>3679.8380000000002</v>
      </c>
      <c r="G381">
        <v>1571.124</v>
      </c>
      <c r="H381">
        <v>1394.001</v>
      </c>
      <c r="I381">
        <v>2674.07</v>
      </c>
      <c r="K381">
        <f t="shared" si="49"/>
        <v>1.7020107897276091</v>
      </c>
      <c r="L381">
        <f t="shared" si="50"/>
        <v>1.9182697860331521</v>
      </c>
    </row>
    <row r="382" spans="1:14" x14ac:dyDescent="0.25">
      <c r="A382" t="s">
        <v>91</v>
      </c>
      <c r="B382" t="s">
        <v>94</v>
      </c>
      <c r="C382">
        <v>1</v>
      </c>
      <c r="D382">
        <v>1</v>
      </c>
      <c r="E382">
        <v>182.86699999999999</v>
      </c>
      <c r="F382">
        <v>7719.1869999999999</v>
      </c>
      <c r="G382">
        <v>2002.441</v>
      </c>
      <c r="H382">
        <v>1781.277</v>
      </c>
      <c r="I382">
        <v>5474.5190000000002</v>
      </c>
      <c r="K382">
        <f t="shared" si="49"/>
        <v>2.7339227472869365</v>
      </c>
      <c r="L382">
        <f t="shared" si="50"/>
        <v>3.073367589656185</v>
      </c>
    </row>
    <row r="383" spans="1:14" x14ac:dyDescent="0.25">
      <c r="A383" t="str">
        <f t="shared" ref="A383:C387" si="55">A382</f>
        <v>KV9</v>
      </c>
      <c r="B383" t="str">
        <f t="shared" si="55"/>
        <v>Mut SAG</v>
      </c>
      <c r="C383">
        <f t="shared" si="55"/>
        <v>1</v>
      </c>
      <c r="D383">
        <v>2</v>
      </c>
      <c r="E383">
        <v>127.337</v>
      </c>
      <c r="F383">
        <v>6217.4759999999997</v>
      </c>
      <c r="G383">
        <v>1363.364</v>
      </c>
      <c r="H383">
        <v>909.06899999999996</v>
      </c>
      <c r="I383">
        <v>4494.1229999999996</v>
      </c>
      <c r="K383">
        <f t="shared" si="49"/>
        <v>3.296348590691847</v>
      </c>
      <c r="L383">
        <f t="shared" si="50"/>
        <v>4.9436544420720541</v>
      </c>
    </row>
    <row r="384" spans="1:14" x14ac:dyDescent="0.25">
      <c r="A384" t="str">
        <f t="shared" si="55"/>
        <v>KV9</v>
      </c>
      <c r="B384" t="str">
        <f t="shared" si="55"/>
        <v>Mut SAG</v>
      </c>
      <c r="C384">
        <f t="shared" si="55"/>
        <v>1</v>
      </c>
      <c r="D384">
        <v>3</v>
      </c>
      <c r="E384">
        <v>173.29300000000001</v>
      </c>
      <c r="F384">
        <v>5084.8500000000004</v>
      </c>
      <c r="G384">
        <v>1606.548</v>
      </c>
      <c r="H384">
        <v>4122.6440000000002</v>
      </c>
      <c r="I384">
        <v>2842.0970000000002</v>
      </c>
      <c r="K384">
        <f t="shared" si="49"/>
        <v>1.7690707031473696</v>
      </c>
      <c r="L384">
        <f t="shared" si="50"/>
        <v>0.68938695652595761</v>
      </c>
    </row>
    <row r="385" spans="1:12" x14ac:dyDescent="0.25">
      <c r="A385" t="str">
        <f t="shared" si="55"/>
        <v>KV9</v>
      </c>
      <c r="B385" t="str">
        <f t="shared" si="55"/>
        <v>Mut SAG</v>
      </c>
      <c r="C385">
        <f t="shared" si="55"/>
        <v>1</v>
      </c>
      <c r="D385">
        <v>4</v>
      </c>
      <c r="E385">
        <v>201.53700000000001</v>
      </c>
      <c r="F385">
        <v>5160.0069999999996</v>
      </c>
      <c r="G385">
        <v>1503.1469999999999</v>
      </c>
      <c r="H385">
        <v>3821.5360000000001</v>
      </c>
      <c r="I385">
        <v>2280.0920000000001</v>
      </c>
      <c r="K385">
        <f t="shared" si="49"/>
        <v>1.5168789213563278</v>
      </c>
      <c r="L385">
        <f t="shared" si="50"/>
        <v>0.59664281587298928</v>
      </c>
    </row>
    <row r="386" spans="1:12" x14ac:dyDescent="0.25">
      <c r="A386" t="str">
        <f t="shared" si="55"/>
        <v>KV9</v>
      </c>
      <c r="B386" t="str">
        <f t="shared" si="55"/>
        <v>Mut SAG</v>
      </c>
      <c r="C386">
        <f t="shared" si="55"/>
        <v>1</v>
      </c>
      <c r="D386">
        <v>5</v>
      </c>
      <c r="E386">
        <v>213.02600000000001</v>
      </c>
      <c r="F386">
        <v>6628.2079999999996</v>
      </c>
      <c r="G386">
        <v>1672.1310000000001</v>
      </c>
      <c r="H386">
        <v>2732.951</v>
      </c>
      <c r="I386">
        <v>4359.1270000000004</v>
      </c>
      <c r="K386">
        <f t="shared" si="49"/>
        <v>2.6069291221800208</v>
      </c>
      <c r="L386">
        <f t="shared" si="50"/>
        <v>1.5950256700540919</v>
      </c>
    </row>
    <row r="387" spans="1:12" x14ac:dyDescent="0.25">
      <c r="A387" t="str">
        <f t="shared" si="55"/>
        <v>KV9</v>
      </c>
      <c r="B387" t="str">
        <f t="shared" si="55"/>
        <v>Mut SAG</v>
      </c>
      <c r="C387">
        <f t="shared" si="55"/>
        <v>1</v>
      </c>
      <c r="D387">
        <v>6</v>
      </c>
      <c r="E387">
        <v>115.848</v>
      </c>
      <c r="F387">
        <v>5006.82</v>
      </c>
      <c r="G387">
        <v>936.83399999999995</v>
      </c>
      <c r="H387">
        <v>860.24099999999999</v>
      </c>
      <c r="I387">
        <v>3000.55</v>
      </c>
      <c r="K387">
        <f t="shared" si="49"/>
        <v>3.2028619798171292</v>
      </c>
      <c r="L387">
        <f t="shared" si="50"/>
        <v>3.4880341671694328</v>
      </c>
    </row>
    <row r="388" spans="1:12" x14ac:dyDescent="0.25">
      <c r="A388" t="s">
        <v>91</v>
      </c>
      <c r="B388" t="s">
        <v>94</v>
      </c>
      <c r="C388">
        <v>1</v>
      </c>
      <c r="D388">
        <v>1</v>
      </c>
      <c r="E388">
        <v>144.57</v>
      </c>
      <c r="F388">
        <v>4868.9520000000002</v>
      </c>
      <c r="G388">
        <v>1122.095</v>
      </c>
      <c r="H388">
        <v>1242.251</v>
      </c>
      <c r="I388">
        <v>4254.768</v>
      </c>
      <c r="K388">
        <f t="shared" si="49"/>
        <v>3.7918072890441539</v>
      </c>
      <c r="L388">
        <f t="shared" si="50"/>
        <v>3.4250469510590049</v>
      </c>
    </row>
    <row r="389" spans="1:12" x14ac:dyDescent="0.25">
      <c r="A389" t="str">
        <f t="shared" ref="A389:C393" si="56">A388</f>
        <v>KV9</v>
      </c>
      <c r="B389" t="str">
        <f t="shared" si="56"/>
        <v>Mut SAG</v>
      </c>
      <c r="C389">
        <f t="shared" si="56"/>
        <v>1</v>
      </c>
      <c r="D389">
        <v>2</v>
      </c>
      <c r="E389">
        <v>158.453</v>
      </c>
      <c r="F389">
        <v>6284.9740000000002</v>
      </c>
      <c r="G389">
        <v>1326.5029999999999</v>
      </c>
      <c r="H389">
        <v>1834.893</v>
      </c>
      <c r="I389">
        <v>4284.9269999999997</v>
      </c>
      <c r="K389">
        <f t="shared" si="49"/>
        <v>3.23024297721151</v>
      </c>
      <c r="L389">
        <f t="shared" si="50"/>
        <v>2.335246251416295</v>
      </c>
    </row>
    <row r="390" spans="1:12" x14ac:dyDescent="0.25">
      <c r="A390" t="str">
        <f t="shared" si="56"/>
        <v>KV9</v>
      </c>
      <c r="B390" t="str">
        <f t="shared" si="56"/>
        <v>Mut SAG</v>
      </c>
      <c r="C390">
        <f t="shared" si="56"/>
        <v>1</v>
      </c>
      <c r="D390">
        <v>3</v>
      </c>
      <c r="E390">
        <v>179.51599999999999</v>
      </c>
      <c r="F390">
        <v>7561.2129999999997</v>
      </c>
      <c r="G390">
        <v>1374.374</v>
      </c>
      <c r="H390">
        <v>1464.3720000000001</v>
      </c>
      <c r="I390">
        <v>5913.0169999999998</v>
      </c>
      <c r="K390">
        <f t="shared" si="49"/>
        <v>4.3023347356687482</v>
      </c>
      <c r="L390">
        <f t="shared" si="50"/>
        <v>4.0379200093965189</v>
      </c>
    </row>
    <row r="391" spans="1:12" x14ac:dyDescent="0.25">
      <c r="A391" t="str">
        <f t="shared" si="56"/>
        <v>KV9</v>
      </c>
      <c r="B391" t="str">
        <f t="shared" si="56"/>
        <v>Mut SAG</v>
      </c>
      <c r="C391">
        <f t="shared" si="56"/>
        <v>1</v>
      </c>
      <c r="D391">
        <v>4</v>
      </c>
      <c r="E391">
        <v>202.97300000000001</v>
      </c>
      <c r="F391">
        <v>6478.8509999999997</v>
      </c>
      <c r="G391">
        <v>1553.412</v>
      </c>
      <c r="H391">
        <v>2638.1669999999999</v>
      </c>
      <c r="I391">
        <v>3014.4319999999998</v>
      </c>
      <c r="K391">
        <f t="shared" si="49"/>
        <v>1.9405231838044252</v>
      </c>
      <c r="L391">
        <f t="shared" si="50"/>
        <v>1.1426236474036708</v>
      </c>
    </row>
    <row r="392" spans="1:12" x14ac:dyDescent="0.25">
      <c r="A392" t="str">
        <f t="shared" si="56"/>
        <v>KV9</v>
      </c>
      <c r="B392" t="str">
        <f t="shared" si="56"/>
        <v>Mut SAG</v>
      </c>
      <c r="C392">
        <f t="shared" si="56"/>
        <v>1</v>
      </c>
      <c r="D392">
        <v>5</v>
      </c>
      <c r="E392">
        <v>201.53700000000001</v>
      </c>
      <c r="F392">
        <v>5382.1279999999997</v>
      </c>
      <c r="G392">
        <v>1217.3579999999999</v>
      </c>
      <c r="H392">
        <v>2642.9540000000002</v>
      </c>
      <c r="I392">
        <v>2493.5970000000002</v>
      </c>
      <c r="K392">
        <f t="shared" si="49"/>
        <v>2.0483678589207122</v>
      </c>
      <c r="L392">
        <f t="shared" si="50"/>
        <v>0.94348861160655839</v>
      </c>
    </row>
    <row r="393" spans="1:12" x14ac:dyDescent="0.25">
      <c r="A393" t="str">
        <f t="shared" si="56"/>
        <v>KV9</v>
      </c>
      <c r="B393" t="str">
        <f t="shared" si="56"/>
        <v>Mut SAG</v>
      </c>
      <c r="C393">
        <f t="shared" si="56"/>
        <v>1</v>
      </c>
      <c r="D393">
        <v>6</v>
      </c>
      <c r="E393">
        <v>177.12200000000001</v>
      </c>
      <c r="F393">
        <v>3936.4259999999999</v>
      </c>
      <c r="G393">
        <v>1359.056</v>
      </c>
      <c r="H393">
        <v>3219.32</v>
      </c>
      <c r="I393">
        <v>2347.59</v>
      </c>
      <c r="K393">
        <f t="shared" si="49"/>
        <v>1.7273681143381878</v>
      </c>
      <c r="L393">
        <f t="shared" si="50"/>
        <v>0.72921921399550216</v>
      </c>
    </row>
    <row r="394" spans="1:12" x14ac:dyDescent="0.25">
      <c r="A394" t="s">
        <v>91</v>
      </c>
      <c r="B394" t="s">
        <v>94</v>
      </c>
      <c r="C394">
        <v>1</v>
      </c>
      <c r="D394">
        <v>1</v>
      </c>
      <c r="E394">
        <v>185.739</v>
      </c>
      <c r="F394">
        <v>8484.1640000000007</v>
      </c>
      <c r="G394">
        <v>2225.998</v>
      </c>
      <c r="H394">
        <v>1602.24</v>
      </c>
      <c r="I394">
        <v>3150.864</v>
      </c>
      <c r="K394">
        <f t="shared" si="49"/>
        <v>1.4154837515577283</v>
      </c>
      <c r="L394">
        <f t="shared" si="50"/>
        <v>1.966536848412223</v>
      </c>
    </row>
    <row r="395" spans="1:12" x14ac:dyDescent="0.25">
      <c r="A395" t="str">
        <f t="shared" ref="A395:C398" si="57">A394</f>
        <v>KV9</v>
      </c>
      <c r="B395" t="str">
        <f t="shared" si="57"/>
        <v>Mut SAG</v>
      </c>
      <c r="C395">
        <f t="shared" si="57"/>
        <v>1</v>
      </c>
      <c r="D395">
        <v>2</v>
      </c>
      <c r="E395">
        <v>108.667</v>
      </c>
      <c r="F395">
        <v>2948.8490000000002</v>
      </c>
      <c r="G395">
        <v>535.197</v>
      </c>
      <c r="H395">
        <v>379.13799999999998</v>
      </c>
      <c r="I395">
        <v>933.96199999999999</v>
      </c>
      <c r="K395">
        <f t="shared" si="49"/>
        <v>1.7450807833377242</v>
      </c>
      <c r="L395">
        <f t="shared" si="50"/>
        <v>2.4633827260786312</v>
      </c>
    </row>
    <row r="396" spans="1:12" x14ac:dyDescent="0.25">
      <c r="A396" t="str">
        <f t="shared" si="57"/>
        <v>KV9</v>
      </c>
      <c r="B396" t="str">
        <f t="shared" si="57"/>
        <v>Mut SAG</v>
      </c>
      <c r="C396">
        <f t="shared" si="57"/>
        <v>1</v>
      </c>
      <c r="D396">
        <v>3</v>
      </c>
      <c r="E396">
        <v>112.497</v>
      </c>
      <c r="F396">
        <v>3360.06</v>
      </c>
      <c r="G396">
        <v>326.48</v>
      </c>
      <c r="H396">
        <v>378.65899999999999</v>
      </c>
      <c r="I396">
        <v>1232.6759999999999</v>
      </c>
      <c r="K396">
        <f t="shared" si="49"/>
        <v>3.7756554765988724</v>
      </c>
      <c r="L396">
        <f t="shared" si="50"/>
        <v>3.2553722478536096</v>
      </c>
    </row>
    <row r="397" spans="1:12" x14ac:dyDescent="0.25">
      <c r="A397" t="str">
        <f t="shared" si="57"/>
        <v>KV9</v>
      </c>
      <c r="B397" t="str">
        <f t="shared" si="57"/>
        <v>Mut SAG</v>
      </c>
      <c r="C397">
        <f t="shared" si="57"/>
        <v>1</v>
      </c>
      <c r="D397">
        <v>4</v>
      </c>
      <c r="E397">
        <v>110.58199999999999</v>
      </c>
      <c r="F397">
        <v>3259.5309999999999</v>
      </c>
      <c r="G397">
        <v>480.14499999999998</v>
      </c>
      <c r="H397">
        <v>465.30500000000001</v>
      </c>
      <c r="I397">
        <v>2105.3629999999998</v>
      </c>
      <c r="K397">
        <f t="shared" si="49"/>
        <v>4.3848483270678651</v>
      </c>
      <c r="L397">
        <f t="shared" si="50"/>
        <v>4.5246945551842339</v>
      </c>
    </row>
    <row r="398" spans="1:12" x14ac:dyDescent="0.25">
      <c r="A398" t="str">
        <f t="shared" si="57"/>
        <v>KV9</v>
      </c>
      <c r="B398" t="str">
        <f t="shared" si="57"/>
        <v>Mut SAG</v>
      </c>
      <c r="C398">
        <f t="shared" si="57"/>
        <v>1</v>
      </c>
      <c r="D398">
        <v>5</v>
      </c>
      <c r="E398">
        <v>140.74100000000001</v>
      </c>
      <c r="F398">
        <v>4249.5020000000004</v>
      </c>
      <c r="G398">
        <v>480.62400000000002</v>
      </c>
      <c r="H398">
        <v>326.95800000000003</v>
      </c>
      <c r="I398">
        <v>1788.4580000000001</v>
      </c>
      <c r="K398">
        <f t="shared" si="49"/>
        <v>3.7211167149372484</v>
      </c>
      <c r="L398">
        <f t="shared" si="50"/>
        <v>5.4699930877972092</v>
      </c>
    </row>
    <row r="399" spans="1:12" x14ac:dyDescent="0.25">
      <c r="A399" t="s">
        <v>91</v>
      </c>
      <c r="B399" t="s">
        <v>94</v>
      </c>
      <c r="C399">
        <v>1</v>
      </c>
      <c r="D399">
        <v>1</v>
      </c>
      <c r="E399">
        <v>152.22999999999999</v>
      </c>
      <c r="F399">
        <v>5515.2089999999998</v>
      </c>
      <c r="G399">
        <v>1322.674</v>
      </c>
      <c r="H399">
        <v>1694.152</v>
      </c>
      <c r="I399">
        <v>3147.0349999999999</v>
      </c>
      <c r="K399">
        <f t="shared" si="49"/>
        <v>2.3792975442172448</v>
      </c>
      <c r="L399">
        <f t="shared" si="50"/>
        <v>1.8575871586492829</v>
      </c>
    </row>
    <row r="400" spans="1:12" x14ac:dyDescent="0.25">
      <c r="A400" t="str">
        <f t="shared" ref="A400:C406" si="58">A399</f>
        <v>KV9</v>
      </c>
      <c r="B400" t="str">
        <f t="shared" si="58"/>
        <v>Mut SAG</v>
      </c>
      <c r="C400">
        <f t="shared" si="58"/>
        <v>1</v>
      </c>
      <c r="D400">
        <v>2</v>
      </c>
      <c r="E400">
        <v>159.88900000000001</v>
      </c>
      <c r="F400">
        <v>4977.6189999999997</v>
      </c>
      <c r="G400">
        <v>980.875</v>
      </c>
      <c r="H400">
        <v>1444.2660000000001</v>
      </c>
      <c r="I400">
        <v>2517.5320000000002</v>
      </c>
      <c r="K400">
        <f t="shared" si="49"/>
        <v>2.5666185803491781</v>
      </c>
      <c r="L400">
        <f t="shared" si="50"/>
        <v>1.7431221118547415</v>
      </c>
    </row>
    <row r="401" spans="1:12" x14ac:dyDescent="0.25">
      <c r="A401" t="str">
        <f t="shared" si="58"/>
        <v>KV9</v>
      </c>
      <c r="B401" t="str">
        <f t="shared" si="58"/>
        <v>Mut SAG</v>
      </c>
      <c r="C401">
        <f t="shared" si="58"/>
        <v>1</v>
      </c>
      <c r="D401">
        <v>3</v>
      </c>
      <c r="E401">
        <v>157.97399999999999</v>
      </c>
      <c r="F401">
        <v>5344.7889999999998</v>
      </c>
      <c r="G401">
        <v>980.39700000000005</v>
      </c>
      <c r="H401">
        <v>714.23400000000004</v>
      </c>
      <c r="I401">
        <v>3148.471</v>
      </c>
      <c r="K401">
        <f t="shared" si="49"/>
        <v>3.2114245555626955</v>
      </c>
      <c r="L401">
        <f t="shared" si="50"/>
        <v>4.4081785521271737</v>
      </c>
    </row>
    <row r="402" spans="1:12" x14ac:dyDescent="0.25">
      <c r="A402" t="str">
        <f t="shared" si="58"/>
        <v>KV9</v>
      </c>
      <c r="B402" t="str">
        <f t="shared" si="58"/>
        <v>Mut SAG</v>
      </c>
      <c r="C402">
        <f t="shared" si="58"/>
        <v>1</v>
      </c>
      <c r="D402">
        <v>4</v>
      </c>
      <c r="E402">
        <v>226.90799999999999</v>
      </c>
      <c r="F402">
        <v>8627.2980000000007</v>
      </c>
      <c r="G402">
        <v>1895.6890000000001</v>
      </c>
      <c r="H402">
        <v>1988.558</v>
      </c>
      <c r="I402">
        <v>4718.6369999999997</v>
      </c>
      <c r="K402">
        <f t="shared" si="49"/>
        <v>2.4891408875611978</v>
      </c>
      <c r="L402">
        <f t="shared" si="50"/>
        <v>2.3728938255761207</v>
      </c>
    </row>
    <row r="403" spans="1:12" x14ac:dyDescent="0.25">
      <c r="A403" t="str">
        <f t="shared" si="58"/>
        <v>KV9</v>
      </c>
      <c r="B403" t="str">
        <f t="shared" si="58"/>
        <v>Mut SAG</v>
      </c>
      <c r="C403">
        <f t="shared" si="58"/>
        <v>1</v>
      </c>
      <c r="D403">
        <v>5</v>
      </c>
      <c r="E403">
        <v>248.929</v>
      </c>
      <c r="F403">
        <v>7909.2340000000004</v>
      </c>
      <c r="G403">
        <v>864.07</v>
      </c>
      <c r="H403">
        <v>1220.7090000000001</v>
      </c>
      <c r="I403">
        <v>2987.1460000000002</v>
      </c>
      <c r="K403">
        <f t="shared" si="49"/>
        <v>3.4570648211371764</v>
      </c>
      <c r="L403">
        <f t="shared" si="50"/>
        <v>2.4470582259981701</v>
      </c>
    </row>
    <row r="404" spans="1:12" x14ac:dyDescent="0.25">
      <c r="A404" t="str">
        <f t="shared" si="58"/>
        <v>KV9</v>
      </c>
      <c r="B404" t="str">
        <f t="shared" si="58"/>
        <v>Mut SAG</v>
      </c>
      <c r="C404">
        <f t="shared" si="58"/>
        <v>1</v>
      </c>
      <c r="D404">
        <v>6</v>
      </c>
      <c r="E404">
        <v>167.07</v>
      </c>
      <c r="F404">
        <v>6284.4949999999999</v>
      </c>
      <c r="G404">
        <v>1616.6010000000001</v>
      </c>
      <c r="H404">
        <v>1799.4680000000001</v>
      </c>
      <c r="I404">
        <v>2874.17</v>
      </c>
      <c r="K404">
        <f t="shared" si="49"/>
        <v>1.777909329512972</v>
      </c>
      <c r="L404">
        <f t="shared" si="50"/>
        <v>1.5972331822516432</v>
      </c>
    </row>
    <row r="405" spans="1:12" x14ac:dyDescent="0.25">
      <c r="A405" t="str">
        <f t="shared" si="58"/>
        <v>KV9</v>
      </c>
      <c r="B405" t="str">
        <f t="shared" si="58"/>
        <v>Mut SAG</v>
      </c>
      <c r="C405">
        <f t="shared" si="58"/>
        <v>1</v>
      </c>
      <c r="D405">
        <v>7</v>
      </c>
      <c r="E405">
        <v>181.43100000000001</v>
      </c>
      <c r="F405">
        <v>5649.2479999999996</v>
      </c>
      <c r="G405">
        <v>1165.1780000000001</v>
      </c>
      <c r="H405">
        <v>1101.989</v>
      </c>
      <c r="I405">
        <v>2943.105</v>
      </c>
      <c r="K405">
        <f t="shared" si="49"/>
        <v>2.5258844571387375</v>
      </c>
      <c r="L405">
        <f t="shared" si="50"/>
        <v>2.6707208511155738</v>
      </c>
    </row>
    <row r="406" spans="1:12" x14ac:dyDescent="0.25">
      <c r="A406" t="str">
        <f t="shared" si="58"/>
        <v>KV9</v>
      </c>
      <c r="B406" t="str">
        <f t="shared" si="58"/>
        <v>Mut SAG</v>
      </c>
      <c r="C406">
        <f t="shared" si="58"/>
        <v>1</v>
      </c>
      <c r="D406">
        <v>8</v>
      </c>
      <c r="E406">
        <v>135.953</v>
      </c>
      <c r="F406">
        <v>6011.152</v>
      </c>
      <c r="G406">
        <v>1165.1780000000001</v>
      </c>
      <c r="H406">
        <v>1188.1559999999999</v>
      </c>
      <c r="I406">
        <v>2991.4540000000002</v>
      </c>
      <c r="K406">
        <f t="shared" si="49"/>
        <v>2.567379404691815</v>
      </c>
      <c r="L406">
        <f t="shared" si="50"/>
        <v>2.5177283117705085</v>
      </c>
    </row>
    <row r="407" spans="1:12" x14ac:dyDescent="0.25">
      <c r="A407" t="s">
        <v>91</v>
      </c>
      <c r="B407" t="s">
        <v>94</v>
      </c>
      <c r="C407">
        <v>2</v>
      </c>
      <c r="D407">
        <v>1</v>
      </c>
      <c r="E407">
        <v>190.52600000000001</v>
      </c>
      <c r="F407">
        <v>6234.7089999999998</v>
      </c>
      <c r="G407">
        <v>2137.9160000000002</v>
      </c>
      <c r="H407">
        <v>767.37099999999998</v>
      </c>
      <c r="I407">
        <v>5379.2560000000003</v>
      </c>
      <c r="K407">
        <f t="shared" si="49"/>
        <v>2.5161213069175776</v>
      </c>
      <c r="L407">
        <f t="shared" si="50"/>
        <v>7.009980830654273</v>
      </c>
    </row>
    <row r="408" spans="1:12" x14ac:dyDescent="0.25">
      <c r="A408" t="str">
        <f t="shared" ref="A408:C414" si="59">A407</f>
        <v>KV9</v>
      </c>
      <c r="B408" t="str">
        <f t="shared" si="59"/>
        <v>Mut SAG</v>
      </c>
      <c r="C408">
        <f t="shared" si="59"/>
        <v>2</v>
      </c>
      <c r="D408">
        <v>2</v>
      </c>
      <c r="E408">
        <v>117.762</v>
      </c>
      <c r="F408">
        <v>4078.1239999999998</v>
      </c>
      <c r="G408">
        <v>1026.8309999999999</v>
      </c>
      <c r="H408">
        <v>244.142</v>
      </c>
      <c r="I408">
        <v>3856.9609999999998</v>
      </c>
      <c r="K408">
        <f t="shared" si="49"/>
        <v>3.7561789622635078</v>
      </c>
      <c r="L408">
        <f t="shared" si="50"/>
        <v>15.798023281532878</v>
      </c>
    </row>
    <row r="409" spans="1:12" x14ac:dyDescent="0.25">
      <c r="A409" t="str">
        <f t="shared" si="59"/>
        <v>KV9</v>
      </c>
      <c r="B409" t="str">
        <f t="shared" si="59"/>
        <v>Mut SAG</v>
      </c>
      <c r="C409">
        <f t="shared" si="59"/>
        <v>2</v>
      </c>
      <c r="D409">
        <v>3</v>
      </c>
      <c r="E409">
        <v>112.97499999999999</v>
      </c>
      <c r="F409">
        <v>4304.5540000000001</v>
      </c>
      <c r="G409">
        <v>1208.2619999999999</v>
      </c>
      <c r="H409">
        <v>1007.683</v>
      </c>
      <c r="I409">
        <v>3116.3969999999999</v>
      </c>
      <c r="K409">
        <f t="shared" si="49"/>
        <v>2.5792394364798366</v>
      </c>
      <c r="L409">
        <f t="shared" si="50"/>
        <v>3.0926362754953689</v>
      </c>
    </row>
    <row r="410" spans="1:12" x14ac:dyDescent="0.25">
      <c r="A410" t="str">
        <f t="shared" si="59"/>
        <v>KV9</v>
      </c>
      <c r="B410" t="str">
        <f t="shared" si="59"/>
        <v>Mut SAG</v>
      </c>
      <c r="C410">
        <f t="shared" si="59"/>
        <v>2</v>
      </c>
      <c r="D410">
        <v>4</v>
      </c>
      <c r="E410">
        <v>234.089</v>
      </c>
      <c r="F410">
        <v>6453.9579999999996</v>
      </c>
      <c r="G410">
        <v>2103.9270000000001</v>
      </c>
      <c r="H410">
        <v>952.15300000000002</v>
      </c>
      <c r="I410">
        <v>5512.3370000000004</v>
      </c>
      <c r="K410">
        <f t="shared" si="49"/>
        <v>2.6200229380582121</v>
      </c>
      <c r="L410">
        <f t="shared" si="50"/>
        <v>5.7893395284161269</v>
      </c>
    </row>
    <row r="411" spans="1:12" x14ac:dyDescent="0.25">
      <c r="A411" t="str">
        <f t="shared" si="59"/>
        <v>KV9</v>
      </c>
      <c r="B411" t="str">
        <f t="shared" si="59"/>
        <v>Mut SAG</v>
      </c>
      <c r="C411">
        <f t="shared" si="59"/>
        <v>2</v>
      </c>
      <c r="D411">
        <v>5</v>
      </c>
      <c r="E411">
        <v>197.70699999999999</v>
      </c>
      <c r="F411">
        <v>5734.4579999999996</v>
      </c>
      <c r="G411">
        <v>2010.579</v>
      </c>
      <c r="H411">
        <v>879.38900000000001</v>
      </c>
      <c r="I411">
        <v>5923.5479999999998</v>
      </c>
      <c r="K411">
        <f t="shared" si="49"/>
        <v>2.9461901273215325</v>
      </c>
      <c r="L411">
        <f t="shared" si="50"/>
        <v>6.7359814598545125</v>
      </c>
    </row>
    <row r="412" spans="1:12" x14ac:dyDescent="0.25">
      <c r="A412" t="str">
        <f t="shared" si="59"/>
        <v>KV9</v>
      </c>
      <c r="B412" t="str">
        <f t="shared" si="59"/>
        <v>Mut SAG</v>
      </c>
      <c r="C412">
        <f t="shared" si="59"/>
        <v>2</v>
      </c>
      <c r="D412">
        <v>6</v>
      </c>
      <c r="E412">
        <v>221.642</v>
      </c>
      <c r="F412">
        <v>5942.6970000000001</v>
      </c>
      <c r="G412">
        <v>1784.6279999999999</v>
      </c>
      <c r="H412">
        <v>1177.146</v>
      </c>
      <c r="I412">
        <v>5678.4489999999996</v>
      </c>
      <c r="K412">
        <f t="shared" si="49"/>
        <v>3.1818670333537296</v>
      </c>
      <c r="L412">
        <f t="shared" si="50"/>
        <v>4.8239122419818781</v>
      </c>
    </row>
    <row r="413" spans="1:12" x14ac:dyDescent="0.25">
      <c r="A413" t="str">
        <f t="shared" si="59"/>
        <v>KV9</v>
      </c>
      <c r="B413" t="str">
        <f t="shared" si="59"/>
        <v>Mut SAG</v>
      </c>
      <c r="C413">
        <f t="shared" si="59"/>
        <v>2</v>
      </c>
      <c r="D413">
        <v>7</v>
      </c>
      <c r="E413">
        <v>118.241</v>
      </c>
      <c r="F413">
        <v>3401.2289999999998</v>
      </c>
      <c r="G413">
        <v>609.39700000000005</v>
      </c>
      <c r="H413">
        <v>308.28899999999999</v>
      </c>
      <c r="I413">
        <v>1883.242</v>
      </c>
      <c r="K413">
        <f t="shared" si="49"/>
        <v>3.090336841172503</v>
      </c>
      <c r="L413">
        <f t="shared" si="50"/>
        <v>6.108690222486044</v>
      </c>
    </row>
    <row r="414" spans="1:12" x14ac:dyDescent="0.25">
      <c r="A414" t="str">
        <f t="shared" si="59"/>
        <v>KV9</v>
      </c>
      <c r="B414" t="str">
        <f t="shared" si="59"/>
        <v>Mut SAG</v>
      </c>
      <c r="C414">
        <f t="shared" si="59"/>
        <v>2</v>
      </c>
      <c r="D414">
        <v>8</v>
      </c>
      <c r="E414">
        <v>130.209</v>
      </c>
      <c r="F414">
        <v>3309.317</v>
      </c>
      <c r="G414">
        <v>1112.52</v>
      </c>
      <c r="H414">
        <v>520.35699999999997</v>
      </c>
      <c r="I414">
        <v>2575.4560000000001</v>
      </c>
      <c r="K414">
        <f t="shared" si="49"/>
        <v>2.3149750116851835</v>
      </c>
      <c r="L414">
        <f t="shared" si="50"/>
        <v>4.9494020451343985</v>
      </c>
    </row>
    <row r="415" spans="1:12" x14ac:dyDescent="0.25">
      <c r="A415" t="s">
        <v>91</v>
      </c>
      <c r="B415" t="s">
        <v>94</v>
      </c>
      <c r="C415">
        <v>2</v>
      </c>
      <c r="D415">
        <v>1</v>
      </c>
      <c r="E415">
        <v>204.88800000000001</v>
      </c>
      <c r="F415">
        <v>7249.5730000000003</v>
      </c>
      <c r="G415">
        <v>1492.1369999999999</v>
      </c>
      <c r="H415">
        <v>673.54399999999998</v>
      </c>
      <c r="I415">
        <v>2945.498</v>
      </c>
      <c r="K415">
        <f t="shared" si="49"/>
        <v>1.9740131100562484</v>
      </c>
      <c r="L415">
        <f t="shared" si="50"/>
        <v>4.3731337522121789</v>
      </c>
    </row>
    <row r="416" spans="1:12" x14ac:dyDescent="0.25">
      <c r="A416" t="str">
        <f t="shared" ref="A416:C419" si="60">A415</f>
        <v>KV9</v>
      </c>
      <c r="B416" t="str">
        <f t="shared" si="60"/>
        <v>Mut SAG</v>
      </c>
      <c r="C416">
        <f t="shared" si="60"/>
        <v>2</v>
      </c>
      <c r="D416">
        <v>2</v>
      </c>
      <c r="E416">
        <v>192.441</v>
      </c>
      <c r="F416">
        <v>8472.6749999999993</v>
      </c>
      <c r="G416">
        <v>1684.578</v>
      </c>
      <c r="H416">
        <v>1152.732</v>
      </c>
      <c r="I416">
        <v>5717.2250000000004</v>
      </c>
      <c r="K416">
        <f t="shared" si="49"/>
        <v>3.3938618455185812</v>
      </c>
      <c r="L416">
        <f t="shared" si="50"/>
        <v>4.959717436490009</v>
      </c>
    </row>
    <row r="417" spans="1:12" x14ac:dyDescent="0.25">
      <c r="A417" t="str">
        <f t="shared" si="60"/>
        <v>KV9</v>
      </c>
      <c r="B417" t="str">
        <f t="shared" si="60"/>
        <v>Mut SAG</v>
      </c>
      <c r="C417">
        <f t="shared" si="60"/>
        <v>2</v>
      </c>
      <c r="D417">
        <v>3</v>
      </c>
      <c r="E417">
        <v>139.78299999999999</v>
      </c>
      <c r="F417">
        <v>5671.7470000000003</v>
      </c>
      <c r="G417">
        <v>1447.617</v>
      </c>
      <c r="H417">
        <v>871.25099999999998</v>
      </c>
      <c r="I417">
        <v>3443.8339999999998</v>
      </c>
      <c r="K417">
        <f t="shared" si="49"/>
        <v>2.3789676413029137</v>
      </c>
      <c r="L417">
        <f t="shared" si="50"/>
        <v>3.9527461087562594</v>
      </c>
    </row>
    <row r="418" spans="1:12" x14ac:dyDescent="0.25">
      <c r="A418" t="str">
        <f t="shared" si="60"/>
        <v>KV9</v>
      </c>
      <c r="B418" t="str">
        <f t="shared" si="60"/>
        <v>Mut SAG</v>
      </c>
      <c r="C418">
        <f t="shared" si="60"/>
        <v>2</v>
      </c>
      <c r="D418">
        <v>4</v>
      </c>
      <c r="E418">
        <v>233.61</v>
      </c>
      <c r="F418">
        <v>6187.7960000000003</v>
      </c>
      <c r="G418">
        <v>1372.9380000000001</v>
      </c>
      <c r="H418">
        <v>2720.5050000000001</v>
      </c>
      <c r="I418">
        <v>3051.7719999999999</v>
      </c>
      <c r="K418">
        <f t="shared" si="49"/>
        <v>2.2228039430768174</v>
      </c>
      <c r="L418">
        <f t="shared" si="50"/>
        <v>1.1217667308091694</v>
      </c>
    </row>
    <row r="419" spans="1:12" x14ac:dyDescent="0.25">
      <c r="A419" t="str">
        <f t="shared" si="60"/>
        <v>KV9</v>
      </c>
      <c r="B419" t="str">
        <f t="shared" si="60"/>
        <v>Mut SAG</v>
      </c>
      <c r="C419">
        <f t="shared" si="60"/>
        <v>2</v>
      </c>
      <c r="D419">
        <v>5</v>
      </c>
      <c r="E419">
        <v>176.64400000000001</v>
      </c>
      <c r="F419">
        <v>4765.0720000000001</v>
      </c>
      <c r="G419">
        <v>974.173</v>
      </c>
      <c r="H419">
        <v>924.38800000000003</v>
      </c>
      <c r="I419">
        <v>2005.7919999999999</v>
      </c>
      <c r="K419">
        <f t="shared" si="49"/>
        <v>2.0589689921605299</v>
      </c>
      <c r="L419">
        <f t="shared" si="50"/>
        <v>2.1698594096851105</v>
      </c>
    </row>
    <row r="420" spans="1:12" x14ac:dyDescent="0.25">
      <c r="A420" t="s">
        <v>91</v>
      </c>
      <c r="B420" t="s">
        <v>94</v>
      </c>
      <c r="C420">
        <v>2</v>
      </c>
      <c r="D420">
        <v>1</v>
      </c>
      <c r="E420">
        <v>159.88900000000001</v>
      </c>
      <c r="F420">
        <v>5091.0730000000003</v>
      </c>
      <c r="G420">
        <v>1236.5060000000001</v>
      </c>
      <c r="H420">
        <v>374.82900000000001</v>
      </c>
      <c r="I420">
        <v>2818.1610000000001</v>
      </c>
      <c r="K420">
        <f t="shared" si="49"/>
        <v>2.2791324910675725</v>
      </c>
      <c r="L420">
        <f t="shared" si="50"/>
        <v>7.5185244471478994</v>
      </c>
    </row>
    <row r="421" spans="1:12" x14ac:dyDescent="0.25">
      <c r="A421" t="str">
        <f t="shared" ref="A421:C430" si="61">A420</f>
        <v>KV9</v>
      </c>
      <c r="B421" t="str">
        <f t="shared" si="61"/>
        <v>Mut SAG</v>
      </c>
      <c r="C421">
        <f t="shared" si="61"/>
        <v>2</v>
      </c>
      <c r="D421">
        <v>2</v>
      </c>
      <c r="E421">
        <v>276.69400000000002</v>
      </c>
      <c r="F421">
        <v>9432.4869999999992</v>
      </c>
      <c r="G421">
        <v>2181.9569999999999</v>
      </c>
      <c r="H421">
        <v>725.72299999999996</v>
      </c>
      <c r="I421">
        <v>5754.085</v>
      </c>
      <c r="K421">
        <f t="shared" si="49"/>
        <v>2.637121171498797</v>
      </c>
      <c r="L421">
        <f t="shared" si="50"/>
        <v>7.9287620758884589</v>
      </c>
    </row>
    <row r="422" spans="1:12" x14ac:dyDescent="0.25">
      <c r="A422" t="str">
        <f t="shared" si="61"/>
        <v>KV9</v>
      </c>
      <c r="B422" t="str">
        <f t="shared" si="61"/>
        <v>Mut SAG</v>
      </c>
      <c r="C422">
        <f t="shared" si="61"/>
        <v>2</v>
      </c>
      <c r="D422">
        <v>3</v>
      </c>
      <c r="E422">
        <v>175.68600000000001</v>
      </c>
      <c r="F422">
        <v>5160.4859999999999</v>
      </c>
      <c r="G422">
        <v>1697.982</v>
      </c>
      <c r="H422">
        <v>793.7</v>
      </c>
      <c r="I422">
        <v>2818.1610000000001</v>
      </c>
      <c r="K422">
        <f t="shared" si="49"/>
        <v>1.6597119404092624</v>
      </c>
      <c r="L422">
        <f t="shared" si="50"/>
        <v>3.5506627189114273</v>
      </c>
    </row>
    <row r="423" spans="1:12" x14ac:dyDescent="0.25">
      <c r="A423" t="str">
        <f t="shared" si="61"/>
        <v>KV9</v>
      </c>
      <c r="B423" t="str">
        <f t="shared" si="61"/>
        <v>Mut SAG</v>
      </c>
      <c r="C423">
        <f t="shared" si="61"/>
        <v>2</v>
      </c>
      <c r="D423">
        <v>4</v>
      </c>
      <c r="E423">
        <v>164.197</v>
      </c>
      <c r="F423">
        <v>6854.1589999999997</v>
      </c>
      <c r="G423">
        <v>870.77200000000005</v>
      </c>
      <c r="H423">
        <v>322.64999999999998</v>
      </c>
      <c r="I423">
        <v>2793.2689999999998</v>
      </c>
      <c r="K423">
        <f t="shared" si="49"/>
        <v>3.2078075546756208</v>
      </c>
      <c r="L423">
        <f t="shared" si="50"/>
        <v>8.6572725863939244</v>
      </c>
    </row>
    <row r="424" spans="1:12" x14ac:dyDescent="0.25">
      <c r="A424" t="str">
        <f t="shared" si="61"/>
        <v>KV9</v>
      </c>
      <c r="B424" t="str">
        <f t="shared" si="61"/>
        <v>Mut SAG</v>
      </c>
      <c r="C424">
        <f t="shared" si="61"/>
        <v>2</v>
      </c>
      <c r="D424">
        <v>5</v>
      </c>
      <c r="E424">
        <v>131.166</v>
      </c>
      <c r="F424">
        <v>3736.8040000000001</v>
      </c>
      <c r="G424">
        <v>986.14099999999996</v>
      </c>
      <c r="H424">
        <v>342.75599999999997</v>
      </c>
      <c r="I424">
        <v>2869.3829999999998</v>
      </c>
      <c r="K424">
        <f t="shared" si="49"/>
        <v>2.9097086522109921</v>
      </c>
      <c r="L424">
        <f t="shared" si="50"/>
        <v>8.371503343486328</v>
      </c>
    </row>
    <row r="425" spans="1:12" x14ac:dyDescent="0.25">
      <c r="A425" t="str">
        <f t="shared" si="61"/>
        <v>KV9</v>
      </c>
      <c r="B425" t="str">
        <f t="shared" si="61"/>
        <v>Mut SAG</v>
      </c>
      <c r="C425">
        <f t="shared" si="61"/>
        <v>2</v>
      </c>
      <c r="D425">
        <v>6</v>
      </c>
      <c r="E425">
        <v>107.71</v>
      </c>
      <c r="F425">
        <v>2769.3330000000001</v>
      </c>
      <c r="G425">
        <v>581.15300000000002</v>
      </c>
      <c r="H425">
        <v>341.798</v>
      </c>
      <c r="I425">
        <v>1721.9169999999999</v>
      </c>
      <c r="K425">
        <f t="shared" si="49"/>
        <v>2.9629323087035599</v>
      </c>
      <c r="L425">
        <f t="shared" si="50"/>
        <v>5.0378205840876769</v>
      </c>
    </row>
    <row r="426" spans="1:12" x14ac:dyDescent="0.25">
      <c r="A426" t="str">
        <f t="shared" si="61"/>
        <v>KV9</v>
      </c>
      <c r="B426" t="str">
        <f t="shared" si="61"/>
        <v>Mut SAG</v>
      </c>
      <c r="C426">
        <f t="shared" si="61"/>
        <v>2</v>
      </c>
      <c r="D426">
        <v>7</v>
      </c>
      <c r="E426">
        <v>115.848</v>
      </c>
      <c r="F426">
        <v>5255.7489999999998</v>
      </c>
      <c r="G426">
        <v>822.90099999999995</v>
      </c>
      <c r="H426">
        <v>803.75300000000004</v>
      </c>
      <c r="I426">
        <v>2239.402</v>
      </c>
      <c r="K426">
        <f t="shared" si="49"/>
        <v>2.721350441912211</v>
      </c>
      <c r="L426">
        <f t="shared" si="50"/>
        <v>2.7861818245157406</v>
      </c>
    </row>
    <row r="427" spans="1:12" x14ac:dyDescent="0.25">
      <c r="A427" t="str">
        <f t="shared" si="61"/>
        <v>KV9</v>
      </c>
      <c r="B427" t="str">
        <f t="shared" si="61"/>
        <v>Mut SAG</v>
      </c>
      <c r="C427">
        <f t="shared" si="61"/>
        <v>2</v>
      </c>
      <c r="D427">
        <v>8</v>
      </c>
      <c r="E427">
        <v>131.166</v>
      </c>
      <c r="F427">
        <v>5766.0529999999999</v>
      </c>
      <c r="G427">
        <v>1712.8219999999999</v>
      </c>
      <c r="H427">
        <v>430.83800000000002</v>
      </c>
      <c r="I427">
        <v>3801.9090000000001</v>
      </c>
      <c r="K427">
        <f t="shared" si="49"/>
        <v>2.2196754829164971</v>
      </c>
      <c r="L427">
        <f t="shared" si="50"/>
        <v>8.8244514179343518</v>
      </c>
    </row>
    <row r="428" spans="1:12" x14ac:dyDescent="0.25">
      <c r="A428" t="str">
        <f t="shared" si="61"/>
        <v>KV9</v>
      </c>
      <c r="B428" t="str">
        <f t="shared" si="61"/>
        <v>Mut SAG</v>
      </c>
      <c r="C428">
        <f t="shared" si="61"/>
        <v>2</v>
      </c>
      <c r="D428">
        <v>9</v>
      </c>
      <c r="E428">
        <v>169.94200000000001</v>
      </c>
      <c r="F428">
        <v>7031.76</v>
      </c>
      <c r="G428">
        <v>1249.431</v>
      </c>
      <c r="H428">
        <v>463.86900000000003</v>
      </c>
      <c r="I428">
        <v>2563.009</v>
      </c>
      <c r="K428">
        <f t="shared" si="49"/>
        <v>2.0513409704097305</v>
      </c>
      <c r="L428">
        <f t="shared" si="50"/>
        <v>5.5252862338289468</v>
      </c>
    </row>
    <row r="429" spans="1:12" x14ac:dyDescent="0.25">
      <c r="A429" t="str">
        <f t="shared" si="61"/>
        <v>KV9</v>
      </c>
      <c r="B429" t="str">
        <f t="shared" si="61"/>
        <v>Mut SAG</v>
      </c>
      <c r="C429">
        <f t="shared" si="61"/>
        <v>2</v>
      </c>
      <c r="D429">
        <v>10</v>
      </c>
      <c r="E429">
        <v>255.15199999999999</v>
      </c>
      <c r="F429">
        <v>9431.5300000000007</v>
      </c>
      <c r="G429">
        <v>2448.1190000000001</v>
      </c>
      <c r="H429">
        <v>762.58399999999995</v>
      </c>
      <c r="I429">
        <v>8049.9750000000004</v>
      </c>
      <c r="K429">
        <f t="shared" ref="K429:K492" si="62">I429/G429</f>
        <v>3.2882286359445763</v>
      </c>
      <c r="L429">
        <f t="shared" ref="L429:L492" si="63">I429/H429</f>
        <v>10.556181351824849</v>
      </c>
    </row>
    <row r="430" spans="1:12" x14ac:dyDescent="0.25">
      <c r="A430" t="str">
        <f t="shared" si="61"/>
        <v>KV9</v>
      </c>
      <c r="B430" t="str">
        <f t="shared" si="61"/>
        <v>Mut SAG</v>
      </c>
      <c r="C430">
        <f t="shared" si="61"/>
        <v>2</v>
      </c>
      <c r="D430">
        <v>11</v>
      </c>
      <c r="E430">
        <v>159.41</v>
      </c>
      <c r="F430">
        <v>4141.7929999999997</v>
      </c>
      <c r="G430">
        <v>1213.049</v>
      </c>
      <c r="H430">
        <v>551.47299999999996</v>
      </c>
      <c r="I430">
        <v>1709.9490000000001</v>
      </c>
      <c r="K430">
        <f t="shared" si="62"/>
        <v>1.4096289597534808</v>
      </c>
      <c r="L430">
        <f t="shared" si="63"/>
        <v>3.1006939596317502</v>
      </c>
    </row>
    <row r="431" spans="1:12" x14ac:dyDescent="0.25">
      <c r="A431" t="s">
        <v>91</v>
      </c>
      <c r="B431" t="s">
        <v>94</v>
      </c>
      <c r="C431">
        <v>2</v>
      </c>
      <c r="D431">
        <v>1</v>
      </c>
      <c r="E431">
        <v>252.75800000000001</v>
      </c>
      <c r="F431">
        <v>7119.3639999999996</v>
      </c>
      <c r="G431">
        <v>1296.345</v>
      </c>
      <c r="H431">
        <v>854.49599999999998</v>
      </c>
      <c r="I431">
        <v>3170.97</v>
      </c>
      <c r="K431">
        <f t="shared" si="62"/>
        <v>2.4460849542367193</v>
      </c>
      <c r="L431">
        <f t="shared" si="63"/>
        <v>3.7109243343444556</v>
      </c>
    </row>
    <row r="432" spans="1:12" x14ac:dyDescent="0.25">
      <c r="A432" t="str">
        <f t="shared" ref="A432:C438" si="64">A431</f>
        <v>KV9</v>
      </c>
      <c r="B432" t="str">
        <f t="shared" si="64"/>
        <v>Mut SAG</v>
      </c>
      <c r="C432">
        <f t="shared" si="64"/>
        <v>2</v>
      </c>
      <c r="D432">
        <v>2</v>
      </c>
      <c r="E432">
        <v>222.12100000000001</v>
      </c>
      <c r="F432">
        <v>7477.9170000000004</v>
      </c>
      <c r="G432">
        <v>1703.7260000000001</v>
      </c>
      <c r="H432">
        <v>3921.1080000000002</v>
      </c>
      <c r="I432">
        <v>3568.7779999999998</v>
      </c>
      <c r="K432">
        <f t="shared" si="62"/>
        <v>2.0946901086207523</v>
      </c>
      <c r="L432">
        <f t="shared" si="63"/>
        <v>0.91014529566642888</v>
      </c>
    </row>
    <row r="433" spans="1:12" x14ac:dyDescent="0.25">
      <c r="A433" t="str">
        <f t="shared" si="64"/>
        <v>KV9</v>
      </c>
      <c r="B433" t="str">
        <f t="shared" si="64"/>
        <v>Mut SAG</v>
      </c>
      <c r="C433">
        <f t="shared" si="64"/>
        <v>2</v>
      </c>
      <c r="D433">
        <v>3</v>
      </c>
      <c r="E433">
        <v>179.03700000000001</v>
      </c>
      <c r="F433">
        <v>4119.7719999999999</v>
      </c>
      <c r="G433">
        <v>785.08299999999997</v>
      </c>
      <c r="H433">
        <v>1274.8030000000001</v>
      </c>
      <c r="I433">
        <v>2093.3960000000002</v>
      </c>
      <c r="K433">
        <f t="shared" si="62"/>
        <v>2.6664645648931389</v>
      </c>
      <c r="L433">
        <f t="shared" si="63"/>
        <v>1.6421329413250518</v>
      </c>
    </row>
    <row r="434" spans="1:12" x14ac:dyDescent="0.25">
      <c r="A434" t="str">
        <f t="shared" si="64"/>
        <v>KV9</v>
      </c>
      <c r="B434" t="str">
        <f t="shared" si="64"/>
        <v>Mut SAG</v>
      </c>
      <c r="C434">
        <f t="shared" si="64"/>
        <v>2</v>
      </c>
      <c r="D434">
        <v>4</v>
      </c>
      <c r="E434">
        <v>206.32400000000001</v>
      </c>
      <c r="F434">
        <v>6788.0969999999998</v>
      </c>
      <c r="G434">
        <v>1460.0630000000001</v>
      </c>
      <c r="H434">
        <v>1899.518</v>
      </c>
      <c r="I434">
        <v>3641.0630000000001</v>
      </c>
      <c r="K434">
        <f t="shared" si="62"/>
        <v>2.493771159189706</v>
      </c>
      <c r="L434">
        <f t="shared" si="63"/>
        <v>1.9168352181974586</v>
      </c>
    </row>
    <row r="435" spans="1:12" x14ac:dyDescent="0.25">
      <c r="A435" t="str">
        <f t="shared" si="64"/>
        <v>KV9</v>
      </c>
      <c r="B435" t="str">
        <f t="shared" si="64"/>
        <v>Mut SAG</v>
      </c>
      <c r="C435">
        <f t="shared" si="64"/>
        <v>2</v>
      </c>
      <c r="D435">
        <v>5</v>
      </c>
      <c r="E435">
        <v>162.761</v>
      </c>
      <c r="F435">
        <v>4028.3380000000002</v>
      </c>
      <c r="G435">
        <v>742.47799999999995</v>
      </c>
      <c r="H435">
        <v>1304.961</v>
      </c>
      <c r="I435">
        <v>1766.9159999999999</v>
      </c>
      <c r="K435">
        <f t="shared" si="62"/>
        <v>2.3797553597547672</v>
      </c>
      <c r="L435">
        <f t="shared" si="63"/>
        <v>1.3539990850301273</v>
      </c>
    </row>
    <row r="436" spans="1:12" x14ac:dyDescent="0.25">
      <c r="A436" t="str">
        <f t="shared" si="64"/>
        <v>KV9</v>
      </c>
      <c r="B436" t="str">
        <f t="shared" si="64"/>
        <v>Mut SAG</v>
      </c>
      <c r="C436">
        <f t="shared" si="64"/>
        <v>2</v>
      </c>
      <c r="D436">
        <v>6</v>
      </c>
      <c r="E436">
        <v>170.42</v>
      </c>
      <c r="F436">
        <v>5223.1970000000001</v>
      </c>
      <c r="G436">
        <v>1488.7860000000001</v>
      </c>
      <c r="H436">
        <v>1511.7639999999999</v>
      </c>
      <c r="I436">
        <v>2079.0340000000001</v>
      </c>
      <c r="K436">
        <f t="shared" si="62"/>
        <v>1.3964626212229294</v>
      </c>
      <c r="L436">
        <f t="shared" si="63"/>
        <v>1.3752371401885481</v>
      </c>
    </row>
    <row r="437" spans="1:12" x14ac:dyDescent="0.25">
      <c r="A437" t="str">
        <f t="shared" si="64"/>
        <v>KV9</v>
      </c>
      <c r="B437" t="str">
        <f t="shared" si="64"/>
        <v>Mut SAG</v>
      </c>
      <c r="C437">
        <f t="shared" si="64"/>
        <v>2</v>
      </c>
      <c r="D437">
        <v>7</v>
      </c>
      <c r="E437">
        <v>126.858</v>
      </c>
      <c r="F437">
        <v>4262.9059999999999</v>
      </c>
      <c r="G437">
        <v>800.88099999999997</v>
      </c>
      <c r="H437">
        <v>469.13499999999999</v>
      </c>
      <c r="I437">
        <v>1922.9749999999999</v>
      </c>
      <c r="K437">
        <f t="shared" si="62"/>
        <v>2.4010745666334947</v>
      </c>
      <c r="L437">
        <f t="shared" si="63"/>
        <v>4.098980037729012</v>
      </c>
    </row>
    <row r="438" spans="1:12" x14ac:dyDescent="0.25">
      <c r="A438" t="str">
        <f t="shared" si="64"/>
        <v>KV9</v>
      </c>
      <c r="B438" t="str">
        <f t="shared" si="64"/>
        <v>Mut SAG</v>
      </c>
      <c r="C438">
        <f t="shared" si="64"/>
        <v>2</v>
      </c>
      <c r="D438">
        <v>8</v>
      </c>
      <c r="E438">
        <v>99.572000000000003</v>
      </c>
      <c r="F438">
        <v>3070.92</v>
      </c>
      <c r="G438">
        <v>567.27</v>
      </c>
      <c r="H438">
        <v>411.21100000000001</v>
      </c>
      <c r="I438">
        <v>1301.6099999999999</v>
      </c>
      <c r="K438">
        <f t="shared" si="62"/>
        <v>2.2945158390184566</v>
      </c>
      <c r="L438">
        <f t="shared" si="63"/>
        <v>3.165309293768892</v>
      </c>
    </row>
    <row r="439" spans="1:12" x14ac:dyDescent="0.25">
      <c r="A439" t="s">
        <v>91</v>
      </c>
      <c r="B439" t="s">
        <v>94</v>
      </c>
      <c r="C439">
        <v>2</v>
      </c>
      <c r="D439">
        <v>1</v>
      </c>
      <c r="E439">
        <v>204.88800000000001</v>
      </c>
      <c r="F439">
        <v>7947.0519999999997</v>
      </c>
      <c r="G439">
        <v>2351.42</v>
      </c>
      <c r="H439">
        <v>2601.306</v>
      </c>
      <c r="I439">
        <v>4972.3530000000001</v>
      </c>
      <c r="K439">
        <f t="shared" si="62"/>
        <v>2.1146171249712937</v>
      </c>
      <c r="L439">
        <f t="shared" si="63"/>
        <v>1.9114833087687493</v>
      </c>
    </row>
    <row r="440" spans="1:12" x14ac:dyDescent="0.25">
      <c r="A440" t="str">
        <f t="shared" ref="A440:C445" si="65">A439</f>
        <v>KV9</v>
      </c>
      <c r="B440" t="str">
        <f t="shared" si="65"/>
        <v>Mut SAG</v>
      </c>
      <c r="C440">
        <f t="shared" si="65"/>
        <v>2</v>
      </c>
      <c r="D440">
        <v>2</v>
      </c>
      <c r="E440">
        <v>161.32499999999999</v>
      </c>
      <c r="F440">
        <v>6684.6959999999999</v>
      </c>
      <c r="G440">
        <v>904.76099999999997</v>
      </c>
      <c r="H440">
        <v>672.58699999999999</v>
      </c>
      <c r="I440">
        <v>3497.9290000000001</v>
      </c>
      <c r="K440">
        <f t="shared" si="62"/>
        <v>3.866135918767498</v>
      </c>
      <c r="L440">
        <f t="shared" si="63"/>
        <v>5.2007086072136399</v>
      </c>
    </row>
    <row r="441" spans="1:12" x14ac:dyDescent="0.25">
      <c r="A441" t="str">
        <f t="shared" si="65"/>
        <v>KV9</v>
      </c>
      <c r="B441" t="str">
        <f t="shared" si="65"/>
        <v>Mut SAG</v>
      </c>
      <c r="C441">
        <f t="shared" si="65"/>
        <v>2</v>
      </c>
      <c r="D441">
        <v>3</v>
      </c>
      <c r="E441">
        <v>153.18700000000001</v>
      </c>
      <c r="F441">
        <v>5416.5950000000003</v>
      </c>
      <c r="G441">
        <v>892.31399999999996</v>
      </c>
      <c r="H441">
        <v>435.625</v>
      </c>
      <c r="I441">
        <v>3769.835</v>
      </c>
      <c r="K441">
        <f t="shared" si="62"/>
        <v>4.224785221345849</v>
      </c>
      <c r="L441">
        <f t="shared" si="63"/>
        <v>8.6538536585365851</v>
      </c>
    </row>
    <row r="442" spans="1:12" x14ac:dyDescent="0.25">
      <c r="A442" t="str">
        <f t="shared" si="65"/>
        <v>KV9</v>
      </c>
      <c r="B442" t="str">
        <f t="shared" si="65"/>
        <v>Mut SAG</v>
      </c>
      <c r="C442">
        <f t="shared" si="65"/>
        <v>2</v>
      </c>
      <c r="D442">
        <v>4</v>
      </c>
      <c r="E442">
        <v>258.98200000000003</v>
      </c>
      <c r="F442">
        <v>7378.3459999999995</v>
      </c>
      <c r="G442">
        <v>1758.778</v>
      </c>
      <c r="H442">
        <v>3119.748</v>
      </c>
      <c r="I442">
        <v>3606.1170000000002</v>
      </c>
      <c r="K442">
        <f t="shared" si="62"/>
        <v>2.0503537114974146</v>
      </c>
      <c r="L442">
        <f t="shared" si="63"/>
        <v>1.155900091930502</v>
      </c>
    </row>
    <row r="443" spans="1:12" x14ac:dyDescent="0.25">
      <c r="A443" t="str">
        <f t="shared" si="65"/>
        <v>KV9</v>
      </c>
      <c r="B443" t="str">
        <f t="shared" si="65"/>
        <v>Mut SAG</v>
      </c>
      <c r="C443">
        <f t="shared" si="65"/>
        <v>2</v>
      </c>
      <c r="D443">
        <v>5</v>
      </c>
      <c r="E443">
        <v>129.25200000000001</v>
      </c>
      <c r="F443">
        <v>4513.2709999999997</v>
      </c>
      <c r="G443">
        <v>798.48699999999997</v>
      </c>
      <c r="H443">
        <v>555.303</v>
      </c>
      <c r="I443">
        <v>2465.8310000000001</v>
      </c>
      <c r="K443">
        <f t="shared" si="62"/>
        <v>3.0881291743008967</v>
      </c>
      <c r="L443">
        <f t="shared" si="63"/>
        <v>4.4405144578725491</v>
      </c>
    </row>
    <row r="444" spans="1:12" x14ac:dyDescent="0.25">
      <c r="A444" t="str">
        <f t="shared" si="65"/>
        <v>KV9</v>
      </c>
      <c r="B444" t="str">
        <f t="shared" si="65"/>
        <v>Mut SAG</v>
      </c>
      <c r="C444">
        <f t="shared" si="65"/>
        <v>2</v>
      </c>
      <c r="D444">
        <v>6</v>
      </c>
      <c r="E444">
        <v>87.603999999999999</v>
      </c>
      <c r="F444">
        <v>2711.4090000000001</v>
      </c>
      <c r="G444">
        <v>509.34699999999998</v>
      </c>
      <c r="H444">
        <v>620.88599999999997</v>
      </c>
      <c r="I444">
        <v>1591.7080000000001</v>
      </c>
      <c r="K444">
        <f t="shared" si="62"/>
        <v>3.1249973004651057</v>
      </c>
      <c r="L444">
        <f t="shared" si="63"/>
        <v>2.5636074899417931</v>
      </c>
    </row>
    <row r="445" spans="1:12" x14ac:dyDescent="0.25">
      <c r="A445" t="str">
        <f t="shared" si="65"/>
        <v>KV9</v>
      </c>
      <c r="B445" t="str">
        <f t="shared" si="65"/>
        <v>Mut SAG</v>
      </c>
      <c r="C445">
        <f t="shared" si="65"/>
        <v>2</v>
      </c>
      <c r="D445">
        <v>7</v>
      </c>
      <c r="E445">
        <v>112.018</v>
      </c>
      <c r="F445">
        <v>3082.4090000000001</v>
      </c>
      <c r="G445">
        <v>504.56</v>
      </c>
      <c r="H445">
        <v>217.81299999999999</v>
      </c>
      <c r="I445">
        <v>2220.2539999999999</v>
      </c>
      <c r="K445">
        <f t="shared" si="62"/>
        <v>4.4003765657206273</v>
      </c>
      <c r="L445">
        <f t="shared" si="63"/>
        <v>10.193395251890383</v>
      </c>
    </row>
    <row r="446" spans="1:12" x14ac:dyDescent="0.25">
      <c r="A446" t="s">
        <v>91</v>
      </c>
      <c r="B446" t="s">
        <v>94</v>
      </c>
      <c r="C446">
        <v>2</v>
      </c>
      <c r="D446">
        <v>1</v>
      </c>
      <c r="E446">
        <v>149.83600000000001</v>
      </c>
      <c r="F446">
        <v>8434.857</v>
      </c>
      <c r="G446">
        <v>2651.5709999999999</v>
      </c>
      <c r="H446">
        <v>1596.9739999999999</v>
      </c>
      <c r="I446">
        <v>5002.0330000000004</v>
      </c>
      <c r="K446">
        <f t="shared" si="62"/>
        <v>1.8864412832995987</v>
      </c>
      <c r="L446">
        <f t="shared" si="63"/>
        <v>3.1321943876356162</v>
      </c>
    </row>
    <row r="447" spans="1:12" x14ac:dyDescent="0.25">
      <c r="A447" t="str">
        <f t="shared" ref="A447:C462" si="66">A446</f>
        <v>KV9</v>
      </c>
      <c r="B447" t="str">
        <f t="shared" si="66"/>
        <v>Mut SAG</v>
      </c>
      <c r="C447">
        <f t="shared" si="66"/>
        <v>2</v>
      </c>
      <c r="D447">
        <v>2</v>
      </c>
      <c r="E447">
        <v>332.70299999999997</v>
      </c>
      <c r="F447">
        <v>11905.499</v>
      </c>
      <c r="G447">
        <v>2234.136</v>
      </c>
      <c r="H447">
        <v>1266.1859999999999</v>
      </c>
      <c r="I447">
        <v>5563.08</v>
      </c>
      <c r="K447">
        <f t="shared" si="62"/>
        <v>2.4900364167624534</v>
      </c>
      <c r="L447">
        <f t="shared" si="63"/>
        <v>4.3935725083044677</v>
      </c>
    </row>
    <row r="448" spans="1:12" x14ac:dyDescent="0.25">
      <c r="A448" t="str">
        <f t="shared" si="66"/>
        <v>KV9</v>
      </c>
      <c r="B448" t="str">
        <f t="shared" si="66"/>
        <v>Mut SAG</v>
      </c>
      <c r="C448">
        <f t="shared" si="66"/>
        <v>2</v>
      </c>
      <c r="D448">
        <v>3</v>
      </c>
      <c r="E448">
        <v>249.886</v>
      </c>
      <c r="F448">
        <v>9621.0990000000002</v>
      </c>
      <c r="G448">
        <v>2417.0030000000002</v>
      </c>
      <c r="H448">
        <v>2577.8490000000002</v>
      </c>
      <c r="I448">
        <v>5396.0110000000004</v>
      </c>
      <c r="K448">
        <f t="shared" si="62"/>
        <v>2.232521432534424</v>
      </c>
      <c r="L448">
        <f t="shared" si="63"/>
        <v>2.0932222950219348</v>
      </c>
    </row>
    <row r="449" spans="1:14" x14ac:dyDescent="0.25">
      <c r="A449" t="str">
        <f t="shared" si="66"/>
        <v>KV9</v>
      </c>
      <c r="B449" t="str">
        <f t="shared" si="66"/>
        <v>Mut SAG</v>
      </c>
      <c r="C449">
        <f t="shared" si="66"/>
        <v>2</v>
      </c>
      <c r="D449">
        <v>4</v>
      </c>
      <c r="E449">
        <v>293.92700000000002</v>
      </c>
      <c r="F449">
        <v>14940.037</v>
      </c>
      <c r="G449">
        <v>3934.0329999999999</v>
      </c>
      <c r="H449">
        <v>2191.0520000000001</v>
      </c>
      <c r="I449">
        <v>9803.9660000000003</v>
      </c>
      <c r="K449">
        <f t="shared" si="62"/>
        <v>2.4920904323883404</v>
      </c>
      <c r="L449">
        <f t="shared" si="63"/>
        <v>4.4745473863696521</v>
      </c>
    </row>
    <row r="450" spans="1:14" x14ac:dyDescent="0.25">
      <c r="A450" t="str">
        <f t="shared" si="66"/>
        <v>KV9</v>
      </c>
      <c r="B450" t="str">
        <f t="shared" si="66"/>
        <v>Mut SAG</v>
      </c>
      <c r="C450">
        <f t="shared" si="66"/>
        <v>2</v>
      </c>
      <c r="D450">
        <v>5</v>
      </c>
      <c r="E450">
        <v>179.51599999999999</v>
      </c>
      <c r="F450">
        <v>6667.4629999999997</v>
      </c>
      <c r="G450">
        <v>1141.722</v>
      </c>
      <c r="H450">
        <v>621.36500000000001</v>
      </c>
      <c r="I450">
        <v>3622.8719999999998</v>
      </c>
      <c r="K450">
        <f t="shared" si="62"/>
        <v>3.1731647458838492</v>
      </c>
      <c r="L450">
        <f t="shared" si="63"/>
        <v>5.8305054195199277</v>
      </c>
    </row>
    <row r="451" spans="1:14" x14ac:dyDescent="0.25">
      <c r="A451" t="str">
        <f t="shared" si="66"/>
        <v>KV9</v>
      </c>
      <c r="B451" t="str">
        <f t="shared" si="66"/>
        <v>Mut SAG</v>
      </c>
      <c r="C451">
        <f t="shared" si="66"/>
        <v>2</v>
      </c>
      <c r="D451">
        <v>6</v>
      </c>
      <c r="E451">
        <v>262.81099999999998</v>
      </c>
      <c r="F451">
        <v>9297.9699999999993</v>
      </c>
      <c r="G451">
        <v>1486.3920000000001</v>
      </c>
      <c r="H451">
        <v>662.05499999999995</v>
      </c>
      <c r="I451">
        <v>6009.2370000000001</v>
      </c>
      <c r="K451">
        <f t="shared" si="62"/>
        <v>4.0428345954499214</v>
      </c>
      <c r="L451">
        <f t="shared" si="63"/>
        <v>9.0766431791920628</v>
      </c>
    </row>
    <row r="452" spans="1:14" x14ac:dyDescent="0.25">
      <c r="A452" t="str">
        <f t="shared" si="66"/>
        <v>KV9</v>
      </c>
      <c r="B452" t="str">
        <f t="shared" si="66"/>
        <v>Mut SAG</v>
      </c>
      <c r="C452">
        <f t="shared" si="66"/>
        <v>2</v>
      </c>
      <c r="D452">
        <v>7</v>
      </c>
      <c r="E452">
        <v>225.47200000000001</v>
      </c>
      <c r="F452">
        <v>7467.3860000000004</v>
      </c>
      <c r="G452">
        <v>1283.42</v>
      </c>
      <c r="H452">
        <v>1832.02</v>
      </c>
      <c r="I452">
        <v>3694.6779999999999</v>
      </c>
      <c r="K452">
        <f t="shared" si="62"/>
        <v>2.87877545931963</v>
      </c>
      <c r="L452">
        <f t="shared" si="63"/>
        <v>2.0167236165544042</v>
      </c>
      <c r="N452">
        <v>81</v>
      </c>
    </row>
    <row r="453" spans="1:14" x14ac:dyDescent="0.25">
      <c r="A453" t="s">
        <v>92</v>
      </c>
      <c r="B453" t="str">
        <f t="shared" si="66"/>
        <v>Mut SAG</v>
      </c>
      <c r="C453">
        <v>1</v>
      </c>
      <c r="D453">
        <v>1</v>
      </c>
      <c r="E453">
        <v>261.85399999999998</v>
      </c>
      <c r="F453">
        <v>15918.519</v>
      </c>
      <c r="G453">
        <v>4477.8459999999995</v>
      </c>
      <c r="H453">
        <v>1632.3989999999999</v>
      </c>
      <c r="I453">
        <v>13391.892</v>
      </c>
      <c r="K453">
        <f t="shared" si="62"/>
        <v>2.9906995461657235</v>
      </c>
      <c r="L453">
        <f t="shared" si="63"/>
        <v>8.2038104654560566</v>
      </c>
    </row>
    <row r="454" spans="1:14" x14ac:dyDescent="0.25">
      <c r="A454" t="str">
        <f t="shared" ref="A454:A461" si="67">A453</f>
        <v>KU11</v>
      </c>
      <c r="B454" t="str">
        <f t="shared" si="66"/>
        <v>Mut SAG</v>
      </c>
      <c r="C454">
        <f t="shared" si="66"/>
        <v>1</v>
      </c>
      <c r="D454">
        <v>2</v>
      </c>
      <c r="E454">
        <v>214.94</v>
      </c>
      <c r="F454">
        <v>17603.097000000002</v>
      </c>
      <c r="G454">
        <v>4355.2969999999996</v>
      </c>
      <c r="H454">
        <v>1680.27</v>
      </c>
      <c r="I454">
        <v>9444.4549999999999</v>
      </c>
      <c r="K454">
        <f t="shared" si="62"/>
        <v>2.168498497347024</v>
      </c>
      <c r="L454">
        <f t="shared" si="63"/>
        <v>5.6207960625375684</v>
      </c>
    </row>
    <row r="455" spans="1:14" x14ac:dyDescent="0.25">
      <c r="A455" t="str">
        <f t="shared" si="67"/>
        <v>KU11</v>
      </c>
      <c r="B455" t="str">
        <f t="shared" si="66"/>
        <v>Mut SAG</v>
      </c>
      <c r="C455">
        <f t="shared" si="66"/>
        <v>1</v>
      </c>
      <c r="D455">
        <v>3</v>
      </c>
      <c r="E455">
        <v>181.43100000000001</v>
      </c>
      <c r="F455">
        <v>11921.297</v>
      </c>
      <c r="G455">
        <v>3335.6460000000002</v>
      </c>
      <c r="H455">
        <v>1259.4839999999999</v>
      </c>
      <c r="I455">
        <v>6451.5649999999996</v>
      </c>
      <c r="K455">
        <f t="shared" si="62"/>
        <v>1.9341276022695451</v>
      </c>
      <c r="L455">
        <f t="shared" si="63"/>
        <v>5.1223874221506582</v>
      </c>
    </row>
    <row r="456" spans="1:14" x14ac:dyDescent="0.25">
      <c r="A456" t="str">
        <f t="shared" si="67"/>
        <v>KU11</v>
      </c>
      <c r="B456" t="str">
        <f t="shared" si="66"/>
        <v>Mut SAG</v>
      </c>
      <c r="C456">
        <f t="shared" si="66"/>
        <v>1</v>
      </c>
      <c r="D456">
        <v>4</v>
      </c>
      <c r="E456">
        <v>202.01499999999999</v>
      </c>
      <c r="F456">
        <v>16695.464</v>
      </c>
      <c r="G456">
        <v>3740.634</v>
      </c>
      <c r="H456">
        <v>2132.1709999999998</v>
      </c>
      <c r="I456">
        <v>9055.2639999999992</v>
      </c>
      <c r="K456">
        <f t="shared" si="62"/>
        <v>2.4207832148240107</v>
      </c>
      <c r="L456">
        <f t="shared" si="63"/>
        <v>4.246968934480396</v>
      </c>
    </row>
    <row r="457" spans="1:14" x14ac:dyDescent="0.25">
      <c r="A457" t="str">
        <f t="shared" si="67"/>
        <v>KU11</v>
      </c>
      <c r="B457" t="str">
        <f t="shared" si="66"/>
        <v>Mut SAG</v>
      </c>
      <c r="C457">
        <f t="shared" si="66"/>
        <v>1</v>
      </c>
      <c r="D457">
        <v>5</v>
      </c>
      <c r="E457">
        <v>177.601</v>
      </c>
      <c r="F457">
        <v>18611.258999999998</v>
      </c>
      <c r="G457">
        <v>4585.0770000000002</v>
      </c>
      <c r="H457">
        <v>1310.7059999999999</v>
      </c>
      <c r="I457">
        <v>10809.254999999999</v>
      </c>
      <c r="K457">
        <f t="shared" si="62"/>
        <v>2.3574860356761724</v>
      </c>
      <c r="L457">
        <f t="shared" si="63"/>
        <v>8.2468951847325034</v>
      </c>
    </row>
    <row r="458" spans="1:14" x14ac:dyDescent="0.25">
      <c r="A458" t="str">
        <f t="shared" si="67"/>
        <v>KU11</v>
      </c>
      <c r="B458" t="str">
        <f t="shared" si="66"/>
        <v>Mut SAG</v>
      </c>
      <c r="C458">
        <f t="shared" si="66"/>
        <v>1</v>
      </c>
      <c r="D458">
        <v>6</v>
      </c>
      <c r="E458">
        <v>241.26900000000001</v>
      </c>
      <c r="F458">
        <v>28654.1</v>
      </c>
      <c r="G458">
        <v>7581.7969999999996</v>
      </c>
      <c r="H458">
        <v>2022.068</v>
      </c>
      <c r="I458">
        <v>20674.973999999998</v>
      </c>
      <c r="K458">
        <f t="shared" si="62"/>
        <v>2.7269226543522596</v>
      </c>
      <c r="L458">
        <f t="shared" si="63"/>
        <v>10.224668013142979</v>
      </c>
    </row>
    <row r="459" spans="1:14" x14ac:dyDescent="0.25">
      <c r="A459" t="str">
        <f t="shared" si="67"/>
        <v>KU11</v>
      </c>
      <c r="B459" t="str">
        <f t="shared" si="66"/>
        <v>Mut SAG</v>
      </c>
      <c r="C459">
        <f t="shared" si="66"/>
        <v>1</v>
      </c>
      <c r="D459">
        <v>7</v>
      </c>
      <c r="E459">
        <v>195.31299999999999</v>
      </c>
      <c r="F459">
        <v>9455.9439999999995</v>
      </c>
      <c r="G459">
        <v>2200.1480000000001</v>
      </c>
      <c r="H459">
        <v>1618.037</v>
      </c>
      <c r="I459">
        <v>9157.7080000000005</v>
      </c>
      <c r="K459">
        <f t="shared" si="62"/>
        <v>4.1623145352039952</v>
      </c>
      <c r="L459">
        <f t="shared" si="63"/>
        <v>5.6597642699147181</v>
      </c>
    </row>
    <row r="460" spans="1:14" x14ac:dyDescent="0.25">
      <c r="A460" t="str">
        <f t="shared" si="67"/>
        <v>KU11</v>
      </c>
      <c r="B460" t="str">
        <f t="shared" si="66"/>
        <v>Mut SAG</v>
      </c>
      <c r="C460">
        <f t="shared" si="66"/>
        <v>1</v>
      </c>
      <c r="D460">
        <v>8</v>
      </c>
      <c r="E460">
        <v>200.1</v>
      </c>
      <c r="F460">
        <v>13533.111000000001</v>
      </c>
      <c r="G460">
        <v>2513.7020000000002</v>
      </c>
      <c r="H460">
        <v>1096.723</v>
      </c>
      <c r="I460">
        <v>10741.757</v>
      </c>
      <c r="K460">
        <f t="shared" si="62"/>
        <v>4.2732817971263097</v>
      </c>
      <c r="L460">
        <f t="shared" si="63"/>
        <v>9.7944120803521031</v>
      </c>
    </row>
    <row r="461" spans="1:14" x14ac:dyDescent="0.25">
      <c r="A461" t="str">
        <f t="shared" si="67"/>
        <v>KU11</v>
      </c>
      <c r="B461" t="str">
        <f t="shared" si="66"/>
        <v>Mut SAG</v>
      </c>
      <c r="C461">
        <f t="shared" si="66"/>
        <v>1</v>
      </c>
      <c r="D461">
        <v>9</v>
      </c>
      <c r="E461">
        <v>217.81299999999999</v>
      </c>
      <c r="F461">
        <v>12194.64</v>
      </c>
      <c r="G461">
        <v>2376.7910000000002</v>
      </c>
      <c r="H461">
        <v>1189.5930000000001</v>
      </c>
      <c r="I461">
        <v>9465.9969999999994</v>
      </c>
      <c r="K461">
        <f t="shared" si="62"/>
        <v>3.9826795877298418</v>
      </c>
      <c r="L461">
        <f t="shared" si="63"/>
        <v>7.9573408720461529</v>
      </c>
    </row>
    <row r="462" spans="1:14" x14ac:dyDescent="0.25">
      <c r="A462" t="s">
        <v>92</v>
      </c>
      <c r="B462" t="str">
        <f t="shared" si="66"/>
        <v>Mut SAG</v>
      </c>
      <c r="C462">
        <v>1</v>
      </c>
      <c r="D462">
        <v>1</v>
      </c>
      <c r="E462">
        <v>224.51499999999999</v>
      </c>
      <c r="F462">
        <v>6994.9</v>
      </c>
      <c r="G462">
        <v>1871.7529999999999</v>
      </c>
      <c r="H462">
        <v>1606.548</v>
      </c>
      <c r="I462">
        <v>5187.7719999999999</v>
      </c>
      <c r="K462">
        <f t="shared" si="62"/>
        <v>2.7716114252254438</v>
      </c>
      <c r="L462">
        <f t="shared" si="63"/>
        <v>3.229142235401619</v>
      </c>
    </row>
    <row r="463" spans="1:14" x14ac:dyDescent="0.25">
      <c r="A463" t="str">
        <f t="shared" ref="A463:C478" si="68">A462</f>
        <v>KU11</v>
      </c>
      <c r="B463" t="str">
        <f t="shared" si="68"/>
        <v>Mut SAG</v>
      </c>
      <c r="C463">
        <f t="shared" si="68"/>
        <v>1</v>
      </c>
      <c r="D463">
        <v>2</v>
      </c>
      <c r="E463">
        <v>90.954999999999998</v>
      </c>
      <c r="F463">
        <v>3872.7579999999998</v>
      </c>
      <c r="G463">
        <v>885.61199999999997</v>
      </c>
      <c r="H463">
        <v>178.08</v>
      </c>
      <c r="I463">
        <v>3790.8989999999999</v>
      </c>
      <c r="K463">
        <f t="shared" si="62"/>
        <v>4.2805415915773501</v>
      </c>
      <c r="L463">
        <f t="shared" si="63"/>
        <v>21.287617924528298</v>
      </c>
    </row>
    <row r="464" spans="1:14" x14ac:dyDescent="0.25">
      <c r="A464" t="str">
        <f t="shared" si="68"/>
        <v>KU11</v>
      </c>
      <c r="B464" t="str">
        <f t="shared" si="68"/>
        <v>Mut SAG</v>
      </c>
      <c r="C464">
        <f t="shared" si="68"/>
        <v>1</v>
      </c>
      <c r="D464">
        <v>3</v>
      </c>
      <c r="E464">
        <v>140.262</v>
      </c>
      <c r="F464">
        <v>5300.2690000000002</v>
      </c>
      <c r="G464">
        <v>2898.1060000000002</v>
      </c>
      <c r="H464">
        <v>1385.385</v>
      </c>
      <c r="I464">
        <v>3423.7289999999998</v>
      </c>
      <c r="K464">
        <f t="shared" si="62"/>
        <v>1.1813677622557628</v>
      </c>
      <c r="L464">
        <f t="shared" si="63"/>
        <v>2.4713195248974111</v>
      </c>
    </row>
    <row r="465" spans="1:12" x14ac:dyDescent="0.25">
      <c r="A465" t="str">
        <f t="shared" si="68"/>
        <v>KU11</v>
      </c>
      <c r="B465" t="str">
        <f t="shared" si="68"/>
        <v>Mut SAG</v>
      </c>
      <c r="C465">
        <f t="shared" si="68"/>
        <v>1</v>
      </c>
      <c r="D465">
        <v>4</v>
      </c>
      <c r="E465">
        <v>122.071</v>
      </c>
      <c r="F465">
        <v>7827.375</v>
      </c>
      <c r="G465">
        <v>1582.6130000000001</v>
      </c>
      <c r="H465">
        <v>281.95999999999998</v>
      </c>
      <c r="I465">
        <v>7338.134</v>
      </c>
      <c r="K465">
        <f t="shared" si="62"/>
        <v>4.6367204111175626</v>
      </c>
      <c r="L465">
        <f t="shared" si="63"/>
        <v>26.025443325294368</v>
      </c>
    </row>
    <row r="466" spans="1:12" x14ac:dyDescent="0.25">
      <c r="A466" t="str">
        <f t="shared" si="68"/>
        <v>KU11</v>
      </c>
      <c r="B466" t="str">
        <f t="shared" si="68"/>
        <v>Mut SAG</v>
      </c>
      <c r="C466">
        <f t="shared" si="68"/>
        <v>1</v>
      </c>
      <c r="D466">
        <v>5</v>
      </c>
      <c r="E466">
        <v>152.22999999999999</v>
      </c>
      <c r="F466">
        <v>5832.5940000000001</v>
      </c>
      <c r="G466">
        <v>1316.45</v>
      </c>
      <c r="H466">
        <v>873.64400000000001</v>
      </c>
      <c r="I466">
        <v>3450.5360000000001</v>
      </c>
      <c r="K466">
        <f t="shared" si="62"/>
        <v>2.6210915720308403</v>
      </c>
      <c r="L466">
        <f t="shared" si="63"/>
        <v>3.9495904510303967</v>
      </c>
    </row>
    <row r="467" spans="1:12" x14ac:dyDescent="0.25">
      <c r="A467" t="str">
        <f t="shared" si="68"/>
        <v>KU11</v>
      </c>
      <c r="B467" t="str">
        <f t="shared" si="68"/>
        <v>Mut SAG</v>
      </c>
      <c r="C467">
        <f t="shared" si="68"/>
        <v>1</v>
      </c>
      <c r="D467">
        <v>6</v>
      </c>
      <c r="E467">
        <v>207.76</v>
      </c>
      <c r="F467">
        <v>10190.284</v>
      </c>
      <c r="G467">
        <v>2404.078</v>
      </c>
      <c r="H467">
        <v>1956.963</v>
      </c>
      <c r="I467">
        <v>4153.2820000000002</v>
      </c>
      <c r="K467">
        <f t="shared" si="62"/>
        <v>1.7275986885616856</v>
      </c>
      <c r="L467">
        <f t="shared" si="63"/>
        <v>2.1223099261457676</v>
      </c>
    </row>
    <row r="468" spans="1:12" x14ac:dyDescent="0.25">
      <c r="A468" t="str">
        <f t="shared" si="68"/>
        <v>KU11</v>
      </c>
      <c r="B468" t="str">
        <f t="shared" si="68"/>
        <v>Mut SAG</v>
      </c>
      <c r="C468">
        <f t="shared" si="68"/>
        <v>1</v>
      </c>
      <c r="D468">
        <v>7</v>
      </c>
      <c r="E468">
        <v>254.673</v>
      </c>
      <c r="F468">
        <v>12184.108</v>
      </c>
      <c r="G468">
        <v>2298.7620000000002</v>
      </c>
      <c r="H468">
        <v>2799.4920000000002</v>
      </c>
      <c r="I468">
        <v>6477.8940000000002</v>
      </c>
      <c r="K468">
        <f t="shared" si="62"/>
        <v>2.8179924672497632</v>
      </c>
      <c r="L468">
        <f t="shared" si="63"/>
        <v>2.3139533886862331</v>
      </c>
    </row>
    <row r="469" spans="1:12" x14ac:dyDescent="0.25">
      <c r="A469" t="str">
        <f t="shared" si="68"/>
        <v>KU11</v>
      </c>
      <c r="B469" t="str">
        <f t="shared" si="68"/>
        <v>Mut SAG</v>
      </c>
      <c r="C469">
        <f t="shared" si="68"/>
        <v>1</v>
      </c>
      <c r="D469">
        <v>8</v>
      </c>
      <c r="E469">
        <v>152.708</v>
      </c>
      <c r="F469">
        <v>6747.4070000000002</v>
      </c>
      <c r="G469">
        <v>2006.749</v>
      </c>
      <c r="H469">
        <v>3986.212</v>
      </c>
      <c r="I469">
        <v>5179.1549999999997</v>
      </c>
      <c r="K469">
        <f t="shared" si="62"/>
        <v>2.5808683597201241</v>
      </c>
      <c r="L469">
        <f t="shared" si="63"/>
        <v>1.2992673244674393</v>
      </c>
    </row>
    <row r="470" spans="1:12" x14ac:dyDescent="0.25">
      <c r="A470" t="str">
        <f t="shared" si="68"/>
        <v>KU11</v>
      </c>
      <c r="B470" t="str">
        <f t="shared" si="68"/>
        <v>Mut SAG</v>
      </c>
      <c r="C470">
        <f t="shared" si="68"/>
        <v>1</v>
      </c>
      <c r="D470">
        <v>9</v>
      </c>
      <c r="E470">
        <v>215.898</v>
      </c>
      <c r="F470">
        <v>8567.4599999999991</v>
      </c>
      <c r="G470">
        <v>1773.6179999999999</v>
      </c>
      <c r="H470">
        <v>2895.712</v>
      </c>
      <c r="I470">
        <v>4100.1450000000004</v>
      </c>
      <c r="K470">
        <f t="shared" si="62"/>
        <v>2.3117407468801066</v>
      </c>
      <c r="L470">
        <f t="shared" si="63"/>
        <v>1.4159367368025551</v>
      </c>
    </row>
    <row r="471" spans="1:12" x14ac:dyDescent="0.25">
      <c r="A471" t="s">
        <v>92</v>
      </c>
      <c r="B471" t="str">
        <f t="shared" si="68"/>
        <v>Mut SAG</v>
      </c>
      <c r="C471">
        <v>1</v>
      </c>
      <c r="D471">
        <v>1</v>
      </c>
      <c r="E471">
        <v>216.85499999999999</v>
      </c>
      <c r="F471">
        <v>20199.136999999999</v>
      </c>
      <c r="G471">
        <v>3342.348</v>
      </c>
      <c r="H471">
        <v>4158.0690000000004</v>
      </c>
      <c r="I471">
        <v>9244.8330000000005</v>
      </c>
      <c r="K471">
        <f t="shared" si="62"/>
        <v>2.7659696117818973</v>
      </c>
      <c r="L471">
        <f t="shared" si="63"/>
        <v>2.2233476645048458</v>
      </c>
    </row>
    <row r="472" spans="1:12" x14ac:dyDescent="0.25">
      <c r="A472" t="str">
        <f t="shared" ref="A472:C487" si="69">A471</f>
        <v>KU11</v>
      </c>
      <c r="B472" t="str">
        <f t="shared" si="68"/>
        <v>Mut SAG</v>
      </c>
      <c r="C472">
        <f t="shared" si="68"/>
        <v>1</v>
      </c>
      <c r="D472">
        <v>2</v>
      </c>
      <c r="E472">
        <v>127.815</v>
      </c>
      <c r="F472">
        <v>10889.678</v>
      </c>
      <c r="G472">
        <v>1822.4459999999999</v>
      </c>
      <c r="H472">
        <v>1629.048</v>
      </c>
      <c r="I472">
        <v>3687.4969999999998</v>
      </c>
      <c r="K472">
        <f t="shared" si="62"/>
        <v>2.0233779217600962</v>
      </c>
      <c r="L472">
        <f t="shared" si="63"/>
        <v>2.2635901459011643</v>
      </c>
    </row>
    <row r="473" spans="1:12" x14ac:dyDescent="0.25">
      <c r="A473" t="str">
        <f t="shared" si="69"/>
        <v>KU11</v>
      </c>
      <c r="B473" t="str">
        <f t="shared" si="68"/>
        <v>Mut SAG</v>
      </c>
      <c r="C473">
        <f t="shared" si="68"/>
        <v>1</v>
      </c>
      <c r="D473">
        <v>3</v>
      </c>
      <c r="E473">
        <v>260.89699999999999</v>
      </c>
      <c r="F473">
        <v>16408.717000000001</v>
      </c>
      <c r="G473">
        <v>2701.835</v>
      </c>
      <c r="H473">
        <v>3979.51</v>
      </c>
      <c r="I473">
        <v>5989.61</v>
      </c>
      <c r="K473">
        <f t="shared" si="62"/>
        <v>2.2168674252868881</v>
      </c>
      <c r="L473">
        <f t="shared" si="63"/>
        <v>1.5051124384660421</v>
      </c>
    </row>
    <row r="474" spans="1:12" x14ac:dyDescent="0.25">
      <c r="A474" t="str">
        <f t="shared" si="69"/>
        <v>KU11</v>
      </c>
      <c r="B474" t="str">
        <f t="shared" si="68"/>
        <v>Mut SAG</v>
      </c>
      <c r="C474">
        <f t="shared" si="68"/>
        <v>1</v>
      </c>
      <c r="D474">
        <v>4</v>
      </c>
      <c r="E474">
        <v>245.09899999999999</v>
      </c>
      <c r="F474">
        <v>12070.654</v>
      </c>
      <c r="G474">
        <v>4413.2209999999995</v>
      </c>
      <c r="H474">
        <v>4155.1959999999999</v>
      </c>
      <c r="I474">
        <v>8839.366</v>
      </c>
      <c r="K474">
        <f t="shared" si="62"/>
        <v>2.0029284733304769</v>
      </c>
      <c r="L474">
        <f t="shared" si="63"/>
        <v>2.1273042234349475</v>
      </c>
    </row>
    <row r="475" spans="1:12" x14ac:dyDescent="0.25">
      <c r="A475" t="str">
        <f t="shared" si="69"/>
        <v>KU11</v>
      </c>
      <c r="B475" t="str">
        <f t="shared" si="68"/>
        <v>Mut SAG</v>
      </c>
      <c r="C475">
        <f t="shared" si="68"/>
        <v>1</v>
      </c>
      <c r="D475">
        <v>5</v>
      </c>
      <c r="E475">
        <v>269.99200000000002</v>
      </c>
      <c r="F475">
        <v>14749.511</v>
      </c>
      <c r="G475">
        <v>4192.0569999999998</v>
      </c>
      <c r="H475">
        <v>2682.2080000000001</v>
      </c>
      <c r="I475">
        <v>9705.3520000000008</v>
      </c>
      <c r="K475">
        <f t="shared" si="62"/>
        <v>2.3151765350518851</v>
      </c>
      <c r="L475">
        <f t="shared" si="63"/>
        <v>3.6184188549135641</v>
      </c>
    </row>
    <row r="476" spans="1:12" x14ac:dyDescent="0.25">
      <c r="A476" t="str">
        <f t="shared" si="69"/>
        <v>KU11</v>
      </c>
      <c r="B476" t="str">
        <f t="shared" si="68"/>
        <v>Mut SAG</v>
      </c>
      <c r="C476">
        <f t="shared" si="68"/>
        <v>1</v>
      </c>
      <c r="D476">
        <v>6</v>
      </c>
      <c r="E476">
        <v>159.88900000000001</v>
      </c>
      <c r="F476">
        <v>10762.82</v>
      </c>
      <c r="G476">
        <v>2675.027</v>
      </c>
      <c r="H476">
        <v>2137.4369999999999</v>
      </c>
      <c r="I476">
        <v>6008.28</v>
      </c>
      <c r="K476">
        <f t="shared" si="62"/>
        <v>2.2460633107628447</v>
      </c>
      <c r="L476">
        <f t="shared" si="63"/>
        <v>2.8109740778324697</v>
      </c>
    </row>
    <row r="477" spans="1:12" x14ac:dyDescent="0.25">
      <c r="A477" t="str">
        <f t="shared" si="69"/>
        <v>KU11</v>
      </c>
      <c r="B477" t="str">
        <f t="shared" si="68"/>
        <v>Mut SAG</v>
      </c>
      <c r="C477">
        <f t="shared" si="68"/>
        <v>1</v>
      </c>
      <c r="D477">
        <v>7</v>
      </c>
      <c r="E477">
        <v>234.089</v>
      </c>
      <c r="F477">
        <v>17652.883000000002</v>
      </c>
      <c r="G477">
        <v>3342.8270000000002</v>
      </c>
      <c r="H477">
        <v>3379.6869999999999</v>
      </c>
      <c r="I477">
        <v>6710.0680000000002</v>
      </c>
      <c r="K477">
        <f t="shared" si="62"/>
        <v>2.0073033991887703</v>
      </c>
      <c r="L477">
        <f t="shared" si="63"/>
        <v>1.9854110750492577</v>
      </c>
    </row>
    <row r="478" spans="1:12" x14ac:dyDescent="0.25">
      <c r="A478" t="str">
        <f t="shared" si="69"/>
        <v>KU11</v>
      </c>
      <c r="B478" t="str">
        <f t="shared" si="68"/>
        <v>Mut SAG</v>
      </c>
      <c r="C478">
        <f t="shared" si="68"/>
        <v>1</v>
      </c>
      <c r="D478">
        <v>8</v>
      </c>
      <c r="E478">
        <v>156.53800000000001</v>
      </c>
      <c r="F478">
        <v>10725.002</v>
      </c>
      <c r="G478">
        <v>2345.1970000000001</v>
      </c>
      <c r="H478">
        <v>1466.7650000000001</v>
      </c>
      <c r="I478">
        <v>7809.1840000000002</v>
      </c>
      <c r="K478">
        <f t="shared" si="62"/>
        <v>3.3298626938376605</v>
      </c>
      <c r="L478">
        <f t="shared" si="63"/>
        <v>5.3240866805520994</v>
      </c>
    </row>
    <row r="479" spans="1:12" x14ac:dyDescent="0.25">
      <c r="A479" t="str">
        <f t="shared" si="69"/>
        <v>KU11</v>
      </c>
      <c r="B479" t="str">
        <f t="shared" si="69"/>
        <v>Mut SAG</v>
      </c>
      <c r="C479">
        <f t="shared" si="69"/>
        <v>1</v>
      </c>
      <c r="D479">
        <v>9</v>
      </c>
      <c r="E479">
        <v>143.13399999999999</v>
      </c>
      <c r="F479">
        <v>7659.8270000000002</v>
      </c>
      <c r="G479">
        <v>2310.2510000000002</v>
      </c>
      <c r="H479">
        <v>2406.471</v>
      </c>
      <c r="I479">
        <v>2478.2779999999998</v>
      </c>
      <c r="K479">
        <f t="shared" si="62"/>
        <v>1.0727310582270064</v>
      </c>
      <c r="L479">
        <f t="shared" si="63"/>
        <v>1.0298391295802025</v>
      </c>
    </row>
    <row r="480" spans="1:12" x14ac:dyDescent="0.25">
      <c r="A480" t="str">
        <f t="shared" si="69"/>
        <v>KU11</v>
      </c>
      <c r="B480" t="str">
        <f t="shared" si="69"/>
        <v>Mut SAG</v>
      </c>
      <c r="C480">
        <f t="shared" si="69"/>
        <v>1</v>
      </c>
      <c r="D480">
        <v>10</v>
      </c>
      <c r="E480">
        <v>159.88900000000001</v>
      </c>
      <c r="F480">
        <v>9493.7620000000006</v>
      </c>
      <c r="G480">
        <v>3296.8710000000001</v>
      </c>
      <c r="H480">
        <v>2793.7469999999998</v>
      </c>
      <c r="I480">
        <v>7080.5889999999999</v>
      </c>
      <c r="K480">
        <f t="shared" si="62"/>
        <v>2.147669411390376</v>
      </c>
      <c r="L480">
        <f t="shared" si="63"/>
        <v>2.5344417372081294</v>
      </c>
    </row>
    <row r="481" spans="1:12" x14ac:dyDescent="0.25">
      <c r="A481" t="s">
        <v>92</v>
      </c>
      <c r="B481" t="str">
        <f t="shared" si="69"/>
        <v>Mut SAG</v>
      </c>
      <c r="C481">
        <v>1</v>
      </c>
      <c r="D481">
        <v>1</v>
      </c>
      <c r="E481">
        <v>168.506</v>
      </c>
      <c r="F481">
        <v>7544.4579999999996</v>
      </c>
      <c r="G481">
        <v>3076.1860000000001</v>
      </c>
      <c r="H481">
        <v>3412.24</v>
      </c>
      <c r="I481">
        <v>6241.89</v>
      </c>
      <c r="K481">
        <f t="shared" si="62"/>
        <v>2.0291003209818914</v>
      </c>
      <c r="L481">
        <f t="shared" si="63"/>
        <v>1.8292646472698288</v>
      </c>
    </row>
    <row r="482" spans="1:12" x14ac:dyDescent="0.25">
      <c r="A482" t="str">
        <f t="shared" ref="A482:C497" si="70">A481</f>
        <v>KU11</v>
      </c>
      <c r="B482" t="str">
        <f t="shared" si="69"/>
        <v>Mut SAG</v>
      </c>
      <c r="C482">
        <f t="shared" si="69"/>
        <v>1</v>
      </c>
      <c r="D482">
        <v>2</v>
      </c>
      <c r="E482">
        <v>135.953</v>
      </c>
      <c r="F482">
        <v>6852.2439999999997</v>
      </c>
      <c r="G482">
        <v>2222.6469999999999</v>
      </c>
      <c r="H482">
        <v>2115.895</v>
      </c>
      <c r="I482">
        <v>8585.6509999999998</v>
      </c>
      <c r="K482">
        <f t="shared" si="62"/>
        <v>3.8628045749055069</v>
      </c>
      <c r="L482">
        <f t="shared" si="63"/>
        <v>4.0576923713133208</v>
      </c>
    </row>
    <row r="483" spans="1:12" x14ac:dyDescent="0.25">
      <c r="A483" t="str">
        <f t="shared" si="70"/>
        <v>KU11</v>
      </c>
      <c r="B483" t="str">
        <f t="shared" si="69"/>
        <v>Mut SAG</v>
      </c>
      <c r="C483">
        <f t="shared" si="69"/>
        <v>1</v>
      </c>
      <c r="D483">
        <v>3</v>
      </c>
      <c r="E483">
        <v>214.94</v>
      </c>
      <c r="F483">
        <v>12305.222</v>
      </c>
      <c r="G483">
        <v>3534.31</v>
      </c>
      <c r="H483">
        <v>6710.0680000000002</v>
      </c>
      <c r="I483">
        <v>9417.6470000000008</v>
      </c>
      <c r="K483">
        <f t="shared" si="62"/>
        <v>2.6646352470496364</v>
      </c>
      <c r="L483">
        <f t="shared" si="63"/>
        <v>1.4035099197206349</v>
      </c>
    </row>
    <row r="484" spans="1:12" x14ac:dyDescent="0.25">
      <c r="A484" t="str">
        <f t="shared" si="70"/>
        <v>KU11</v>
      </c>
      <c r="B484" t="str">
        <f t="shared" si="69"/>
        <v>Mut SAG</v>
      </c>
      <c r="C484">
        <f t="shared" si="69"/>
        <v>1</v>
      </c>
      <c r="D484">
        <v>4</v>
      </c>
      <c r="E484">
        <v>166.59100000000001</v>
      </c>
      <c r="F484">
        <v>7427.174</v>
      </c>
      <c r="G484">
        <v>1446.181</v>
      </c>
      <c r="H484">
        <v>1622.346</v>
      </c>
      <c r="I484">
        <v>3350.9650000000001</v>
      </c>
      <c r="K484">
        <f t="shared" si="62"/>
        <v>2.3171131414394188</v>
      </c>
      <c r="L484">
        <f t="shared" si="63"/>
        <v>2.0655057552457983</v>
      </c>
    </row>
    <row r="485" spans="1:12" x14ac:dyDescent="0.25">
      <c r="A485" t="str">
        <f t="shared" si="70"/>
        <v>KU11</v>
      </c>
      <c r="B485" t="str">
        <f t="shared" si="69"/>
        <v>Mut SAG</v>
      </c>
      <c r="C485">
        <f t="shared" si="69"/>
        <v>1</v>
      </c>
      <c r="D485">
        <v>5</v>
      </c>
      <c r="E485">
        <v>207.76</v>
      </c>
      <c r="F485">
        <v>10534.955</v>
      </c>
      <c r="G485">
        <v>2879.4360000000001</v>
      </c>
      <c r="H485">
        <v>4406.5190000000002</v>
      </c>
      <c r="I485">
        <v>9779.0730000000003</v>
      </c>
      <c r="K485">
        <f t="shared" si="62"/>
        <v>3.3961765429063191</v>
      </c>
      <c r="L485">
        <f t="shared" si="63"/>
        <v>2.2192286019871923</v>
      </c>
    </row>
    <row r="486" spans="1:12" x14ac:dyDescent="0.25">
      <c r="A486" t="str">
        <f t="shared" si="70"/>
        <v>KU11</v>
      </c>
      <c r="B486" t="str">
        <f t="shared" si="69"/>
        <v>Mut SAG</v>
      </c>
      <c r="C486">
        <f t="shared" si="69"/>
        <v>1</v>
      </c>
      <c r="D486">
        <v>6</v>
      </c>
      <c r="E486">
        <v>219.249</v>
      </c>
      <c r="F486">
        <v>16396.75</v>
      </c>
      <c r="G486">
        <v>3209.2669999999998</v>
      </c>
      <c r="H486">
        <v>3417.9839999999999</v>
      </c>
      <c r="I486">
        <v>9124.1980000000003</v>
      </c>
      <c r="K486">
        <f t="shared" si="62"/>
        <v>2.8430784973640399</v>
      </c>
      <c r="L486">
        <f t="shared" si="63"/>
        <v>2.6694677330262517</v>
      </c>
    </row>
    <row r="487" spans="1:12" x14ac:dyDescent="0.25">
      <c r="A487" t="str">
        <f t="shared" si="70"/>
        <v>KU11</v>
      </c>
      <c r="B487" t="str">
        <f t="shared" si="69"/>
        <v>Mut SAG</v>
      </c>
      <c r="C487">
        <f t="shared" si="69"/>
        <v>1</v>
      </c>
      <c r="D487">
        <v>7</v>
      </c>
      <c r="E487">
        <v>168.98400000000001</v>
      </c>
      <c r="F487">
        <v>9661.7890000000007</v>
      </c>
      <c r="G487">
        <v>2316.4740000000002</v>
      </c>
      <c r="H487">
        <v>3335.6460000000002</v>
      </c>
      <c r="I487">
        <v>6241.89</v>
      </c>
      <c r="K487">
        <f t="shared" si="62"/>
        <v>2.6945651019609977</v>
      </c>
      <c r="L487">
        <f t="shared" si="63"/>
        <v>1.8712687137663888</v>
      </c>
    </row>
    <row r="488" spans="1:12" x14ac:dyDescent="0.25">
      <c r="A488" t="str">
        <f t="shared" si="70"/>
        <v>KU11</v>
      </c>
      <c r="B488" t="str">
        <f t="shared" si="70"/>
        <v>Mut SAG</v>
      </c>
      <c r="C488">
        <f t="shared" si="70"/>
        <v>1</v>
      </c>
      <c r="D488">
        <v>8</v>
      </c>
      <c r="E488">
        <v>235.04599999999999</v>
      </c>
      <c r="F488">
        <v>12820.790999999999</v>
      </c>
      <c r="G488">
        <v>3474.951</v>
      </c>
      <c r="H488">
        <v>2455.779</v>
      </c>
      <c r="I488">
        <v>5608.0789999999997</v>
      </c>
      <c r="K488">
        <f t="shared" si="62"/>
        <v>1.6138584400182907</v>
      </c>
      <c r="L488">
        <f t="shared" si="63"/>
        <v>2.2836252773559833</v>
      </c>
    </row>
    <row r="489" spans="1:12" x14ac:dyDescent="0.25">
      <c r="A489" t="str">
        <f t="shared" si="70"/>
        <v>KU11</v>
      </c>
      <c r="B489" t="str">
        <f t="shared" si="70"/>
        <v>Mut SAG</v>
      </c>
      <c r="C489">
        <f t="shared" si="70"/>
        <v>1</v>
      </c>
      <c r="D489">
        <v>9</v>
      </c>
      <c r="E489">
        <v>119.67700000000001</v>
      </c>
      <c r="F489">
        <v>7971.4669999999996</v>
      </c>
      <c r="G489">
        <v>1214.9639999999999</v>
      </c>
      <c r="H489">
        <v>1135.02</v>
      </c>
      <c r="I489">
        <v>3293.52</v>
      </c>
      <c r="K489">
        <f t="shared" si="62"/>
        <v>2.7107963692751391</v>
      </c>
      <c r="L489">
        <f t="shared" si="63"/>
        <v>2.9017286039012529</v>
      </c>
    </row>
    <row r="490" spans="1:12" x14ac:dyDescent="0.25">
      <c r="A490" t="str">
        <f t="shared" si="70"/>
        <v>KU11</v>
      </c>
      <c r="B490" t="str">
        <f t="shared" si="70"/>
        <v>Mut SAG</v>
      </c>
      <c r="C490">
        <f t="shared" si="70"/>
        <v>1</v>
      </c>
      <c r="D490">
        <v>10</v>
      </c>
      <c r="E490">
        <v>140.262</v>
      </c>
      <c r="F490">
        <v>7545.8940000000002</v>
      </c>
      <c r="G490">
        <v>1830.105</v>
      </c>
      <c r="H490">
        <v>1617.08</v>
      </c>
      <c r="I490">
        <v>4165.2489999999998</v>
      </c>
      <c r="K490">
        <f t="shared" si="62"/>
        <v>2.2759617617568391</v>
      </c>
      <c r="L490">
        <f t="shared" si="63"/>
        <v>2.5757841294184578</v>
      </c>
    </row>
    <row r="491" spans="1:12" x14ac:dyDescent="0.25">
      <c r="A491" t="str">
        <f t="shared" si="70"/>
        <v>KU11</v>
      </c>
      <c r="B491" t="str">
        <f t="shared" si="70"/>
        <v>Mut SAG</v>
      </c>
      <c r="C491">
        <f t="shared" si="70"/>
        <v>1</v>
      </c>
      <c r="D491">
        <v>11</v>
      </c>
      <c r="E491">
        <v>189.56899999999999</v>
      </c>
      <c r="F491">
        <v>8950.9060000000009</v>
      </c>
      <c r="G491">
        <v>1456.712</v>
      </c>
      <c r="H491">
        <v>1568.252</v>
      </c>
      <c r="I491">
        <v>3049.857</v>
      </c>
      <c r="K491">
        <f t="shared" si="62"/>
        <v>2.0936581836354748</v>
      </c>
      <c r="L491">
        <f t="shared" si="63"/>
        <v>1.9447493132481259</v>
      </c>
    </row>
    <row r="492" spans="1:12" x14ac:dyDescent="0.25">
      <c r="A492" t="s">
        <v>92</v>
      </c>
      <c r="B492" t="str">
        <f t="shared" si="70"/>
        <v>Mut SAG</v>
      </c>
      <c r="C492">
        <v>1</v>
      </c>
      <c r="D492">
        <v>1</v>
      </c>
      <c r="E492">
        <v>274.3</v>
      </c>
      <c r="F492">
        <v>14154.475</v>
      </c>
      <c r="G492">
        <v>2936.4029999999998</v>
      </c>
      <c r="H492">
        <v>3239.4259999999999</v>
      </c>
      <c r="I492">
        <v>8229.0120000000006</v>
      </c>
      <c r="K492">
        <f t="shared" si="62"/>
        <v>2.8024123391782401</v>
      </c>
      <c r="L492">
        <f t="shared" si="63"/>
        <v>2.5402685537499545</v>
      </c>
    </row>
    <row r="493" spans="1:12" x14ac:dyDescent="0.25">
      <c r="A493" t="str">
        <f t="shared" ref="A493:A497" si="71">A492</f>
        <v>KU11</v>
      </c>
      <c r="B493" t="str">
        <f t="shared" si="70"/>
        <v>Mut SAG</v>
      </c>
      <c r="C493">
        <f t="shared" si="70"/>
        <v>1</v>
      </c>
      <c r="D493">
        <v>2</v>
      </c>
      <c r="E493">
        <v>298.71499999999997</v>
      </c>
      <c r="F493">
        <v>14993.653</v>
      </c>
      <c r="G493">
        <v>4045.0929999999998</v>
      </c>
      <c r="H493">
        <v>5594.6750000000002</v>
      </c>
      <c r="I493">
        <v>9005</v>
      </c>
      <c r="K493">
        <f t="shared" ref="K493:K540" si="72">I493/G493</f>
        <v>2.2261540093144956</v>
      </c>
      <c r="L493">
        <f t="shared" ref="L493:L540" si="73">I493/H493</f>
        <v>1.6095662393257875</v>
      </c>
    </row>
    <row r="494" spans="1:12" x14ac:dyDescent="0.25">
      <c r="A494" t="str">
        <f t="shared" si="71"/>
        <v>KU11</v>
      </c>
      <c r="B494" t="str">
        <f t="shared" si="70"/>
        <v>Mut SAG</v>
      </c>
      <c r="C494">
        <f t="shared" si="70"/>
        <v>1</v>
      </c>
      <c r="D494">
        <v>3</v>
      </c>
      <c r="E494">
        <v>209.196</v>
      </c>
      <c r="F494">
        <v>11490.458000000001</v>
      </c>
      <c r="G494">
        <v>2372.962</v>
      </c>
      <c r="H494">
        <v>2482.5859999999998</v>
      </c>
      <c r="I494">
        <v>5758.3940000000002</v>
      </c>
      <c r="K494">
        <f t="shared" si="72"/>
        <v>2.4266692850538694</v>
      </c>
      <c r="L494">
        <f t="shared" si="73"/>
        <v>2.3195144095713101</v>
      </c>
    </row>
    <row r="495" spans="1:12" x14ac:dyDescent="0.25">
      <c r="A495" t="str">
        <f t="shared" si="71"/>
        <v>KU11</v>
      </c>
      <c r="B495" t="str">
        <f t="shared" si="70"/>
        <v>Mut SAG</v>
      </c>
      <c r="C495">
        <f t="shared" si="70"/>
        <v>1</v>
      </c>
      <c r="D495">
        <v>4</v>
      </c>
      <c r="E495">
        <v>195.792</v>
      </c>
      <c r="F495">
        <v>11905.977999999999</v>
      </c>
      <c r="G495">
        <v>2494.0749999999998</v>
      </c>
      <c r="H495">
        <v>3258.5740000000001</v>
      </c>
      <c r="I495">
        <v>3124.5349999999999</v>
      </c>
      <c r="K495">
        <f t="shared" si="72"/>
        <v>1.2527830959373716</v>
      </c>
      <c r="L495">
        <f t="shared" si="73"/>
        <v>0.95886574925105272</v>
      </c>
    </row>
    <row r="496" spans="1:12" x14ac:dyDescent="0.25">
      <c r="A496" t="str">
        <f t="shared" si="71"/>
        <v>KU11</v>
      </c>
      <c r="B496" t="str">
        <f t="shared" si="70"/>
        <v>Mut SAG</v>
      </c>
      <c r="C496">
        <f t="shared" si="70"/>
        <v>1</v>
      </c>
      <c r="D496">
        <v>5</v>
      </c>
      <c r="E496">
        <v>157.97399999999999</v>
      </c>
      <c r="F496">
        <v>8523.4179999999997</v>
      </c>
      <c r="G496">
        <v>3123.0990000000002</v>
      </c>
      <c r="H496">
        <v>2040.7380000000001</v>
      </c>
      <c r="I496">
        <v>5181.549</v>
      </c>
      <c r="K496">
        <f t="shared" si="72"/>
        <v>1.6591049467211894</v>
      </c>
      <c r="L496">
        <f t="shared" si="73"/>
        <v>2.539056458986896</v>
      </c>
    </row>
    <row r="497" spans="1:12" x14ac:dyDescent="0.25">
      <c r="A497" t="str">
        <f t="shared" si="71"/>
        <v>KU11</v>
      </c>
      <c r="B497" t="str">
        <f t="shared" si="70"/>
        <v>Mut SAG</v>
      </c>
      <c r="C497">
        <f t="shared" si="70"/>
        <v>1</v>
      </c>
      <c r="D497">
        <v>6</v>
      </c>
      <c r="E497">
        <v>211.11099999999999</v>
      </c>
      <c r="F497">
        <v>6980.06</v>
      </c>
      <c r="G497">
        <v>1436.606</v>
      </c>
      <c r="H497">
        <v>1868.8810000000001</v>
      </c>
      <c r="I497">
        <v>3596.5430000000001</v>
      </c>
      <c r="K497">
        <f t="shared" si="72"/>
        <v>2.5034999157737055</v>
      </c>
      <c r="L497">
        <f t="shared" si="73"/>
        <v>1.9244366013673422</v>
      </c>
    </row>
    <row r="498" spans="1:12" x14ac:dyDescent="0.25">
      <c r="A498" t="s">
        <v>92</v>
      </c>
      <c r="B498" t="str">
        <f t="shared" ref="B498:C513" si="74">B497</f>
        <v>Mut SAG</v>
      </c>
      <c r="C498">
        <v>2</v>
      </c>
      <c r="D498">
        <v>1</v>
      </c>
      <c r="E498">
        <v>277.65100000000001</v>
      </c>
      <c r="F498">
        <v>9948.0570000000007</v>
      </c>
      <c r="G498">
        <v>2551.52</v>
      </c>
      <c r="H498">
        <v>4180.0889999999999</v>
      </c>
      <c r="I498">
        <v>5420.4250000000002</v>
      </c>
      <c r="K498">
        <f t="shared" si="72"/>
        <v>2.1243905593528565</v>
      </c>
      <c r="L498">
        <f t="shared" si="73"/>
        <v>1.2967247826541493</v>
      </c>
    </row>
    <row r="499" spans="1:12" x14ac:dyDescent="0.25">
      <c r="A499" t="str">
        <f t="shared" ref="A499:A502" si="75">A498</f>
        <v>KU11</v>
      </c>
      <c r="B499" t="str">
        <f t="shared" si="74"/>
        <v>Mut SAG</v>
      </c>
      <c r="C499">
        <f t="shared" si="74"/>
        <v>2</v>
      </c>
      <c r="D499">
        <v>2</v>
      </c>
      <c r="E499">
        <v>249.886</v>
      </c>
      <c r="F499">
        <v>12731.272999999999</v>
      </c>
      <c r="G499">
        <v>2175.2550000000001</v>
      </c>
      <c r="H499">
        <v>3714.7840000000001</v>
      </c>
      <c r="I499">
        <v>5976.2060000000001</v>
      </c>
      <c r="K499">
        <f t="shared" si="72"/>
        <v>2.7473588154032513</v>
      </c>
      <c r="L499">
        <f t="shared" si="73"/>
        <v>1.6087627167555367</v>
      </c>
    </row>
    <row r="500" spans="1:12" x14ac:dyDescent="0.25">
      <c r="A500" t="str">
        <f t="shared" si="75"/>
        <v>KU11</v>
      </c>
      <c r="B500" t="str">
        <f t="shared" si="74"/>
        <v>Mut SAG</v>
      </c>
      <c r="C500">
        <f t="shared" si="74"/>
        <v>2</v>
      </c>
      <c r="D500">
        <v>3</v>
      </c>
      <c r="E500">
        <v>193.87700000000001</v>
      </c>
      <c r="F500">
        <v>10748.459000000001</v>
      </c>
      <c r="G500">
        <v>1992.867</v>
      </c>
      <c r="H500">
        <v>4013.02</v>
      </c>
      <c r="I500">
        <v>5670.79</v>
      </c>
      <c r="K500">
        <f t="shared" si="72"/>
        <v>2.8455436313612501</v>
      </c>
      <c r="L500">
        <f t="shared" si="73"/>
        <v>1.4130978664447225</v>
      </c>
    </row>
    <row r="501" spans="1:12" x14ac:dyDescent="0.25">
      <c r="A501" t="str">
        <f t="shared" si="75"/>
        <v>KU11</v>
      </c>
      <c r="B501" t="str">
        <f t="shared" si="74"/>
        <v>Mut SAG</v>
      </c>
      <c r="C501">
        <f t="shared" si="74"/>
        <v>2</v>
      </c>
      <c r="D501">
        <v>4</v>
      </c>
      <c r="E501">
        <v>182.86699999999999</v>
      </c>
      <c r="F501">
        <v>11330.091</v>
      </c>
      <c r="G501">
        <v>2181.4780000000001</v>
      </c>
      <c r="H501">
        <v>4101.1019999999999</v>
      </c>
      <c r="I501">
        <v>4571.1949999999997</v>
      </c>
      <c r="K501">
        <f t="shared" si="72"/>
        <v>2.0954577584555056</v>
      </c>
      <c r="L501">
        <f t="shared" si="73"/>
        <v>1.1146260200307136</v>
      </c>
    </row>
    <row r="502" spans="1:12" x14ac:dyDescent="0.25">
      <c r="A502" t="str">
        <f t="shared" si="75"/>
        <v>KU11</v>
      </c>
      <c r="B502" t="str">
        <f t="shared" si="74"/>
        <v>Mut SAG</v>
      </c>
      <c r="C502">
        <f t="shared" si="74"/>
        <v>2</v>
      </c>
      <c r="D502">
        <v>5</v>
      </c>
      <c r="E502">
        <v>278.60899999999998</v>
      </c>
      <c r="F502">
        <v>9772.85</v>
      </c>
      <c r="G502">
        <v>1752.5550000000001</v>
      </c>
      <c r="H502">
        <v>4254.768</v>
      </c>
      <c r="I502">
        <v>3138.4180000000001</v>
      </c>
      <c r="K502">
        <f t="shared" si="72"/>
        <v>1.7907671941822083</v>
      </c>
      <c r="L502">
        <f t="shared" si="73"/>
        <v>0.73762376703030574</v>
      </c>
    </row>
    <row r="503" spans="1:12" x14ac:dyDescent="0.25">
      <c r="A503" t="s">
        <v>92</v>
      </c>
      <c r="B503" t="str">
        <f t="shared" si="74"/>
        <v>Mut SAG</v>
      </c>
      <c r="C503">
        <v>2</v>
      </c>
      <c r="D503">
        <v>1</v>
      </c>
      <c r="E503">
        <v>179.995</v>
      </c>
      <c r="F503">
        <v>16660.518</v>
      </c>
      <c r="G503">
        <v>3743.0279999999998</v>
      </c>
      <c r="H503">
        <v>3091.0259999999998</v>
      </c>
      <c r="I503">
        <v>10034.225</v>
      </c>
      <c r="K503">
        <f t="shared" si="72"/>
        <v>2.6807774347400022</v>
      </c>
      <c r="L503">
        <f t="shared" si="73"/>
        <v>3.2462441273544775</v>
      </c>
    </row>
    <row r="504" spans="1:12" x14ac:dyDescent="0.25">
      <c r="A504" t="str">
        <f t="shared" ref="A504:A508" si="76">A503</f>
        <v>KU11</v>
      </c>
      <c r="B504" t="str">
        <f t="shared" si="74"/>
        <v>Mut SAG</v>
      </c>
      <c r="C504">
        <f t="shared" si="74"/>
        <v>2</v>
      </c>
      <c r="D504">
        <v>2</v>
      </c>
      <c r="E504">
        <v>230.738</v>
      </c>
      <c r="F504">
        <v>23128.359</v>
      </c>
      <c r="G504">
        <v>6553.53</v>
      </c>
      <c r="H504">
        <v>4256.683</v>
      </c>
      <c r="I504">
        <v>11170.201999999999</v>
      </c>
      <c r="K504">
        <f t="shared" si="72"/>
        <v>1.7044557665868623</v>
      </c>
      <c r="L504">
        <f t="shared" si="73"/>
        <v>2.624156414748291</v>
      </c>
    </row>
    <row r="505" spans="1:12" x14ac:dyDescent="0.25">
      <c r="A505" t="str">
        <f t="shared" si="76"/>
        <v>KU11</v>
      </c>
      <c r="B505" t="str">
        <f t="shared" si="74"/>
        <v>Mut SAG</v>
      </c>
      <c r="C505">
        <f t="shared" si="74"/>
        <v>2</v>
      </c>
      <c r="D505">
        <v>3</v>
      </c>
      <c r="E505">
        <v>161.32499999999999</v>
      </c>
      <c r="F505">
        <v>10444.478999999999</v>
      </c>
      <c r="G505">
        <v>2148.9259999999999</v>
      </c>
      <c r="H505">
        <v>3829.1950000000002</v>
      </c>
      <c r="I505">
        <v>8814.9519999999993</v>
      </c>
      <c r="K505">
        <f t="shared" si="72"/>
        <v>4.1020267798891163</v>
      </c>
      <c r="L505">
        <f t="shared" si="73"/>
        <v>2.3020378956934811</v>
      </c>
    </row>
    <row r="506" spans="1:12" x14ac:dyDescent="0.25">
      <c r="A506" t="str">
        <f t="shared" si="76"/>
        <v>KU11</v>
      </c>
      <c r="B506" t="str">
        <f t="shared" si="74"/>
        <v>Mut SAG</v>
      </c>
      <c r="C506">
        <f t="shared" si="74"/>
        <v>2</v>
      </c>
      <c r="D506">
        <v>4</v>
      </c>
      <c r="E506">
        <v>119.199</v>
      </c>
      <c r="F506">
        <v>8724.9549999999999</v>
      </c>
      <c r="G506">
        <v>1667.8230000000001</v>
      </c>
      <c r="H506">
        <v>1365.758</v>
      </c>
      <c r="I506">
        <v>2977.0929999999998</v>
      </c>
      <c r="K506">
        <f t="shared" si="72"/>
        <v>1.7850173549591291</v>
      </c>
      <c r="L506">
        <f t="shared" si="73"/>
        <v>2.1798100395531272</v>
      </c>
    </row>
    <row r="507" spans="1:12" x14ac:dyDescent="0.25">
      <c r="A507" t="str">
        <f t="shared" si="76"/>
        <v>KU11</v>
      </c>
      <c r="B507" t="str">
        <f t="shared" si="74"/>
        <v>Mut SAG</v>
      </c>
      <c r="C507">
        <f t="shared" si="74"/>
        <v>2</v>
      </c>
      <c r="D507">
        <v>5</v>
      </c>
      <c r="E507">
        <v>200.1</v>
      </c>
      <c r="F507">
        <v>7326.1670000000004</v>
      </c>
      <c r="G507">
        <v>1565.8579999999999</v>
      </c>
      <c r="H507">
        <v>2147.011</v>
      </c>
      <c r="I507">
        <v>4976.183</v>
      </c>
      <c r="K507">
        <f t="shared" si="72"/>
        <v>3.1779273727247301</v>
      </c>
      <c r="L507">
        <f t="shared" si="73"/>
        <v>2.3177258989357763</v>
      </c>
    </row>
    <row r="508" spans="1:12" x14ac:dyDescent="0.25">
      <c r="A508" t="str">
        <f t="shared" si="76"/>
        <v>KU11</v>
      </c>
      <c r="B508" t="str">
        <f t="shared" si="74"/>
        <v>Mut SAG</v>
      </c>
      <c r="C508">
        <f t="shared" si="74"/>
        <v>2</v>
      </c>
      <c r="D508">
        <v>6</v>
      </c>
      <c r="E508">
        <v>202.01499999999999</v>
      </c>
      <c r="F508">
        <v>8486.5580000000009</v>
      </c>
      <c r="G508">
        <v>1488.7860000000001</v>
      </c>
      <c r="H508">
        <v>2254.2420000000002</v>
      </c>
      <c r="I508">
        <v>3128.3649999999998</v>
      </c>
      <c r="K508">
        <f t="shared" si="72"/>
        <v>2.1012858799048351</v>
      </c>
      <c r="L508">
        <f t="shared" si="73"/>
        <v>1.3877680391013918</v>
      </c>
    </row>
    <row r="509" spans="1:12" x14ac:dyDescent="0.25">
      <c r="A509" t="s">
        <v>92</v>
      </c>
      <c r="B509" t="str">
        <f t="shared" si="74"/>
        <v>Mut SAG</v>
      </c>
      <c r="C509">
        <v>2</v>
      </c>
      <c r="D509">
        <v>1</v>
      </c>
      <c r="E509">
        <v>218.77</v>
      </c>
      <c r="F509">
        <v>11795.875</v>
      </c>
      <c r="G509">
        <v>2592.2109999999998</v>
      </c>
      <c r="H509">
        <v>3046.5059999999999</v>
      </c>
      <c r="I509">
        <v>9760.8819999999996</v>
      </c>
      <c r="K509">
        <f t="shared" si="72"/>
        <v>3.7654658513523787</v>
      </c>
      <c r="L509">
        <f t="shared" si="73"/>
        <v>3.2039595523527606</v>
      </c>
    </row>
    <row r="510" spans="1:12" x14ac:dyDescent="0.25">
      <c r="A510" t="str">
        <f t="shared" ref="A510:C525" si="77">A509</f>
        <v>KU11</v>
      </c>
      <c r="B510" t="str">
        <f t="shared" si="74"/>
        <v>Mut SAG</v>
      </c>
      <c r="C510">
        <f t="shared" si="74"/>
        <v>2</v>
      </c>
      <c r="D510">
        <v>2</v>
      </c>
      <c r="E510">
        <v>211.589</v>
      </c>
      <c r="F510">
        <v>13224.343000000001</v>
      </c>
      <c r="G510">
        <v>2944.5410000000002</v>
      </c>
      <c r="H510">
        <v>4206.8969999999999</v>
      </c>
      <c r="I510">
        <v>11748.483</v>
      </c>
      <c r="K510">
        <f t="shared" si="72"/>
        <v>3.9899199909255803</v>
      </c>
      <c r="L510">
        <f t="shared" si="73"/>
        <v>2.7926718909447987</v>
      </c>
    </row>
    <row r="511" spans="1:12" x14ac:dyDescent="0.25">
      <c r="A511" t="str">
        <f t="shared" si="77"/>
        <v>KU11</v>
      </c>
      <c r="B511" t="str">
        <f t="shared" si="74"/>
        <v>Mut SAG</v>
      </c>
      <c r="C511">
        <f t="shared" si="74"/>
        <v>2</v>
      </c>
      <c r="D511">
        <v>3</v>
      </c>
      <c r="E511">
        <v>204.88800000000001</v>
      </c>
      <c r="F511">
        <v>19164.168000000001</v>
      </c>
      <c r="G511">
        <v>3494.0990000000002</v>
      </c>
      <c r="H511">
        <v>6486.51</v>
      </c>
      <c r="I511">
        <v>9853.7510000000002</v>
      </c>
      <c r="K511">
        <f t="shared" si="72"/>
        <v>2.8201121376354821</v>
      </c>
      <c r="L511">
        <f t="shared" si="73"/>
        <v>1.5191144390434919</v>
      </c>
    </row>
    <row r="512" spans="1:12" x14ac:dyDescent="0.25">
      <c r="A512" t="str">
        <f t="shared" si="77"/>
        <v>KU11</v>
      </c>
      <c r="B512" t="str">
        <f t="shared" si="74"/>
        <v>Mut SAG</v>
      </c>
      <c r="C512">
        <f t="shared" si="74"/>
        <v>2</v>
      </c>
      <c r="D512">
        <v>4</v>
      </c>
      <c r="E512">
        <v>244.142</v>
      </c>
      <c r="F512">
        <v>17648.574000000001</v>
      </c>
      <c r="G512">
        <v>3541.0120000000002</v>
      </c>
      <c r="H512">
        <v>6650.7079999999996</v>
      </c>
      <c r="I512">
        <v>16242.605</v>
      </c>
      <c r="K512">
        <f t="shared" si="72"/>
        <v>4.5869951866867433</v>
      </c>
      <c r="L512">
        <f t="shared" si="73"/>
        <v>2.4422369768752441</v>
      </c>
    </row>
    <row r="513" spans="1:12" x14ac:dyDescent="0.25">
      <c r="A513" t="str">
        <f t="shared" si="77"/>
        <v>KU11</v>
      </c>
      <c r="B513" t="str">
        <f t="shared" si="74"/>
        <v>Mut SAG</v>
      </c>
      <c r="C513">
        <f t="shared" si="74"/>
        <v>2</v>
      </c>
      <c r="D513">
        <v>5</v>
      </c>
      <c r="E513">
        <v>162.28200000000001</v>
      </c>
      <c r="F513">
        <v>16193.298000000001</v>
      </c>
      <c r="G513">
        <v>2712.3670000000002</v>
      </c>
      <c r="H513">
        <v>5720.576</v>
      </c>
      <c r="I513">
        <v>10157.253000000001</v>
      </c>
      <c r="K513">
        <f t="shared" si="72"/>
        <v>3.744793016579246</v>
      </c>
      <c r="L513">
        <f t="shared" si="73"/>
        <v>1.7755647333415376</v>
      </c>
    </row>
    <row r="514" spans="1:12" x14ac:dyDescent="0.25">
      <c r="A514" t="str">
        <f t="shared" si="77"/>
        <v>KU11</v>
      </c>
      <c r="B514" t="str">
        <f t="shared" si="77"/>
        <v>Mut SAG</v>
      </c>
      <c r="C514">
        <f t="shared" si="77"/>
        <v>2</v>
      </c>
      <c r="D514">
        <v>6</v>
      </c>
      <c r="E514">
        <v>184.78200000000001</v>
      </c>
      <c r="F514">
        <v>15321.569</v>
      </c>
      <c r="G514">
        <v>2899.5419999999999</v>
      </c>
      <c r="H514">
        <v>5901.5280000000002</v>
      </c>
      <c r="I514">
        <v>10929.89</v>
      </c>
      <c r="K514">
        <f t="shared" si="72"/>
        <v>3.769522910859715</v>
      </c>
      <c r="L514">
        <f t="shared" si="73"/>
        <v>1.8520440807872129</v>
      </c>
    </row>
    <row r="515" spans="1:12" x14ac:dyDescent="0.25">
      <c r="A515" t="str">
        <f t="shared" si="77"/>
        <v>KU11</v>
      </c>
      <c r="B515" t="str">
        <f t="shared" si="77"/>
        <v>Mut SAG</v>
      </c>
      <c r="C515">
        <f t="shared" si="77"/>
        <v>2</v>
      </c>
      <c r="D515">
        <v>7</v>
      </c>
      <c r="E515">
        <v>175.68600000000001</v>
      </c>
      <c r="F515">
        <v>12797.813</v>
      </c>
      <c r="G515">
        <v>1767.395</v>
      </c>
      <c r="H515">
        <v>3395.0059999999999</v>
      </c>
      <c r="I515">
        <v>7131.3320000000003</v>
      </c>
      <c r="K515">
        <f t="shared" si="72"/>
        <v>4.0349395579369638</v>
      </c>
      <c r="L515">
        <f t="shared" si="73"/>
        <v>2.1005359047966339</v>
      </c>
    </row>
    <row r="516" spans="1:12" x14ac:dyDescent="0.25">
      <c r="A516" t="str">
        <f t="shared" si="77"/>
        <v>KU11</v>
      </c>
      <c r="B516" t="str">
        <f t="shared" si="77"/>
        <v>Mut SAG</v>
      </c>
      <c r="C516">
        <f t="shared" si="77"/>
        <v>2</v>
      </c>
      <c r="D516">
        <v>8</v>
      </c>
      <c r="E516">
        <v>206.80199999999999</v>
      </c>
      <c r="F516">
        <v>8924.5769999999993</v>
      </c>
      <c r="G516">
        <v>1943.0809999999999</v>
      </c>
      <c r="H516">
        <v>7552.5959999999995</v>
      </c>
      <c r="I516">
        <v>6112.16</v>
      </c>
      <c r="K516">
        <f t="shared" si="72"/>
        <v>3.1456022677387101</v>
      </c>
      <c r="L516">
        <f t="shared" si="73"/>
        <v>0.80927935242398774</v>
      </c>
    </row>
    <row r="517" spans="1:12" x14ac:dyDescent="0.25">
      <c r="A517" t="str">
        <f t="shared" si="77"/>
        <v>KU11</v>
      </c>
      <c r="B517" t="str">
        <f t="shared" si="77"/>
        <v>Mut SAG</v>
      </c>
      <c r="C517">
        <f t="shared" si="77"/>
        <v>2</v>
      </c>
      <c r="D517">
        <v>9</v>
      </c>
      <c r="E517">
        <v>240.791</v>
      </c>
      <c r="F517">
        <v>9435.36</v>
      </c>
      <c r="G517">
        <v>2032.6</v>
      </c>
      <c r="H517">
        <v>6924.5290000000005</v>
      </c>
      <c r="I517">
        <v>5156.1769999999997</v>
      </c>
      <c r="K517">
        <f t="shared" si="72"/>
        <v>2.5367396438059626</v>
      </c>
      <c r="L517">
        <f t="shared" si="73"/>
        <v>0.74462494127759438</v>
      </c>
    </row>
    <row r="518" spans="1:12" x14ac:dyDescent="0.25">
      <c r="A518" t="str">
        <f t="shared" si="77"/>
        <v>KU11</v>
      </c>
      <c r="B518" t="str">
        <f t="shared" si="77"/>
        <v>Mut SAG</v>
      </c>
      <c r="C518">
        <f t="shared" si="77"/>
        <v>2</v>
      </c>
      <c r="D518">
        <v>10</v>
      </c>
      <c r="E518">
        <v>149.83600000000001</v>
      </c>
      <c r="F518">
        <v>7233.7759999999998</v>
      </c>
      <c r="G518">
        <v>1048.373</v>
      </c>
      <c r="H518">
        <v>3341.8690000000001</v>
      </c>
      <c r="I518">
        <v>4399.3379999999997</v>
      </c>
      <c r="K518">
        <f t="shared" si="72"/>
        <v>4.1963480555107768</v>
      </c>
      <c r="L518">
        <f t="shared" si="73"/>
        <v>1.3164304166321299</v>
      </c>
    </row>
    <row r="519" spans="1:12" x14ac:dyDescent="0.25">
      <c r="A519" t="str">
        <f t="shared" si="77"/>
        <v>KU11</v>
      </c>
      <c r="B519" t="str">
        <f t="shared" si="77"/>
        <v>Mut SAG</v>
      </c>
      <c r="C519">
        <f t="shared" si="77"/>
        <v>2</v>
      </c>
      <c r="D519">
        <v>11</v>
      </c>
      <c r="E519">
        <v>275.25799999999998</v>
      </c>
      <c r="F519">
        <v>8671.8179999999993</v>
      </c>
      <c r="G519">
        <v>2191.0520000000001</v>
      </c>
      <c r="H519">
        <v>5765.0959999999995</v>
      </c>
      <c r="I519">
        <v>6271.0910000000003</v>
      </c>
      <c r="K519">
        <f t="shared" si="72"/>
        <v>2.8621370008562095</v>
      </c>
      <c r="L519">
        <f t="shared" si="73"/>
        <v>1.0877687032444907</v>
      </c>
    </row>
    <row r="520" spans="1:12" x14ac:dyDescent="0.25">
      <c r="A520" t="s">
        <v>92</v>
      </c>
      <c r="B520" t="str">
        <f t="shared" si="77"/>
        <v>Mut SAG</v>
      </c>
      <c r="C520">
        <v>2</v>
      </c>
      <c r="D520">
        <v>1</v>
      </c>
      <c r="E520">
        <v>242.70599999999999</v>
      </c>
      <c r="F520">
        <v>18064.573</v>
      </c>
      <c r="G520">
        <v>5389.7879999999996</v>
      </c>
      <c r="H520">
        <v>7839.3429999999998</v>
      </c>
      <c r="I520">
        <v>8534.4290000000001</v>
      </c>
      <c r="K520">
        <f t="shared" si="72"/>
        <v>1.583444283893912</v>
      </c>
      <c r="L520">
        <f t="shared" si="73"/>
        <v>1.0886663589027805</v>
      </c>
    </row>
    <row r="521" spans="1:12" x14ac:dyDescent="0.25">
      <c r="A521" t="str">
        <f t="shared" ref="A521:C535" si="78">A520</f>
        <v>KU11</v>
      </c>
      <c r="B521" t="str">
        <f t="shared" si="77"/>
        <v>Mut SAG</v>
      </c>
      <c r="C521">
        <f t="shared" si="77"/>
        <v>2</v>
      </c>
      <c r="D521">
        <v>2</v>
      </c>
      <c r="E521">
        <v>259.45999999999998</v>
      </c>
      <c r="F521">
        <v>19298.685000000001</v>
      </c>
      <c r="G521">
        <v>6496.5630000000001</v>
      </c>
      <c r="H521">
        <v>6273.9639999999999</v>
      </c>
      <c r="I521">
        <v>9629.7150000000001</v>
      </c>
      <c r="K521">
        <f t="shared" si="72"/>
        <v>1.4822783985932253</v>
      </c>
      <c r="L521">
        <f t="shared" si="73"/>
        <v>1.5348693425719371</v>
      </c>
    </row>
    <row r="522" spans="1:12" x14ac:dyDescent="0.25">
      <c r="A522" t="str">
        <f t="shared" si="78"/>
        <v>KU11</v>
      </c>
      <c r="B522" t="str">
        <f t="shared" si="77"/>
        <v>Mut SAG</v>
      </c>
      <c r="C522">
        <f t="shared" si="77"/>
        <v>2</v>
      </c>
      <c r="D522">
        <v>3</v>
      </c>
      <c r="E522">
        <v>183.346</v>
      </c>
      <c r="F522">
        <v>8506.6640000000007</v>
      </c>
      <c r="G522">
        <v>2354.7710000000002</v>
      </c>
      <c r="H522">
        <v>2484.5010000000002</v>
      </c>
      <c r="I522">
        <v>6899.6369999999997</v>
      </c>
      <c r="K522">
        <f t="shared" si="72"/>
        <v>2.9300670850796102</v>
      </c>
      <c r="L522">
        <f t="shared" si="73"/>
        <v>2.7770715326739652</v>
      </c>
    </row>
    <row r="523" spans="1:12" x14ac:dyDescent="0.25">
      <c r="A523" t="str">
        <f t="shared" si="78"/>
        <v>KU11</v>
      </c>
      <c r="B523" t="str">
        <f t="shared" si="77"/>
        <v>Mut SAG</v>
      </c>
      <c r="C523">
        <f t="shared" si="77"/>
        <v>2</v>
      </c>
      <c r="D523">
        <v>4</v>
      </c>
      <c r="E523">
        <v>161.32499999999999</v>
      </c>
      <c r="F523">
        <v>11543.116</v>
      </c>
      <c r="G523">
        <v>4840.7079999999996</v>
      </c>
      <c r="H523">
        <v>4275.8310000000001</v>
      </c>
      <c r="I523">
        <v>8629.2129999999997</v>
      </c>
      <c r="K523">
        <f t="shared" si="72"/>
        <v>1.7826344823938978</v>
      </c>
      <c r="L523">
        <f t="shared" si="73"/>
        <v>2.018137059205567</v>
      </c>
    </row>
    <row r="524" spans="1:12" x14ac:dyDescent="0.25">
      <c r="A524" t="str">
        <f t="shared" si="78"/>
        <v>KU11</v>
      </c>
      <c r="B524" t="str">
        <f t="shared" si="77"/>
        <v>Mut SAG</v>
      </c>
      <c r="C524">
        <f t="shared" si="77"/>
        <v>2</v>
      </c>
      <c r="D524">
        <v>5</v>
      </c>
      <c r="E524">
        <v>128.29400000000001</v>
      </c>
      <c r="F524">
        <v>10057.203</v>
      </c>
      <c r="G524">
        <v>2773.163</v>
      </c>
      <c r="H524">
        <v>3225.5430000000001</v>
      </c>
      <c r="I524">
        <v>6142.3190000000004</v>
      </c>
      <c r="K524">
        <f t="shared" si="72"/>
        <v>2.2149145217933457</v>
      </c>
      <c r="L524">
        <f t="shared" si="73"/>
        <v>1.9042744120912356</v>
      </c>
    </row>
    <row r="525" spans="1:12" x14ac:dyDescent="0.25">
      <c r="A525" t="str">
        <f t="shared" si="78"/>
        <v>KU11</v>
      </c>
      <c r="B525" t="str">
        <f t="shared" si="77"/>
        <v>Mut SAG</v>
      </c>
      <c r="C525">
        <f t="shared" si="77"/>
        <v>2</v>
      </c>
      <c r="D525">
        <v>6</v>
      </c>
      <c r="E525">
        <v>131.166</v>
      </c>
      <c r="F525">
        <v>10938.985000000001</v>
      </c>
      <c r="G525">
        <v>2724.8130000000001</v>
      </c>
      <c r="H525">
        <v>2436.1509999999998</v>
      </c>
      <c r="I525">
        <v>4913.4719999999998</v>
      </c>
      <c r="K525">
        <f t="shared" si="72"/>
        <v>1.8032327356042412</v>
      </c>
      <c r="L525">
        <f t="shared" si="73"/>
        <v>2.0168996092606739</v>
      </c>
    </row>
    <row r="526" spans="1:12" x14ac:dyDescent="0.25">
      <c r="A526" t="str">
        <f t="shared" si="78"/>
        <v>KU11</v>
      </c>
      <c r="B526" t="str">
        <f t="shared" si="78"/>
        <v>Mut SAG</v>
      </c>
      <c r="C526">
        <f t="shared" si="78"/>
        <v>2</v>
      </c>
      <c r="D526">
        <v>7</v>
      </c>
      <c r="E526">
        <v>290.577</v>
      </c>
      <c r="F526">
        <v>12559.895</v>
      </c>
      <c r="G526">
        <v>4719.116</v>
      </c>
      <c r="H526">
        <v>5451.5410000000002</v>
      </c>
      <c r="I526">
        <v>5712.9160000000002</v>
      </c>
      <c r="K526">
        <f t="shared" si="72"/>
        <v>1.2105902885201381</v>
      </c>
      <c r="L526">
        <f t="shared" si="73"/>
        <v>1.0479451589926592</v>
      </c>
    </row>
    <row r="527" spans="1:12" x14ac:dyDescent="0.25">
      <c r="A527" t="str">
        <f t="shared" si="78"/>
        <v>KU11</v>
      </c>
      <c r="B527" t="str">
        <f t="shared" si="78"/>
        <v>Mut SAG</v>
      </c>
      <c r="C527">
        <f t="shared" si="78"/>
        <v>2</v>
      </c>
      <c r="D527">
        <v>8</v>
      </c>
      <c r="E527">
        <v>269.03500000000003</v>
      </c>
      <c r="F527">
        <v>9516.74</v>
      </c>
      <c r="G527">
        <v>2328.9209999999998</v>
      </c>
      <c r="H527">
        <v>5447.2330000000002</v>
      </c>
      <c r="I527">
        <v>5243.3029999999999</v>
      </c>
      <c r="K527">
        <f t="shared" si="72"/>
        <v>2.2513872303955353</v>
      </c>
      <c r="L527">
        <f t="shared" si="73"/>
        <v>0.96256264419017867</v>
      </c>
    </row>
    <row r="528" spans="1:12" x14ac:dyDescent="0.25">
      <c r="A528" t="str">
        <f t="shared" si="78"/>
        <v>KU11</v>
      </c>
      <c r="B528" t="str">
        <f t="shared" si="78"/>
        <v>Mut SAG</v>
      </c>
      <c r="C528">
        <f t="shared" si="78"/>
        <v>2</v>
      </c>
      <c r="D528">
        <v>9</v>
      </c>
      <c r="E528">
        <v>198.18600000000001</v>
      </c>
      <c r="F528">
        <v>6622.4639999999999</v>
      </c>
      <c r="G528">
        <v>2141.2669999999998</v>
      </c>
      <c r="H528">
        <v>3997.701</v>
      </c>
      <c r="I528">
        <v>3695.1570000000002</v>
      </c>
      <c r="K528">
        <f t="shared" si="72"/>
        <v>1.7256871749296097</v>
      </c>
      <c r="L528">
        <f t="shared" si="73"/>
        <v>0.92432050320921955</v>
      </c>
    </row>
    <row r="529" spans="1:14" x14ac:dyDescent="0.25">
      <c r="A529" t="s">
        <v>92</v>
      </c>
      <c r="B529" t="str">
        <f t="shared" si="78"/>
        <v>Mut SAG</v>
      </c>
      <c r="C529">
        <v>2</v>
      </c>
      <c r="D529">
        <v>1</v>
      </c>
      <c r="E529">
        <v>188.61099999999999</v>
      </c>
      <c r="F529">
        <v>13117.111999999999</v>
      </c>
      <c r="G529">
        <v>2674.07</v>
      </c>
      <c r="H529">
        <v>3022.0920000000001</v>
      </c>
      <c r="I529">
        <v>8494.2170000000006</v>
      </c>
      <c r="K529">
        <f t="shared" si="72"/>
        <v>3.1765125819443769</v>
      </c>
      <c r="L529">
        <f t="shared" si="73"/>
        <v>2.8107076157840329</v>
      </c>
    </row>
    <row r="530" spans="1:14" x14ac:dyDescent="0.25">
      <c r="A530" t="str">
        <f t="shared" ref="A530:A534" si="79">A529</f>
        <v>KU11</v>
      </c>
      <c r="B530" t="str">
        <f t="shared" si="78"/>
        <v>Mut SAG</v>
      </c>
      <c r="C530">
        <f t="shared" si="78"/>
        <v>2</v>
      </c>
      <c r="D530">
        <v>2</v>
      </c>
      <c r="E530">
        <v>287.70400000000001</v>
      </c>
      <c r="F530">
        <v>21534.736000000001</v>
      </c>
      <c r="G530">
        <v>4284.9269999999997</v>
      </c>
      <c r="H530">
        <v>6074.8209999999999</v>
      </c>
      <c r="I530">
        <v>11546.946</v>
      </c>
      <c r="K530">
        <f t="shared" si="72"/>
        <v>2.6947824315326727</v>
      </c>
      <c r="L530">
        <f t="shared" si="73"/>
        <v>1.9007878586052165</v>
      </c>
    </row>
    <row r="531" spans="1:14" x14ac:dyDescent="0.25">
      <c r="A531" t="str">
        <f t="shared" si="79"/>
        <v>KU11</v>
      </c>
      <c r="B531" t="str">
        <f t="shared" si="78"/>
        <v>Mut SAG</v>
      </c>
      <c r="C531">
        <f t="shared" si="78"/>
        <v>2</v>
      </c>
      <c r="D531">
        <v>3</v>
      </c>
      <c r="E531">
        <v>137.86799999999999</v>
      </c>
      <c r="F531">
        <v>5504.6779999999999</v>
      </c>
      <c r="G531">
        <v>1379.64</v>
      </c>
      <c r="H531">
        <v>3023.049</v>
      </c>
      <c r="I531">
        <v>4296.8940000000002</v>
      </c>
      <c r="K531">
        <f t="shared" si="72"/>
        <v>3.1145037835957208</v>
      </c>
      <c r="L531">
        <f t="shared" si="73"/>
        <v>1.4213775562354432</v>
      </c>
    </row>
    <row r="532" spans="1:14" x14ac:dyDescent="0.25">
      <c r="A532" t="str">
        <f t="shared" si="79"/>
        <v>KU11</v>
      </c>
      <c r="B532" t="str">
        <f t="shared" si="78"/>
        <v>Mut SAG</v>
      </c>
      <c r="C532">
        <f t="shared" si="78"/>
        <v>2</v>
      </c>
      <c r="D532">
        <v>4</v>
      </c>
      <c r="E532">
        <v>194.35599999999999</v>
      </c>
      <c r="F532">
        <v>8714.4230000000007</v>
      </c>
      <c r="G532">
        <v>2637.6880000000001</v>
      </c>
      <c r="H532">
        <v>3767.442</v>
      </c>
      <c r="I532">
        <v>6919.7420000000002</v>
      </c>
      <c r="K532">
        <f t="shared" si="72"/>
        <v>2.623411866756038</v>
      </c>
      <c r="L532">
        <f t="shared" si="73"/>
        <v>1.8367215739485838</v>
      </c>
    </row>
    <row r="533" spans="1:14" x14ac:dyDescent="0.25">
      <c r="A533" t="str">
        <f t="shared" si="79"/>
        <v>KU11</v>
      </c>
      <c r="B533" t="str">
        <f t="shared" si="78"/>
        <v>Mut SAG</v>
      </c>
      <c r="C533">
        <f t="shared" si="78"/>
        <v>2</v>
      </c>
      <c r="D533">
        <v>5</v>
      </c>
      <c r="E533">
        <v>143.13399999999999</v>
      </c>
      <c r="F533">
        <v>8018.8590000000004</v>
      </c>
      <c r="G533">
        <v>4494.6009999999997</v>
      </c>
      <c r="H533">
        <v>2544.34</v>
      </c>
      <c r="I533">
        <v>3046.9839999999999</v>
      </c>
      <c r="K533">
        <f t="shared" si="72"/>
        <v>0.67792090999846266</v>
      </c>
      <c r="L533">
        <f t="shared" si="73"/>
        <v>1.1975537860506063</v>
      </c>
    </row>
    <row r="534" spans="1:14" x14ac:dyDescent="0.25">
      <c r="A534" t="str">
        <f t="shared" si="79"/>
        <v>KU11</v>
      </c>
      <c r="B534" t="str">
        <f t="shared" si="78"/>
        <v>Mut SAG</v>
      </c>
      <c r="C534">
        <f t="shared" si="78"/>
        <v>2</v>
      </c>
      <c r="D534">
        <v>6</v>
      </c>
      <c r="E534">
        <v>221.16399999999999</v>
      </c>
      <c r="F534">
        <v>10161.561</v>
      </c>
      <c r="G534">
        <v>4464.9210000000003</v>
      </c>
      <c r="H534">
        <v>4158.0690000000004</v>
      </c>
      <c r="I534">
        <v>4127.91</v>
      </c>
      <c r="K534">
        <f t="shared" si="72"/>
        <v>0.9245202770664922</v>
      </c>
      <c r="L534">
        <f t="shared" si="73"/>
        <v>0.99274687360887937</v>
      </c>
    </row>
    <row r="535" spans="1:14" x14ac:dyDescent="0.25">
      <c r="A535" t="s">
        <v>92</v>
      </c>
      <c r="B535" t="str">
        <f t="shared" si="78"/>
        <v>Mut SAG</v>
      </c>
      <c r="C535">
        <v>2</v>
      </c>
      <c r="D535">
        <v>1</v>
      </c>
      <c r="E535">
        <v>208.71700000000001</v>
      </c>
      <c r="F535">
        <v>18863.060000000001</v>
      </c>
      <c r="G535">
        <v>3673.6149999999998</v>
      </c>
      <c r="H535">
        <v>4655.4480000000003</v>
      </c>
      <c r="I535">
        <v>11018.93</v>
      </c>
      <c r="K535">
        <f t="shared" si="72"/>
        <v>2.9994787151075988</v>
      </c>
      <c r="L535">
        <f t="shared" si="73"/>
        <v>2.3668892875615835</v>
      </c>
    </row>
    <row r="536" spans="1:14" x14ac:dyDescent="0.25">
      <c r="A536" t="str">
        <f t="shared" ref="A536:C540" si="80">A535</f>
        <v>KU11</v>
      </c>
      <c r="B536" t="str">
        <f t="shared" si="80"/>
        <v>Mut SAG</v>
      </c>
      <c r="C536">
        <f t="shared" si="80"/>
        <v>2</v>
      </c>
      <c r="D536">
        <v>2</v>
      </c>
      <c r="E536">
        <v>230.738</v>
      </c>
      <c r="F536">
        <v>15209.550999999999</v>
      </c>
      <c r="G536">
        <v>2264.7739999999999</v>
      </c>
      <c r="H536">
        <v>3952.7020000000002</v>
      </c>
      <c r="I536">
        <v>6786.1819999999998</v>
      </c>
      <c r="K536">
        <f t="shared" si="72"/>
        <v>2.9964058223911083</v>
      </c>
      <c r="L536">
        <f t="shared" si="73"/>
        <v>1.7168463496615731</v>
      </c>
    </row>
    <row r="537" spans="1:14" x14ac:dyDescent="0.25">
      <c r="A537" t="str">
        <f t="shared" si="80"/>
        <v>KU11</v>
      </c>
      <c r="B537" t="str">
        <f t="shared" si="80"/>
        <v>Mut SAG</v>
      </c>
      <c r="C537">
        <f t="shared" si="80"/>
        <v>2</v>
      </c>
      <c r="D537">
        <v>3</v>
      </c>
      <c r="E537">
        <v>140.74100000000001</v>
      </c>
      <c r="F537">
        <v>11446.896000000001</v>
      </c>
      <c r="G537">
        <v>1396.395</v>
      </c>
      <c r="H537">
        <v>3835.4189999999999</v>
      </c>
      <c r="I537">
        <v>3562.076</v>
      </c>
      <c r="K537">
        <f t="shared" si="72"/>
        <v>2.5509085896182673</v>
      </c>
      <c r="L537">
        <f t="shared" si="73"/>
        <v>0.92873190647488579</v>
      </c>
    </row>
    <row r="538" spans="1:14" x14ac:dyDescent="0.25">
      <c r="A538" t="str">
        <f t="shared" si="80"/>
        <v>KU11</v>
      </c>
      <c r="B538" t="str">
        <f t="shared" si="80"/>
        <v>Mut SAG</v>
      </c>
      <c r="C538">
        <f t="shared" si="80"/>
        <v>2</v>
      </c>
      <c r="D538">
        <v>4</v>
      </c>
      <c r="E538">
        <v>157.017</v>
      </c>
      <c r="F538">
        <v>8550.7049999999999</v>
      </c>
      <c r="G538">
        <v>2797.5770000000002</v>
      </c>
      <c r="H538">
        <v>4800.9750000000004</v>
      </c>
      <c r="I538">
        <v>3996.7440000000001</v>
      </c>
      <c r="K538">
        <f t="shared" si="72"/>
        <v>1.4286448594623131</v>
      </c>
      <c r="L538">
        <f t="shared" si="73"/>
        <v>0.83248590130129818</v>
      </c>
    </row>
    <row r="539" spans="1:14" x14ac:dyDescent="0.25">
      <c r="A539" t="str">
        <f t="shared" si="80"/>
        <v>KU11</v>
      </c>
      <c r="B539" t="str">
        <f t="shared" si="80"/>
        <v>Mut SAG</v>
      </c>
      <c r="C539">
        <f t="shared" si="80"/>
        <v>2</v>
      </c>
      <c r="D539">
        <v>5</v>
      </c>
      <c r="E539">
        <v>102.444</v>
      </c>
      <c r="F539">
        <v>5543.9319999999998</v>
      </c>
      <c r="G539">
        <v>1103.904</v>
      </c>
      <c r="H539">
        <v>1753.991</v>
      </c>
      <c r="I539">
        <v>3242.777</v>
      </c>
      <c r="K539">
        <f t="shared" si="72"/>
        <v>2.9375534466765227</v>
      </c>
      <c r="L539">
        <f t="shared" si="73"/>
        <v>1.8487991101436667</v>
      </c>
    </row>
    <row r="540" spans="1:14" x14ac:dyDescent="0.25">
      <c r="A540" t="str">
        <f t="shared" si="80"/>
        <v>KU11</v>
      </c>
      <c r="B540" t="str">
        <f t="shared" si="80"/>
        <v>Mut SAG</v>
      </c>
      <c r="C540">
        <f t="shared" si="80"/>
        <v>2</v>
      </c>
      <c r="D540">
        <v>6</v>
      </c>
      <c r="E540">
        <v>252.28</v>
      </c>
      <c r="F540">
        <v>10129.009</v>
      </c>
      <c r="G540">
        <v>3075.2280000000001</v>
      </c>
      <c r="H540">
        <v>6135.6170000000002</v>
      </c>
      <c r="I540">
        <v>6549.7</v>
      </c>
      <c r="K540">
        <f t="shared" si="72"/>
        <v>2.1298258210448133</v>
      </c>
      <c r="L540">
        <f t="shared" si="73"/>
        <v>1.0674884041816821</v>
      </c>
      <c r="N540">
        <v>88</v>
      </c>
    </row>
    <row r="541" spans="1:14" ht="15.75" x14ac:dyDescent="0.25">
      <c r="E541" s="2">
        <f>AVERAGE(E278:E540)</f>
        <v>187.441060836502</v>
      </c>
      <c r="F541" s="2">
        <f t="shared" ref="F541:I541" si="81">AVERAGE(F278:F540)</f>
        <v>8675.715258555143</v>
      </c>
      <c r="G541" s="2">
        <f t="shared" si="81"/>
        <v>2023.8863041825109</v>
      </c>
      <c r="H541" s="2">
        <f t="shared" si="81"/>
        <v>1941.2843878326994</v>
      </c>
      <c r="I541" s="2">
        <f t="shared" si="81"/>
        <v>4982.995699619767</v>
      </c>
      <c r="J541" s="2"/>
      <c r="K541" s="2">
        <f>AVERAGE(K278:K540)</f>
        <v>2.6066508458350008</v>
      </c>
      <c r="L541" s="2">
        <f>AVERAGE(L278:L452)</f>
        <v>4.7429909326046271</v>
      </c>
    </row>
    <row r="542" spans="1:14" x14ac:dyDescent="0.25">
      <c r="E542">
        <f>STDEV(E278:E540)</f>
        <v>49.437808999546654</v>
      </c>
      <c r="F542">
        <f t="shared" ref="F542:I542" si="82">STDEV(F278:F540)</f>
        <v>4115.0879989701425</v>
      </c>
      <c r="G542">
        <f t="shared" si="82"/>
        <v>1134.6635439963211</v>
      </c>
      <c r="H542">
        <f t="shared" si="82"/>
        <v>1591.1164118887475</v>
      </c>
      <c r="I542">
        <f t="shared" si="82"/>
        <v>2837.1329117727064</v>
      </c>
      <c r="K542">
        <f>STDEV(K278:K540)</f>
        <v>0.86260388494679952</v>
      </c>
      <c r="L542">
        <f>STDEV(L278:L452)</f>
        <v>4.592844722123921</v>
      </c>
    </row>
    <row r="543" spans="1:14" ht="15.75" x14ac:dyDescent="0.25">
      <c r="E543" s="2">
        <f>E542/SQRT(COUNT(E278:E540))</f>
        <v>3.0484658977205621</v>
      </c>
      <c r="F543" s="2">
        <f t="shared" ref="F543:I543" si="83">F542/SQRT(COUNT(F278:F540))</f>
        <v>253.74719642398921</v>
      </c>
      <c r="G543" s="2">
        <f t="shared" si="83"/>
        <v>69.966351447558253</v>
      </c>
      <c r="H543" s="2">
        <f t="shared" si="83"/>
        <v>98.112441046706351</v>
      </c>
      <c r="I543" s="2">
        <f t="shared" si="83"/>
        <v>174.94510990402196</v>
      </c>
      <c r="J543" s="2"/>
      <c r="K543" s="2">
        <f>K542/SQRT(COUNT(K278:K540))</f>
        <v>5.3190434198362294E-2</v>
      </c>
      <c r="L543" s="2">
        <f>L542/SQRT(COUNT(L278:L452))</f>
        <v>0.34718642700215568</v>
      </c>
    </row>
  </sheetData>
  <conditionalFormatting sqref="B1">
    <cfRule type="cellIs" dxfId="5" priority="1" operator="equal">
      <formula>"L-dopa + SAG"</formula>
    </cfRule>
    <cfRule type="cellIs" dxfId="4" priority="2" operator="equal">
      <formula>"mutant"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4"/>
  <sheetViews>
    <sheetView workbookViewId="0">
      <selection activeCell="O21" sqref="O21"/>
    </sheetView>
  </sheetViews>
  <sheetFormatPr defaultRowHeight="15" x14ac:dyDescent="0.25"/>
  <sheetData>
    <row r="1" spans="1:20" x14ac:dyDescent="0.25">
      <c r="A1" s="16" t="s">
        <v>0</v>
      </c>
      <c r="B1" s="14" t="s">
        <v>49</v>
      </c>
      <c r="C1" s="16" t="s">
        <v>50</v>
      </c>
      <c r="D1" s="16" t="s">
        <v>51</v>
      </c>
      <c r="E1" s="16" t="s">
        <v>3</v>
      </c>
      <c r="F1" s="16" t="s">
        <v>51</v>
      </c>
      <c r="G1" s="16" t="s">
        <v>52</v>
      </c>
      <c r="H1" s="16" t="s">
        <v>53</v>
      </c>
      <c r="I1" s="16" t="s">
        <v>54</v>
      </c>
      <c r="K1" s="16" t="s">
        <v>55</v>
      </c>
      <c r="L1" s="16" t="s">
        <v>56</v>
      </c>
    </row>
    <row r="2" spans="1:20" x14ac:dyDescent="0.25">
      <c r="A2" t="s">
        <v>95</v>
      </c>
      <c r="B2" t="s">
        <v>96</v>
      </c>
      <c r="C2">
        <v>1</v>
      </c>
      <c r="D2">
        <v>1</v>
      </c>
      <c r="E2">
        <v>201.53700000000001</v>
      </c>
      <c r="F2">
        <v>19840.583999999999</v>
      </c>
      <c r="G2">
        <v>4068.55</v>
      </c>
      <c r="H2">
        <v>3032.623</v>
      </c>
      <c r="I2">
        <v>24321.780999999999</v>
      </c>
      <c r="K2">
        <f>I2/G2</f>
        <v>5.9779973209128556</v>
      </c>
      <c r="L2">
        <f>I2/H2</f>
        <v>8.0200476617106702</v>
      </c>
    </row>
    <row r="3" spans="1:20" x14ac:dyDescent="0.25">
      <c r="A3" t="str">
        <f t="shared" ref="A3:C11" si="0">A2</f>
        <v>MY1</v>
      </c>
      <c r="B3" t="str">
        <f t="shared" si="0"/>
        <v>M2+/-</v>
      </c>
      <c r="C3">
        <f t="shared" si="0"/>
        <v>1</v>
      </c>
      <c r="D3">
        <v>2</v>
      </c>
      <c r="E3">
        <v>224.51499999999999</v>
      </c>
      <c r="F3">
        <v>17253.638999999999</v>
      </c>
      <c r="G3">
        <v>3170.97</v>
      </c>
      <c r="H3">
        <v>1493.5730000000001</v>
      </c>
      <c r="I3">
        <v>21361.442999999999</v>
      </c>
      <c r="K3">
        <f t="shared" ref="K3:K210" si="1">I3/G3</f>
        <v>6.7365642059054487</v>
      </c>
      <c r="L3">
        <f t="shared" ref="L3:L210" si="2">I3/H3</f>
        <v>14.302242341017143</v>
      </c>
      <c r="R3" t="s">
        <v>97</v>
      </c>
    </row>
    <row r="4" spans="1:20" x14ac:dyDescent="0.25">
      <c r="A4" t="str">
        <f t="shared" si="0"/>
        <v>MY1</v>
      </c>
      <c r="B4" t="str">
        <f t="shared" si="0"/>
        <v>M2+/-</v>
      </c>
      <c r="C4">
        <f t="shared" si="0"/>
        <v>1</v>
      </c>
      <c r="D4">
        <v>3</v>
      </c>
      <c r="E4">
        <v>195.31299999999999</v>
      </c>
      <c r="F4">
        <v>15580.072</v>
      </c>
      <c r="G4">
        <v>2845.4479999999999</v>
      </c>
      <c r="H4">
        <v>1503.626</v>
      </c>
      <c r="I4">
        <v>17541.343000000001</v>
      </c>
      <c r="K4">
        <f t="shared" si="1"/>
        <v>6.1647034140142436</v>
      </c>
      <c r="L4">
        <f t="shared" si="2"/>
        <v>11.666027988342847</v>
      </c>
      <c r="R4" t="s">
        <v>98</v>
      </c>
      <c r="S4">
        <v>1</v>
      </c>
      <c r="T4">
        <f>AVERAGEIFS(K:K,A:A,R4,C:C,S4)</f>
        <v>7.1387521158590825</v>
      </c>
    </row>
    <row r="5" spans="1:20" x14ac:dyDescent="0.25">
      <c r="A5" t="str">
        <f t="shared" si="0"/>
        <v>MY1</v>
      </c>
      <c r="B5" t="str">
        <f t="shared" si="0"/>
        <v>M2+/-</v>
      </c>
      <c r="C5">
        <f t="shared" si="0"/>
        <v>1</v>
      </c>
      <c r="D5">
        <v>4</v>
      </c>
      <c r="E5">
        <v>168.02699999999999</v>
      </c>
      <c r="F5">
        <v>14846.21</v>
      </c>
      <c r="G5">
        <v>2971.348</v>
      </c>
      <c r="H5">
        <v>4059.933</v>
      </c>
      <c r="I5">
        <v>14057.776</v>
      </c>
      <c r="K5">
        <f t="shared" si="1"/>
        <v>4.7311105935757105</v>
      </c>
      <c r="L5">
        <f t="shared" si="2"/>
        <v>3.4625635447678569</v>
      </c>
      <c r="R5" t="s">
        <v>99</v>
      </c>
      <c r="S5">
        <v>1</v>
      </c>
      <c r="T5">
        <f t="shared" ref="T5:T11" si="3">AVERAGEIFS(K:K,A:A,R5,C:C,S5)</f>
        <v>5.91256092719747</v>
      </c>
    </row>
    <row r="6" spans="1:20" x14ac:dyDescent="0.25">
      <c r="A6" t="str">
        <f t="shared" si="0"/>
        <v>MY1</v>
      </c>
      <c r="B6" t="str">
        <f t="shared" si="0"/>
        <v>M2+/-</v>
      </c>
      <c r="C6">
        <f t="shared" si="0"/>
        <v>1</v>
      </c>
      <c r="D6">
        <v>5</v>
      </c>
      <c r="E6">
        <v>203.93</v>
      </c>
      <c r="F6">
        <v>20485.883999999998</v>
      </c>
      <c r="G6">
        <v>3418.4630000000002</v>
      </c>
      <c r="H6">
        <v>1493.5730000000001</v>
      </c>
      <c r="I6">
        <v>24035.991999999998</v>
      </c>
      <c r="K6">
        <f t="shared" si="1"/>
        <v>7.0312277769278175</v>
      </c>
      <c r="L6">
        <f t="shared" si="2"/>
        <v>16.092947582742855</v>
      </c>
      <c r="R6" t="s">
        <v>100</v>
      </c>
      <c r="S6">
        <v>1</v>
      </c>
      <c r="T6">
        <f t="shared" si="3"/>
        <v>4.2295256375411068</v>
      </c>
    </row>
    <row r="7" spans="1:20" x14ac:dyDescent="0.25">
      <c r="A7" t="str">
        <f t="shared" si="0"/>
        <v>MY1</v>
      </c>
      <c r="B7" t="str">
        <f t="shared" si="0"/>
        <v>M2+/-</v>
      </c>
      <c r="C7">
        <f t="shared" si="0"/>
        <v>1</v>
      </c>
      <c r="D7">
        <v>6</v>
      </c>
      <c r="E7">
        <v>180.952</v>
      </c>
      <c r="F7">
        <v>12939.032999999999</v>
      </c>
      <c r="G7">
        <v>2743.0039999999999</v>
      </c>
      <c r="H7">
        <v>1815.7439999999999</v>
      </c>
      <c r="I7">
        <v>17673.946</v>
      </c>
      <c r="K7">
        <f t="shared" si="1"/>
        <v>6.4432811618211279</v>
      </c>
      <c r="L7">
        <f t="shared" si="2"/>
        <v>9.7337212734834875</v>
      </c>
      <c r="R7" t="s">
        <v>101</v>
      </c>
      <c r="S7">
        <v>1</v>
      </c>
      <c r="T7">
        <f t="shared" si="3"/>
        <v>8.345724479057834</v>
      </c>
    </row>
    <row r="8" spans="1:20" x14ac:dyDescent="0.25">
      <c r="A8" t="str">
        <f t="shared" si="0"/>
        <v>MY1</v>
      </c>
      <c r="B8" t="str">
        <f t="shared" si="0"/>
        <v>M2+/-</v>
      </c>
      <c r="C8">
        <f t="shared" si="0"/>
        <v>1</v>
      </c>
      <c r="D8">
        <v>7</v>
      </c>
      <c r="E8">
        <v>197.22800000000001</v>
      </c>
      <c r="F8">
        <v>10038.532999999999</v>
      </c>
      <c r="G8">
        <v>2274.826</v>
      </c>
      <c r="H8">
        <v>3106.3440000000001</v>
      </c>
      <c r="I8">
        <v>9442.0609999999997</v>
      </c>
      <c r="K8">
        <f t="shared" si="1"/>
        <v>4.1506739416553176</v>
      </c>
      <c r="L8">
        <f t="shared" si="2"/>
        <v>3.0396057229978393</v>
      </c>
      <c r="R8" t="s">
        <v>98</v>
      </c>
      <c r="S8">
        <v>2</v>
      </c>
      <c r="T8">
        <f t="shared" si="3"/>
        <v>6.2342266102323087</v>
      </c>
    </row>
    <row r="9" spans="1:20" x14ac:dyDescent="0.25">
      <c r="A9" t="str">
        <f t="shared" si="0"/>
        <v>MY1</v>
      </c>
      <c r="B9" t="str">
        <f t="shared" si="0"/>
        <v>M2+/-</v>
      </c>
      <c r="C9">
        <f t="shared" si="0"/>
        <v>1</v>
      </c>
      <c r="D9">
        <v>8</v>
      </c>
      <c r="E9">
        <v>150.315</v>
      </c>
      <c r="F9">
        <v>11018.93</v>
      </c>
      <c r="G9">
        <v>2502.692</v>
      </c>
      <c r="H9">
        <v>1906.22</v>
      </c>
      <c r="I9">
        <v>15417.789000000001</v>
      </c>
      <c r="K9">
        <f t="shared" si="1"/>
        <v>6.1604819929899488</v>
      </c>
      <c r="L9">
        <f t="shared" si="2"/>
        <v>8.0881477478989829</v>
      </c>
      <c r="R9" t="s">
        <v>99</v>
      </c>
      <c r="S9">
        <v>2</v>
      </c>
      <c r="T9">
        <f t="shared" si="3"/>
        <v>6.4980730935049928</v>
      </c>
    </row>
    <row r="10" spans="1:20" x14ac:dyDescent="0.25">
      <c r="A10" t="str">
        <f t="shared" si="0"/>
        <v>MY1</v>
      </c>
      <c r="B10" t="str">
        <f t="shared" si="0"/>
        <v>M2+/-</v>
      </c>
      <c r="C10">
        <f t="shared" si="0"/>
        <v>1</v>
      </c>
      <c r="D10">
        <v>9</v>
      </c>
      <c r="E10">
        <v>121.592</v>
      </c>
      <c r="F10">
        <v>10611.069</v>
      </c>
      <c r="G10">
        <v>2002.441</v>
      </c>
      <c r="H10">
        <v>854.97500000000002</v>
      </c>
      <c r="I10">
        <v>15360.343999999999</v>
      </c>
      <c r="K10">
        <f t="shared" si="1"/>
        <v>7.6708097766675767</v>
      </c>
      <c r="L10">
        <f t="shared" si="2"/>
        <v>17.965839936840258</v>
      </c>
      <c r="R10" t="s">
        <v>100</v>
      </c>
      <c r="S10">
        <v>2</v>
      </c>
      <c r="T10">
        <f t="shared" si="3"/>
        <v>3.3715063842116404</v>
      </c>
    </row>
    <row r="11" spans="1:20" x14ac:dyDescent="0.25">
      <c r="A11" t="str">
        <f t="shared" si="0"/>
        <v>MY1</v>
      </c>
      <c r="B11" t="str">
        <f t="shared" si="0"/>
        <v>M2+/-</v>
      </c>
      <c r="C11">
        <f t="shared" si="0"/>
        <v>1</v>
      </c>
      <c r="D11">
        <v>10</v>
      </c>
      <c r="E11">
        <v>182.86699999999999</v>
      </c>
      <c r="F11">
        <v>12702.071</v>
      </c>
      <c r="G11">
        <v>2311.2080000000001</v>
      </c>
      <c r="H11">
        <v>3577.873</v>
      </c>
      <c r="I11">
        <v>13063.018</v>
      </c>
      <c r="K11">
        <f t="shared" si="1"/>
        <v>5.6520304533386865</v>
      </c>
      <c r="L11">
        <f t="shared" si="2"/>
        <v>3.6510569268389346</v>
      </c>
      <c r="R11" t="s">
        <v>101</v>
      </c>
      <c r="S11">
        <v>2</v>
      </c>
      <c r="T11">
        <f t="shared" si="3"/>
        <v>3.1498091310178102</v>
      </c>
    </row>
    <row r="12" spans="1:20" x14ac:dyDescent="0.25">
      <c r="A12" t="s">
        <v>95</v>
      </c>
      <c r="B12" t="s">
        <v>96</v>
      </c>
      <c r="C12">
        <v>1</v>
      </c>
      <c r="D12">
        <v>11</v>
      </c>
      <c r="E12">
        <v>146.964</v>
      </c>
      <c r="F12">
        <v>8395.6029999999992</v>
      </c>
      <c r="G12">
        <v>1890.423</v>
      </c>
      <c r="H12">
        <v>2146.0540000000001</v>
      </c>
      <c r="I12">
        <v>8615.8089999999993</v>
      </c>
      <c r="K12">
        <f t="shared" si="1"/>
        <v>4.557609064214728</v>
      </c>
      <c r="L12">
        <f t="shared" si="2"/>
        <v>4.0147214375779914</v>
      </c>
    </row>
    <row r="13" spans="1:20" x14ac:dyDescent="0.25">
      <c r="A13" t="str">
        <f t="shared" ref="A13:C23" si="4">A12</f>
        <v>MY1</v>
      </c>
      <c r="B13" t="str">
        <f t="shared" si="4"/>
        <v>M2+/-</v>
      </c>
      <c r="C13">
        <f t="shared" si="4"/>
        <v>1</v>
      </c>
      <c r="D13">
        <v>1</v>
      </c>
      <c r="E13">
        <v>286.74700000000001</v>
      </c>
      <c r="F13">
        <v>17501.611000000001</v>
      </c>
      <c r="G13">
        <v>3140.3330000000001</v>
      </c>
      <c r="H13">
        <v>2024.94</v>
      </c>
      <c r="I13">
        <v>19514.582999999999</v>
      </c>
      <c r="K13">
        <f t="shared" si="1"/>
        <v>6.2141763309814593</v>
      </c>
      <c r="L13">
        <f t="shared" si="2"/>
        <v>9.6371166553083043</v>
      </c>
    </row>
    <row r="14" spans="1:20" x14ac:dyDescent="0.25">
      <c r="A14" t="str">
        <f t="shared" si="4"/>
        <v>MY1</v>
      </c>
      <c r="B14" t="str">
        <f t="shared" si="4"/>
        <v>M2+/-</v>
      </c>
      <c r="C14">
        <f t="shared" si="4"/>
        <v>1</v>
      </c>
      <c r="D14">
        <v>2</v>
      </c>
      <c r="E14">
        <v>213.983</v>
      </c>
      <c r="F14">
        <v>28756.064999999999</v>
      </c>
      <c r="G14">
        <v>3857.9180000000001</v>
      </c>
      <c r="H14">
        <v>1094.329</v>
      </c>
      <c r="I14">
        <v>42053.171999999999</v>
      </c>
      <c r="K14">
        <f t="shared" si="1"/>
        <v>10.900483628734461</v>
      </c>
      <c r="L14">
        <f t="shared" si="2"/>
        <v>38.428271570980939</v>
      </c>
    </row>
    <row r="15" spans="1:20" x14ac:dyDescent="0.25">
      <c r="A15" t="str">
        <f t="shared" si="4"/>
        <v>MY1</v>
      </c>
      <c r="B15" t="str">
        <f t="shared" si="4"/>
        <v>M2+/-</v>
      </c>
      <c r="C15">
        <f t="shared" si="4"/>
        <v>1</v>
      </c>
      <c r="D15">
        <v>3</v>
      </c>
      <c r="E15">
        <v>205.36600000000001</v>
      </c>
      <c r="F15">
        <v>22479.707999999999</v>
      </c>
      <c r="G15">
        <v>3631.4879999999998</v>
      </c>
      <c r="H15">
        <v>1110.127</v>
      </c>
      <c r="I15">
        <v>31921.291000000001</v>
      </c>
      <c r="K15">
        <f t="shared" si="1"/>
        <v>8.7901408458461106</v>
      </c>
      <c r="L15">
        <f t="shared" si="2"/>
        <v>28.754629875680894</v>
      </c>
    </row>
    <row r="16" spans="1:20" x14ac:dyDescent="0.25">
      <c r="A16" t="str">
        <f t="shared" si="4"/>
        <v>MY1</v>
      </c>
      <c r="B16" t="str">
        <f t="shared" si="4"/>
        <v>M2+/-</v>
      </c>
      <c r="C16">
        <f t="shared" si="4"/>
        <v>1</v>
      </c>
      <c r="D16">
        <v>4</v>
      </c>
      <c r="E16">
        <v>158.453</v>
      </c>
      <c r="F16">
        <v>11856.191999999999</v>
      </c>
      <c r="G16">
        <v>2000.047</v>
      </c>
      <c r="H16">
        <v>1559.1559999999999</v>
      </c>
      <c r="I16">
        <v>12546.491</v>
      </c>
      <c r="K16">
        <f t="shared" si="1"/>
        <v>6.2730980821950686</v>
      </c>
      <c r="L16">
        <f t="shared" si="2"/>
        <v>8.046976056276602</v>
      </c>
    </row>
    <row r="17" spans="1:12" x14ac:dyDescent="0.25">
      <c r="A17" t="str">
        <f t="shared" si="4"/>
        <v>MY1</v>
      </c>
      <c r="B17" t="str">
        <f t="shared" si="4"/>
        <v>M2+/-</v>
      </c>
      <c r="C17">
        <f t="shared" si="4"/>
        <v>1</v>
      </c>
      <c r="D17">
        <v>5</v>
      </c>
      <c r="E17">
        <v>212.547</v>
      </c>
      <c r="F17">
        <v>15695.919</v>
      </c>
      <c r="G17">
        <v>2979.4859999999999</v>
      </c>
      <c r="H17">
        <v>2096.7469999999998</v>
      </c>
      <c r="I17">
        <v>16035.324000000001</v>
      </c>
      <c r="K17">
        <f t="shared" si="1"/>
        <v>5.3819094971414536</v>
      </c>
      <c r="L17">
        <f t="shared" si="2"/>
        <v>7.6477152465223517</v>
      </c>
    </row>
    <row r="18" spans="1:12" x14ac:dyDescent="0.25">
      <c r="A18" t="str">
        <f t="shared" si="4"/>
        <v>MY1</v>
      </c>
      <c r="B18" t="str">
        <f t="shared" si="4"/>
        <v>M2+/-</v>
      </c>
      <c r="C18">
        <f t="shared" si="4"/>
        <v>1</v>
      </c>
      <c r="D18">
        <v>6</v>
      </c>
      <c r="E18">
        <v>224.036</v>
      </c>
      <c r="F18">
        <v>11220.945</v>
      </c>
      <c r="G18">
        <v>2750.1849999999999</v>
      </c>
      <c r="H18">
        <v>1838.2439999999999</v>
      </c>
      <c r="I18">
        <v>15141.094999999999</v>
      </c>
      <c r="K18">
        <f t="shared" si="1"/>
        <v>5.5054823584595214</v>
      </c>
      <c r="L18">
        <f t="shared" si="2"/>
        <v>8.2367166709098463</v>
      </c>
    </row>
    <row r="19" spans="1:12" x14ac:dyDescent="0.25">
      <c r="A19" t="str">
        <f t="shared" si="4"/>
        <v>MY1</v>
      </c>
      <c r="B19" t="str">
        <f t="shared" si="4"/>
        <v>M2+/-</v>
      </c>
      <c r="C19">
        <f t="shared" si="4"/>
        <v>1</v>
      </c>
      <c r="D19">
        <v>7</v>
      </c>
      <c r="E19">
        <v>242.70599999999999</v>
      </c>
      <c r="F19">
        <v>17809.899000000001</v>
      </c>
      <c r="G19">
        <v>2964.1680000000001</v>
      </c>
      <c r="H19">
        <v>2557.7440000000001</v>
      </c>
      <c r="I19">
        <v>22814.326000000001</v>
      </c>
      <c r="K19">
        <f t="shared" si="1"/>
        <v>7.6967047751679392</v>
      </c>
      <c r="L19">
        <f t="shared" si="2"/>
        <v>8.9197065851781883</v>
      </c>
    </row>
    <row r="20" spans="1:12" x14ac:dyDescent="0.25">
      <c r="A20" t="str">
        <f t="shared" si="4"/>
        <v>MY1</v>
      </c>
      <c r="B20" t="str">
        <f t="shared" si="4"/>
        <v>M2+/-</v>
      </c>
      <c r="C20">
        <f t="shared" si="4"/>
        <v>1</v>
      </c>
      <c r="D20">
        <v>8</v>
      </c>
      <c r="E20">
        <v>212.06800000000001</v>
      </c>
      <c r="F20">
        <v>15993.675999999999</v>
      </c>
      <c r="G20">
        <v>2916.297</v>
      </c>
      <c r="H20">
        <v>2125.4690000000001</v>
      </c>
      <c r="I20">
        <v>19793.669999999998</v>
      </c>
      <c r="K20">
        <f t="shared" si="1"/>
        <v>6.7872613797565879</v>
      </c>
      <c r="L20">
        <f t="shared" si="2"/>
        <v>9.3126128868499123</v>
      </c>
    </row>
    <row r="21" spans="1:12" x14ac:dyDescent="0.25">
      <c r="A21" t="str">
        <f t="shared" si="4"/>
        <v>MY1</v>
      </c>
      <c r="B21" t="str">
        <f t="shared" si="4"/>
        <v>M2+/-</v>
      </c>
      <c r="C21">
        <f t="shared" si="4"/>
        <v>1</v>
      </c>
      <c r="D21">
        <v>9</v>
      </c>
      <c r="E21">
        <v>150.79300000000001</v>
      </c>
      <c r="F21">
        <v>11505.298000000001</v>
      </c>
      <c r="G21">
        <v>1813.3510000000001</v>
      </c>
      <c r="H21">
        <v>1237.463</v>
      </c>
      <c r="I21">
        <v>13637.468999999999</v>
      </c>
      <c r="K21">
        <f t="shared" si="1"/>
        <v>7.5205897810186766</v>
      </c>
      <c r="L21">
        <f t="shared" si="2"/>
        <v>11.020506471708648</v>
      </c>
    </row>
    <row r="22" spans="1:12" x14ac:dyDescent="0.25">
      <c r="A22" t="str">
        <f t="shared" si="4"/>
        <v>MY1</v>
      </c>
      <c r="B22" t="str">
        <f t="shared" si="4"/>
        <v>M2+/-</v>
      </c>
      <c r="C22">
        <f t="shared" si="4"/>
        <v>1</v>
      </c>
      <c r="D22">
        <v>10</v>
      </c>
      <c r="E22">
        <v>153.18700000000001</v>
      </c>
      <c r="F22">
        <v>13235.353999999999</v>
      </c>
      <c r="G22">
        <v>2966.0830000000001</v>
      </c>
      <c r="H22">
        <v>1742.0229999999999</v>
      </c>
      <c r="I22">
        <v>22774.593000000001</v>
      </c>
      <c r="K22">
        <f t="shared" si="1"/>
        <v>7.6783397497642518</v>
      </c>
      <c r="L22">
        <f t="shared" si="2"/>
        <v>13.073646559201572</v>
      </c>
    </row>
    <row r="23" spans="1:12" x14ac:dyDescent="0.25">
      <c r="A23" t="str">
        <f t="shared" si="4"/>
        <v>MY1</v>
      </c>
      <c r="B23" t="str">
        <f t="shared" si="4"/>
        <v>M2+/-</v>
      </c>
      <c r="C23">
        <f t="shared" si="4"/>
        <v>1</v>
      </c>
      <c r="D23">
        <v>11</v>
      </c>
      <c r="E23">
        <v>127.815</v>
      </c>
      <c r="F23">
        <v>9794.8700000000008</v>
      </c>
      <c r="G23">
        <v>1595.059</v>
      </c>
      <c r="H23">
        <v>1230.2829999999999</v>
      </c>
      <c r="I23">
        <v>9630.1939999999995</v>
      </c>
      <c r="K23">
        <f t="shared" si="1"/>
        <v>6.0375158536455391</v>
      </c>
      <c r="L23">
        <f t="shared" si="2"/>
        <v>7.8276250261118783</v>
      </c>
    </row>
    <row r="24" spans="1:12" x14ac:dyDescent="0.25">
      <c r="A24" t="s">
        <v>95</v>
      </c>
      <c r="B24" t="s">
        <v>96</v>
      </c>
      <c r="C24">
        <v>2</v>
      </c>
      <c r="D24">
        <v>1</v>
      </c>
      <c r="E24">
        <v>184.78200000000001</v>
      </c>
      <c r="F24">
        <v>14298.566999999999</v>
      </c>
      <c r="G24">
        <v>3831.5889999999999</v>
      </c>
      <c r="H24">
        <v>990.928</v>
      </c>
      <c r="I24">
        <v>22432.315999999999</v>
      </c>
      <c r="K24">
        <f t="shared" si="1"/>
        <v>5.8545726068218693</v>
      </c>
      <c r="L24">
        <f t="shared" si="2"/>
        <v>22.637685079037023</v>
      </c>
    </row>
    <row r="25" spans="1:12" x14ac:dyDescent="0.25">
      <c r="A25" t="str">
        <f t="shared" ref="A25:C33" si="5">A24</f>
        <v>MY1</v>
      </c>
      <c r="B25" t="str">
        <f t="shared" si="5"/>
        <v>M2+/-</v>
      </c>
      <c r="C25">
        <f t="shared" si="5"/>
        <v>2</v>
      </c>
      <c r="D25">
        <v>2</v>
      </c>
      <c r="E25">
        <v>129.72999999999999</v>
      </c>
      <c r="F25">
        <v>16320.156000000001</v>
      </c>
      <c r="G25">
        <v>2882.308</v>
      </c>
      <c r="H25">
        <v>551.952</v>
      </c>
      <c r="I25">
        <v>19898.986000000001</v>
      </c>
      <c r="K25">
        <f t="shared" si="1"/>
        <v>6.9038374802415285</v>
      </c>
      <c r="L25">
        <f t="shared" si="2"/>
        <v>36.052022639649827</v>
      </c>
    </row>
    <row r="26" spans="1:12" x14ac:dyDescent="0.25">
      <c r="A26" t="str">
        <f t="shared" si="5"/>
        <v>MY1</v>
      </c>
      <c r="B26" t="str">
        <f t="shared" si="5"/>
        <v>M2+/-</v>
      </c>
      <c r="C26">
        <f t="shared" si="5"/>
        <v>2</v>
      </c>
      <c r="D26">
        <v>3</v>
      </c>
      <c r="E26">
        <v>181.91</v>
      </c>
      <c r="F26">
        <v>12700.635</v>
      </c>
      <c r="G26">
        <v>2803.3209999999999</v>
      </c>
      <c r="H26">
        <v>756.83900000000006</v>
      </c>
      <c r="I26">
        <v>20067.491999999998</v>
      </c>
      <c r="K26">
        <f t="shared" si="1"/>
        <v>7.1584709706808454</v>
      </c>
      <c r="L26">
        <f t="shared" si="2"/>
        <v>26.514875686903022</v>
      </c>
    </row>
    <row r="27" spans="1:12" x14ac:dyDescent="0.25">
      <c r="A27" t="str">
        <f t="shared" si="5"/>
        <v>MY1</v>
      </c>
      <c r="B27" t="str">
        <f t="shared" si="5"/>
        <v>M2+/-</v>
      </c>
      <c r="C27">
        <f t="shared" si="5"/>
        <v>2</v>
      </c>
      <c r="D27">
        <v>4</v>
      </c>
      <c r="E27">
        <v>231.69499999999999</v>
      </c>
      <c r="F27">
        <v>21366.708999999999</v>
      </c>
      <c r="G27">
        <v>3410.8029999999999</v>
      </c>
      <c r="H27">
        <v>1163.2639999999999</v>
      </c>
      <c r="I27">
        <v>27303.183000000001</v>
      </c>
      <c r="K27">
        <f t="shared" si="1"/>
        <v>8.0049135057052556</v>
      </c>
      <c r="L27">
        <f t="shared" si="2"/>
        <v>23.47118366939921</v>
      </c>
    </row>
    <row r="28" spans="1:12" x14ac:dyDescent="0.25">
      <c r="A28" t="str">
        <f t="shared" si="5"/>
        <v>MY1</v>
      </c>
      <c r="B28" t="str">
        <f t="shared" si="5"/>
        <v>M2+/-</v>
      </c>
      <c r="C28">
        <f t="shared" si="5"/>
        <v>2</v>
      </c>
      <c r="D28">
        <v>5</v>
      </c>
      <c r="E28">
        <v>195.31299999999999</v>
      </c>
      <c r="F28">
        <v>19023.427</v>
      </c>
      <c r="G28">
        <v>3054.6439999999998</v>
      </c>
      <c r="H28">
        <v>1163.2639999999999</v>
      </c>
      <c r="I28">
        <v>19745.8</v>
      </c>
      <c r="K28">
        <f t="shared" si="1"/>
        <v>6.4641902624331999</v>
      </c>
      <c r="L28">
        <f t="shared" si="2"/>
        <v>16.97447870818662</v>
      </c>
    </row>
    <row r="29" spans="1:12" x14ac:dyDescent="0.25">
      <c r="A29" t="str">
        <f t="shared" si="5"/>
        <v>MY1</v>
      </c>
      <c r="B29" t="str">
        <f t="shared" si="5"/>
        <v>M2+/-</v>
      </c>
      <c r="C29">
        <f t="shared" si="5"/>
        <v>2</v>
      </c>
      <c r="D29">
        <v>6</v>
      </c>
      <c r="E29">
        <v>173.77099999999999</v>
      </c>
      <c r="F29">
        <v>12944.298000000001</v>
      </c>
      <c r="G29">
        <v>2240.3589999999999</v>
      </c>
      <c r="H29">
        <v>757.31799999999998</v>
      </c>
      <c r="I29">
        <v>16409.196</v>
      </c>
      <c r="K29">
        <f t="shared" si="1"/>
        <v>7.3243600690782147</v>
      </c>
      <c r="L29">
        <f t="shared" si="2"/>
        <v>21.667510873899737</v>
      </c>
    </row>
    <row r="30" spans="1:12" x14ac:dyDescent="0.25">
      <c r="A30" t="str">
        <f t="shared" si="5"/>
        <v>MY1</v>
      </c>
      <c r="B30" t="str">
        <f t="shared" si="5"/>
        <v>M2+/-</v>
      </c>
      <c r="C30">
        <f t="shared" si="5"/>
        <v>2</v>
      </c>
      <c r="D30">
        <v>7</v>
      </c>
      <c r="E30">
        <v>259.45999999999998</v>
      </c>
      <c r="F30">
        <v>22563.960999999999</v>
      </c>
      <c r="G30">
        <v>3953.66</v>
      </c>
      <c r="H30">
        <v>1394.48</v>
      </c>
      <c r="I30">
        <v>32920.357000000004</v>
      </c>
      <c r="K30">
        <f t="shared" si="1"/>
        <v>8.3265523590799422</v>
      </c>
      <c r="L30">
        <f t="shared" si="2"/>
        <v>23.607622196087434</v>
      </c>
    </row>
    <row r="31" spans="1:12" x14ac:dyDescent="0.25">
      <c r="A31" t="str">
        <f t="shared" si="5"/>
        <v>MY1</v>
      </c>
      <c r="B31" t="str">
        <f t="shared" si="5"/>
        <v>M2+/-</v>
      </c>
      <c r="C31">
        <f t="shared" si="5"/>
        <v>2</v>
      </c>
      <c r="D31">
        <v>8</v>
      </c>
      <c r="E31">
        <v>269.51299999999998</v>
      </c>
      <c r="F31">
        <v>20454.768</v>
      </c>
      <c r="G31">
        <v>4014.4560000000001</v>
      </c>
      <c r="H31">
        <v>1514.636</v>
      </c>
      <c r="I31">
        <v>33251.624000000003</v>
      </c>
      <c r="K31">
        <f t="shared" si="1"/>
        <v>8.2829713415715602</v>
      </c>
      <c r="L31">
        <f t="shared" si="2"/>
        <v>21.953541312896302</v>
      </c>
    </row>
    <row r="32" spans="1:12" x14ac:dyDescent="0.25">
      <c r="A32" t="str">
        <f t="shared" si="5"/>
        <v>MY1</v>
      </c>
      <c r="B32" t="str">
        <f t="shared" si="5"/>
        <v>M2+/-</v>
      </c>
      <c r="C32">
        <f t="shared" si="5"/>
        <v>2</v>
      </c>
      <c r="D32">
        <v>9</v>
      </c>
      <c r="E32">
        <v>224.51499999999999</v>
      </c>
      <c r="F32">
        <v>11849.49</v>
      </c>
      <c r="G32">
        <v>2557.7440000000001</v>
      </c>
      <c r="H32">
        <v>1139.807</v>
      </c>
      <c r="I32">
        <v>12296.605</v>
      </c>
      <c r="K32">
        <f t="shared" si="1"/>
        <v>4.8075980238835472</v>
      </c>
      <c r="L32">
        <f t="shared" si="2"/>
        <v>10.788322058032632</v>
      </c>
    </row>
    <row r="33" spans="1:12" x14ac:dyDescent="0.25">
      <c r="A33" t="str">
        <f t="shared" si="5"/>
        <v>MY1</v>
      </c>
      <c r="B33" t="str">
        <f t="shared" si="5"/>
        <v>M2+/-</v>
      </c>
      <c r="C33">
        <f t="shared" si="5"/>
        <v>2</v>
      </c>
      <c r="D33">
        <v>10</v>
      </c>
      <c r="E33">
        <v>188.13300000000001</v>
      </c>
      <c r="F33">
        <v>9510.9959999999992</v>
      </c>
      <c r="G33">
        <v>2203.02</v>
      </c>
      <c r="H33">
        <v>950.23800000000006</v>
      </c>
      <c r="I33">
        <v>18096.646000000001</v>
      </c>
      <c r="K33">
        <f t="shared" si="1"/>
        <v>8.2144719521384282</v>
      </c>
      <c r="L33">
        <f t="shared" si="2"/>
        <v>19.044329946813324</v>
      </c>
    </row>
    <row r="34" spans="1:12" x14ac:dyDescent="0.25">
      <c r="A34" t="s">
        <v>95</v>
      </c>
      <c r="B34" t="s">
        <v>96</v>
      </c>
      <c r="C34">
        <v>2</v>
      </c>
      <c r="D34">
        <v>1</v>
      </c>
      <c r="E34">
        <v>258.024</v>
      </c>
      <c r="F34">
        <v>35255.980000000003</v>
      </c>
      <c r="G34">
        <v>6717.2479999999996</v>
      </c>
      <c r="H34">
        <v>2309.2930000000001</v>
      </c>
      <c r="I34">
        <v>40031.582999999999</v>
      </c>
      <c r="K34">
        <f t="shared" si="1"/>
        <v>5.9595213694655911</v>
      </c>
      <c r="L34">
        <f t="shared" si="2"/>
        <v>17.334995169517249</v>
      </c>
    </row>
    <row r="35" spans="1:12" x14ac:dyDescent="0.25">
      <c r="A35" t="str">
        <f t="shared" ref="A35:C48" si="6">A34</f>
        <v>MY1</v>
      </c>
      <c r="B35" t="str">
        <f t="shared" si="6"/>
        <v>M2+/-</v>
      </c>
      <c r="C35">
        <f t="shared" si="6"/>
        <v>2</v>
      </c>
      <c r="D35">
        <v>2</v>
      </c>
      <c r="E35">
        <v>193.87700000000001</v>
      </c>
      <c r="F35">
        <v>28342.938999999998</v>
      </c>
      <c r="G35">
        <v>6336.1959999999999</v>
      </c>
      <c r="H35">
        <v>1605.1120000000001</v>
      </c>
      <c r="I35">
        <v>33930.911999999997</v>
      </c>
      <c r="K35">
        <f t="shared" si="1"/>
        <v>5.3550919195050151</v>
      </c>
      <c r="L35">
        <f t="shared" si="2"/>
        <v>21.139280000398724</v>
      </c>
    </row>
    <row r="36" spans="1:12" x14ac:dyDescent="0.25">
      <c r="A36" t="str">
        <f t="shared" si="6"/>
        <v>MY1</v>
      </c>
      <c r="B36" t="str">
        <f t="shared" si="6"/>
        <v>M2+/-</v>
      </c>
      <c r="C36">
        <f t="shared" si="6"/>
        <v>2</v>
      </c>
      <c r="D36">
        <v>3</v>
      </c>
      <c r="E36">
        <v>186.697</v>
      </c>
      <c r="F36">
        <v>23616.164000000001</v>
      </c>
      <c r="G36">
        <v>4119.2929999999997</v>
      </c>
      <c r="H36">
        <v>1518.4659999999999</v>
      </c>
      <c r="I36">
        <v>21897.598000000002</v>
      </c>
      <c r="K36">
        <f t="shared" si="1"/>
        <v>5.3158631833181094</v>
      </c>
      <c r="L36">
        <f t="shared" si="2"/>
        <v>14.420868165635584</v>
      </c>
    </row>
    <row r="37" spans="1:12" x14ac:dyDescent="0.25">
      <c r="A37" t="str">
        <f t="shared" si="6"/>
        <v>MY1</v>
      </c>
      <c r="B37" t="str">
        <f t="shared" si="6"/>
        <v>M2+/-</v>
      </c>
      <c r="C37">
        <f t="shared" si="6"/>
        <v>2</v>
      </c>
      <c r="D37">
        <v>4</v>
      </c>
      <c r="E37">
        <v>166.59100000000001</v>
      </c>
      <c r="F37">
        <v>14077.403</v>
      </c>
      <c r="G37">
        <v>5308.4070000000002</v>
      </c>
      <c r="H37">
        <v>2177.17</v>
      </c>
      <c r="I37">
        <v>13105.623</v>
      </c>
      <c r="K37">
        <f t="shared" si="1"/>
        <v>2.4688429127608336</v>
      </c>
      <c r="L37">
        <f t="shared" si="2"/>
        <v>6.0195680631278217</v>
      </c>
    </row>
    <row r="38" spans="1:12" x14ac:dyDescent="0.25">
      <c r="A38" t="str">
        <f t="shared" si="6"/>
        <v>MY1</v>
      </c>
      <c r="B38" t="str">
        <f t="shared" si="6"/>
        <v>M2+/-</v>
      </c>
      <c r="C38">
        <f t="shared" si="6"/>
        <v>2</v>
      </c>
      <c r="D38">
        <v>5</v>
      </c>
      <c r="E38">
        <v>172.33500000000001</v>
      </c>
      <c r="F38">
        <v>21220.223999999998</v>
      </c>
      <c r="G38">
        <v>3765.0479999999998</v>
      </c>
      <c r="H38">
        <v>1316.45</v>
      </c>
      <c r="I38">
        <v>21901.905999999999</v>
      </c>
      <c r="K38">
        <f t="shared" si="1"/>
        <v>5.8171651463673237</v>
      </c>
      <c r="L38">
        <f t="shared" si="2"/>
        <v>16.637096737437805</v>
      </c>
    </row>
    <row r="39" spans="1:12" x14ac:dyDescent="0.25">
      <c r="A39" t="str">
        <f t="shared" si="6"/>
        <v>MY1</v>
      </c>
      <c r="B39" t="str">
        <f t="shared" si="6"/>
        <v>M2+/-</v>
      </c>
      <c r="C39">
        <f t="shared" si="6"/>
        <v>2</v>
      </c>
      <c r="D39">
        <v>6</v>
      </c>
      <c r="E39">
        <v>211.589</v>
      </c>
      <c r="F39">
        <v>19904.731</v>
      </c>
      <c r="G39">
        <v>5419.4679999999998</v>
      </c>
      <c r="H39">
        <v>2660.6660000000002</v>
      </c>
      <c r="I39">
        <v>20056.003000000001</v>
      </c>
      <c r="K39">
        <f t="shared" si="1"/>
        <v>3.7007328025555277</v>
      </c>
      <c r="L39">
        <f t="shared" si="2"/>
        <v>7.5379634272020608</v>
      </c>
    </row>
    <row r="40" spans="1:12" x14ac:dyDescent="0.25">
      <c r="A40" t="str">
        <f t="shared" si="6"/>
        <v>MY1</v>
      </c>
      <c r="B40" t="str">
        <f t="shared" si="6"/>
        <v>M2+/-</v>
      </c>
      <c r="C40">
        <f t="shared" si="6"/>
        <v>2</v>
      </c>
      <c r="D40">
        <v>7</v>
      </c>
      <c r="E40">
        <v>221.642</v>
      </c>
      <c r="F40">
        <v>40312.107000000004</v>
      </c>
      <c r="G40">
        <v>7641.6360000000004</v>
      </c>
      <c r="H40">
        <v>2316.953</v>
      </c>
      <c r="I40">
        <v>38993.741000000002</v>
      </c>
      <c r="K40">
        <f t="shared" si="1"/>
        <v>5.1028001072021754</v>
      </c>
      <c r="L40">
        <f t="shared" si="2"/>
        <v>16.829750538746364</v>
      </c>
    </row>
    <row r="41" spans="1:12" x14ac:dyDescent="0.25">
      <c r="A41" t="str">
        <f t="shared" si="6"/>
        <v>MY1</v>
      </c>
      <c r="B41" t="str">
        <f t="shared" si="6"/>
        <v>M2+/-</v>
      </c>
      <c r="C41">
        <f t="shared" si="6"/>
        <v>2</v>
      </c>
      <c r="D41">
        <v>8</v>
      </c>
      <c r="E41">
        <v>206.80199999999999</v>
      </c>
      <c r="F41">
        <v>23274.365000000002</v>
      </c>
      <c r="G41">
        <v>4714.8069999999998</v>
      </c>
      <c r="H41">
        <v>1924.89</v>
      </c>
      <c r="I41">
        <v>21966.053</v>
      </c>
      <c r="K41">
        <f t="shared" si="1"/>
        <v>4.6589506208843758</v>
      </c>
      <c r="L41">
        <f t="shared" si="2"/>
        <v>11.411588714160288</v>
      </c>
    </row>
    <row r="42" spans="1:12" x14ac:dyDescent="0.25">
      <c r="A42" t="str">
        <f t="shared" si="6"/>
        <v>MY1</v>
      </c>
      <c r="B42" t="str">
        <f t="shared" si="6"/>
        <v>M2+/-</v>
      </c>
      <c r="C42">
        <f t="shared" si="6"/>
        <v>2</v>
      </c>
      <c r="D42">
        <v>9</v>
      </c>
      <c r="E42">
        <v>211.11099999999999</v>
      </c>
      <c r="F42">
        <v>17376.188999999998</v>
      </c>
      <c r="G42">
        <v>4071.9009999999998</v>
      </c>
      <c r="H42">
        <v>1976.5909999999999</v>
      </c>
      <c r="I42">
        <v>16506.852999999999</v>
      </c>
      <c r="K42">
        <f t="shared" si="1"/>
        <v>4.0538443837411569</v>
      </c>
      <c r="L42">
        <f t="shared" si="2"/>
        <v>8.3511728020617308</v>
      </c>
    </row>
    <row r="43" spans="1:12" x14ac:dyDescent="0.25">
      <c r="A43" t="str">
        <f t="shared" si="6"/>
        <v>MY1</v>
      </c>
      <c r="B43" t="str">
        <f t="shared" si="6"/>
        <v>M2+/-</v>
      </c>
      <c r="C43">
        <f t="shared" si="6"/>
        <v>2</v>
      </c>
      <c r="D43">
        <v>10</v>
      </c>
      <c r="E43">
        <v>183.346</v>
      </c>
      <c r="F43">
        <v>17423.580999999998</v>
      </c>
      <c r="G43">
        <v>4676.0320000000002</v>
      </c>
      <c r="H43">
        <v>2070.4180000000001</v>
      </c>
      <c r="I43">
        <v>16494.884999999998</v>
      </c>
      <c r="K43">
        <f t="shared" si="1"/>
        <v>3.5275389475521122</v>
      </c>
      <c r="L43">
        <f t="shared" si="2"/>
        <v>7.9669346962787211</v>
      </c>
    </row>
    <row r="44" spans="1:12" x14ac:dyDescent="0.25">
      <c r="A44" t="str">
        <f t="shared" si="6"/>
        <v>MY1</v>
      </c>
      <c r="B44" t="str">
        <f t="shared" si="6"/>
        <v>M2+/-</v>
      </c>
      <c r="C44">
        <f t="shared" si="6"/>
        <v>2</v>
      </c>
      <c r="D44">
        <v>11</v>
      </c>
      <c r="E44">
        <v>114.41200000000001</v>
      </c>
      <c r="F44">
        <v>18878.857</v>
      </c>
      <c r="G44">
        <v>2853.107</v>
      </c>
      <c r="H44">
        <v>635.24699999999996</v>
      </c>
      <c r="I44">
        <v>21562.98</v>
      </c>
      <c r="K44">
        <f t="shared" si="1"/>
        <v>7.5577186554868074</v>
      </c>
      <c r="L44">
        <f t="shared" si="2"/>
        <v>33.94424530930489</v>
      </c>
    </row>
    <row r="45" spans="1:12" x14ac:dyDescent="0.25">
      <c r="A45" t="str">
        <f t="shared" si="6"/>
        <v>MY1</v>
      </c>
      <c r="B45" t="str">
        <f t="shared" si="6"/>
        <v>M2+/-</v>
      </c>
      <c r="C45">
        <f t="shared" si="6"/>
        <v>2</v>
      </c>
      <c r="D45">
        <v>12</v>
      </c>
      <c r="E45">
        <v>129.25200000000001</v>
      </c>
      <c r="F45">
        <v>14027.138999999999</v>
      </c>
      <c r="G45">
        <v>3379.6869999999999</v>
      </c>
      <c r="H45">
        <v>1995.739</v>
      </c>
      <c r="I45">
        <v>13356.467000000001</v>
      </c>
      <c r="K45">
        <f t="shared" si="1"/>
        <v>3.9519834233170115</v>
      </c>
      <c r="L45">
        <f t="shared" si="2"/>
        <v>6.6924918538947225</v>
      </c>
    </row>
    <row r="46" spans="1:12" x14ac:dyDescent="0.25">
      <c r="A46" t="str">
        <f t="shared" si="6"/>
        <v>MY1</v>
      </c>
      <c r="B46" t="str">
        <f t="shared" si="6"/>
        <v>M2+/-</v>
      </c>
      <c r="C46">
        <f t="shared" si="6"/>
        <v>2</v>
      </c>
      <c r="D46">
        <v>13</v>
      </c>
      <c r="E46">
        <v>229.30199999999999</v>
      </c>
      <c r="F46">
        <v>26623.415000000001</v>
      </c>
      <c r="G46">
        <v>5099.6899999999996</v>
      </c>
      <c r="H46">
        <v>2189.616</v>
      </c>
      <c r="I46">
        <v>29459.289000000001</v>
      </c>
      <c r="K46">
        <f t="shared" si="1"/>
        <v>5.7766823081402991</v>
      </c>
      <c r="L46">
        <f t="shared" si="2"/>
        <v>13.454089210162879</v>
      </c>
    </row>
    <row r="47" spans="1:12" x14ac:dyDescent="0.25">
      <c r="A47" t="str">
        <f t="shared" si="6"/>
        <v>MY1</v>
      </c>
      <c r="B47" t="str">
        <f t="shared" si="6"/>
        <v>M2+/-</v>
      </c>
      <c r="C47">
        <f t="shared" si="6"/>
        <v>2</v>
      </c>
      <c r="D47">
        <v>14</v>
      </c>
      <c r="E47">
        <v>232.17400000000001</v>
      </c>
      <c r="F47">
        <v>28611.016</v>
      </c>
      <c r="G47">
        <v>5257.6639999999998</v>
      </c>
      <c r="H47">
        <v>1639.579</v>
      </c>
      <c r="I47">
        <v>29181.159</v>
      </c>
      <c r="K47">
        <f t="shared" si="1"/>
        <v>5.5502137451157019</v>
      </c>
      <c r="L47">
        <f t="shared" si="2"/>
        <v>17.797958500322338</v>
      </c>
    </row>
    <row r="48" spans="1:12" x14ac:dyDescent="0.25">
      <c r="A48" t="str">
        <f t="shared" si="6"/>
        <v>MY1</v>
      </c>
      <c r="B48" t="str">
        <f t="shared" si="6"/>
        <v>M2+/-</v>
      </c>
      <c r="C48">
        <f t="shared" si="6"/>
        <v>2</v>
      </c>
      <c r="D48">
        <v>15</v>
      </c>
      <c r="E48">
        <v>177.601</v>
      </c>
      <c r="F48">
        <v>16160.267</v>
      </c>
      <c r="G48">
        <v>3260.489</v>
      </c>
      <c r="H48">
        <v>2422.2689999999998</v>
      </c>
      <c r="I48">
        <v>12433.037</v>
      </c>
      <c r="K48">
        <f t="shared" si="1"/>
        <v>3.8132430442182139</v>
      </c>
      <c r="L48">
        <f t="shared" si="2"/>
        <v>5.1328060591123457</v>
      </c>
    </row>
    <row r="49" spans="1:12" x14ac:dyDescent="0.25">
      <c r="A49" t="s">
        <v>102</v>
      </c>
      <c r="B49" t="s">
        <v>96</v>
      </c>
      <c r="C49">
        <v>1</v>
      </c>
      <c r="D49">
        <v>1</v>
      </c>
      <c r="E49">
        <v>242.70599999999999</v>
      </c>
      <c r="F49">
        <v>25362.973999999998</v>
      </c>
      <c r="G49">
        <v>6973.8360000000002</v>
      </c>
      <c r="H49">
        <v>2719.069</v>
      </c>
      <c r="I49">
        <v>32678.609</v>
      </c>
      <c r="K49">
        <f>I49/G49</f>
        <v>4.685887221896242</v>
      </c>
      <c r="L49">
        <f>I49/H49</f>
        <v>12.018308104722609</v>
      </c>
    </row>
    <row r="50" spans="1:12" x14ac:dyDescent="0.25">
      <c r="A50" t="str">
        <f t="shared" ref="A50:C57" si="7">A49</f>
        <v>MY4</v>
      </c>
      <c r="B50" t="str">
        <f t="shared" si="7"/>
        <v>M2+/-</v>
      </c>
      <c r="C50">
        <f t="shared" si="7"/>
        <v>1</v>
      </c>
      <c r="D50">
        <v>2</v>
      </c>
      <c r="E50">
        <v>214.94</v>
      </c>
      <c r="F50">
        <v>13543.164000000001</v>
      </c>
      <c r="G50">
        <v>6260.0810000000001</v>
      </c>
      <c r="H50">
        <v>1326.5029999999999</v>
      </c>
      <c r="I50">
        <v>21859.300999999999</v>
      </c>
      <c r="K50">
        <f>I50/G50</f>
        <v>3.4918559360493897</v>
      </c>
      <c r="L50">
        <f>I50/H50</f>
        <v>16.478892999111196</v>
      </c>
    </row>
    <row r="51" spans="1:12" x14ac:dyDescent="0.25">
      <c r="A51" t="str">
        <f t="shared" si="7"/>
        <v>MY4</v>
      </c>
      <c r="B51" t="str">
        <f t="shared" si="7"/>
        <v>M2+/-</v>
      </c>
      <c r="C51">
        <f t="shared" si="7"/>
        <v>1</v>
      </c>
      <c r="D51">
        <v>3</v>
      </c>
      <c r="E51">
        <v>192.441</v>
      </c>
      <c r="F51">
        <v>17369.965</v>
      </c>
      <c r="G51">
        <v>5722.0119999999997</v>
      </c>
      <c r="H51">
        <v>1829.627</v>
      </c>
      <c r="I51">
        <v>13400.986999999999</v>
      </c>
      <c r="K51">
        <f>I51/G51</f>
        <v>2.3420060985541449</v>
      </c>
      <c r="L51">
        <f>I51/H51</f>
        <v>7.324436620141701</v>
      </c>
    </row>
    <row r="52" spans="1:12" x14ac:dyDescent="0.25">
      <c r="A52" t="str">
        <f t="shared" si="7"/>
        <v>MY4</v>
      </c>
      <c r="B52" t="str">
        <f t="shared" si="7"/>
        <v>M2+/-</v>
      </c>
      <c r="C52">
        <f t="shared" si="7"/>
        <v>1</v>
      </c>
      <c r="D52">
        <v>4</v>
      </c>
      <c r="E52">
        <v>152.22999999999999</v>
      </c>
      <c r="F52">
        <v>11436.364</v>
      </c>
      <c r="G52">
        <v>3986.6909999999998</v>
      </c>
      <c r="H52">
        <v>976.56700000000001</v>
      </c>
      <c r="I52">
        <v>13737.040999999999</v>
      </c>
      <c r="K52">
        <f>I52/G52</f>
        <v>3.4457250386347975</v>
      </c>
      <c r="L52">
        <f>I52/H52</f>
        <v>14.066665164806921</v>
      </c>
    </row>
    <row r="53" spans="1:12" x14ac:dyDescent="0.25">
      <c r="A53" t="str">
        <f t="shared" si="7"/>
        <v>MY4</v>
      </c>
      <c r="B53" t="str">
        <f t="shared" si="7"/>
        <v>M2+/-</v>
      </c>
      <c r="C53">
        <f t="shared" si="7"/>
        <v>1</v>
      </c>
      <c r="D53">
        <v>5</v>
      </c>
      <c r="E53">
        <v>222.6</v>
      </c>
      <c r="F53">
        <v>18430.306</v>
      </c>
      <c r="G53">
        <v>4419.9229999999998</v>
      </c>
      <c r="H53">
        <v>1195.816</v>
      </c>
      <c r="I53">
        <v>21054.591</v>
      </c>
      <c r="K53">
        <f t="shared" ref="K53:K116" si="8">I53/G53</f>
        <v>4.7635651118809088</v>
      </c>
      <c r="L53">
        <f t="shared" ref="L53:L116" si="9">I53/H53</f>
        <v>17.606881827973535</v>
      </c>
    </row>
    <row r="54" spans="1:12" x14ac:dyDescent="0.25">
      <c r="A54" t="str">
        <f t="shared" si="7"/>
        <v>MY4</v>
      </c>
      <c r="B54" t="str">
        <f t="shared" si="7"/>
        <v>M2+/-</v>
      </c>
      <c r="C54">
        <f t="shared" si="7"/>
        <v>1</v>
      </c>
      <c r="D54">
        <v>6</v>
      </c>
      <c r="E54">
        <v>257.54599999999999</v>
      </c>
      <c r="F54">
        <v>21744.411</v>
      </c>
      <c r="G54">
        <v>6897.7219999999998</v>
      </c>
      <c r="H54">
        <v>2548.1689999999999</v>
      </c>
      <c r="I54">
        <v>23413.67</v>
      </c>
      <c r="K54">
        <f t="shared" si="8"/>
        <v>3.3944061532198599</v>
      </c>
      <c r="L54">
        <f t="shared" si="9"/>
        <v>9.1884290249194613</v>
      </c>
    </row>
    <row r="55" spans="1:12" x14ac:dyDescent="0.25">
      <c r="A55" t="str">
        <f t="shared" si="7"/>
        <v>MY4</v>
      </c>
      <c r="B55" t="str">
        <f t="shared" si="7"/>
        <v>M2+/-</v>
      </c>
      <c r="C55">
        <f t="shared" si="7"/>
        <v>1</v>
      </c>
      <c r="D55">
        <v>7</v>
      </c>
      <c r="E55">
        <v>291.53399999999999</v>
      </c>
      <c r="F55">
        <v>25527.170999999998</v>
      </c>
      <c r="G55">
        <v>7450.152</v>
      </c>
      <c r="H55">
        <v>2736.7809999999999</v>
      </c>
      <c r="I55">
        <v>25627.221000000001</v>
      </c>
      <c r="K55">
        <f t="shared" si="8"/>
        <v>3.4398252545719874</v>
      </c>
      <c r="L55">
        <f t="shared" si="9"/>
        <v>9.3640013577995465</v>
      </c>
    </row>
    <row r="56" spans="1:12" x14ac:dyDescent="0.25">
      <c r="A56" t="str">
        <f t="shared" si="7"/>
        <v>MY4</v>
      </c>
      <c r="B56" t="str">
        <f t="shared" si="7"/>
        <v>M2+/-</v>
      </c>
      <c r="C56">
        <f t="shared" si="7"/>
        <v>1</v>
      </c>
      <c r="D56">
        <v>8</v>
      </c>
      <c r="E56">
        <v>211.11099999999999</v>
      </c>
      <c r="F56">
        <v>12871.056</v>
      </c>
      <c r="G56">
        <v>3346.6559999999999</v>
      </c>
      <c r="H56">
        <v>1832.9780000000001</v>
      </c>
      <c r="I56">
        <v>8201.7260000000006</v>
      </c>
      <c r="K56">
        <f t="shared" si="8"/>
        <v>2.4507227513075742</v>
      </c>
      <c r="L56">
        <f t="shared" si="9"/>
        <v>4.4745359736996297</v>
      </c>
    </row>
    <row r="57" spans="1:12" x14ac:dyDescent="0.25">
      <c r="A57" t="str">
        <f t="shared" si="7"/>
        <v>MY4</v>
      </c>
      <c r="B57" t="str">
        <f t="shared" si="7"/>
        <v>M2+/-</v>
      </c>
      <c r="C57">
        <f t="shared" si="7"/>
        <v>1</v>
      </c>
      <c r="D57">
        <v>9</v>
      </c>
      <c r="E57">
        <v>179.995</v>
      </c>
      <c r="F57">
        <v>9428.1790000000001</v>
      </c>
      <c r="G57">
        <v>2617.1039999999998</v>
      </c>
      <c r="H57">
        <v>1157.998</v>
      </c>
      <c r="I57">
        <v>7150.48</v>
      </c>
      <c r="K57">
        <f t="shared" si="8"/>
        <v>2.7322108712531104</v>
      </c>
      <c r="L57">
        <f t="shared" si="9"/>
        <v>6.1748638598684966</v>
      </c>
    </row>
    <row r="58" spans="1:12" x14ac:dyDescent="0.25">
      <c r="A58" t="s">
        <v>102</v>
      </c>
      <c r="B58" t="s">
        <v>96</v>
      </c>
      <c r="C58">
        <v>1</v>
      </c>
      <c r="D58">
        <v>1</v>
      </c>
      <c r="E58">
        <v>205.36600000000001</v>
      </c>
      <c r="F58">
        <v>9021.7549999999992</v>
      </c>
      <c r="G58">
        <v>2360.5149999999999</v>
      </c>
      <c r="H58">
        <v>1199.1669999999999</v>
      </c>
      <c r="I58">
        <v>8395.6029999999992</v>
      </c>
      <c r="K58">
        <f t="shared" si="8"/>
        <v>3.5566827577880251</v>
      </c>
      <c r="L58">
        <f t="shared" si="9"/>
        <v>7.0011958301053978</v>
      </c>
    </row>
    <row r="59" spans="1:12" x14ac:dyDescent="0.25">
      <c r="A59" t="str">
        <f t="shared" ref="A59:C64" si="10">A58</f>
        <v>MY4</v>
      </c>
      <c r="B59" t="str">
        <f t="shared" si="10"/>
        <v>M2+/-</v>
      </c>
      <c r="C59">
        <f t="shared" si="10"/>
        <v>1</v>
      </c>
      <c r="D59">
        <v>2</v>
      </c>
      <c r="E59">
        <v>247.01400000000001</v>
      </c>
      <c r="F59">
        <v>13664.755999999999</v>
      </c>
      <c r="G59">
        <v>3473.9929999999999</v>
      </c>
      <c r="H59">
        <v>1251.346</v>
      </c>
      <c r="I59">
        <v>17287.627</v>
      </c>
      <c r="K59">
        <f t="shared" si="8"/>
        <v>4.976298743261717</v>
      </c>
      <c r="L59">
        <f t="shared" si="9"/>
        <v>13.815225365326617</v>
      </c>
    </row>
    <row r="60" spans="1:12" x14ac:dyDescent="0.25">
      <c r="A60" t="str">
        <f t="shared" si="10"/>
        <v>MY4</v>
      </c>
      <c r="B60" t="str">
        <f t="shared" si="10"/>
        <v>M2+/-</v>
      </c>
      <c r="C60">
        <f t="shared" si="10"/>
        <v>1</v>
      </c>
      <c r="D60">
        <v>3</v>
      </c>
      <c r="E60">
        <v>224.99299999999999</v>
      </c>
      <c r="F60">
        <v>14300.96</v>
      </c>
      <c r="G60">
        <v>2820.5549999999998</v>
      </c>
      <c r="H60">
        <v>1591.23</v>
      </c>
      <c r="I60">
        <v>15702.142</v>
      </c>
      <c r="K60">
        <f t="shared" si="8"/>
        <v>5.5670398201772349</v>
      </c>
      <c r="L60">
        <f t="shared" si="9"/>
        <v>9.8679273266592507</v>
      </c>
    </row>
    <row r="61" spans="1:12" x14ac:dyDescent="0.25">
      <c r="A61" t="str">
        <f t="shared" si="10"/>
        <v>MY4</v>
      </c>
      <c r="B61" t="str">
        <f t="shared" si="10"/>
        <v>M2+/-</v>
      </c>
      <c r="C61">
        <f t="shared" si="10"/>
        <v>1</v>
      </c>
      <c r="D61">
        <v>4</v>
      </c>
      <c r="E61">
        <v>281.95999999999998</v>
      </c>
      <c r="F61">
        <v>12764.304</v>
      </c>
      <c r="G61">
        <v>2805.2359999999999</v>
      </c>
      <c r="H61">
        <v>2207.8069999999998</v>
      </c>
      <c r="I61">
        <v>13530.239</v>
      </c>
      <c r="K61">
        <f t="shared" si="8"/>
        <v>4.8232088138039009</v>
      </c>
      <c r="L61">
        <f t="shared" si="9"/>
        <v>6.1283613105674553</v>
      </c>
    </row>
    <row r="62" spans="1:12" x14ac:dyDescent="0.25">
      <c r="A62" t="str">
        <f t="shared" si="10"/>
        <v>MY4</v>
      </c>
      <c r="B62" t="str">
        <f t="shared" si="10"/>
        <v>M2+/-</v>
      </c>
      <c r="C62">
        <f t="shared" si="10"/>
        <v>1</v>
      </c>
      <c r="D62">
        <v>5</v>
      </c>
      <c r="E62">
        <v>248.929</v>
      </c>
      <c r="F62">
        <v>10427.245000000001</v>
      </c>
      <c r="G62">
        <v>2097.2249999999999</v>
      </c>
      <c r="H62">
        <v>1817.18</v>
      </c>
      <c r="I62">
        <v>8476.9840000000004</v>
      </c>
      <c r="K62">
        <f t="shared" si="8"/>
        <v>4.0420002622513085</v>
      </c>
      <c r="L62">
        <f t="shared" si="9"/>
        <v>4.6649115662730161</v>
      </c>
    </row>
    <row r="63" spans="1:12" x14ac:dyDescent="0.25">
      <c r="A63" t="str">
        <f t="shared" si="10"/>
        <v>MY4</v>
      </c>
      <c r="B63" t="str">
        <f t="shared" si="10"/>
        <v>M2+/-</v>
      </c>
      <c r="C63">
        <f t="shared" si="10"/>
        <v>1</v>
      </c>
      <c r="D63">
        <v>6</v>
      </c>
      <c r="E63">
        <v>257.06700000000001</v>
      </c>
      <c r="F63">
        <v>15223.912</v>
      </c>
      <c r="G63">
        <v>2663.06</v>
      </c>
      <c r="H63">
        <v>1455.2760000000001</v>
      </c>
      <c r="I63">
        <v>14497.231</v>
      </c>
      <c r="K63">
        <f t="shared" si="8"/>
        <v>5.4438243974976155</v>
      </c>
      <c r="L63">
        <f t="shared" si="9"/>
        <v>9.9618429768648689</v>
      </c>
    </row>
    <row r="64" spans="1:12" x14ac:dyDescent="0.25">
      <c r="A64" t="str">
        <f t="shared" si="10"/>
        <v>MY4</v>
      </c>
      <c r="B64" t="str">
        <f t="shared" si="10"/>
        <v>M2+/-</v>
      </c>
      <c r="C64">
        <f t="shared" si="10"/>
        <v>1</v>
      </c>
      <c r="D64">
        <v>7</v>
      </c>
      <c r="E64">
        <v>203.93</v>
      </c>
      <c r="F64">
        <v>6050.8850000000002</v>
      </c>
      <c r="G64">
        <v>1677.3969999999999</v>
      </c>
      <c r="H64">
        <v>1089.0640000000001</v>
      </c>
      <c r="I64">
        <v>6113.5959999999995</v>
      </c>
      <c r="K64">
        <f t="shared" si="8"/>
        <v>3.6446923417652468</v>
      </c>
      <c r="L64">
        <f t="shared" si="9"/>
        <v>5.6136241763569439</v>
      </c>
    </row>
    <row r="65" spans="1:12" x14ac:dyDescent="0.25">
      <c r="A65" t="s">
        <v>102</v>
      </c>
      <c r="B65" t="s">
        <v>96</v>
      </c>
      <c r="C65">
        <v>2</v>
      </c>
      <c r="D65">
        <v>1</v>
      </c>
      <c r="E65">
        <v>129.72999999999999</v>
      </c>
      <c r="F65">
        <v>9872.4210000000003</v>
      </c>
      <c r="G65">
        <v>2513.2240000000002</v>
      </c>
      <c r="H65">
        <v>712.31899999999996</v>
      </c>
      <c r="I65">
        <v>11795.396000000001</v>
      </c>
      <c r="K65">
        <f t="shared" si="8"/>
        <v>4.6933325481532879</v>
      </c>
      <c r="L65">
        <f t="shared" si="9"/>
        <v>16.559148359091925</v>
      </c>
    </row>
    <row r="66" spans="1:12" x14ac:dyDescent="0.25">
      <c r="A66" t="str">
        <f t="shared" ref="A66:C76" si="11">A65</f>
        <v>MY4</v>
      </c>
      <c r="B66" t="str">
        <f t="shared" si="11"/>
        <v>M2+/-</v>
      </c>
      <c r="C66">
        <f t="shared" si="11"/>
        <v>2</v>
      </c>
      <c r="D66">
        <v>2</v>
      </c>
      <c r="E66">
        <v>145.04900000000001</v>
      </c>
      <c r="F66">
        <v>6036.5240000000003</v>
      </c>
      <c r="G66">
        <v>1783.192</v>
      </c>
      <c r="H66">
        <v>982.79</v>
      </c>
      <c r="I66">
        <v>6159.0730000000003</v>
      </c>
      <c r="K66">
        <f t="shared" si="8"/>
        <v>3.4539595287551763</v>
      </c>
      <c r="L66">
        <f t="shared" si="9"/>
        <v>6.2669268104071065</v>
      </c>
    </row>
    <row r="67" spans="1:12" x14ac:dyDescent="0.25">
      <c r="A67" t="str">
        <f t="shared" si="11"/>
        <v>MY4</v>
      </c>
      <c r="B67" t="str">
        <f t="shared" si="11"/>
        <v>M2+/-</v>
      </c>
      <c r="C67">
        <f t="shared" si="11"/>
        <v>2</v>
      </c>
      <c r="D67">
        <v>3</v>
      </c>
      <c r="E67">
        <v>240.31200000000001</v>
      </c>
      <c r="F67">
        <v>23473.508999999998</v>
      </c>
      <c r="G67">
        <v>5727.2780000000002</v>
      </c>
      <c r="H67">
        <v>1896.1669999999999</v>
      </c>
      <c r="I67">
        <v>25826.365000000002</v>
      </c>
      <c r="K67">
        <f t="shared" si="8"/>
        <v>4.5093611659849584</v>
      </c>
      <c r="L67">
        <f t="shared" si="9"/>
        <v>13.620300849028594</v>
      </c>
    </row>
    <row r="68" spans="1:12" x14ac:dyDescent="0.25">
      <c r="A68" t="str">
        <f t="shared" si="11"/>
        <v>MY4</v>
      </c>
      <c r="B68" t="str">
        <f t="shared" si="11"/>
        <v>M2+/-</v>
      </c>
      <c r="C68">
        <f t="shared" si="11"/>
        <v>2</v>
      </c>
      <c r="D68">
        <v>4</v>
      </c>
      <c r="E68">
        <v>193.87700000000001</v>
      </c>
      <c r="F68">
        <v>14066.871999999999</v>
      </c>
      <c r="G68">
        <v>2906.2440000000001</v>
      </c>
      <c r="H68">
        <v>1789.415</v>
      </c>
      <c r="I68">
        <v>12580.001</v>
      </c>
      <c r="K68">
        <f t="shared" si="8"/>
        <v>4.3286114311117716</v>
      </c>
      <c r="L68">
        <f t="shared" si="9"/>
        <v>7.0302311090496055</v>
      </c>
    </row>
    <row r="69" spans="1:12" x14ac:dyDescent="0.25">
      <c r="A69" t="str">
        <f t="shared" si="11"/>
        <v>MY4</v>
      </c>
      <c r="B69" t="str">
        <f t="shared" si="11"/>
        <v>M2+/-</v>
      </c>
      <c r="C69">
        <f t="shared" si="11"/>
        <v>2</v>
      </c>
      <c r="D69">
        <v>5</v>
      </c>
      <c r="E69">
        <v>208.71700000000001</v>
      </c>
      <c r="F69">
        <v>12282.722</v>
      </c>
      <c r="G69">
        <v>3415.5909999999999</v>
      </c>
      <c r="H69">
        <v>1758.299</v>
      </c>
      <c r="I69">
        <v>15456.565000000001</v>
      </c>
      <c r="K69">
        <f t="shared" si="8"/>
        <v>4.5252973789894639</v>
      </c>
      <c r="L69">
        <f t="shared" si="9"/>
        <v>8.7906351536342804</v>
      </c>
    </row>
    <row r="70" spans="1:12" x14ac:dyDescent="0.25">
      <c r="A70" t="str">
        <f t="shared" si="11"/>
        <v>MY4</v>
      </c>
      <c r="B70" t="str">
        <f t="shared" si="11"/>
        <v>M2+/-</v>
      </c>
      <c r="C70">
        <f t="shared" si="11"/>
        <v>2</v>
      </c>
      <c r="D70">
        <v>6</v>
      </c>
      <c r="E70">
        <v>214.46199999999999</v>
      </c>
      <c r="F70">
        <v>11634.071</v>
      </c>
      <c r="G70">
        <v>2833.48</v>
      </c>
      <c r="H70">
        <v>1805.213</v>
      </c>
      <c r="I70">
        <v>11635.986000000001</v>
      </c>
      <c r="K70">
        <f t="shared" si="8"/>
        <v>4.1066060109829614</v>
      </c>
      <c r="L70">
        <f t="shared" si="9"/>
        <v>6.4457690034361601</v>
      </c>
    </row>
    <row r="71" spans="1:12" x14ac:dyDescent="0.25">
      <c r="A71" t="str">
        <f t="shared" si="11"/>
        <v>MY4</v>
      </c>
      <c r="B71" t="str">
        <f t="shared" si="11"/>
        <v>M2+/-</v>
      </c>
      <c r="C71">
        <f t="shared" si="11"/>
        <v>2</v>
      </c>
      <c r="D71">
        <v>7</v>
      </c>
      <c r="E71">
        <v>134.517</v>
      </c>
      <c r="F71">
        <v>12061.558000000001</v>
      </c>
      <c r="G71">
        <v>2908.6370000000002</v>
      </c>
      <c r="H71">
        <v>1182.412</v>
      </c>
      <c r="I71">
        <v>12477.078</v>
      </c>
      <c r="K71">
        <f t="shared" si="8"/>
        <v>4.2896648842739742</v>
      </c>
      <c r="L71">
        <f t="shared" si="9"/>
        <v>10.552225451027221</v>
      </c>
    </row>
    <row r="72" spans="1:12" x14ac:dyDescent="0.25">
      <c r="A72" t="str">
        <f t="shared" si="11"/>
        <v>MY4</v>
      </c>
      <c r="B72" t="str">
        <f t="shared" si="11"/>
        <v>M2+/-</v>
      </c>
      <c r="C72">
        <f t="shared" si="11"/>
        <v>2</v>
      </c>
      <c r="D72">
        <v>8</v>
      </c>
      <c r="E72">
        <v>180.952</v>
      </c>
      <c r="F72">
        <v>13270.299000000001</v>
      </c>
      <c r="G72">
        <v>2826.299</v>
      </c>
      <c r="H72">
        <v>1818.616</v>
      </c>
      <c r="I72">
        <v>12819.355</v>
      </c>
      <c r="K72">
        <f t="shared" si="8"/>
        <v>4.535739141541641</v>
      </c>
      <c r="L72">
        <f t="shared" si="9"/>
        <v>7.0489619578844573</v>
      </c>
    </row>
    <row r="73" spans="1:12" x14ac:dyDescent="0.25">
      <c r="A73" t="str">
        <f t="shared" si="11"/>
        <v>MY4</v>
      </c>
      <c r="B73" t="str">
        <f t="shared" si="11"/>
        <v>M2+/-</v>
      </c>
      <c r="C73">
        <f t="shared" si="11"/>
        <v>2</v>
      </c>
      <c r="D73">
        <v>9</v>
      </c>
      <c r="E73">
        <v>218.77</v>
      </c>
      <c r="F73">
        <v>11982.571</v>
      </c>
      <c r="G73">
        <v>2865.0749999999998</v>
      </c>
      <c r="H73">
        <v>1937.336</v>
      </c>
      <c r="I73">
        <v>11036.642</v>
      </c>
      <c r="K73">
        <f t="shared" si="8"/>
        <v>3.8521302234670998</v>
      </c>
      <c r="L73">
        <f t="shared" si="9"/>
        <v>5.6968135625415517</v>
      </c>
    </row>
    <row r="74" spans="1:12" x14ac:dyDescent="0.25">
      <c r="A74" t="str">
        <f t="shared" si="11"/>
        <v>MY4</v>
      </c>
      <c r="B74" t="str">
        <f t="shared" si="11"/>
        <v>M2+/-</v>
      </c>
      <c r="C74">
        <f t="shared" si="11"/>
        <v>2</v>
      </c>
      <c r="D74">
        <v>10</v>
      </c>
      <c r="E74">
        <v>177.601</v>
      </c>
      <c r="F74">
        <v>13448.858</v>
      </c>
      <c r="G74">
        <v>3378.73</v>
      </c>
      <c r="H74">
        <v>1435.6489999999999</v>
      </c>
      <c r="I74">
        <v>13052.486999999999</v>
      </c>
      <c r="K74">
        <f t="shared" si="8"/>
        <v>3.8631340770052649</v>
      </c>
      <c r="L74">
        <f t="shared" si="9"/>
        <v>9.0916979010886365</v>
      </c>
    </row>
    <row r="75" spans="1:12" x14ac:dyDescent="0.25">
      <c r="A75" t="str">
        <f t="shared" si="11"/>
        <v>MY4</v>
      </c>
      <c r="B75" t="str">
        <f t="shared" si="11"/>
        <v>M2+/-</v>
      </c>
      <c r="C75">
        <f t="shared" si="11"/>
        <v>2</v>
      </c>
      <c r="D75">
        <v>11</v>
      </c>
      <c r="E75">
        <v>152.708</v>
      </c>
      <c r="F75">
        <v>9430.5720000000001</v>
      </c>
      <c r="G75">
        <v>1791.809</v>
      </c>
      <c r="H75">
        <v>1034.0119999999999</v>
      </c>
      <c r="I75">
        <v>7964.2860000000001</v>
      </c>
      <c r="K75">
        <f t="shared" si="8"/>
        <v>4.4448297781739017</v>
      </c>
      <c r="L75">
        <f t="shared" si="9"/>
        <v>7.7023148667520305</v>
      </c>
    </row>
    <row r="76" spans="1:12" x14ac:dyDescent="0.25">
      <c r="A76" t="str">
        <f t="shared" si="11"/>
        <v>MY4</v>
      </c>
      <c r="B76" t="str">
        <f t="shared" si="11"/>
        <v>M2+/-</v>
      </c>
      <c r="C76">
        <f t="shared" si="11"/>
        <v>2</v>
      </c>
      <c r="D76">
        <v>12</v>
      </c>
      <c r="E76">
        <v>214.46199999999999</v>
      </c>
      <c r="F76">
        <v>11713.058000000001</v>
      </c>
      <c r="G76">
        <v>2837.788</v>
      </c>
      <c r="H76">
        <v>1690.3219999999999</v>
      </c>
      <c r="I76">
        <v>11932.786</v>
      </c>
      <c r="K76">
        <f t="shared" si="8"/>
        <v>4.2049603423511552</v>
      </c>
      <c r="L76">
        <f t="shared" si="9"/>
        <v>7.059475058598303</v>
      </c>
    </row>
    <row r="77" spans="1:12" x14ac:dyDescent="0.25">
      <c r="A77" t="s">
        <v>102</v>
      </c>
      <c r="B77" t="s">
        <v>96</v>
      </c>
      <c r="C77">
        <v>2</v>
      </c>
      <c r="D77">
        <v>1</v>
      </c>
      <c r="E77">
        <v>214.94</v>
      </c>
      <c r="F77">
        <v>24545.339</v>
      </c>
      <c r="G77">
        <v>6265.3469999999998</v>
      </c>
      <c r="H77">
        <v>876.995</v>
      </c>
      <c r="I77">
        <v>34847.641000000003</v>
      </c>
      <c r="K77">
        <f t="shared" si="8"/>
        <v>5.5619650435961496</v>
      </c>
      <c r="L77">
        <f t="shared" si="9"/>
        <v>39.735278992468601</v>
      </c>
    </row>
    <row r="78" spans="1:12" x14ac:dyDescent="0.25">
      <c r="A78" t="str">
        <f t="shared" ref="A78:C87" si="12">A77</f>
        <v>MY4</v>
      </c>
      <c r="B78" t="str">
        <f t="shared" si="12"/>
        <v>M2+/-</v>
      </c>
      <c r="C78">
        <f t="shared" si="12"/>
        <v>2</v>
      </c>
      <c r="D78">
        <v>2</v>
      </c>
      <c r="E78">
        <v>254.673</v>
      </c>
      <c r="F78">
        <v>37025.767999999996</v>
      </c>
      <c r="G78">
        <v>8783.357</v>
      </c>
      <c r="H78">
        <v>854.49599999999998</v>
      </c>
      <c r="I78">
        <v>55819.413999999997</v>
      </c>
      <c r="K78">
        <f t="shared" si="8"/>
        <v>6.3551343751597482</v>
      </c>
      <c r="L78">
        <f t="shared" si="9"/>
        <v>65.324371325319248</v>
      </c>
    </row>
    <row r="79" spans="1:12" x14ac:dyDescent="0.25">
      <c r="A79" t="str">
        <f t="shared" si="12"/>
        <v>MY4</v>
      </c>
      <c r="B79" t="str">
        <f t="shared" si="12"/>
        <v>M2+/-</v>
      </c>
      <c r="C79">
        <f t="shared" si="12"/>
        <v>2</v>
      </c>
      <c r="D79">
        <v>3</v>
      </c>
      <c r="E79">
        <v>164.67599999999999</v>
      </c>
      <c r="F79">
        <v>21278.148000000001</v>
      </c>
      <c r="G79">
        <v>5342.8739999999998</v>
      </c>
      <c r="H79">
        <v>601.73800000000006</v>
      </c>
      <c r="I79">
        <v>31413.38</v>
      </c>
      <c r="K79">
        <f t="shared" si="8"/>
        <v>5.8794910754024894</v>
      </c>
      <c r="L79">
        <f t="shared" si="9"/>
        <v>52.204414545865475</v>
      </c>
    </row>
    <row r="80" spans="1:12" x14ac:dyDescent="0.25">
      <c r="A80" t="str">
        <f t="shared" si="12"/>
        <v>MY4</v>
      </c>
      <c r="B80" t="str">
        <f t="shared" si="12"/>
        <v>M2+/-</v>
      </c>
      <c r="C80">
        <f t="shared" si="12"/>
        <v>2</v>
      </c>
      <c r="D80">
        <v>4</v>
      </c>
      <c r="E80">
        <v>247.01400000000001</v>
      </c>
      <c r="F80">
        <v>38159.83</v>
      </c>
      <c r="G80">
        <v>10221.879000000001</v>
      </c>
      <c r="H80">
        <v>1007.683</v>
      </c>
      <c r="I80">
        <v>48588.510999999999</v>
      </c>
      <c r="K80">
        <f t="shared" si="8"/>
        <v>4.7533835021917197</v>
      </c>
      <c r="L80">
        <f t="shared" si="9"/>
        <v>48.218051708721887</v>
      </c>
    </row>
    <row r="81" spans="1:12" x14ac:dyDescent="0.25">
      <c r="A81" t="str">
        <f t="shared" si="12"/>
        <v>MY4</v>
      </c>
      <c r="B81" t="str">
        <f t="shared" si="12"/>
        <v>M2+/-</v>
      </c>
      <c r="C81">
        <f t="shared" si="12"/>
        <v>2</v>
      </c>
      <c r="D81">
        <v>5</v>
      </c>
      <c r="E81">
        <v>206.80199999999999</v>
      </c>
      <c r="F81">
        <v>27280.683000000001</v>
      </c>
      <c r="G81">
        <v>7938.4359999999997</v>
      </c>
      <c r="H81">
        <v>547.16499999999996</v>
      </c>
      <c r="I81">
        <v>41863.603000000003</v>
      </c>
      <c r="K81">
        <f t="shared" si="8"/>
        <v>5.2735328470242759</v>
      </c>
      <c r="L81">
        <f t="shared" si="9"/>
        <v>76.510016174280167</v>
      </c>
    </row>
    <row r="82" spans="1:12" x14ac:dyDescent="0.25">
      <c r="A82" t="str">
        <f t="shared" si="12"/>
        <v>MY4</v>
      </c>
      <c r="B82" t="str">
        <f t="shared" si="12"/>
        <v>M2+/-</v>
      </c>
      <c r="C82">
        <f t="shared" si="12"/>
        <v>2</v>
      </c>
      <c r="D82">
        <v>6</v>
      </c>
      <c r="E82">
        <v>308.28899999999999</v>
      </c>
      <c r="F82">
        <v>51828.894</v>
      </c>
      <c r="G82">
        <v>11789.173000000001</v>
      </c>
      <c r="H82">
        <v>1243.2080000000001</v>
      </c>
      <c r="I82">
        <v>70042.345000000001</v>
      </c>
      <c r="K82">
        <f t="shared" si="8"/>
        <v>5.9412432916202009</v>
      </c>
      <c r="L82">
        <f t="shared" si="9"/>
        <v>56.340005051447541</v>
      </c>
    </row>
    <row r="83" spans="1:12" x14ac:dyDescent="0.25">
      <c r="A83" t="str">
        <f t="shared" si="12"/>
        <v>MY4</v>
      </c>
      <c r="B83" t="str">
        <f t="shared" si="12"/>
        <v>M2+/-</v>
      </c>
      <c r="C83">
        <f t="shared" si="12"/>
        <v>2</v>
      </c>
      <c r="D83">
        <v>7</v>
      </c>
      <c r="E83">
        <v>197.22800000000001</v>
      </c>
      <c r="F83">
        <v>37117.201000000001</v>
      </c>
      <c r="G83">
        <v>8663.68</v>
      </c>
      <c r="H83">
        <v>956.94</v>
      </c>
      <c r="I83">
        <v>45614.29</v>
      </c>
      <c r="K83">
        <f t="shared" si="8"/>
        <v>5.2650017082810079</v>
      </c>
      <c r="L83">
        <f t="shared" si="9"/>
        <v>47.666823416306144</v>
      </c>
    </row>
    <row r="84" spans="1:12" x14ac:dyDescent="0.25">
      <c r="A84" t="str">
        <f t="shared" si="12"/>
        <v>MY4</v>
      </c>
      <c r="B84" t="str">
        <f t="shared" si="12"/>
        <v>M2+/-</v>
      </c>
      <c r="C84">
        <f t="shared" si="12"/>
        <v>2</v>
      </c>
      <c r="D84">
        <v>8</v>
      </c>
      <c r="E84">
        <v>183.82400000000001</v>
      </c>
      <c r="F84">
        <v>32478.987000000001</v>
      </c>
      <c r="G84">
        <v>8512.4079999999994</v>
      </c>
      <c r="H84">
        <v>876.995</v>
      </c>
      <c r="I84">
        <v>37834.786</v>
      </c>
      <c r="K84">
        <f t="shared" si="8"/>
        <v>4.4446631317483849</v>
      </c>
      <c r="L84">
        <f t="shared" si="9"/>
        <v>43.141393052411928</v>
      </c>
    </row>
    <row r="85" spans="1:12" x14ac:dyDescent="0.25">
      <c r="A85" t="str">
        <f t="shared" si="12"/>
        <v>MY4</v>
      </c>
      <c r="B85" t="str">
        <f t="shared" si="12"/>
        <v>M2+/-</v>
      </c>
      <c r="C85">
        <f t="shared" si="12"/>
        <v>2</v>
      </c>
      <c r="D85">
        <v>9</v>
      </c>
      <c r="E85">
        <v>281.95999999999998</v>
      </c>
      <c r="F85">
        <v>42395.449000000001</v>
      </c>
      <c r="G85">
        <v>10243.898999999999</v>
      </c>
      <c r="H85">
        <v>1809.0419999999999</v>
      </c>
      <c r="I85">
        <v>52356.91</v>
      </c>
      <c r="K85">
        <f t="shared" si="8"/>
        <v>5.11103340632312</v>
      </c>
      <c r="L85">
        <f t="shared" si="9"/>
        <v>28.941787973966335</v>
      </c>
    </row>
    <row r="86" spans="1:12" x14ac:dyDescent="0.25">
      <c r="A86" t="str">
        <f t="shared" si="12"/>
        <v>MY4</v>
      </c>
      <c r="B86" t="str">
        <f t="shared" si="12"/>
        <v>M2+/-</v>
      </c>
      <c r="C86">
        <f t="shared" si="12"/>
        <v>2</v>
      </c>
      <c r="D86">
        <v>10</v>
      </c>
      <c r="E86">
        <v>183.82400000000001</v>
      </c>
      <c r="F86">
        <v>21851.163</v>
      </c>
      <c r="G86">
        <v>7381.2179999999998</v>
      </c>
      <c r="H86">
        <v>750.61599999999999</v>
      </c>
      <c r="I86">
        <v>38153.127999999997</v>
      </c>
      <c r="K86">
        <f t="shared" si="8"/>
        <v>5.168947455555438</v>
      </c>
      <c r="L86">
        <f t="shared" si="9"/>
        <v>50.829089707653445</v>
      </c>
    </row>
    <row r="87" spans="1:12" x14ac:dyDescent="0.25">
      <c r="A87" t="str">
        <f t="shared" si="12"/>
        <v>MY4</v>
      </c>
      <c r="B87" t="str">
        <f t="shared" si="12"/>
        <v>M2+/-</v>
      </c>
      <c r="C87">
        <f t="shared" si="12"/>
        <v>2</v>
      </c>
      <c r="D87">
        <v>11</v>
      </c>
      <c r="E87">
        <v>131.166</v>
      </c>
      <c r="F87">
        <v>21635.743999999999</v>
      </c>
      <c r="G87">
        <v>5895.3050000000003</v>
      </c>
      <c r="H87">
        <v>681.68200000000002</v>
      </c>
      <c r="I87">
        <v>18944.439999999999</v>
      </c>
      <c r="K87">
        <f t="shared" si="8"/>
        <v>3.2134792008216704</v>
      </c>
      <c r="L87">
        <f t="shared" si="9"/>
        <v>27.790729401685827</v>
      </c>
    </row>
    <row r="88" spans="1:12" x14ac:dyDescent="0.25">
      <c r="A88" t="s">
        <v>103</v>
      </c>
      <c r="B88" t="s">
        <v>96</v>
      </c>
      <c r="C88">
        <v>1</v>
      </c>
      <c r="D88">
        <v>1</v>
      </c>
      <c r="E88">
        <v>295.36399999999998</v>
      </c>
      <c r="F88">
        <v>51572.785000000003</v>
      </c>
      <c r="G88">
        <v>9822.6350000000002</v>
      </c>
      <c r="H88">
        <v>2333.7080000000001</v>
      </c>
      <c r="I88">
        <v>59865.464999999997</v>
      </c>
      <c r="K88">
        <f t="shared" si="8"/>
        <v>6.0946441560742102</v>
      </c>
      <c r="L88">
        <f t="shared" si="9"/>
        <v>25.652508797158855</v>
      </c>
    </row>
    <row r="89" spans="1:12" x14ac:dyDescent="0.25">
      <c r="A89" t="str">
        <f t="shared" ref="A89:C99" si="13">A88</f>
        <v>MY5</v>
      </c>
      <c r="B89" t="str">
        <f t="shared" si="13"/>
        <v>M2+/-</v>
      </c>
      <c r="C89">
        <f t="shared" si="13"/>
        <v>1</v>
      </c>
      <c r="D89">
        <v>2</v>
      </c>
      <c r="E89">
        <v>218.77</v>
      </c>
      <c r="F89">
        <v>22619.491000000002</v>
      </c>
      <c r="G89">
        <v>4604.7039999999997</v>
      </c>
      <c r="H89">
        <v>1454.319</v>
      </c>
      <c r="I89">
        <v>23554.41</v>
      </c>
      <c r="K89">
        <f t="shared" si="8"/>
        <v>5.115292969971577</v>
      </c>
      <c r="L89">
        <f t="shared" si="9"/>
        <v>16.196178417527378</v>
      </c>
    </row>
    <row r="90" spans="1:12" x14ac:dyDescent="0.25">
      <c r="A90" t="str">
        <f t="shared" si="13"/>
        <v>MY5</v>
      </c>
      <c r="B90" t="str">
        <f t="shared" si="13"/>
        <v>M2+/-</v>
      </c>
      <c r="C90">
        <f t="shared" si="13"/>
        <v>1</v>
      </c>
      <c r="D90">
        <v>3</v>
      </c>
      <c r="E90">
        <v>145.04900000000001</v>
      </c>
      <c r="F90">
        <v>15663.846</v>
      </c>
      <c r="G90">
        <v>2904.3290000000002</v>
      </c>
      <c r="H90">
        <v>941.14200000000005</v>
      </c>
      <c r="I90">
        <v>15733.259</v>
      </c>
      <c r="K90">
        <f t="shared" si="8"/>
        <v>5.4171751891745039</v>
      </c>
      <c r="L90">
        <f t="shared" si="9"/>
        <v>16.717199954948349</v>
      </c>
    </row>
    <row r="91" spans="1:12" x14ac:dyDescent="0.25">
      <c r="A91" t="str">
        <f t="shared" si="13"/>
        <v>MY5</v>
      </c>
      <c r="B91" t="str">
        <f t="shared" si="13"/>
        <v>M2+/-</v>
      </c>
      <c r="C91">
        <f t="shared" si="13"/>
        <v>1</v>
      </c>
      <c r="D91">
        <v>4</v>
      </c>
      <c r="E91">
        <v>196.27099999999999</v>
      </c>
      <c r="F91">
        <v>23393.563999999998</v>
      </c>
      <c r="G91">
        <v>4340.9359999999997</v>
      </c>
      <c r="H91">
        <v>1498.36</v>
      </c>
      <c r="I91">
        <v>26476.93</v>
      </c>
      <c r="K91">
        <f t="shared" si="8"/>
        <v>6.0993596772677598</v>
      </c>
      <c r="L91">
        <f t="shared" si="9"/>
        <v>17.670606529805923</v>
      </c>
    </row>
    <row r="92" spans="1:12" x14ac:dyDescent="0.25">
      <c r="A92" t="str">
        <f t="shared" si="13"/>
        <v>MY5</v>
      </c>
      <c r="B92" t="str">
        <f t="shared" si="13"/>
        <v>M2+/-</v>
      </c>
      <c r="C92">
        <f t="shared" si="13"/>
        <v>1</v>
      </c>
      <c r="D92">
        <v>5</v>
      </c>
      <c r="E92">
        <v>221.16399999999999</v>
      </c>
      <c r="F92">
        <v>26894.365000000002</v>
      </c>
      <c r="G92">
        <v>4835.442</v>
      </c>
      <c r="H92">
        <v>1533.7840000000001</v>
      </c>
      <c r="I92">
        <v>25509.937999999998</v>
      </c>
      <c r="K92">
        <f t="shared" si="8"/>
        <v>5.2756165827239778</v>
      </c>
      <c r="L92">
        <f t="shared" si="9"/>
        <v>16.632027717070979</v>
      </c>
    </row>
    <row r="93" spans="1:12" x14ac:dyDescent="0.25">
      <c r="A93" t="str">
        <f t="shared" si="13"/>
        <v>MY5</v>
      </c>
      <c r="B93" t="str">
        <f t="shared" si="13"/>
        <v>M2+/-</v>
      </c>
      <c r="C93">
        <f t="shared" si="13"/>
        <v>1</v>
      </c>
      <c r="D93">
        <v>6</v>
      </c>
      <c r="E93">
        <v>171.857</v>
      </c>
      <c r="F93">
        <v>29035.152999999998</v>
      </c>
      <c r="G93">
        <v>4739.7</v>
      </c>
      <c r="H93">
        <v>1198.2090000000001</v>
      </c>
      <c r="I93">
        <v>34520.682000000001</v>
      </c>
      <c r="K93">
        <f t="shared" si="8"/>
        <v>7.2833052724856007</v>
      </c>
      <c r="L93">
        <f t="shared" si="9"/>
        <v>28.81023427465492</v>
      </c>
    </row>
    <row r="94" spans="1:12" x14ac:dyDescent="0.25">
      <c r="A94" t="str">
        <f t="shared" si="13"/>
        <v>MY5</v>
      </c>
      <c r="B94" t="str">
        <f t="shared" si="13"/>
        <v>M2+/-</v>
      </c>
      <c r="C94">
        <f t="shared" si="13"/>
        <v>1</v>
      </c>
      <c r="D94">
        <v>7</v>
      </c>
      <c r="E94">
        <v>217.81299999999999</v>
      </c>
      <c r="F94">
        <v>23636.748</v>
      </c>
      <c r="G94">
        <v>3828.7170000000001</v>
      </c>
      <c r="H94">
        <v>1567.7729999999999</v>
      </c>
      <c r="I94">
        <v>22236.524000000001</v>
      </c>
      <c r="K94">
        <f t="shared" si="8"/>
        <v>5.8078264860004021</v>
      </c>
      <c r="L94">
        <f t="shared" si="9"/>
        <v>14.183509985182805</v>
      </c>
    </row>
    <row r="95" spans="1:12" x14ac:dyDescent="0.25">
      <c r="A95" t="str">
        <f t="shared" si="13"/>
        <v>MY5</v>
      </c>
      <c r="B95" t="str">
        <f t="shared" si="13"/>
        <v>M2+/-</v>
      </c>
      <c r="C95">
        <f t="shared" si="13"/>
        <v>1</v>
      </c>
      <c r="D95">
        <v>8</v>
      </c>
      <c r="E95">
        <v>235.52500000000001</v>
      </c>
      <c r="F95">
        <v>21098.152999999998</v>
      </c>
      <c r="G95">
        <v>3853.61</v>
      </c>
      <c r="H95">
        <v>1389.2139999999999</v>
      </c>
      <c r="I95">
        <v>24188.221000000001</v>
      </c>
      <c r="K95">
        <f t="shared" si="8"/>
        <v>6.2767693150059296</v>
      </c>
      <c r="L95">
        <f t="shared" si="9"/>
        <v>17.411443449317385</v>
      </c>
    </row>
    <row r="96" spans="1:12" x14ac:dyDescent="0.25">
      <c r="A96" t="str">
        <f t="shared" si="13"/>
        <v>MY5</v>
      </c>
      <c r="B96" t="str">
        <f t="shared" si="13"/>
        <v>M2+/-</v>
      </c>
      <c r="C96">
        <f t="shared" si="13"/>
        <v>1</v>
      </c>
      <c r="D96">
        <v>9</v>
      </c>
      <c r="E96">
        <v>208.71700000000001</v>
      </c>
      <c r="F96">
        <v>27422.86</v>
      </c>
      <c r="G96">
        <v>4686.085</v>
      </c>
      <c r="H96">
        <v>1159.434</v>
      </c>
      <c r="I96">
        <v>33665.228999999999</v>
      </c>
      <c r="K96">
        <f t="shared" si="8"/>
        <v>7.1840841555370849</v>
      </c>
      <c r="L96">
        <f t="shared" si="9"/>
        <v>29.035916662785464</v>
      </c>
    </row>
    <row r="97" spans="1:12" x14ac:dyDescent="0.25">
      <c r="A97" t="str">
        <f t="shared" si="13"/>
        <v>MY5</v>
      </c>
      <c r="B97" t="str">
        <f t="shared" si="13"/>
        <v>M2+/-</v>
      </c>
      <c r="C97">
        <f t="shared" si="13"/>
        <v>1</v>
      </c>
      <c r="D97">
        <v>10</v>
      </c>
      <c r="E97">
        <v>233.131</v>
      </c>
      <c r="F97">
        <v>25632.487000000001</v>
      </c>
      <c r="G97">
        <v>4780.8689999999997</v>
      </c>
      <c r="H97">
        <v>1483.999</v>
      </c>
      <c r="I97">
        <v>29591.892</v>
      </c>
      <c r="K97">
        <f t="shared" si="8"/>
        <v>6.1896471122718486</v>
      </c>
      <c r="L97">
        <f t="shared" si="9"/>
        <v>19.940641469434951</v>
      </c>
    </row>
    <row r="98" spans="1:12" x14ac:dyDescent="0.25">
      <c r="A98" t="str">
        <f t="shared" si="13"/>
        <v>MY5</v>
      </c>
      <c r="B98" t="str">
        <f t="shared" si="13"/>
        <v>M2+/-</v>
      </c>
      <c r="C98">
        <f t="shared" si="13"/>
        <v>1</v>
      </c>
      <c r="D98">
        <v>11</v>
      </c>
      <c r="E98">
        <v>193.87700000000001</v>
      </c>
      <c r="F98">
        <v>21674.998</v>
      </c>
      <c r="G98">
        <v>5199.74</v>
      </c>
      <c r="H98">
        <v>1229.8040000000001</v>
      </c>
      <c r="I98">
        <v>30405.219000000001</v>
      </c>
      <c r="K98">
        <f t="shared" si="8"/>
        <v>5.847449872493625</v>
      </c>
      <c r="L98">
        <f t="shared" si="9"/>
        <v>24.723629944283804</v>
      </c>
    </row>
    <row r="99" spans="1:12" x14ac:dyDescent="0.25">
      <c r="A99" t="str">
        <f t="shared" si="13"/>
        <v>MY5</v>
      </c>
      <c r="B99" t="str">
        <f t="shared" si="13"/>
        <v>M2+/-</v>
      </c>
      <c r="C99">
        <f t="shared" si="13"/>
        <v>1</v>
      </c>
      <c r="D99">
        <v>12</v>
      </c>
      <c r="E99">
        <v>267.59800000000001</v>
      </c>
      <c r="F99">
        <v>18643.811000000002</v>
      </c>
      <c r="G99">
        <v>4536.2489999999998</v>
      </c>
      <c r="H99">
        <v>1826.7550000000001</v>
      </c>
      <c r="I99">
        <v>26154.28</v>
      </c>
      <c r="K99">
        <f t="shared" si="8"/>
        <v>5.7656182453829148</v>
      </c>
      <c r="L99">
        <f t="shared" si="9"/>
        <v>14.317344143029578</v>
      </c>
    </row>
    <row r="100" spans="1:12" x14ac:dyDescent="0.25">
      <c r="A100" t="s">
        <v>103</v>
      </c>
      <c r="B100" t="s">
        <v>96</v>
      </c>
      <c r="C100">
        <v>1</v>
      </c>
      <c r="D100">
        <v>1</v>
      </c>
      <c r="E100">
        <v>240.791</v>
      </c>
      <c r="F100">
        <v>28510.487000000001</v>
      </c>
      <c r="G100">
        <v>5939.3459999999995</v>
      </c>
      <c r="H100">
        <v>1109.6479999999999</v>
      </c>
      <c r="I100">
        <v>37537.508000000002</v>
      </c>
      <c r="K100">
        <f t="shared" si="8"/>
        <v>6.3201416452249131</v>
      </c>
      <c r="L100">
        <f t="shared" si="9"/>
        <v>33.828302308479813</v>
      </c>
    </row>
    <row r="101" spans="1:12" x14ac:dyDescent="0.25">
      <c r="A101" t="str">
        <f t="shared" ref="A101:C114" si="14">A100</f>
        <v>MY5</v>
      </c>
      <c r="B101" t="str">
        <f t="shared" si="14"/>
        <v>M2+/-</v>
      </c>
      <c r="C101">
        <f t="shared" si="14"/>
        <v>1</v>
      </c>
      <c r="D101">
        <v>2</v>
      </c>
      <c r="E101">
        <v>161.804</v>
      </c>
      <c r="F101">
        <v>21521.811000000002</v>
      </c>
      <c r="G101">
        <v>4768.4229999999998</v>
      </c>
      <c r="H101">
        <v>853.53899999999999</v>
      </c>
      <c r="I101">
        <v>31193.652999999998</v>
      </c>
      <c r="K101">
        <f t="shared" si="8"/>
        <v>6.5417126374904235</v>
      </c>
      <c r="L101">
        <f t="shared" si="9"/>
        <v>36.546253891152013</v>
      </c>
    </row>
    <row r="102" spans="1:12" x14ac:dyDescent="0.25">
      <c r="A102" t="str">
        <f t="shared" si="14"/>
        <v>MY5</v>
      </c>
      <c r="B102" t="str">
        <f t="shared" si="14"/>
        <v>M2+/-</v>
      </c>
      <c r="C102">
        <f t="shared" si="14"/>
        <v>1</v>
      </c>
      <c r="D102">
        <v>3</v>
      </c>
      <c r="E102">
        <v>210.15299999999999</v>
      </c>
      <c r="F102">
        <v>22344.233</v>
      </c>
      <c r="G102">
        <v>5817.7539999999999</v>
      </c>
      <c r="H102">
        <v>864.54899999999998</v>
      </c>
      <c r="I102">
        <v>33394.758000000002</v>
      </c>
      <c r="K102">
        <f t="shared" si="8"/>
        <v>5.7401461113687517</v>
      </c>
      <c r="L102">
        <f t="shared" si="9"/>
        <v>38.626796167712882</v>
      </c>
    </row>
    <row r="103" spans="1:12" x14ac:dyDescent="0.25">
      <c r="A103" t="str">
        <f t="shared" si="14"/>
        <v>MY5</v>
      </c>
      <c r="B103" t="str">
        <f t="shared" si="14"/>
        <v>M2+/-</v>
      </c>
      <c r="C103">
        <f t="shared" si="14"/>
        <v>1</v>
      </c>
      <c r="D103">
        <v>4</v>
      </c>
      <c r="E103">
        <v>275.73700000000002</v>
      </c>
      <c r="F103">
        <v>30347.773000000001</v>
      </c>
      <c r="G103">
        <v>6389.8109999999997</v>
      </c>
      <c r="H103">
        <v>994.279</v>
      </c>
      <c r="I103">
        <v>44945.534</v>
      </c>
      <c r="K103">
        <f t="shared" si="8"/>
        <v>7.0339379365054775</v>
      </c>
      <c r="L103">
        <f t="shared" si="9"/>
        <v>45.204146924555381</v>
      </c>
    </row>
    <row r="104" spans="1:12" x14ac:dyDescent="0.25">
      <c r="A104" t="str">
        <f t="shared" si="14"/>
        <v>MY5</v>
      </c>
      <c r="B104" t="str">
        <f t="shared" si="14"/>
        <v>M2+/-</v>
      </c>
      <c r="C104">
        <f t="shared" si="14"/>
        <v>1</v>
      </c>
      <c r="D104">
        <v>5</v>
      </c>
      <c r="E104">
        <v>222.6</v>
      </c>
      <c r="F104">
        <v>28507.135999999999</v>
      </c>
      <c r="G104">
        <v>6952.2950000000001</v>
      </c>
      <c r="H104">
        <v>1108.212</v>
      </c>
      <c r="I104">
        <v>34978.807000000001</v>
      </c>
      <c r="K104">
        <f t="shared" si="8"/>
        <v>5.0312604686653835</v>
      </c>
      <c r="L104">
        <f t="shared" si="9"/>
        <v>31.563281213341853</v>
      </c>
    </row>
    <row r="105" spans="1:12" x14ac:dyDescent="0.25">
      <c r="A105" t="str">
        <f t="shared" si="14"/>
        <v>MY5</v>
      </c>
      <c r="B105" t="str">
        <f t="shared" si="14"/>
        <v>M2+/-</v>
      </c>
      <c r="C105">
        <f t="shared" si="14"/>
        <v>1</v>
      </c>
      <c r="D105">
        <v>6</v>
      </c>
      <c r="E105">
        <v>219.72800000000001</v>
      </c>
      <c r="F105">
        <v>27174.41</v>
      </c>
      <c r="G105">
        <v>6418.5339999999997</v>
      </c>
      <c r="H105">
        <v>837.74099999999999</v>
      </c>
      <c r="I105">
        <v>43485.949000000001</v>
      </c>
      <c r="K105">
        <f t="shared" si="8"/>
        <v>6.7750593827188581</v>
      </c>
      <c r="L105">
        <f t="shared" si="9"/>
        <v>51.908583917941229</v>
      </c>
    </row>
    <row r="106" spans="1:12" x14ac:dyDescent="0.25">
      <c r="A106" t="str">
        <f t="shared" si="14"/>
        <v>MY5</v>
      </c>
      <c r="B106" t="str">
        <f t="shared" si="14"/>
        <v>M2+/-</v>
      </c>
      <c r="C106">
        <f t="shared" si="14"/>
        <v>1</v>
      </c>
      <c r="D106">
        <v>7</v>
      </c>
      <c r="E106">
        <v>233.61</v>
      </c>
      <c r="F106">
        <v>25619.082999999999</v>
      </c>
      <c r="G106">
        <v>6506.1379999999999</v>
      </c>
      <c r="H106">
        <v>944.01499999999999</v>
      </c>
      <c r="I106">
        <v>30266.871999999999</v>
      </c>
      <c r="K106">
        <f t="shared" si="8"/>
        <v>4.6520488806108942</v>
      </c>
      <c r="L106">
        <f t="shared" si="9"/>
        <v>32.061854949338731</v>
      </c>
    </row>
    <row r="107" spans="1:12" x14ac:dyDescent="0.25">
      <c r="A107" t="str">
        <f t="shared" si="14"/>
        <v>MY5</v>
      </c>
      <c r="B107" t="str">
        <f t="shared" si="14"/>
        <v>M2+/-</v>
      </c>
      <c r="C107">
        <f t="shared" si="14"/>
        <v>1</v>
      </c>
      <c r="D107">
        <v>8</v>
      </c>
      <c r="E107">
        <v>193.399</v>
      </c>
      <c r="F107">
        <v>23051.766</v>
      </c>
      <c r="G107">
        <v>5629.1419999999998</v>
      </c>
      <c r="H107">
        <v>1078.0530000000001</v>
      </c>
      <c r="I107">
        <v>18605.513999999999</v>
      </c>
      <c r="K107">
        <f t="shared" si="8"/>
        <v>3.3052131212891771</v>
      </c>
      <c r="L107">
        <f t="shared" si="9"/>
        <v>17.258440911532176</v>
      </c>
    </row>
    <row r="108" spans="1:12" x14ac:dyDescent="0.25">
      <c r="A108" t="str">
        <f t="shared" si="14"/>
        <v>MY5</v>
      </c>
      <c r="B108" t="str">
        <f t="shared" si="14"/>
        <v>M2+/-</v>
      </c>
      <c r="C108">
        <f t="shared" si="14"/>
        <v>1</v>
      </c>
      <c r="D108">
        <v>9</v>
      </c>
      <c r="E108">
        <v>116.80500000000001</v>
      </c>
      <c r="F108">
        <v>13475.665999999999</v>
      </c>
      <c r="G108">
        <v>4117.3779999999997</v>
      </c>
      <c r="H108">
        <v>433.71100000000001</v>
      </c>
      <c r="I108">
        <v>20899.968000000001</v>
      </c>
      <c r="K108">
        <f t="shared" si="8"/>
        <v>5.0760381971244808</v>
      </c>
      <c r="L108">
        <f t="shared" si="9"/>
        <v>48.188697081697256</v>
      </c>
    </row>
    <row r="109" spans="1:12" x14ac:dyDescent="0.25">
      <c r="A109" t="str">
        <f t="shared" si="14"/>
        <v>MY5</v>
      </c>
      <c r="B109" t="str">
        <f t="shared" si="14"/>
        <v>M2+/-</v>
      </c>
      <c r="C109">
        <f t="shared" si="14"/>
        <v>1</v>
      </c>
      <c r="D109">
        <v>10</v>
      </c>
      <c r="E109">
        <v>149.83600000000001</v>
      </c>
      <c r="F109">
        <v>14039.106</v>
      </c>
      <c r="G109">
        <v>3470.163</v>
      </c>
      <c r="H109">
        <v>455.73099999999999</v>
      </c>
      <c r="I109">
        <v>20123.98</v>
      </c>
      <c r="K109">
        <f t="shared" si="8"/>
        <v>5.7991454580087449</v>
      </c>
      <c r="L109">
        <f t="shared" si="9"/>
        <v>44.157584188918463</v>
      </c>
    </row>
    <row r="110" spans="1:12" x14ac:dyDescent="0.25">
      <c r="A110" t="str">
        <f t="shared" si="14"/>
        <v>MY5</v>
      </c>
      <c r="B110" t="str">
        <f t="shared" si="14"/>
        <v>M2+/-</v>
      </c>
      <c r="C110">
        <f t="shared" si="14"/>
        <v>1</v>
      </c>
      <c r="D110">
        <v>11</v>
      </c>
      <c r="E110">
        <v>148.87899999999999</v>
      </c>
      <c r="F110">
        <v>22110.145</v>
      </c>
      <c r="G110">
        <v>3324.1570000000002</v>
      </c>
      <c r="H110">
        <v>448.55099999999999</v>
      </c>
      <c r="I110">
        <v>29168.234</v>
      </c>
      <c r="K110">
        <f t="shared" si="8"/>
        <v>8.77462586755078</v>
      </c>
      <c r="L110">
        <f t="shared" si="9"/>
        <v>65.027686929691384</v>
      </c>
    </row>
    <row r="111" spans="1:12" x14ac:dyDescent="0.25">
      <c r="A111" t="str">
        <f t="shared" si="14"/>
        <v>MY5</v>
      </c>
      <c r="B111" t="str">
        <f t="shared" si="14"/>
        <v>M2+/-</v>
      </c>
      <c r="C111">
        <f t="shared" si="14"/>
        <v>1</v>
      </c>
      <c r="D111">
        <v>12</v>
      </c>
      <c r="E111">
        <v>175.208</v>
      </c>
      <c r="F111">
        <v>14482.391</v>
      </c>
      <c r="G111">
        <v>3285.86</v>
      </c>
      <c r="H111">
        <v>701.30899999999997</v>
      </c>
      <c r="I111">
        <v>25348.133999999998</v>
      </c>
      <c r="K111">
        <f t="shared" si="8"/>
        <v>7.7143073654994421</v>
      </c>
      <c r="L111">
        <f t="shared" si="9"/>
        <v>36.144030662660825</v>
      </c>
    </row>
    <row r="112" spans="1:12" x14ac:dyDescent="0.25">
      <c r="A112" t="str">
        <f t="shared" si="14"/>
        <v>MY5</v>
      </c>
      <c r="B112" t="str">
        <f t="shared" si="14"/>
        <v>M2+/-</v>
      </c>
      <c r="C112">
        <f t="shared" si="14"/>
        <v>1</v>
      </c>
      <c r="D112">
        <v>13</v>
      </c>
      <c r="E112">
        <v>257.54599999999999</v>
      </c>
      <c r="F112">
        <v>15447.948</v>
      </c>
      <c r="G112">
        <v>3650.6370000000002</v>
      </c>
      <c r="H112">
        <v>1163.742</v>
      </c>
      <c r="I112">
        <v>18990.396000000001</v>
      </c>
      <c r="K112">
        <f t="shared" si="8"/>
        <v>5.2019403736936871</v>
      </c>
      <c r="L112">
        <f t="shared" si="9"/>
        <v>16.31839015864341</v>
      </c>
    </row>
    <row r="113" spans="1:12" x14ac:dyDescent="0.25">
      <c r="A113" t="str">
        <f t="shared" si="14"/>
        <v>MY5</v>
      </c>
      <c r="B113" t="str">
        <f t="shared" si="14"/>
        <v>M2+/-</v>
      </c>
      <c r="C113">
        <f t="shared" si="14"/>
        <v>1</v>
      </c>
      <c r="D113">
        <v>14</v>
      </c>
      <c r="E113">
        <v>128.29400000000001</v>
      </c>
      <c r="F113">
        <v>10197.465</v>
      </c>
      <c r="G113">
        <v>2072.3319999999999</v>
      </c>
      <c r="H113">
        <v>415.041</v>
      </c>
      <c r="I113">
        <v>25252.392</v>
      </c>
      <c r="K113">
        <f t="shared" si="8"/>
        <v>12.185495374293309</v>
      </c>
      <c r="L113">
        <f t="shared" si="9"/>
        <v>60.843126341734916</v>
      </c>
    </row>
    <row r="114" spans="1:12" x14ac:dyDescent="0.25">
      <c r="A114" t="str">
        <f t="shared" si="14"/>
        <v>MY5</v>
      </c>
      <c r="B114" t="str">
        <f t="shared" si="14"/>
        <v>M2+/-</v>
      </c>
      <c r="C114">
        <f t="shared" si="14"/>
        <v>1</v>
      </c>
      <c r="D114">
        <v>15</v>
      </c>
      <c r="E114">
        <v>129.72999999999999</v>
      </c>
      <c r="F114">
        <v>13610.183000000001</v>
      </c>
      <c r="G114">
        <v>2446.683</v>
      </c>
      <c r="H114">
        <v>512.69799999999998</v>
      </c>
      <c r="I114">
        <v>21995.254000000001</v>
      </c>
      <c r="K114">
        <f t="shared" si="8"/>
        <v>8.9898258172390957</v>
      </c>
      <c r="L114">
        <f t="shared" si="9"/>
        <v>42.900994347549634</v>
      </c>
    </row>
    <row r="115" spans="1:12" x14ac:dyDescent="0.25">
      <c r="A115" t="s">
        <v>103</v>
      </c>
      <c r="B115" t="s">
        <v>96</v>
      </c>
      <c r="C115">
        <v>2</v>
      </c>
      <c r="D115">
        <v>1</v>
      </c>
      <c r="E115">
        <v>234.56800000000001</v>
      </c>
      <c r="F115">
        <v>32677.651000000002</v>
      </c>
      <c r="G115">
        <v>6168.6480000000001</v>
      </c>
      <c r="H115">
        <v>762.58399999999995</v>
      </c>
      <c r="I115">
        <v>51999.315000000002</v>
      </c>
      <c r="K115">
        <f t="shared" si="8"/>
        <v>8.4296129394966286</v>
      </c>
      <c r="L115">
        <f t="shared" si="9"/>
        <v>68.18831105819163</v>
      </c>
    </row>
    <row r="116" spans="1:12" x14ac:dyDescent="0.25">
      <c r="A116" t="str">
        <f t="shared" ref="A116:C130" si="15">A115</f>
        <v>MY5</v>
      </c>
      <c r="B116" t="str">
        <f t="shared" si="15"/>
        <v>M2+/-</v>
      </c>
      <c r="C116">
        <f t="shared" si="15"/>
        <v>2</v>
      </c>
      <c r="D116">
        <v>2</v>
      </c>
      <c r="E116">
        <v>185.739</v>
      </c>
      <c r="F116">
        <v>16996.572</v>
      </c>
      <c r="G116">
        <v>3666.4340000000002</v>
      </c>
      <c r="H116">
        <v>685.99</v>
      </c>
      <c r="I116">
        <v>21964.137999999999</v>
      </c>
      <c r="K116">
        <f t="shared" si="8"/>
        <v>5.9905995853191403</v>
      </c>
      <c r="L116">
        <f t="shared" si="9"/>
        <v>32.018160614586215</v>
      </c>
    </row>
    <row r="117" spans="1:12" x14ac:dyDescent="0.25">
      <c r="A117" t="str">
        <f t="shared" si="15"/>
        <v>MY5</v>
      </c>
      <c r="B117" t="str">
        <f t="shared" si="15"/>
        <v>M2+/-</v>
      </c>
      <c r="C117">
        <f t="shared" si="15"/>
        <v>2</v>
      </c>
      <c r="D117">
        <v>3</v>
      </c>
      <c r="E117">
        <v>232.17400000000001</v>
      </c>
      <c r="F117">
        <v>31558.907999999999</v>
      </c>
      <c r="G117">
        <v>8333.3709999999992</v>
      </c>
      <c r="H117">
        <v>681.68200000000002</v>
      </c>
      <c r="I117">
        <v>54323.927000000003</v>
      </c>
      <c r="K117">
        <f t="shared" ref="K117:K180" si="16">I117/G117</f>
        <v>6.5188417748351783</v>
      </c>
      <c r="L117">
        <f t="shared" ref="L117:L180" si="17">I117/H117</f>
        <v>79.691009884374239</v>
      </c>
    </row>
    <row r="118" spans="1:12" x14ac:dyDescent="0.25">
      <c r="A118" t="str">
        <f t="shared" si="15"/>
        <v>MY5</v>
      </c>
      <c r="B118" t="str">
        <f t="shared" si="15"/>
        <v>M2+/-</v>
      </c>
      <c r="C118">
        <f t="shared" si="15"/>
        <v>2</v>
      </c>
      <c r="D118">
        <v>4</v>
      </c>
      <c r="E118">
        <v>165.155</v>
      </c>
      <c r="F118">
        <v>22648.691999999999</v>
      </c>
      <c r="G118">
        <v>5263.4080000000004</v>
      </c>
      <c r="H118">
        <v>511.26100000000002</v>
      </c>
      <c r="I118">
        <v>26861.812999999998</v>
      </c>
      <c r="K118">
        <f t="shared" si="16"/>
        <v>5.1035019515872602</v>
      </c>
      <c r="L118">
        <f t="shared" si="17"/>
        <v>52.540313069058655</v>
      </c>
    </row>
    <row r="119" spans="1:12" x14ac:dyDescent="0.25">
      <c r="A119" t="str">
        <f t="shared" si="15"/>
        <v>MY5</v>
      </c>
      <c r="B119" t="str">
        <f t="shared" si="15"/>
        <v>M2+/-</v>
      </c>
      <c r="C119">
        <f t="shared" si="15"/>
        <v>2</v>
      </c>
      <c r="D119">
        <v>5</v>
      </c>
      <c r="E119">
        <v>208.71700000000001</v>
      </c>
      <c r="F119">
        <v>32598.664000000001</v>
      </c>
      <c r="G119">
        <v>7037.9840000000004</v>
      </c>
      <c r="H119">
        <v>823.38</v>
      </c>
      <c r="I119">
        <v>28689.525000000001</v>
      </c>
      <c r="K119">
        <f t="shared" si="16"/>
        <v>4.0763839474485879</v>
      </c>
      <c r="L119">
        <f t="shared" si="17"/>
        <v>34.843601982073892</v>
      </c>
    </row>
    <row r="120" spans="1:12" x14ac:dyDescent="0.25">
      <c r="A120" t="str">
        <f t="shared" si="15"/>
        <v>MY5</v>
      </c>
      <c r="B120" t="str">
        <f t="shared" si="15"/>
        <v>M2+/-</v>
      </c>
      <c r="C120">
        <f t="shared" si="15"/>
        <v>2</v>
      </c>
      <c r="D120">
        <v>6</v>
      </c>
      <c r="E120">
        <v>293.92700000000002</v>
      </c>
      <c r="F120">
        <v>33530.711000000003</v>
      </c>
      <c r="G120">
        <v>7284.5190000000002</v>
      </c>
      <c r="H120">
        <v>995.71500000000003</v>
      </c>
      <c r="I120">
        <v>45050.85</v>
      </c>
      <c r="K120">
        <f t="shared" si="16"/>
        <v>6.1844646159890582</v>
      </c>
      <c r="L120">
        <f t="shared" si="17"/>
        <v>45.244723640800828</v>
      </c>
    </row>
    <row r="121" spans="1:12" x14ac:dyDescent="0.25">
      <c r="A121" t="str">
        <f t="shared" si="15"/>
        <v>MY5</v>
      </c>
      <c r="B121" t="str">
        <f t="shared" si="15"/>
        <v>M2+/-</v>
      </c>
      <c r="C121">
        <f t="shared" si="15"/>
        <v>2</v>
      </c>
      <c r="D121">
        <v>7</v>
      </c>
      <c r="E121">
        <v>215.41900000000001</v>
      </c>
      <c r="F121">
        <v>26096.834999999999</v>
      </c>
      <c r="G121">
        <v>7015.0050000000001</v>
      </c>
      <c r="H121">
        <v>607.00300000000004</v>
      </c>
      <c r="I121">
        <v>36248.343999999997</v>
      </c>
      <c r="K121">
        <f t="shared" si="16"/>
        <v>5.1672584695235422</v>
      </c>
      <c r="L121">
        <f t="shared" si="17"/>
        <v>59.716910789567756</v>
      </c>
    </row>
    <row r="122" spans="1:12" x14ac:dyDescent="0.25">
      <c r="A122" t="str">
        <f t="shared" si="15"/>
        <v>MY5</v>
      </c>
      <c r="B122" t="str">
        <f t="shared" si="15"/>
        <v>M2+/-</v>
      </c>
      <c r="C122">
        <f t="shared" si="15"/>
        <v>2</v>
      </c>
      <c r="D122">
        <v>8</v>
      </c>
      <c r="E122">
        <v>166.11199999999999</v>
      </c>
      <c r="F122">
        <v>20343.228999999999</v>
      </c>
      <c r="G122">
        <v>4528.1109999999999</v>
      </c>
      <c r="H122">
        <v>585.94000000000005</v>
      </c>
      <c r="I122">
        <v>31150.09</v>
      </c>
      <c r="K122">
        <f t="shared" si="16"/>
        <v>6.8792681981515029</v>
      </c>
      <c r="L122">
        <f t="shared" si="17"/>
        <v>53.162593439601316</v>
      </c>
    </row>
    <row r="123" spans="1:12" x14ac:dyDescent="0.25">
      <c r="A123" t="str">
        <f t="shared" si="15"/>
        <v>MY5</v>
      </c>
      <c r="B123" t="str">
        <f t="shared" si="15"/>
        <v>M2+/-</v>
      </c>
      <c r="C123">
        <f t="shared" si="15"/>
        <v>2</v>
      </c>
      <c r="D123">
        <v>9</v>
      </c>
      <c r="E123">
        <v>218.77</v>
      </c>
      <c r="F123">
        <v>29632.581999999999</v>
      </c>
      <c r="G123">
        <v>8308.4779999999992</v>
      </c>
      <c r="H123">
        <v>1144.5940000000001</v>
      </c>
      <c r="I123">
        <v>42255.665999999997</v>
      </c>
      <c r="K123">
        <f t="shared" si="16"/>
        <v>5.0858491771898535</v>
      </c>
      <c r="L123">
        <f t="shared" si="17"/>
        <v>36.917602224020044</v>
      </c>
    </row>
    <row r="124" spans="1:12" x14ac:dyDescent="0.25">
      <c r="A124" t="str">
        <f t="shared" si="15"/>
        <v>MY5</v>
      </c>
      <c r="B124" t="str">
        <f t="shared" si="15"/>
        <v>M2+/-</v>
      </c>
      <c r="C124">
        <f t="shared" si="15"/>
        <v>2</v>
      </c>
      <c r="D124">
        <v>10</v>
      </c>
      <c r="E124">
        <v>176.16499999999999</v>
      </c>
      <c r="F124">
        <v>23893.337</v>
      </c>
      <c r="G124">
        <v>6652.1440000000002</v>
      </c>
      <c r="H124">
        <v>804.23199999999997</v>
      </c>
      <c r="I124">
        <v>32412.447</v>
      </c>
      <c r="K124">
        <f t="shared" si="16"/>
        <v>4.8724812631837189</v>
      </c>
      <c r="L124">
        <f t="shared" si="17"/>
        <v>40.302359269464532</v>
      </c>
    </row>
    <row r="125" spans="1:12" x14ac:dyDescent="0.25">
      <c r="A125" t="str">
        <f t="shared" si="15"/>
        <v>MY5</v>
      </c>
      <c r="B125" t="str">
        <f t="shared" si="15"/>
        <v>M2+/-</v>
      </c>
      <c r="C125">
        <f t="shared" si="15"/>
        <v>2</v>
      </c>
      <c r="D125">
        <v>11</v>
      </c>
      <c r="E125">
        <v>197.70699999999999</v>
      </c>
      <c r="F125">
        <v>24247.102999999999</v>
      </c>
      <c r="G125">
        <v>6789.0550000000003</v>
      </c>
      <c r="H125">
        <v>868.85699999999997</v>
      </c>
      <c r="I125">
        <v>34441.216</v>
      </c>
      <c r="K125">
        <f t="shared" si="16"/>
        <v>5.0730500783982455</v>
      </c>
      <c r="L125">
        <f t="shared" si="17"/>
        <v>39.639682939770296</v>
      </c>
    </row>
    <row r="126" spans="1:12" x14ac:dyDescent="0.25">
      <c r="A126" t="str">
        <f t="shared" si="15"/>
        <v>MY5</v>
      </c>
      <c r="B126" t="str">
        <f t="shared" si="15"/>
        <v>M2+/-</v>
      </c>
      <c r="C126">
        <f t="shared" si="15"/>
        <v>2</v>
      </c>
      <c r="D126">
        <v>12</v>
      </c>
      <c r="E126">
        <v>174.72900000000001</v>
      </c>
      <c r="F126">
        <v>20335.569</v>
      </c>
      <c r="G126">
        <v>4382.5829999999996</v>
      </c>
      <c r="H126">
        <v>498.815</v>
      </c>
      <c r="I126">
        <v>29614.391</v>
      </c>
      <c r="K126">
        <f t="shared" si="16"/>
        <v>6.7572915333263515</v>
      </c>
      <c r="L126">
        <f t="shared" si="17"/>
        <v>59.369487685815379</v>
      </c>
    </row>
    <row r="127" spans="1:12" x14ac:dyDescent="0.25">
      <c r="A127" t="str">
        <f t="shared" si="15"/>
        <v>MY5</v>
      </c>
      <c r="B127" t="str">
        <f t="shared" si="15"/>
        <v>M2+/-</v>
      </c>
      <c r="C127">
        <f t="shared" si="15"/>
        <v>2</v>
      </c>
      <c r="D127">
        <v>13</v>
      </c>
      <c r="E127">
        <v>201.05799999999999</v>
      </c>
      <c r="F127">
        <v>19752.501</v>
      </c>
      <c r="G127">
        <v>4157.59</v>
      </c>
      <c r="H127">
        <v>457.16699999999997</v>
      </c>
      <c r="I127">
        <v>27948.483</v>
      </c>
      <c r="K127">
        <f t="shared" si="16"/>
        <v>6.7222797341729219</v>
      </c>
      <c r="L127">
        <f t="shared" si="17"/>
        <v>61.134077919009904</v>
      </c>
    </row>
    <row r="128" spans="1:12" x14ac:dyDescent="0.25">
      <c r="A128" t="str">
        <f t="shared" si="15"/>
        <v>MY5</v>
      </c>
      <c r="B128" t="str">
        <f t="shared" si="15"/>
        <v>M2+/-</v>
      </c>
      <c r="C128">
        <f t="shared" si="15"/>
        <v>2</v>
      </c>
      <c r="D128">
        <v>14</v>
      </c>
      <c r="E128">
        <v>269.51299999999998</v>
      </c>
      <c r="F128">
        <v>21170.437999999998</v>
      </c>
      <c r="G128">
        <v>7685.6769999999997</v>
      </c>
      <c r="H128">
        <v>1065.1279999999999</v>
      </c>
      <c r="I128">
        <v>44988.616999999998</v>
      </c>
      <c r="K128">
        <f t="shared" si="16"/>
        <v>5.8535659252919423</v>
      </c>
      <c r="L128">
        <f t="shared" si="17"/>
        <v>42.237756401108598</v>
      </c>
    </row>
    <row r="129" spans="1:12" x14ac:dyDescent="0.25">
      <c r="A129" t="str">
        <f t="shared" si="15"/>
        <v>MY5</v>
      </c>
      <c r="B129" t="str">
        <f t="shared" si="15"/>
        <v>M2+/-</v>
      </c>
      <c r="C129">
        <f t="shared" si="15"/>
        <v>2</v>
      </c>
      <c r="D129">
        <v>15</v>
      </c>
      <c r="E129">
        <v>125.901</v>
      </c>
      <c r="F129">
        <v>11628.805</v>
      </c>
      <c r="G129">
        <v>4354.8180000000002</v>
      </c>
      <c r="H129">
        <v>670.19299999999998</v>
      </c>
      <c r="I129">
        <v>19720.428</v>
      </c>
      <c r="K129">
        <f t="shared" si="16"/>
        <v>4.5284161129121809</v>
      </c>
      <c r="L129">
        <f t="shared" si="17"/>
        <v>29.424998470589816</v>
      </c>
    </row>
    <row r="130" spans="1:12" x14ac:dyDescent="0.25">
      <c r="A130" t="str">
        <f t="shared" si="15"/>
        <v>MY5</v>
      </c>
      <c r="B130" t="str">
        <f t="shared" si="15"/>
        <v>M2+/-</v>
      </c>
      <c r="C130">
        <f t="shared" si="15"/>
        <v>2</v>
      </c>
      <c r="D130">
        <v>16</v>
      </c>
      <c r="E130">
        <v>181.43100000000001</v>
      </c>
      <c r="F130">
        <v>21364.315999999999</v>
      </c>
      <c r="G130">
        <v>5146.125</v>
      </c>
      <c r="H130">
        <v>682.63900000000001</v>
      </c>
      <c r="I130">
        <v>34216.701999999997</v>
      </c>
      <c r="K130">
        <f t="shared" si="16"/>
        <v>6.6490227112633287</v>
      </c>
      <c r="L130">
        <f t="shared" si="17"/>
        <v>50.124153469110318</v>
      </c>
    </row>
    <row r="131" spans="1:12" x14ac:dyDescent="0.25">
      <c r="A131" t="s">
        <v>103</v>
      </c>
      <c r="B131" t="s">
        <v>96</v>
      </c>
      <c r="C131">
        <v>2</v>
      </c>
      <c r="D131">
        <v>1</v>
      </c>
      <c r="E131">
        <v>195.31299999999999</v>
      </c>
      <c r="F131">
        <v>19655.323</v>
      </c>
      <c r="G131">
        <v>5119.7960000000003</v>
      </c>
      <c r="H131">
        <v>2467.7460000000001</v>
      </c>
      <c r="I131">
        <v>14314.843000000001</v>
      </c>
      <c r="K131">
        <f t="shared" si="16"/>
        <v>2.795979175732783</v>
      </c>
      <c r="L131">
        <f t="shared" si="17"/>
        <v>5.8007764980674672</v>
      </c>
    </row>
    <row r="132" spans="1:12" x14ac:dyDescent="0.25">
      <c r="A132" t="str">
        <f t="shared" ref="A132:C139" si="18">A131</f>
        <v>MY5</v>
      </c>
      <c r="B132" t="str">
        <f t="shared" si="18"/>
        <v>M2+/-</v>
      </c>
      <c r="C132">
        <f t="shared" si="18"/>
        <v>2</v>
      </c>
      <c r="D132">
        <v>2</v>
      </c>
      <c r="E132">
        <v>188.13300000000001</v>
      </c>
      <c r="F132">
        <v>26675.116000000002</v>
      </c>
      <c r="G132">
        <v>4984.8</v>
      </c>
      <c r="H132">
        <v>1694.152</v>
      </c>
      <c r="I132">
        <v>16010.431</v>
      </c>
      <c r="K132">
        <f t="shared" si="16"/>
        <v>3.2118502246830363</v>
      </c>
      <c r="L132">
        <f t="shared" si="17"/>
        <v>9.4504099986305832</v>
      </c>
    </row>
    <row r="133" spans="1:12" x14ac:dyDescent="0.25">
      <c r="A133" t="str">
        <f t="shared" si="18"/>
        <v>MY5</v>
      </c>
      <c r="B133" t="str">
        <f t="shared" si="18"/>
        <v>M2+/-</v>
      </c>
      <c r="C133">
        <f t="shared" si="18"/>
        <v>2</v>
      </c>
      <c r="D133">
        <v>3</v>
      </c>
      <c r="E133">
        <v>166.11199999999999</v>
      </c>
      <c r="F133">
        <v>12985.467000000001</v>
      </c>
      <c r="G133">
        <v>3888.0770000000002</v>
      </c>
      <c r="H133">
        <v>2213.0729999999999</v>
      </c>
      <c r="I133">
        <v>9093.0820000000003</v>
      </c>
      <c r="K133">
        <f t="shared" si="16"/>
        <v>2.3387093414045039</v>
      </c>
      <c r="L133">
        <f t="shared" si="17"/>
        <v>4.1088034601660226</v>
      </c>
    </row>
    <row r="134" spans="1:12" x14ac:dyDescent="0.25">
      <c r="A134" t="str">
        <f t="shared" si="18"/>
        <v>MY5</v>
      </c>
      <c r="B134" t="str">
        <f t="shared" si="18"/>
        <v>M2+/-</v>
      </c>
      <c r="C134">
        <f t="shared" si="18"/>
        <v>2</v>
      </c>
      <c r="D134">
        <v>4</v>
      </c>
      <c r="E134">
        <v>240.31200000000001</v>
      </c>
      <c r="F134">
        <v>33287.048000000003</v>
      </c>
      <c r="G134">
        <v>5875.6769999999997</v>
      </c>
      <c r="H134">
        <v>2997.6770000000001</v>
      </c>
      <c r="I134">
        <v>17899.418000000001</v>
      </c>
      <c r="K134">
        <f t="shared" si="16"/>
        <v>3.0463584026147119</v>
      </c>
      <c r="L134">
        <f t="shared" si="17"/>
        <v>5.9710962855571168</v>
      </c>
    </row>
    <row r="135" spans="1:12" x14ac:dyDescent="0.25">
      <c r="A135" t="str">
        <f t="shared" si="18"/>
        <v>MY5</v>
      </c>
      <c r="B135" t="str">
        <f t="shared" si="18"/>
        <v>M2+/-</v>
      </c>
      <c r="C135">
        <f t="shared" si="18"/>
        <v>2</v>
      </c>
      <c r="D135">
        <v>5</v>
      </c>
      <c r="E135">
        <v>222.6</v>
      </c>
      <c r="F135">
        <v>25939.819</v>
      </c>
      <c r="G135">
        <v>5168.1450000000004</v>
      </c>
      <c r="H135">
        <v>2649.6559999999999</v>
      </c>
      <c r="I135">
        <v>12531.651</v>
      </c>
      <c r="K135">
        <f t="shared" si="16"/>
        <v>2.4247870367414226</v>
      </c>
      <c r="L135">
        <f t="shared" si="17"/>
        <v>4.729538853345491</v>
      </c>
    </row>
    <row r="136" spans="1:12" x14ac:dyDescent="0.25">
      <c r="A136" t="str">
        <f t="shared" si="18"/>
        <v>MY5</v>
      </c>
      <c r="B136" t="str">
        <f t="shared" si="18"/>
        <v>M2+/-</v>
      </c>
      <c r="C136">
        <f t="shared" si="18"/>
        <v>2</v>
      </c>
      <c r="D136">
        <v>6</v>
      </c>
      <c r="E136">
        <v>224.036</v>
      </c>
      <c r="F136">
        <v>25022.133000000002</v>
      </c>
      <c r="G136">
        <v>5771.7979999999998</v>
      </c>
      <c r="H136">
        <v>2492.16</v>
      </c>
      <c r="I136">
        <v>17276.616999999998</v>
      </c>
      <c r="K136">
        <f t="shared" si="16"/>
        <v>2.9932816429126587</v>
      </c>
      <c r="L136">
        <f t="shared" si="17"/>
        <v>6.9323867648947095</v>
      </c>
    </row>
    <row r="137" spans="1:12" x14ac:dyDescent="0.25">
      <c r="A137" t="str">
        <f t="shared" si="18"/>
        <v>MY5</v>
      </c>
      <c r="B137" t="str">
        <f t="shared" si="18"/>
        <v>M2+/-</v>
      </c>
      <c r="C137">
        <f t="shared" si="18"/>
        <v>2</v>
      </c>
      <c r="D137">
        <v>7</v>
      </c>
      <c r="E137">
        <v>146.006</v>
      </c>
      <c r="F137">
        <v>22327.956999999999</v>
      </c>
      <c r="G137">
        <v>4557.3119999999999</v>
      </c>
      <c r="H137">
        <v>2452.9059999999999</v>
      </c>
      <c r="I137">
        <v>14426.382</v>
      </c>
      <c r="K137">
        <f t="shared" si="16"/>
        <v>3.1655462693798451</v>
      </c>
      <c r="L137">
        <f t="shared" si="17"/>
        <v>5.8813431904850821</v>
      </c>
    </row>
    <row r="138" spans="1:12" x14ac:dyDescent="0.25">
      <c r="A138" t="str">
        <f t="shared" si="18"/>
        <v>MY5</v>
      </c>
      <c r="B138" t="str">
        <f t="shared" si="18"/>
        <v>M2+/-</v>
      </c>
      <c r="C138">
        <f t="shared" si="18"/>
        <v>2</v>
      </c>
      <c r="D138">
        <v>8</v>
      </c>
      <c r="E138">
        <v>201.53700000000001</v>
      </c>
      <c r="F138">
        <v>20179.030999999999</v>
      </c>
      <c r="G138">
        <v>4836.3999999999996</v>
      </c>
      <c r="H138">
        <v>1768.8309999999999</v>
      </c>
      <c r="I138">
        <v>10443.041999999999</v>
      </c>
      <c r="K138">
        <f t="shared" si="16"/>
        <v>2.1592593664709288</v>
      </c>
      <c r="L138">
        <f t="shared" si="17"/>
        <v>5.9039229864243676</v>
      </c>
    </row>
    <row r="139" spans="1:12" x14ac:dyDescent="0.25">
      <c r="A139" t="str">
        <f t="shared" si="18"/>
        <v>MY5</v>
      </c>
      <c r="B139" t="str">
        <f t="shared" si="18"/>
        <v>M2+/-</v>
      </c>
      <c r="C139">
        <f t="shared" si="18"/>
        <v>2</v>
      </c>
      <c r="D139">
        <v>9</v>
      </c>
      <c r="E139">
        <v>142.17699999999999</v>
      </c>
      <c r="F139">
        <v>9763.2749999999996</v>
      </c>
      <c r="G139">
        <v>3773.665</v>
      </c>
      <c r="H139">
        <v>1030.6610000000001</v>
      </c>
      <c r="I139">
        <v>9388.9249999999993</v>
      </c>
      <c r="K139">
        <f t="shared" si="16"/>
        <v>2.4880123169385726</v>
      </c>
      <c r="L139">
        <f t="shared" si="17"/>
        <v>9.1096150916741774</v>
      </c>
    </row>
    <row r="140" spans="1:12" x14ac:dyDescent="0.25">
      <c r="A140" t="s">
        <v>104</v>
      </c>
      <c r="B140" t="s">
        <v>96</v>
      </c>
      <c r="C140">
        <v>1</v>
      </c>
      <c r="D140">
        <v>1</v>
      </c>
      <c r="E140">
        <v>234.56800000000001</v>
      </c>
      <c r="F140">
        <v>18843.911</v>
      </c>
      <c r="G140">
        <v>5715.7889999999998</v>
      </c>
      <c r="H140">
        <v>2031.6420000000001</v>
      </c>
      <c r="I140">
        <v>13337.797</v>
      </c>
      <c r="K140">
        <f t="shared" si="16"/>
        <v>2.3335005893324614</v>
      </c>
      <c r="L140">
        <f t="shared" si="17"/>
        <v>6.5650331111485194</v>
      </c>
    </row>
    <row r="141" spans="1:12" x14ac:dyDescent="0.25">
      <c r="A141" t="str">
        <f t="shared" ref="A141:C152" si="19">A140</f>
        <v>MY6</v>
      </c>
      <c r="B141" t="str">
        <f t="shared" si="19"/>
        <v>M2+/-</v>
      </c>
      <c r="C141">
        <f t="shared" si="19"/>
        <v>1</v>
      </c>
      <c r="D141">
        <v>2</v>
      </c>
      <c r="E141">
        <v>188.61099999999999</v>
      </c>
      <c r="F141">
        <v>14808.392</v>
      </c>
      <c r="G141">
        <v>3719.0920000000001</v>
      </c>
      <c r="H141">
        <v>2462.48</v>
      </c>
      <c r="I141">
        <v>10991.643</v>
      </c>
      <c r="K141">
        <f t="shared" si="16"/>
        <v>2.9554641294165349</v>
      </c>
      <c r="L141">
        <f t="shared" si="17"/>
        <v>4.4636476235339986</v>
      </c>
    </row>
    <row r="142" spans="1:12" x14ac:dyDescent="0.25">
      <c r="A142" t="str">
        <f t="shared" si="19"/>
        <v>MY6</v>
      </c>
      <c r="B142" t="str">
        <f t="shared" si="19"/>
        <v>M2+/-</v>
      </c>
      <c r="C142">
        <f t="shared" si="19"/>
        <v>1</v>
      </c>
      <c r="D142">
        <v>3</v>
      </c>
      <c r="E142">
        <v>186.697</v>
      </c>
      <c r="F142">
        <v>19648.143</v>
      </c>
      <c r="G142">
        <v>7643.0720000000001</v>
      </c>
      <c r="H142">
        <v>1645.8019999999999</v>
      </c>
      <c r="I142">
        <v>14137.721</v>
      </c>
      <c r="K142">
        <f t="shared" si="16"/>
        <v>1.8497432707686123</v>
      </c>
      <c r="L142">
        <f t="shared" si="17"/>
        <v>8.5901712356650446</v>
      </c>
    </row>
    <row r="143" spans="1:12" x14ac:dyDescent="0.25">
      <c r="A143" t="str">
        <f t="shared" si="19"/>
        <v>MY6</v>
      </c>
      <c r="B143" t="str">
        <f t="shared" si="19"/>
        <v>M2+/-</v>
      </c>
      <c r="C143">
        <f t="shared" si="19"/>
        <v>1</v>
      </c>
      <c r="D143">
        <v>4</v>
      </c>
      <c r="E143">
        <v>308.28899999999999</v>
      </c>
      <c r="F143">
        <v>24053.224999999999</v>
      </c>
      <c r="G143">
        <v>4693.7439999999997</v>
      </c>
      <c r="H143">
        <v>2871.2979999999998</v>
      </c>
      <c r="I143">
        <v>11892.094999999999</v>
      </c>
      <c r="K143">
        <f t="shared" si="16"/>
        <v>2.5336053691892868</v>
      </c>
      <c r="L143">
        <f t="shared" si="17"/>
        <v>4.1417139565450887</v>
      </c>
    </row>
    <row r="144" spans="1:12" x14ac:dyDescent="0.25">
      <c r="A144" t="str">
        <f t="shared" si="19"/>
        <v>MY6</v>
      </c>
      <c r="B144" t="str">
        <f t="shared" si="19"/>
        <v>M2+/-</v>
      </c>
      <c r="C144">
        <f t="shared" si="19"/>
        <v>1</v>
      </c>
      <c r="D144">
        <v>5</v>
      </c>
      <c r="E144">
        <v>217.334</v>
      </c>
      <c r="F144">
        <v>19173.741999999998</v>
      </c>
      <c r="G144">
        <v>6607.6239999999998</v>
      </c>
      <c r="H144">
        <v>1876.54</v>
      </c>
      <c r="I144">
        <v>16081.759</v>
      </c>
      <c r="K144">
        <f t="shared" si="16"/>
        <v>2.4338187221306784</v>
      </c>
      <c r="L144">
        <f t="shared" si="17"/>
        <v>8.5698993893015878</v>
      </c>
    </row>
    <row r="145" spans="1:12" x14ac:dyDescent="0.25">
      <c r="A145" t="str">
        <f t="shared" si="19"/>
        <v>MY6</v>
      </c>
      <c r="B145" t="str">
        <f t="shared" si="19"/>
        <v>M2+/-</v>
      </c>
      <c r="C145">
        <f t="shared" si="19"/>
        <v>1</v>
      </c>
      <c r="D145">
        <v>6</v>
      </c>
      <c r="E145">
        <v>212.06800000000001</v>
      </c>
      <c r="F145">
        <v>18746.255000000001</v>
      </c>
      <c r="G145">
        <v>5391.7020000000002</v>
      </c>
      <c r="H145">
        <v>1269.537</v>
      </c>
      <c r="I145">
        <v>19668.726999999999</v>
      </c>
      <c r="K145">
        <f t="shared" si="16"/>
        <v>3.6479625543103085</v>
      </c>
      <c r="L145">
        <f t="shared" si="17"/>
        <v>15.492834789375967</v>
      </c>
    </row>
    <row r="146" spans="1:12" x14ac:dyDescent="0.25">
      <c r="A146" t="str">
        <f t="shared" si="19"/>
        <v>MY6</v>
      </c>
      <c r="B146" t="str">
        <f t="shared" si="19"/>
        <v>M2+/-</v>
      </c>
      <c r="C146">
        <f t="shared" si="19"/>
        <v>1</v>
      </c>
      <c r="D146">
        <v>7</v>
      </c>
      <c r="E146">
        <v>269.99200000000002</v>
      </c>
      <c r="F146">
        <v>26343.370999999999</v>
      </c>
      <c r="G146">
        <v>6381.6729999999998</v>
      </c>
      <c r="H146">
        <v>2665.453</v>
      </c>
      <c r="I146">
        <v>15270.825000000001</v>
      </c>
      <c r="K146">
        <f t="shared" si="16"/>
        <v>2.3929187534365992</v>
      </c>
      <c r="L146">
        <f t="shared" si="17"/>
        <v>5.7291668620680989</v>
      </c>
    </row>
    <row r="147" spans="1:12" x14ac:dyDescent="0.25">
      <c r="A147" t="str">
        <f t="shared" si="19"/>
        <v>MY6</v>
      </c>
      <c r="B147" t="str">
        <f t="shared" si="19"/>
        <v>M2+/-</v>
      </c>
      <c r="C147">
        <f t="shared" si="19"/>
        <v>1</v>
      </c>
      <c r="D147">
        <v>8</v>
      </c>
      <c r="E147">
        <v>179.03700000000001</v>
      </c>
      <c r="F147">
        <v>15883.094999999999</v>
      </c>
      <c r="G147">
        <v>3613.297</v>
      </c>
      <c r="H147">
        <v>1771.703</v>
      </c>
      <c r="I147">
        <v>9250.5779999999995</v>
      </c>
      <c r="K147">
        <f t="shared" si="16"/>
        <v>2.56014880592434</v>
      </c>
      <c r="L147">
        <f t="shared" si="17"/>
        <v>5.2212916047441356</v>
      </c>
    </row>
    <row r="148" spans="1:12" x14ac:dyDescent="0.25">
      <c r="A148" t="str">
        <f t="shared" si="19"/>
        <v>MY6</v>
      </c>
      <c r="B148" t="str">
        <f t="shared" si="19"/>
        <v>M2+/-</v>
      </c>
      <c r="C148">
        <f t="shared" si="19"/>
        <v>1</v>
      </c>
      <c r="D148">
        <v>9</v>
      </c>
      <c r="E148">
        <v>151.27199999999999</v>
      </c>
      <c r="F148">
        <v>12699.678</v>
      </c>
      <c r="G148">
        <v>2598.4340000000002</v>
      </c>
      <c r="H148">
        <v>1766.4369999999999</v>
      </c>
      <c r="I148">
        <v>6564.54</v>
      </c>
      <c r="K148">
        <f t="shared" si="16"/>
        <v>2.5263447137776058</v>
      </c>
      <c r="L148">
        <f t="shared" si="17"/>
        <v>3.7162604723519719</v>
      </c>
    </row>
    <row r="149" spans="1:12" x14ac:dyDescent="0.25">
      <c r="A149" t="str">
        <f t="shared" si="19"/>
        <v>MY6</v>
      </c>
      <c r="B149" t="str">
        <f t="shared" si="19"/>
        <v>M2+/-</v>
      </c>
      <c r="C149">
        <f t="shared" si="19"/>
        <v>1</v>
      </c>
      <c r="D149">
        <v>10</v>
      </c>
      <c r="E149">
        <v>195.31299999999999</v>
      </c>
      <c r="F149">
        <v>15798.362999999999</v>
      </c>
      <c r="G149">
        <v>5039.8509999999997</v>
      </c>
      <c r="H149">
        <v>1913.88</v>
      </c>
      <c r="I149">
        <v>8062.9</v>
      </c>
      <c r="K149">
        <f t="shared" si="16"/>
        <v>1.5998290425649488</v>
      </c>
      <c r="L149">
        <f t="shared" si="17"/>
        <v>4.2128555604322102</v>
      </c>
    </row>
    <row r="150" spans="1:12" x14ac:dyDescent="0.25">
      <c r="A150" t="str">
        <f t="shared" si="19"/>
        <v>MY6</v>
      </c>
      <c r="B150" t="str">
        <f t="shared" si="19"/>
        <v>M2+/-</v>
      </c>
      <c r="C150">
        <f t="shared" si="19"/>
        <v>1</v>
      </c>
      <c r="D150">
        <v>11</v>
      </c>
      <c r="E150">
        <v>214.94</v>
      </c>
      <c r="F150">
        <v>16038.196</v>
      </c>
      <c r="G150">
        <v>3508.46</v>
      </c>
      <c r="H150">
        <v>1806.6489999999999</v>
      </c>
      <c r="I150">
        <v>9890.6119999999992</v>
      </c>
      <c r="K150">
        <f t="shared" si="16"/>
        <v>2.8190750357706795</v>
      </c>
      <c r="L150">
        <f t="shared" si="17"/>
        <v>5.4745620206249246</v>
      </c>
    </row>
    <row r="151" spans="1:12" x14ac:dyDescent="0.25">
      <c r="A151" t="str">
        <f t="shared" si="19"/>
        <v>MY6</v>
      </c>
      <c r="B151" t="str">
        <f t="shared" si="19"/>
        <v>M2+/-</v>
      </c>
      <c r="C151">
        <f t="shared" si="19"/>
        <v>1</v>
      </c>
      <c r="D151">
        <v>12</v>
      </c>
      <c r="E151">
        <v>127.337</v>
      </c>
      <c r="F151">
        <v>7964.2860000000001</v>
      </c>
      <c r="G151">
        <v>3276.2860000000001</v>
      </c>
      <c r="H151">
        <v>1087.1489999999999</v>
      </c>
      <c r="I151">
        <v>5188.2510000000002</v>
      </c>
      <c r="K151">
        <f t="shared" si="16"/>
        <v>1.5835769526836181</v>
      </c>
      <c r="L151">
        <f t="shared" si="17"/>
        <v>4.7723458329998927</v>
      </c>
    </row>
    <row r="152" spans="1:12" x14ac:dyDescent="0.25">
      <c r="A152" t="str">
        <f t="shared" si="19"/>
        <v>MY6</v>
      </c>
      <c r="B152" t="str">
        <f t="shared" si="19"/>
        <v>M2+/-</v>
      </c>
      <c r="C152">
        <f t="shared" si="19"/>
        <v>1</v>
      </c>
      <c r="D152">
        <v>13</v>
      </c>
      <c r="E152">
        <v>190.048</v>
      </c>
      <c r="F152">
        <v>12188.895</v>
      </c>
      <c r="G152">
        <v>2644.39</v>
      </c>
      <c r="H152">
        <v>1895.21</v>
      </c>
      <c r="I152">
        <v>7072.451</v>
      </c>
      <c r="K152">
        <f t="shared" si="16"/>
        <v>2.6745113239726366</v>
      </c>
      <c r="L152">
        <f t="shared" si="17"/>
        <v>3.7317505711768089</v>
      </c>
    </row>
    <row r="153" spans="1:12" x14ac:dyDescent="0.25">
      <c r="A153" t="s">
        <v>104</v>
      </c>
      <c r="B153" t="s">
        <v>96</v>
      </c>
      <c r="C153">
        <v>1</v>
      </c>
      <c r="D153">
        <v>1</v>
      </c>
      <c r="E153">
        <v>191.005</v>
      </c>
      <c r="F153">
        <v>19914.784</v>
      </c>
      <c r="G153">
        <v>3440.0050000000001</v>
      </c>
      <c r="H153">
        <v>2904.3290000000002</v>
      </c>
      <c r="I153">
        <v>9830.2950000000001</v>
      </c>
      <c r="K153">
        <f t="shared" si="16"/>
        <v>2.8576397418027009</v>
      </c>
      <c r="L153">
        <f t="shared" si="17"/>
        <v>3.384704349954843</v>
      </c>
    </row>
    <row r="154" spans="1:12" x14ac:dyDescent="0.25">
      <c r="A154" t="str">
        <f t="shared" ref="A154:C163" si="20">A153</f>
        <v>MY6</v>
      </c>
      <c r="B154" t="str">
        <f t="shared" si="20"/>
        <v>M2+/-</v>
      </c>
      <c r="C154">
        <f t="shared" si="20"/>
        <v>1</v>
      </c>
      <c r="D154">
        <v>2</v>
      </c>
      <c r="E154">
        <v>231.69499999999999</v>
      </c>
      <c r="F154">
        <v>22075.677</v>
      </c>
      <c r="G154">
        <v>4075.252</v>
      </c>
      <c r="H154">
        <v>3912.0120000000002</v>
      </c>
      <c r="I154">
        <v>10196.029</v>
      </c>
      <c r="K154">
        <f t="shared" si="16"/>
        <v>2.5019382850434773</v>
      </c>
      <c r="L154">
        <f t="shared" si="17"/>
        <v>2.6063388864860331</v>
      </c>
    </row>
    <row r="155" spans="1:12" x14ac:dyDescent="0.25">
      <c r="A155" t="str">
        <f t="shared" si="20"/>
        <v>MY6</v>
      </c>
      <c r="B155" t="str">
        <f t="shared" si="20"/>
        <v>M2+/-</v>
      </c>
      <c r="C155">
        <f t="shared" si="20"/>
        <v>1</v>
      </c>
      <c r="D155">
        <v>3</v>
      </c>
      <c r="E155">
        <v>188.13300000000001</v>
      </c>
      <c r="F155">
        <v>11584.763999999999</v>
      </c>
      <c r="G155">
        <v>2805.7150000000001</v>
      </c>
      <c r="H155">
        <v>2754.4929999999999</v>
      </c>
      <c r="I155">
        <v>8977.2350000000006</v>
      </c>
      <c r="K155">
        <f t="shared" si="16"/>
        <v>3.1996246945965647</v>
      </c>
      <c r="L155">
        <f t="shared" si="17"/>
        <v>3.2591242744127507</v>
      </c>
    </row>
    <row r="156" spans="1:12" x14ac:dyDescent="0.25">
      <c r="A156" t="str">
        <f t="shared" si="20"/>
        <v>MY6</v>
      </c>
      <c r="B156" t="str">
        <f t="shared" si="20"/>
        <v>M2+/-</v>
      </c>
      <c r="C156">
        <f t="shared" si="20"/>
        <v>1</v>
      </c>
      <c r="D156">
        <v>4</v>
      </c>
      <c r="E156">
        <v>168.02699999999999</v>
      </c>
      <c r="F156">
        <v>11388.972</v>
      </c>
      <c r="G156">
        <v>2243.232</v>
      </c>
      <c r="H156">
        <v>2573.0619999999999</v>
      </c>
      <c r="I156">
        <v>7412.8130000000001</v>
      </c>
      <c r="K156">
        <f t="shared" si="16"/>
        <v>3.3045235624313491</v>
      </c>
      <c r="L156">
        <f t="shared" si="17"/>
        <v>2.8809305799860248</v>
      </c>
    </row>
    <row r="157" spans="1:12" x14ac:dyDescent="0.25">
      <c r="A157" t="str">
        <f t="shared" si="20"/>
        <v>MY6</v>
      </c>
      <c r="B157" t="str">
        <f t="shared" si="20"/>
        <v>M2+/-</v>
      </c>
      <c r="C157">
        <f t="shared" si="20"/>
        <v>1</v>
      </c>
      <c r="D157">
        <v>5</v>
      </c>
      <c r="E157">
        <v>129.72999999999999</v>
      </c>
      <c r="F157">
        <v>14291.865</v>
      </c>
      <c r="G157">
        <v>2767.8969999999999</v>
      </c>
      <c r="H157">
        <v>1383.9480000000001</v>
      </c>
      <c r="I157">
        <v>9412.86</v>
      </c>
      <c r="K157">
        <f t="shared" si="16"/>
        <v>3.400726255348375</v>
      </c>
      <c r="L157">
        <f t="shared" si="17"/>
        <v>6.8014549679612237</v>
      </c>
    </row>
    <row r="158" spans="1:12" x14ac:dyDescent="0.25">
      <c r="A158" t="str">
        <f t="shared" si="20"/>
        <v>MY6</v>
      </c>
      <c r="B158" t="str">
        <f t="shared" si="20"/>
        <v>M2+/-</v>
      </c>
      <c r="C158">
        <f t="shared" si="20"/>
        <v>1</v>
      </c>
      <c r="D158">
        <v>6</v>
      </c>
      <c r="E158">
        <v>194.83500000000001</v>
      </c>
      <c r="F158">
        <v>16593.499</v>
      </c>
      <c r="G158">
        <v>4175.7809999999999</v>
      </c>
      <c r="H158">
        <v>3265.7550000000001</v>
      </c>
      <c r="I158">
        <v>7914.5</v>
      </c>
      <c r="K158">
        <f t="shared" si="16"/>
        <v>1.8953340704409547</v>
      </c>
      <c r="L158">
        <f t="shared" si="17"/>
        <v>2.4234824718939416</v>
      </c>
    </row>
    <row r="159" spans="1:12" x14ac:dyDescent="0.25">
      <c r="A159" t="str">
        <f t="shared" si="20"/>
        <v>MY6</v>
      </c>
      <c r="B159" t="str">
        <f t="shared" si="20"/>
        <v>M2+/-</v>
      </c>
      <c r="C159">
        <f t="shared" si="20"/>
        <v>1</v>
      </c>
      <c r="D159">
        <v>7</v>
      </c>
      <c r="E159">
        <v>176.64400000000001</v>
      </c>
      <c r="F159">
        <v>11870.075000000001</v>
      </c>
      <c r="G159">
        <v>3235.1170000000002</v>
      </c>
      <c r="H159">
        <v>3234.6379999999999</v>
      </c>
      <c r="I159">
        <v>8223.7459999999992</v>
      </c>
      <c r="K159">
        <f t="shared" si="16"/>
        <v>2.5420242915480333</v>
      </c>
      <c r="L159">
        <f t="shared" si="17"/>
        <v>2.5424007261399884</v>
      </c>
    </row>
    <row r="160" spans="1:12" x14ac:dyDescent="0.25">
      <c r="A160" t="str">
        <f t="shared" si="20"/>
        <v>MY6</v>
      </c>
      <c r="B160" t="str">
        <f t="shared" si="20"/>
        <v>M2+/-</v>
      </c>
      <c r="C160">
        <f t="shared" si="20"/>
        <v>1</v>
      </c>
      <c r="D160">
        <v>8</v>
      </c>
      <c r="E160">
        <v>174.25</v>
      </c>
      <c r="F160">
        <v>12367.932000000001</v>
      </c>
      <c r="G160">
        <v>3403.623</v>
      </c>
      <c r="H160">
        <v>2869.8620000000001</v>
      </c>
      <c r="I160">
        <v>8611.5010000000002</v>
      </c>
      <c r="K160">
        <f t="shared" si="16"/>
        <v>2.5300983687088729</v>
      </c>
      <c r="L160">
        <f t="shared" si="17"/>
        <v>3.0006672794719744</v>
      </c>
    </row>
    <row r="161" spans="1:12" x14ac:dyDescent="0.25">
      <c r="A161" t="str">
        <f t="shared" si="20"/>
        <v>MY6</v>
      </c>
      <c r="B161" t="str">
        <f t="shared" si="20"/>
        <v>M2+/-</v>
      </c>
      <c r="C161">
        <f t="shared" si="20"/>
        <v>1</v>
      </c>
      <c r="D161">
        <v>9</v>
      </c>
      <c r="E161">
        <v>140.262</v>
      </c>
      <c r="F161">
        <v>14520.688</v>
      </c>
      <c r="G161">
        <v>3636.2759999999998</v>
      </c>
      <c r="H161">
        <v>2442.375</v>
      </c>
      <c r="I161">
        <v>5101.1260000000002</v>
      </c>
      <c r="K161">
        <f t="shared" si="16"/>
        <v>1.4028434585273506</v>
      </c>
      <c r="L161">
        <f t="shared" si="17"/>
        <v>2.0885924561134144</v>
      </c>
    </row>
    <row r="162" spans="1:12" x14ac:dyDescent="0.25">
      <c r="A162" t="str">
        <f t="shared" si="20"/>
        <v>MY6</v>
      </c>
      <c r="B162" t="str">
        <f t="shared" si="20"/>
        <v>M2+/-</v>
      </c>
      <c r="C162">
        <f t="shared" si="20"/>
        <v>1</v>
      </c>
      <c r="D162">
        <v>10</v>
      </c>
      <c r="E162">
        <v>169.46299999999999</v>
      </c>
      <c r="F162">
        <v>13370.828</v>
      </c>
      <c r="G162">
        <v>2867.4679999999998</v>
      </c>
      <c r="H162">
        <v>2925.8710000000001</v>
      </c>
      <c r="I162">
        <v>5820.1469999999999</v>
      </c>
      <c r="K162">
        <f t="shared" si="16"/>
        <v>2.0297164606544871</v>
      </c>
      <c r="L162">
        <f t="shared" si="17"/>
        <v>1.9892015061497925</v>
      </c>
    </row>
    <row r="163" spans="1:12" x14ac:dyDescent="0.25">
      <c r="A163" t="str">
        <f t="shared" si="20"/>
        <v>MY6</v>
      </c>
      <c r="B163" t="str">
        <f t="shared" si="20"/>
        <v>M2+/-</v>
      </c>
      <c r="C163">
        <f t="shared" si="20"/>
        <v>1</v>
      </c>
      <c r="D163">
        <v>11</v>
      </c>
      <c r="E163">
        <v>124.943</v>
      </c>
      <c r="F163">
        <v>11119.937</v>
      </c>
      <c r="G163">
        <v>1371.502</v>
      </c>
      <c r="H163">
        <v>631.89599999999996</v>
      </c>
      <c r="I163">
        <v>4995.3310000000001</v>
      </c>
      <c r="K163">
        <f t="shared" si="16"/>
        <v>3.6422338428963283</v>
      </c>
      <c r="L163">
        <f t="shared" si="17"/>
        <v>7.9053056199121379</v>
      </c>
    </row>
    <row r="164" spans="1:12" x14ac:dyDescent="0.25">
      <c r="A164" t="s">
        <v>104</v>
      </c>
      <c r="B164" t="s">
        <v>96</v>
      </c>
      <c r="C164">
        <v>2</v>
      </c>
      <c r="D164">
        <v>1</v>
      </c>
      <c r="E164">
        <v>173.77099999999999</v>
      </c>
      <c r="F164">
        <v>17426.453000000001</v>
      </c>
      <c r="G164">
        <v>4046.0509999999999</v>
      </c>
      <c r="H164">
        <v>2375.8339999999998</v>
      </c>
      <c r="I164">
        <v>28362.087</v>
      </c>
      <c r="K164">
        <f t="shared" si="16"/>
        <v>7.0098194511141854</v>
      </c>
      <c r="L164">
        <f t="shared" si="17"/>
        <v>11.937739337007553</v>
      </c>
    </row>
    <row r="165" spans="1:12" x14ac:dyDescent="0.25">
      <c r="A165" t="str">
        <f t="shared" ref="A165:C176" si="21">A164</f>
        <v>MY6</v>
      </c>
      <c r="B165" t="str">
        <f t="shared" si="21"/>
        <v>M2+/-</v>
      </c>
      <c r="C165">
        <f t="shared" si="21"/>
        <v>2</v>
      </c>
      <c r="D165">
        <v>2</v>
      </c>
      <c r="E165">
        <v>153.666</v>
      </c>
      <c r="F165">
        <v>12594.841</v>
      </c>
      <c r="G165">
        <v>3297.828</v>
      </c>
      <c r="H165">
        <v>1105.3399999999999</v>
      </c>
      <c r="I165">
        <v>20817.63</v>
      </c>
      <c r="K165">
        <f t="shared" si="16"/>
        <v>6.3125275181119216</v>
      </c>
      <c r="L165">
        <f t="shared" si="17"/>
        <v>18.83368918160928</v>
      </c>
    </row>
    <row r="166" spans="1:12" x14ac:dyDescent="0.25">
      <c r="A166" t="str">
        <f t="shared" si="21"/>
        <v>MY6</v>
      </c>
      <c r="B166" t="str">
        <f t="shared" si="21"/>
        <v>M2+/-</v>
      </c>
      <c r="C166">
        <f t="shared" si="21"/>
        <v>2</v>
      </c>
      <c r="D166">
        <v>3</v>
      </c>
      <c r="E166">
        <v>168.98400000000001</v>
      </c>
      <c r="F166">
        <v>18039.201000000001</v>
      </c>
      <c r="G166">
        <v>4377.317</v>
      </c>
      <c r="H166">
        <v>2801.4070000000002</v>
      </c>
      <c r="I166">
        <v>28970.047999999999</v>
      </c>
      <c r="K166">
        <f t="shared" si="16"/>
        <v>6.618220247699675</v>
      </c>
      <c r="L166">
        <f t="shared" si="17"/>
        <v>10.34124923654435</v>
      </c>
    </row>
    <row r="167" spans="1:12" x14ac:dyDescent="0.25">
      <c r="A167" t="str">
        <f t="shared" si="21"/>
        <v>MY6</v>
      </c>
      <c r="B167" t="str">
        <f t="shared" si="21"/>
        <v>M2+/-</v>
      </c>
      <c r="C167">
        <f t="shared" si="21"/>
        <v>2</v>
      </c>
      <c r="D167">
        <v>4</v>
      </c>
      <c r="E167">
        <v>207.28100000000001</v>
      </c>
      <c r="F167">
        <v>18258.929</v>
      </c>
      <c r="G167">
        <v>3453.4090000000001</v>
      </c>
      <c r="H167">
        <v>1373.4169999999999</v>
      </c>
      <c r="I167">
        <v>21541.437999999998</v>
      </c>
      <c r="K167">
        <f t="shared" si="16"/>
        <v>6.2377314705556159</v>
      </c>
      <c r="L167">
        <f t="shared" si="17"/>
        <v>15.684557567002592</v>
      </c>
    </row>
    <row r="168" spans="1:12" x14ac:dyDescent="0.25">
      <c r="A168" t="str">
        <f t="shared" si="21"/>
        <v>MY6</v>
      </c>
      <c r="B168" t="str">
        <f t="shared" si="21"/>
        <v>M2+/-</v>
      </c>
      <c r="C168">
        <f t="shared" si="21"/>
        <v>2</v>
      </c>
      <c r="D168">
        <v>5</v>
      </c>
      <c r="E168">
        <v>182.86699999999999</v>
      </c>
      <c r="F168">
        <v>13452.209000000001</v>
      </c>
      <c r="G168">
        <v>3586.011</v>
      </c>
      <c r="H168">
        <v>1073.7449999999999</v>
      </c>
      <c r="I168">
        <v>21281.977999999999</v>
      </c>
      <c r="K168">
        <f t="shared" si="16"/>
        <v>5.9347218957220154</v>
      </c>
      <c r="L168">
        <f t="shared" si="17"/>
        <v>19.820327917708582</v>
      </c>
    </row>
    <row r="169" spans="1:12" x14ac:dyDescent="0.25">
      <c r="A169" t="str">
        <f t="shared" si="21"/>
        <v>MY6</v>
      </c>
      <c r="B169" t="str">
        <f t="shared" si="21"/>
        <v>M2+/-</v>
      </c>
      <c r="C169">
        <f t="shared" si="21"/>
        <v>2</v>
      </c>
      <c r="D169">
        <v>6</v>
      </c>
      <c r="E169">
        <v>196.75</v>
      </c>
      <c r="F169">
        <v>26550.172999999999</v>
      </c>
      <c r="G169">
        <v>5392.66</v>
      </c>
      <c r="H169">
        <v>2099.6190000000001</v>
      </c>
      <c r="I169">
        <v>39691.699999999997</v>
      </c>
      <c r="K169">
        <f t="shared" si="16"/>
        <v>7.3603193971064371</v>
      </c>
      <c r="L169">
        <f t="shared" si="17"/>
        <v>18.904239292938382</v>
      </c>
    </row>
    <row r="170" spans="1:12" x14ac:dyDescent="0.25">
      <c r="A170" t="str">
        <f t="shared" si="21"/>
        <v>MY6</v>
      </c>
      <c r="B170" t="str">
        <f t="shared" si="21"/>
        <v>M2+/-</v>
      </c>
      <c r="C170">
        <f t="shared" si="21"/>
        <v>2</v>
      </c>
      <c r="D170">
        <v>7</v>
      </c>
      <c r="E170">
        <v>164.197</v>
      </c>
      <c r="F170">
        <v>14410.106</v>
      </c>
      <c r="G170">
        <v>2970.87</v>
      </c>
      <c r="H170">
        <v>630.93899999999996</v>
      </c>
      <c r="I170">
        <v>31368.382000000001</v>
      </c>
      <c r="K170">
        <f t="shared" si="16"/>
        <v>10.558651842726206</v>
      </c>
      <c r="L170">
        <f t="shared" si="17"/>
        <v>49.716980563889699</v>
      </c>
    </row>
    <row r="171" spans="1:12" x14ac:dyDescent="0.25">
      <c r="A171" t="str">
        <f t="shared" si="21"/>
        <v>MY6</v>
      </c>
      <c r="B171" t="str">
        <f t="shared" si="21"/>
        <v>M2+/-</v>
      </c>
      <c r="C171">
        <f t="shared" si="21"/>
        <v>2</v>
      </c>
      <c r="D171">
        <v>8</v>
      </c>
      <c r="E171">
        <v>223.55699999999999</v>
      </c>
      <c r="F171">
        <v>17153.589</v>
      </c>
      <c r="G171">
        <v>3535.268</v>
      </c>
      <c r="H171">
        <v>1723.3530000000001</v>
      </c>
      <c r="I171">
        <v>19766.383999999998</v>
      </c>
      <c r="K171">
        <f t="shared" si="16"/>
        <v>5.5911981779033439</v>
      </c>
      <c r="L171">
        <f t="shared" si="17"/>
        <v>11.469724426742518</v>
      </c>
    </row>
    <row r="172" spans="1:12" x14ac:dyDescent="0.25">
      <c r="A172" t="str">
        <f t="shared" si="21"/>
        <v>MY6</v>
      </c>
      <c r="B172" t="str">
        <f t="shared" si="21"/>
        <v>M2+/-</v>
      </c>
      <c r="C172">
        <f t="shared" si="21"/>
        <v>2</v>
      </c>
      <c r="D172">
        <v>9</v>
      </c>
      <c r="E172">
        <v>246.535</v>
      </c>
      <c r="F172">
        <v>26341.455999999998</v>
      </c>
      <c r="G172">
        <v>5483.1360000000004</v>
      </c>
      <c r="H172">
        <v>2115.895</v>
      </c>
      <c r="I172">
        <v>48054.75</v>
      </c>
      <c r="K172">
        <f t="shared" si="16"/>
        <v>8.7640995955599124</v>
      </c>
      <c r="L172">
        <f t="shared" si="17"/>
        <v>22.711311289076253</v>
      </c>
    </row>
    <row r="173" spans="1:12" x14ac:dyDescent="0.25">
      <c r="A173" t="str">
        <f t="shared" si="21"/>
        <v>MY6</v>
      </c>
      <c r="B173" t="str">
        <f t="shared" si="21"/>
        <v>M2+/-</v>
      </c>
      <c r="C173">
        <f t="shared" si="21"/>
        <v>2</v>
      </c>
      <c r="D173">
        <v>10</v>
      </c>
      <c r="E173">
        <v>112.497</v>
      </c>
      <c r="F173">
        <v>12885.896000000001</v>
      </c>
      <c r="G173">
        <v>3571.65</v>
      </c>
      <c r="H173">
        <v>588.81200000000001</v>
      </c>
      <c r="I173">
        <v>24074.767</v>
      </c>
      <c r="K173">
        <f t="shared" si="16"/>
        <v>6.7405168479554263</v>
      </c>
      <c r="L173">
        <f t="shared" si="17"/>
        <v>40.887018267290749</v>
      </c>
    </row>
    <row r="174" spans="1:12" x14ac:dyDescent="0.25">
      <c r="A174" t="str">
        <f t="shared" si="21"/>
        <v>MY6</v>
      </c>
      <c r="B174" t="str">
        <f t="shared" si="21"/>
        <v>M2+/-</v>
      </c>
      <c r="C174">
        <f t="shared" si="21"/>
        <v>2</v>
      </c>
      <c r="D174">
        <v>11</v>
      </c>
      <c r="E174">
        <v>149.357</v>
      </c>
      <c r="F174">
        <v>10856.647000000001</v>
      </c>
      <c r="G174">
        <v>3266.712</v>
      </c>
      <c r="H174">
        <v>899.01599999999996</v>
      </c>
      <c r="I174">
        <v>20156.053</v>
      </c>
      <c r="K174">
        <f t="shared" si="16"/>
        <v>6.1701346797636276</v>
      </c>
      <c r="L174">
        <f t="shared" si="17"/>
        <v>22.420127116758767</v>
      </c>
    </row>
    <row r="175" spans="1:12" x14ac:dyDescent="0.25">
      <c r="A175" t="str">
        <f t="shared" si="21"/>
        <v>MY6</v>
      </c>
      <c r="B175" t="str">
        <f t="shared" si="21"/>
        <v>M2+/-</v>
      </c>
      <c r="C175">
        <f t="shared" si="21"/>
        <v>2</v>
      </c>
      <c r="D175">
        <v>12</v>
      </c>
      <c r="E175">
        <v>203.93</v>
      </c>
      <c r="F175">
        <v>16118.619000000001</v>
      </c>
      <c r="G175">
        <v>2565.8820000000001</v>
      </c>
      <c r="H175">
        <v>945.92899999999997</v>
      </c>
      <c r="I175">
        <v>21518.938999999998</v>
      </c>
      <c r="K175">
        <f t="shared" si="16"/>
        <v>8.3865661008573262</v>
      </c>
      <c r="L175">
        <f t="shared" si="17"/>
        <v>22.74900018923196</v>
      </c>
    </row>
    <row r="176" spans="1:12" x14ac:dyDescent="0.25">
      <c r="A176" t="str">
        <f t="shared" si="21"/>
        <v>MY6</v>
      </c>
      <c r="B176" t="str">
        <f t="shared" si="21"/>
        <v>M2+/-</v>
      </c>
      <c r="C176">
        <f t="shared" si="21"/>
        <v>2</v>
      </c>
      <c r="D176">
        <v>13</v>
      </c>
      <c r="E176">
        <v>169.46299999999999</v>
      </c>
      <c r="F176">
        <v>10134.754000000001</v>
      </c>
      <c r="G176">
        <v>2289.1880000000001</v>
      </c>
      <c r="H176">
        <v>1379.1610000000001</v>
      </c>
      <c r="I176">
        <v>11956.242</v>
      </c>
      <c r="K176">
        <f t="shared" si="16"/>
        <v>5.2229183448454206</v>
      </c>
      <c r="L176">
        <f t="shared" si="17"/>
        <v>8.669214109157668</v>
      </c>
    </row>
    <row r="177" spans="1:12" x14ac:dyDescent="0.25">
      <c r="A177" t="s">
        <v>104</v>
      </c>
      <c r="B177" t="s">
        <v>96</v>
      </c>
      <c r="C177">
        <v>2</v>
      </c>
      <c r="D177">
        <v>1</v>
      </c>
      <c r="E177">
        <v>175.68600000000001</v>
      </c>
      <c r="F177">
        <v>27780.934000000001</v>
      </c>
      <c r="G177">
        <v>4116.8999999999996</v>
      </c>
      <c r="H177">
        <v>2293.4960000000001</v>
      </c>
      <c r="I177">
        <v>26624.373</v>
      </c>
      <c r="K177">
        <f t="shared" si="16"/>
        <v>6.467092472491438</v>
      </c>
      <c r="L177">
        <f t="shared" si="17"/>
        <v>11.608641567284181</v>
      </c>
    </row>
    <row r="178" spans="1:12" x14ac:dyDescent="0.25">
      <c r="A178" t="str">
        <f t="shared" ref="A178:C191" si="22">A177</f>
        <v>MY6</v>
      </c>
      <c r="B178" t="str">
        <f t="shared" si="22"/>
        <v>M2+/-</v>
      </c>
      <c r="C178">
        <f t="shared" si="22"/>
        <v>2</v>
      </c>
      <c r="D178">
        <v>2</v>
      </c>
      <c r="E178">
        <v>174.72900000000001</v>
      </c>
      <c r="F178">
        <v>32611.59</v>
      </c>
      <c r="G178">
        <v>4106.8469999999998</v>
      </c>
      <c r="H178">
        <v>2619.9760000000001</v>
      </c>
      <c r="I178">
        <v>31453.592000000001</v>
      </c>
      <c r="K178">
        <f t="shared" si="16"/>
        <v>7.6588175795202504</v>
      </c>
      <c r="L178">
        <f t="shared" si="17"/>
        <v>12.005297758452748</v>
      </c>
    </row>
    <row r="179" spans="1:12" x14ac:dyDescent="0.25">
      <c r="A179" t="str">
        <f t="shared" si="22"/>
        <v>MY6</v>
      </c>
      <c r="B179" t="str">
        <f t="shared" si="22"/>
        <v>M2+/-</v>
      </c>
      <c r="C179">
        <f t="shared" si="22"/>
        <v>2</v>
      </c>
      <c r="D179">
        <v>3</v>
      </c>
      <c r="E179">
        <v>218.77</v>
      </c>
      <c r="F179">
        <v>32659.460999999999</v>
      </c>
      <c r="G179">
        <v>4771.2950000000001</v>
      </c>
      <c r="H179">
        <v>4183.9189999999999</v>
      </c>
      <c r="I179">
        <v>27610.513999999999</v>
      </c>
      <c r="K179">
        <f t="shared" si="16"/>
        <v>5.7867966663138617</v>
      </c>
      <c r="L179">
        <f t="shared" si="17"/>
        <v>6.5991989806686027</v>
      </c>
    </row>
    <row r="180" spans="1:12" x14ac:dyDescent="0.25">
      <c r="A180" t="str">
        <f t="shared" si="22"/>
        <v>MY6</v>
      </c>
      <c r="B180" t="str">
        <f t="shared" si="22"/>
        <v>M2+/-</v>
      </c>
      <c r="C180">
        <f t="shared" si="22"/>
        <v>2</v>
      </c>
      <c r="D180">
        <v>4</v>
      </c>
      <c r="E180">
        <v>254.19499999999999</v>
      </c>
      <c r="F180">
        <v>45090.582999999999</v>
      </c>
      <c r="G180">
        <v>6638.2610000000004</v>
      </c>
      <c r="H180">
        <v>6950.38</v>
      </c>
      <c r="I180">
        <v>43367.707999999999</v>
      </c>
      <c r="K180">
        <f t="shared" si="16"/>
        <v>6.5329923002424879</v>
      </c>
      <c r="L180">
        <f t="shared" si="17"/>
        <v>6.2396168267058778</v>
      </c>
    </row>
    <row r="181" spans="1:12" x14ac:dyDescent="0.25">
      <c r="A181" t="str">
        <f t="shared" si="22"/>
        <v>MY6</v>
      </c>
      <c r="B181" t="str">
        <f t="shared" si="22"/>
        <v>M2+/-</v>
      </c>
      <c r="C181">
        <f t="shared" si="22"/>
        <v>2</v>
      </c>
      <c r="D181">
        <v>5</v>
      </c>
      <c r="E181">
        <v>257.54599999999999</v>
      </c>
      <c r="F181">
        <v>47165.307999999997</v>
      </c>
      <c r="G181">
        <v>7405.1540000000005</v>
      </c>
      <c r="H181">
        <v>10579.953</v>
      </c>
      <c r="I181">
        <v>45002.021000000001</v>
      </c>
      <c r="K181">
        <f t="shared" ref="K181:K188" si="23">I181/G181</f>
        <v>6.0771215561485956</v>
      </c>
      <c r="L181">
        <f t="shared" ref="L181:L188" si="24">I181/H181</f>
        <v>4.2535180449289332</v>
      </c>
    </row>
    <row r="182" spans="1:12" x14ac:dyDescent="0.25">
      <c r="A182" t="str">
        <f t="shared" si="22"/>
        <v>MY6</v>
      </c>
      <c r="B182" t="str">
        <f t="shared" si="22"/>
        <v>M2+/-</v>
      </c>
      <c r="C182">
        <f t="shared" si="22"/>
        <v>2</v>
      </c>
      <c r="D182">
        <v>6</v>
      </c>
      <c r="E182">
        <v>198.18600000000001</v>
      </c>
      <c r="F182">
        <v>37722.29</v>
      </c>
      <c r="G182">
        <v>6056.63</v>
      </c>
      <c r="H182">
        <v>5222.2389999999996</v>
      </c>
      <c r="I182">
        <v>33726.025000000001</v>
      </c>
      <c r="K182">
        <f t="shared" si="23"/>
        <v>5.5684473048543497</v>
      </c>
      <c r="L182">
        <f t="shared" si="24"/>
        <v>6.4581542514618739</v>
      </c>
    </row>
    <row r="183" spans="1:12" x14ac:dyDescent="0.25">
      <c r="A183" t="str">
        <f t="shared" si="22"/>
        <v>MY6</v>
      </c>
      <c r="B183" t="str">
        <f t="shared" si="22"/>
        <v>M2+/-</v>
      </c>
      <c r="C183">
        <f t="shared" si="22"/>
        <v>2</v>
      </c>
      <c r="D183">
        <v>7</v>
      </c>
      <c r="E183">
        <v>174.25</v>
      </c>
      <c r="F183">
        <v>23729.138999999999</v>
      </c>
      <c r="G183">
        <v>4422.3159999999998</v>
      </c>
      <c r="H183">
        <v>9400.4140000000007</v>
      </c>
      <c r="I183">
        <v>17091.834999999999</v>
      </c>
      <c r="K183">
        <f t="shared" si="23"/>
        <v>3.8649058547602659</v>
      </c>
      <c r="L183">
        <f t="shared" si="24"/>
        <v>1.8182002409681104</v>
      </c>
    </row>
    <row r="184" spans="1:12" x14ac:dyDescent="0.25">
      <c r="A184" t="str">
        <f t="shared" si="22"/>
        <v>MY6</v>
      </c>
      <c r="B184" t="str">
        <f t="shared" si="22"/>
        <v>M2+/-</v>
      </c>
      <c r="C184">
        <f t="shared" si="22"/>
        <v>2</v>
      </c>
      <c r="D184">
        <v>8</v>
      </c>
      <c r="E184">
        <v>207.76</v>
      </c>
      <c r="F184">
        <v>37461.392999999996</v>
      </c>
      <c r="G184">
        <v>4919.2160000000003</v>
      </c>
      <c r="H184">
        <v>2584.0729999999999</v>
      </c>
      <c r="I184">
        <v>37056.883999999998</v>
      </c>
      <c r="K184">
        <f t="shared" si="23"/>
        <v>7.5330873862826913</v>
      </c>
      <c r="L184">
        <f t="shared" si="24"/>
        <v>14.340494250742916</v>
      </c>
    </row>
    <row r="185" spans="1:12" x14ac:dyDescent="0.25">
      <c r="A185" t="str">
        <f t="shared" si="22"/>
        <v>MY6</v>
      </c>
      <c r="B185" t="str">
        <f t="shared" si="22"/>
        <v>M2+/-</v>
      </c>
      <c r="C185">
        <f t="shared" si="22"/>
        <v>2</v>
      </c>
      <c r="D185">
        <v>9</v>
      </c>
      <c r="E185">
        <v>146.48500000000001</v>
      </c>
      <c r="F185">
        <v>18346.531999999999</v>
      </c>
      <c r="G185">
        <v>4668.8509999999997</v>
      </c>
      <c r="H185">
        <v>3566.384</v>
      </c>
      <c r="I185">
        <v>16082.716</v>
      </c>
      <c r="K185">
        <f t="shared" si="23"/>
        <v>3.4446839275873233</v>
      </c>
      <c r="L185">
        <f t="shared" si="24"/>
        <v>4.5095301010771696</v>
      </c>
    </row>
    <row r="186" spans="1:12" x14ac:dyDescent="0.25">
      <c r="A186" t="str">
        <f t="shared" si="22"/>
        <v>MY6</v>
      </c>
      <c r="B186" t="str">
        <f t="shared" si="22"/>
        <v>M2+/-</v>
      </c>
      <c r="C186">
        <f t="shared" si="22"/>
        <v>2</v>
      </c>
      <c r="D186">
        <v>10</v>
      </c>
      <c r="E186">
        <v>119.199</v>
      </c>
      <c r="F186">
        <v>16190.425999999999</v>
      </c>
      <c r="G186">
        <v>2675.027</v>
      </c>
      <c r="H186">
        <v>3837.3330000000001</v>
      </c>
      <c r="I186">
        <v>13503.909</v>
      </c>
      <c r="K186">
        <f t="shared" si="23"/>
        <v>5.0481393271918371</v>
      </c>
      <c r="L186">
        <f t="shared" si="24"/>
        <v>3.5190870847017965</v>
      </c>
    </row>
    <row r="187" spans="1:12" x14ac:dyDescent="0.25">
      <c r="A187" t="str">
        <f t="shared" si="22"/>
        <v>MY6</v>
      </c>
      <c r="B187" t="str">
        <f t="shared" si="22"/>
        <v>M2+/-</v>
      </c>
      <c r="C187">
        <f t="shared" si="22"/>
        <v>2</v>
      </c>
      <c r="D187">
        <v>11</v>
      </c>
      <c r="E187">
        <v>134.99600000000001</v>
      </c>
      <c r="F187">
        <v>15970.698</v>
      </c>
      <c r="G187">
        <v>2660.1869999999999</v>
      </c>
      <c r="H187">
        <v>3339.4760000000001</v>
      </c>
      <c r="I187">
        <v>12621.647999999999</v>
      </c>
      <c r="K187">
        <f t="shared" si="23"/>
        <v>4.7446468988834241</v>
      </c>
      <c r="L187">
        <f t="shared" si="24"/>
        <v>3.7795294830686008</v>
      </c>
    </row>
    <row r="188" spans="1:12" x14ac:dyDescent="0.25">
      <c r="A188" t="str">
        <f t="shared" si="22"/>
        <v>MY6</v>
      </c>
      <c r="B188" t="str">
        <f t="shared" si="22"/>
        <v>M2+/-</v>
      </c>
      <c r="C188">
        <f t="shared" si="22"/>
        <v>2</v>
      </c>
      <c r="D188">
        <v>12</v>
      </c>
      <c r="E188">
        <v>144.57</v>
      </c>
      <c r="F188">
        <v>15697.834000000001</v>
      </c>
      <c r="G188">
        <v>1855.9559999999999</v>
      </c>
      <c r="H188">
        <v>712.31899999999996</v>
      </c>
      <c r="I188">
        <v>20686.941999999999</v>
      </c>
      <c r="K188">
        <f t="shared" si="23"/>
        <v>11.146245923933542</v>
      </c>
      <c r="L188">
        <f t="shared" si="24"/>
        <v>29.041682167680491</v>
      </c>
    </row>
    <row r="189" spans="1:12" x14ac:dyDescent="0.25">
      <c r="A189" t="str">
        <f t="shared" si="22"/>
        <v>MY6</v>
      </c>
      <c r="B189" t="str">
        <f t="shared" si="22"/>
        <v>M2+/-</v>
      </c>
      <c r="C189">
        <f t="shared" si="22"/>
        <v>2</v>
      </c>
      <c r="E189" s="1">
        <f>AVERAGE(E2:E188)</f>
        <v>197.22310160427824</v>
      </c>
      <c r="F189" s="1">
        <f>AVERAGE(F2:F188)</f>
        <v>19923.597737967917</v>
      </c>
      <c r="G189" s="1">
        <f t="shared" ref="G189:L189" si="25">AVERAGE(G2:G188)</f>
        <v>4403.4365721925142</v>
      </c>
      <c r="H189" s="1">
        <f t="shared" si="25"/>
        <v>1751.0467807486634</v>
      </c>
      <c r="I189" s="1">
        <f t="shared" si="25"/>
        <v>22604.538566844916</v>
      </c>
      <c r="J189" s="1"/>
      <c r="K189" s="1">
        <f t="shared" si="25"/>
        <v>5.2117686672645771</v>
      </c>
      <c r="L189" s="1">
        <f t="shared" si="25"/>
        <v>19.555274357394484</v>
      </c>
    </row>
    <row r="190" spans="1:12" x14ac:dyDescent="0.25">
      <c r="A190" t="str">
        <f t="shared" si="22"/>
        <v>MY6</v>
      </c>
      <c r="B190" t="str">
        <f t="shared" si="22"/>
        <v>M2+/-</v>
      </c>
      <c r="C190">
        <f t="shared" si="22"/>
        <v>2</v>
      </c>
      <c r="E190">
        <f>STDEV(E2:E188)</f>
        <v>42.583551409688461</v>
      </c>
      <c r="F190">
        <f>STDEV(F2:F188)</f>
        <v>8609.3687284004391</v>
      </c>
      <c r="G190">
        <f t="shared" ref="G190:L190" si="26">STDEV(G2:G188)</f>
        <v>1908.8985677279975</v>
      </c>
      <c r="H190">
        <f t="shared" si="26"/>
        <v>1275.4124330953471</v>
      </c>
      <c r="I190">
        <f t="shared" si="26"/>
        <v>12337.976759382615</v>
      </c>
      <c r="K190">
        <f t="shared" si="26"/>
        <v>1.9596406294531561</v>
      </c>
      <c r="L190">
        <f t="shared" si="26"/>
        <v>17.386427976530296</v>
      </c>
    </row>
    <row r="191" spans="1:12" ht="15.75" x14ac:dyDescent="0.25">
      <c r="A191" t="str">
        <f t="shared" si="22"/>
        <v>MY6</v>
      </c>
      <c r="B191" t="str">
        <f t="shared" si="22"/>
        <v>M2+/-</v>
      </c>
      <c r="C191">
        <f t="shared" si="22"/>
        <v>2</v>
      </c>
      <c r="E191" s="2">
        <f>E190/SQRT(COUNT(E2:E188))</f>
        <v>3.1140176867305169</v>
      </c>
      <c r="F191" s="2">
        <f>F190/SQRT(COUNT(F2:F188))</f>
        <v>629.57939402217016</v>
      </c>
      <c r="G191" s="2">
        <f t="shared" ref="G191:L191" si="27">G190/SQRT(COUNT(G2:G188))</f>
        <v>139.59248830352604</v>
      </c>
      <c r="H191" s="2">
        <f t="shared" si="27"/>
        <v>93.267394171151622</v>
      </c>
      <c r="I191" s="2">
        <f t="shared" si="27"/>
        <v>902.24221736579238</v>
      </c>
      <c r="J191" s="2"/>
      <c r="K191" s="2">
        <f t="shared" si="27"/>
        <v>0.14330311535182255</v>
      </c>
      <c r="L191" s="2">
        <f t="shared" si="27"/>
        <v>1.2714215333309071</v>
      </c>
    </row>
    <row r="193" spans="1:12" x14ac:dyDescent="0.25">
      <c r="A193" t="s">
        <v>98</v>
      </c>
      <c r="B193" t="s">
        <v>105</v>
      </c>
      <c r="C193">
        <v>1</v>
      </c>
      <c r="D193">
        <v>1</v>
      </c>
      <c r="E193">
        <v>131.166</v>
      </c>
      <c r="F193">
        <v>7325.2089999999998</v>
      </c>
      <c r="G193">
        <v>1074.2239999999999</v>
      </c>
      <c r="H193">
        <v>484.93200000000002</v>
      </c>
      <c r="I193">
        <v>12299.477000000001</v>
      </c>
      <c r="K193">
        <f t="shared" si="1"/>
        <v>11.449638995218876</v>
      </c>
      <c r="L193">
        <f t="shared" si="2"/>
        <v>25.363302483647193</v>
      </c>
    </row>
    <row r="194" spans="1:12" x14ac:dyDescent="0.25">
      <c r="A194" t="str">
        <f t="shared" ref="A194:C207" si="28">A193</f>
        <v>MY2</v>
      </c>
      <c r="B194" t="str">
        <f t="shared" si="28"/>
        <v>M2+/- Chat cre</v>
      </c>
      <c r="C194">
        <f t="shared" si="28"/>
        <v>1</v>
      </c>
      <c r="D194">
        <v>2</v>
      </c>
      <c r="E194">
        <v>181.43100000000001</v>
      </c>
      <c r="F194">
        <v>13129.08</v>
      </c>
      <c r="G194">
        <v>2698.0050000000001</v>
      </c>
      <c r="H194">
        <v>1733.885</v>
      </c>
      <c r="I194">
        <v>19833.882000000001</v>
      </c>
      <c r="K194">
        <f t="shared" si="1"/>
        <v>7.3513140264751176</v>
      </c>
      <c r="L194">
        <f t="shared" si="2"/>
        <v>11.438983554272632</v>
      </c>
    </row>
    <row r="195" spans="1:12" x14ac:dyDescent="0.25">
      <c r="A195" t="str">
        <f t="shared" si="28"/>
        <v>MY2</v>
      </c>
      <c r="B195" t="str">
        <f t="shared" si="28"/>
        <v>M2+/- Chat cre</v>
      </c>
      <c r="C195">
        <f t="shared" si="28"/>
        <v>1</v>
      </c>
      <c r="D195">
        <v>3</v>
      </c>
      <c r="E195">
        <v>169.94200000000001</v>
      </c>
      <c r="F195">
        <v>15975.007</v>
      </c>
      <c r="G195">
        <v>3513.2469999999998</v>
      </c>
      <c r="H195">
        <v>1911.4860000000001</v>
      </c>
      <c r="I195">
        <v>24544.86</v>
      </c>
      <c r="K195">
        <f t="shared" si="1"/>
        <v>6.9863747126233946</v>
      </c>
      <c r="L195">
        <f t="shared" si="2"/>
        <v>12.840721825846488</v>
      </c>
    </row>
    <row r="196" spans="1:12" x14ac:dyDescent="0.25">
      <c r="A196" t="str">
        <f t="shared" si="28"/>
        <v>MY2</v>
      </c>
      <c r="B196" t="str">
        <f t="shared" si="28"/>
        <v>M2+/- Chat cre</v>
      </c>
      <c r="C196">
        <f t="shared" si="28"/>
        <v>1</v>
      </c>
      <c r="D196">
        <v>4</v>
      </c>
      <c r="E196">
        <v>142.655</v>
      </c>
      <c r="F196">
        <v>6530.5519999999997</v>
      </c>
      <c r="G196">
        <v>2034.0360000000001</v>
      </c>
      <c r="H196">
        <v>1034.9690000000001</v>
      </c>
      <c r="I196">
        <v>4791.88</v>
      </c>
      <c r="K196">
        <f t="shared" si="1"/>
        <v>2.3558481757451686</v>
      </c>
      <c r="L196">
        <f t="shared" si="2"/>
        <v>4.6299744243547387</v>
      </c>
    </row>
    <row r="197" spans="1:12" x14ac:dyDescent="0.25">
      <c r="A197" t="str">
        <f t="shared" si="28"/>
        <v>MY2</v>
      </c>
      <c r="B197" t="str">
        <f t="shared" si="28"/>
        <v>M2+/- Chat cre</v>
      </c>
      <c r="C197">
        <f t="shared" si="28"/>
        <v>1</v>
      </c>
      <c r="D197">
        <v>5</v>
      </c>
      <c r="E197">
        <v>217.334</v>
      </c>
      <c r="F197">
        <v>14838.550999999999</v>
      </c>
      <c r="G197">
        <v>3525.2150000000001</v>
      </c>
      <c r="H197">
        <v>1817.18</v>
      </c>
      <c r="I197">
        <v>18994.225999999999</v>
      </c>
      <c r="K197">
        <f t="shared" si="1"/>
        <v>5.3881042716543526</v>
      </c>
      <c r="L197">
        <f t="shared" si="2"/>
        <v>10.452583673604154</v>
      </c>
    </row>
    <row r="198" spans="1:12" x14ac:dyDescent="0.25">
      <c r="A198" t="str">
        <f t="shared" si="28"/>
        <v>MY2</v>
      </c>
      <c r="B198" t="str">
        <f t="shared" si="28"/>
        <v>M2+/- Chat cre</v>
      </c>
      <c r="C198">
        <f t="shared" si="28"/>
        <v>1</v>
      </c>
      <c r="D198">
        <v>6</v>
      </c>
      <c r="E198">
        <v>255.15199999999999</v>
      </c>
      <c r="F198">
        <v>20778.853999999999</v>
      </c>
      <c r="G198">
        <v>3869.4070000000002</v>
      </c>
      <c r="H198">
        <v>1784.6279999999999</v>
      </c>
      <c r="I198">
        <v>27678.969000000001</v>
      </c>
      <c r="K198">
        <f t="shared" si="1"/>
        <v>7.153284469687474</v>
      </c>
      <c r="L198">
        <f t="shared" si="2"/>
        <v>15.509657474835093</v>
      </c>
    </row>
    <row r="199" spans="1:12" x14ac:dyDescent="0.25">
      <c r="A199" t="str">
        <f t="shared" si="28"/>
        <v>MY2</v>
      </c>
      <c r="B199" t="str">
        <f t="shared" si="28"/>
        <v>M2+/- Chat cre</v>
      </c>
      <c r="C199">
        <f t="shared" si="28"/>
        <v>1</v>
      </c>
      <c r="D199">
        <v>7</v>
      </c>
      <c r="E199">
        <v>228.82300000000001</v>
      </c>
      <c r="F199">
        <v>19047.363000000001</v>
      </c>
      <c r="G199">
        <v>3702.8159999999998</v>
      </c>
      <c r="H199">
        <v>1647.7170000000001</v>
      </c>
      <c r="I199">
        <v>20577.317999999999</v>
      </c>
      <c r="K199">
        <f t="shared" si="1"/>
        <v>5.5572078115682766</v>
      </c>
      <c r="L199">
        <f t="shared" si="2"/>
        <v>12.488381196528286</v>
      </c>
    </row>
    <row r="200" spans="1:12" x14ac:dyDescent="0.25">
      <c r="A200" t="str">
        <f t="shared" si="28"/>
        <v>MY2</v>
      </c>
      <c r="B200" t="str">
        <f t="shared" si="28"/>
        <v>M2+/- Chat cre</v>
      </c>
      <c r="C200">
        <f t="shared" si="28"/>
        <v>1</v>
      </c>
      <c r="D200">
        <v>8</v>
      </c>
      <c r="E200">
        <v>180.47300000000001</v>
      </c>
      <c r="F200">
        <v>11847.097</v>
      </c>
      <c r="G200">
        <v>2417.96</v>
      </c>
      <c r="H200">
        <v>1762.607</v>
      </c>
      <c r="I200">
        <v>10497.615</v>
      </c>
      <c r="K200">
        <f t="shared" si="1"/>
        <v>4.3415172293999902</v>
      </c>
      <c r="L200">
        <f t="shared" si="2"/>
        <v>5.9557320491748866</v>
      </c>
    </row>
    <row r="201" spans="1:12" x14ac:dyDescent="0.25">
      <c r="A201" t="str">
        <f t="shared" si="28"/>
        <v>MY2</v>
      </c>
      <c r="B201" t="str">
        <f t="shared" si="28"/>
        <v>M2+/- Chat cre</v>
      </c>
      <c r="C201">
        <f t="shared" si="28"/>
        <v>1</v>
      </c>
      <c r="D201">
        <v>9</v>
      </c>
      <c r="E201">
        <v>157.97399999999999</v>
      </c>
      <c r="F201">
        <v>13434.975</v>
      </c>
      <c r="G201">
        <v>2120.6819999999998</v>
      </c>
      <c r="H201">
        <v>2065.63</v>
      </c>
      <c r="I201">
        <v>13096.528</v>
      </c>
      <c r="K201">
        <f t="shared" si="1"/>
        <v>6.1756208615907529</v>
      </c>
      <c r="L201">
        <f t="shared" si="2"/>
        <v>6.340210008568814</v>
      </c>
    </row>
    <row r="202" spans="1:12" x14ac:dyDescent="0.25">
      <c r="A202" t="str">
        <f t="shared" si="28"/>
        <v>MY2</v>
      </c>
      <c r="B202" t="str">
        <f t="shared" si="28"/>
        <v>M2+/- Chat cre</v>
      </c>
      <c r="C202">
        <f t="shared" si="28"/>
        <v>1</v>
      </c>
      <c r="D202">
        <v>10</v>
      </c>
      <c r="E202">
        <v>202.01499999999999</v>
      </c>
      <c r="F202">
        <v>16010.431</v>
      </c>
      <c r="G202">
        <v>2213.0729999999999</v>
      </c>
      <c r="H202">
        <v>1857.8710000000001</v>
      </c>
      <c r="I202">
        <v>13997.937</v>
      </c>
      <c r="K202">
        <f t="shared" si="1"/>
        <v>6.3251130893558418</v>
      </c>
      <c r="L202">
        <f t="shared" si="2"/>
        <v>7.5343966292600504</v>
      </c>
    </row>
    <row r="203" spans="1:12" x14ac:dyDescent="0.25">
      <c r="A203" t="str">
        <f t="shared" si="28"/>
        <v>MY2</v>
      </c>
      <c r="B203" t="str">
        <f t="shared" si="28"/>
        <v>M2+/- Chat cre</v>
      </c>
      <c r="C203">
        <f t="shared" si="28"/>
        <v>1</v>
      </c>
      <c r="D203">
        <v>11</v>
      </c>
      <c r="E203">
        <v>173.77099999999999</v>
      </c>
      <c r="F203">
        <v>8208.4279999999999</v>
      </c>
      <c r="G203">
        <v>1540.9649999999999</v>
      </c>
      <c r="H203">
        <v>1857.3920000000001</v>
      </c>
      <c r="I203">
        <v>9192.1749999999993</v>
      </c>
      <c r="K203">
        <f t="shared" si="1"/>
        <v>5.9652068671254703</v>
      </c>
      <c r="L203">
        <f t="shared" si="2"/>
        <v>4.9489687691128204</v>
      </c>
    </row>
    <row r="204" spans="1:12" x14ac:dyDescent="0.25">
      <c r="A204" t="str">
        <f t="shared" si="28"/>
        <v>MY2</v>
      </c>
      <c r="B204" t="str">
        <f t="shared" si="28"/>
        <v>M2+/- Chat cre</v>
      </c>
      <c r="C204">
        <f t="shared" si="28"/>
        <v>1</v>
      </c>
      <c r="D204">
        <v>12</v>
      </c>
      <c r="E204">
        <v>226.429</v>
      </c>
      <c r="F204">
        <v>16177.501</v>
      </c>
      <c r="G204">
        <v>2511.7869999999998</v>
      </c>
      <c r="H204">
        <v>1960.3140000000001</v>
      </c>
      <c r="I204">
        <v>14738.978999999999</v>
      </c>
      <c r="K204">
        <f t="shared" si="1"/>
        <v>5.8679255048298282</v>
      </c>
      <c r="L204">
        <f t="shared" si="2"/>
        <v>7.5186827212375151</v>
      </c>
    </row>
    <row r="205" spans="1:12" x14ac:dyDescent="0.25">
      <c r="A205" t="str">
        <f t="shared" si="28"/>
        <v>MY2</v>
      </c>
      <c r="B205" t="str">
        <f t="shared" si="28"/>
        <v>M2+/- Chat cre</v>
      </c>
      <c r="C205">
        <f t="shared" si="28"/>
        <v>1</v>
      </c>
      <c r="D205">
        <v>13</v>
      </c>
      <c r="E205">
        <v>232.17400000000001</v>
      </c>
      <c r="F205">
        <v>14670.045</v>
      </c>
      <c r="G205">
        <v>2125.4690000000001</v>
      </c>
      <c r="H205">
        <v>1586.442</v>
      </c>
      <c r="I205">
        <v>21120.652999999998</v>
      </c>
      <c r="K205">
        <f t="shared" si="1"/>
        <v>9.9369376829302141</v>
      </c>
      <c r="L205">
        <f t="shared" si="2"/>
        <v>13.313221031717514</v>
      </c>
    </row>
    <row r="206" spans="1:12" x14ac:dyDescent="0.25">
      <c r="A206" t="str">
        <f t="shared" si="28"/>
        <v>MY2</v>
      </c>
      <c r="B206" t="str">
        <f t="shared" si="28"/>
        <v>M2+/- Chat cre</v>
      </c>
      <c r="C206">
        <f t="shared" si="28"/>
        <v>1</v>
      </c>
      <c r="D206">
        <v>14</v>
      </c>
      <c r="E206">
        <v>207.28100000000001</v>
      </c>
      <c r="F206">
        <v>13517.313</v>
      </c>
      <c r="G206">
        <v>2132.65</v>
      </c>
      <c r="H206">
        <v>1887.0719999999999</v>
      </c>
      <c r="I206">
        <v>14113.306</v>
      </c>
      <c r="K206">
        <f t="shared" si="1"/>
        <v>6.6177319297587509</v>
      </c>
      <c r="L206">
        <f t="shared" si="2"/>
        <v>7.4789440996421979</v>
      </c>
    </row>
    <row r="207" spans="1:12" x14ac:dyDescent="0.25">
      <c r="A207" t="str">
        <f t="shared" si="28"/>
        <v>MY2</v>
      </c>
      <c r="B207" t="str">
        <f t="shared" si="28"/>
        <v>M2+/- Chat cre</v>
      </c>
      <c r="C207">
        <f t="shared" si="28"/>
        <v>1</v>
      </c>
      <c r="D207">
        <v>15</v>
      </c>
      <c r="E207">
        <v>301.58699999999999</v>
      </c>
      <c r="F207">
        <v>25891.948</v>
      </c>
      <c r="G207">
        <v>3491.2269999999999</v>
      </c>
      <c r="H207">
        <v>2962.732</v>
      </c>
      <c r="I207">
        <v>27211.749</v>
      </c>
      <c r="K207">
        <f t="shared" si="1"/>
        <v>7.7943224545410539</v>
      </c>
      <c r="L207">
        <f t="shared" si="2"/>
        <v>9.1846812334021433</v>
      </c>
    </row>
    <row r="208" spans="1:12" x14ac:dyDescent="0.25">
      <c r="A208" t="s">
        <v>98</v>
      </c>
      <c r="B208" t="s">
        <v>105</v>
      </c>
      <c r="C208">
        <v>1</v>
      </c>
      <c r="D208">
        <v>1</v>
      </c>
      <c r="E208">
        <v>177.12200000000001</v>
      </c>
      <c r="F208">
        <v>21515.588</v>
      </c>
      <c r="G208">
        <v>3512.7689999999998</v>
      </c>
      <c r="H208">
        <v>1519.423</v>
      </c>
      <c r="I208">
        <v>25661.21</v>
      </c>
      <c r="K208">
        <f t="shared" si="1"/>
        <v>7.3051231094330431</v>
      </c>
      <c r="L208">
        <f t="shared" si="2"/>
        <v>16.888786072081309</v>
      </c>
    </row>
    <row r="209" spans="1:12" x14ac:dyDescent="0.25">
      <c r="A209" t="str">
        <f t="shared" ref="A209:C214" si="29">A208</f>
        <v>MY2</v>
      </c>
      <c r="B209" t="str">
        <f t="shared" si="29"/>
        <v>M2+/- Chat cre</v>
      </c>
      <c r="C209">
        <f t="shared" si="29"/>
        <v>1</v>
      </c>
      <c r="D209">
        <v>2</v>
      </c>
      <c r="E209">
        <v>251.80099999999999</v>
      </c>
      <c r="F209">
        <v>32154.421999999999</v>
      </c>
      <c r="G209">
        <v>4874.2179999999998</v>
      </c>
      <c r="H209">
        <v>2028.2909999999999</v>
      </c>
      <c r="I209">
        <v>47128.447999999997</v>
      </c>
      <c r="K209">
        <f t="shared" si="1"/>
        <v>9.6689249434473385</v>
      </c>
      <c r="L209">
        <f t="shared" si="2"/>
        <v>23.235545589858653</v>
      </c>
    </row>
    <row r="210" spans="1:12" x14ac:dyDescent="0.25">
      <c r="A210" t="str">
        <f t="shared" si="29"/>
        <v>MY2</v>
      </c>
      <c r="B210" t="str">
        <f t="shared" si="29"/>
        <v>M2+/- Chat cre</v>
      </c>
      <c r="C210">
        <f t="shared" si="29"/>
        <v>1</v>
      </c>
      <c r="D210">
        <v>3</v>
      </c>
      <c r="E210">
        <v>161.32499999999999</v>
      </c>
      <c r="F210">
        <v>31633.587</v>
      </c>
      <c r="G210">
        <v>3137.46</v>
      </c>
      <c r="H210">
        <v>1050.7670000000001</v>
      </c>
      <c r="I210">
        <v>28998.771000000001</v>
      </c>
      <c r="K210">
        <f t="shared" si="1"/>
        <v>9.2427540112065181</v>
      </c>
      <c r="L210">
        <f t="shared" si="2"/>
        <v>27.597717667189777</v>
      </c>
    </row>
    <row r="211" spans="1:12" x14ac:dyDescent="0.25">
      <c r="A211" t="str">
        <f t="shared" si="29"/>
        <v>MY2</v>
      </c>
      <c r="B211" t="str">
        <f t="shared" si="29"/>
        <v>M2+/- Chat cre</v>
      </c>
      <c r="C211">
        <f t="shared" si="29"/>
        <v>1</v>
      </c>
      <c r="D211">
        <v>4</v>
      </c>
      <c r="E211">
        <v>308.28899999999999</v>
      </c>
      <c r="F211">
        <v>38335.036999999997</v>
      </c>
      <c r="G211">
        <v>5665.5240000000003</v>
      </c>
      <c r="H211">
        <v>2771.248</v>
      </c>
      <c r="I211">
        <v>51638.847000000002</v>
      </c>
      <c r="K211">
        <f t="shared" ref="K211:K274" si="30">I211/G211</f>
        <v>9.1145756332512224</v>
      </c>
      <c r="L211">
        <f t="shared" ref="L211:L274" si="31">I211/H211</f>
        <v>18.633787737510321</v>
      </c>
    </row>
    <row r="212" spans="1:12" x14ac:dyDescent="0.25">
      <c r="A212" t="str">
        <f t="shared" si="29"/>
        <v>MY2</v>
      </c>
      <c r="B212" t="str">
        <f t="shared" si="29"/>
        <v>M2+/- Chat cre</v>
      </c>
      <c r="C212">
        <f t="shared" si="29"/>
        <v>1</v>
      </c>
      <c r="D212">
        <v>5</v>
      </c>
      <c r="E212">
        <v>215.41900000000001</v>
      </c>
      <c r="F212">
        <v>25014.473999999998</v>
      </c>
      <c r="G212">
        <v>4098.2299999999996</v>
      </c>
      <c r="H212">
        <v>1590.751</v>
      </c>
      <c r="I212">
        <v>25543.925999999999</v>
      </c>
      <c r="K212">
        <f t="shared" si="30"/>
        <v>6.2329166493827826</v>
      </c>
      <c r="L212">
        <f t="shared" si="31"/>
        <v>16.057777741456707</v>
      </c>
    </row>
    <row r="213" spans="1:12" x14ac:dyDescent="0.25">
      <c r="A213" t="str">
        <f t="shared" si="29"/>
        <v>MY2</v>
      </c>
      <c r="B213" t="str">
        <f t="shared" si="29"/>
        <v>M2+/- Chat cre</v>
      </c>
      <c r="C213">
        <f t="shared" si="29"/>
        <v>1</v>
      </c>
      <c r="D213">
        <v>6</v>
      </c>
      <c r="E213">
        <v>167.07</v>
      </c>
      <c r="F213">
        <v>17498.738000000001</v>
      </c>
      <c r="G213">
        <v>2815.2890000000002</v>
      </c>
      <c r="H213">
        <v>1185.2840000000001</v>
      </c>
      <c r="I213">
        <v>20509.341</v>
      </c>
      <c r="K213">
        <f t="shared" si="30"/>
        <v>7.2849860174213017</v>
      </c>
      <c r="L213">
        <f t="shared" si="31"/>
        <v>17.303313804961512</v>
      </c>
    </row>
    <row r="214" spans="1:12" x14ac:dyDescent="0.25">
      <c r="A214" t="str">
        <f t="shared" si="29"/>
        <v>MY2</v>
      </c>
      <c r="B214" t="str">
        <f t="shared" si="29"/>
        <v>M2+/- Chat cre</v>
      </c>
      <c r="C214">
        <f t="shared" si="29"/>
        <v>1</v>
      </c>
      <c r="D214">
        <v>7</v>
      </c>
      <c r="E214">
        <v>248.929</v>
      </c>
      <c r="F214">
        <v>29128.98</v>
      </c>
      <c r="G214">
        <v>4377.317</v>
      </c>
      <c r="H214">
        <v>1599.3679999999999</v>
      </c>
      <c r="I214">
        <v>39120.599000000002</v>
      </c>
      <c r="K214">
        <f t="shared" si="30"/>
        <v>8.9371181022530468</v>
      </c>
      <c r="L214">
        <f t="shared" si="31"/>
        <v>24.460036089255258</v>
      </c>
    </row>
    <row r="215" spans="1:12" x14ac:dyDescent="0.25">
      <c r="A215" t="s">
        <v>98</v>
      </c>
      <c r="B215" t="s">
        <v>105</v>
      </c>
      <c r="C215">
        <v>2</v>
      </c>
      <c r="D215">
        <v>1</v>
      </c>
      <c r="E215">
        <v>196.75</v>
      </c>
      <c r="F215">
        <v>23563.985000000001</v>
      </c>
      <c r="G215">
        <v>3712.39</v>
      </c>
      <c r="H215">
        <v>1306.876</v>
      </c>
      <c r="I215">
        <v>20303.495999999999</v>
      </c>
      <c r="K215">
        <f t="shared" si="30"/>
        <v>5.4691171994321719</v>
      </c>
      <c r="L215">
        <f t="shared" si="31"/>
        <v>15.535900881185361</v>
      </c>
    </row>
    <row r="216" spans="1:12" x14ac:dyDescent="0.25">
      <c r="A216" t="str">
        <f t="shared" ref="A216:C219" si="32">A215</f>
        <v>MY2</v>
      </c>
      <c r="B216" t="str">
        <f t="shared" si="32"/>
        <v>M2+/- Chat cre</v>
      </c>
      <c r="C216">
        <f t="shared" si="32"/>
        <v>2</v>
      </c>
      <c r="D216">
        <v>2</v>
      </c>
      <c r="E216">
        <v>220.685</v>
      </c>
      <c r="F216">
        <v>12443.567999999999</v>
      </c>
      <c r="G216">
        <v>2120.203</v>
      </c>
      <c r="H216">
        <v>732.904</v>
      </c>
      <c r="I216">
        <v>13520.664000000001</v>
      </c>
      <c r="K216">
        <f t="shared" si="30"/>
        <v>6.3770610644358117</v>
      </c>
      <c r="L216">
        <f t="shared" si="31"/>
        <v>18.44806959710958</v>
      </c>
    </row>
    <row r="217" spans="1:12" x14ac:dyDescent="0.25">
      <c r="A217" t="str">
        <f t="shared" si="32"/>
        <v>MY2</v>
      </c>
      <c r="B217" t="str">
        <f t="shared" si="32"/>
        <v>M2+/- Chat cre</v>
      </c>
      <c r="C217">
        <f t="shared" si="32"/>
        <v>2</v>
      </c>
      <c r="D217">
        <v>3</v>
      </c>
      <c r="E217">
        <v>211.589</v>
      </c>
      <c r="F217">
        <v>19457.137999999999</v>
      </c>
      <c r="G217">
        <v>2036.9079999999999</v>
      </c>
      <c r="H217">
        <v>696.04300000000001</v>
      </c>
      <c r="I217">
        <v>28945.633999999998</v>
      </c>
      <c r="K217">
        <f t="shared" si="30"/>
        <v>14.210575048063044</v>
      </c>
      <c r="L217">
        <f t="shared" si="31"/>
        <v>41.585985348606336</v>
      </c>
    </row>
    <row r="218" spans="1:12" x14ac:dyDescent="0.25">
      <c r="A218" t="str">
        <f t="shared" si="32"/>
        <v>MY2</v>
      </c>
      <c r="B218" t="str">
        <f t="shared" si="32"/>
        <v>M2+/- Chat cre</v>
      </c>
      <c r="C218">
        <f t="shared" si="32"/>
        <v>2</v>
      </c>
      <c r="D218">
        <v>4</v>
      </c>
      <c r="E218">
        <v>180.952</v>
      </c>
      <c r="F218">
        <v>18768.754000000001</v>
      </c>
      <c r="G218">
        <v>2771.248</v>
      </c>
      <c r="H218">
        <v>659.18299999999999</v>
      </c>
      <c r="I218">
        <v>24998.198</v>
      </c>
      <c r="K218">
        <f t="shared" si="30"/>
        <v>9.0205560815921206</v>
      </c>
      <c r="L218">
        <f t="shared" si="31"/>
        <v>37.923001655079091</v>
      </c>
    </row>
    <row r="219" spans="1:12" x14ac:dyDescent="0.25">
      <c r="A219" t="str">
        <f t="shared" si="32"/>
        <v>MY2</v>
      </c>
      <c r="B219" t="str">
        <f t="shared" si="32"/>
        <v>M2+/- Chat cre</v>
      </c>
      <c r="C219">
        <f t="shared" si="32"/>
        <v>2</v>
      </c>
      <c r="D219">
        <v>5</v>
      </c>
      <c r="E219">
        <v>199.143</v>
      </c>
      <c r="F219">
        <v>20776.938999999998</v>
      </c>
      <c r="G219">
        <v>2862.681</v>
      </c>
      <c r="H219">
        <v>1032.576</v>
      </c>
      <c r="I219">
        <v>25268.668000000001</v>
      </c>
      <c r="K219">
        <f t="shared" si="30"/>
        <v>8.8269241316094949</v>
      </c>
      <c r="L219">
        <f t="shared" si="31"/>
        <v>24.471484907648446</v>
      </c>
    </row>
    <row r="220" spans="1:12" x14ac:dyDescent="0.25">
      <c r="A220" t="s">
        <v>98</v>
      </c>
      <c r="B220" t="s">
        <v>105</v>
      </c>
      <c r="C220">
        <v>2</v>
      </c>
      <c r="D220">
        <v>1</v>
      </c>
      <c r="E220">
        <v>110.58199999999999</v>
      </c>
      <c r="F220">
        <v>6973.8360000000002</v>
      </c>
      <c r="G220">
        <v>2023.5039999999999</v>
      </c>
      <c r="H220">
        <v>546.68600000000004</v>
      </c>
      <c r="I220">
        <v>11608.221</v>
      </c>
      <c r="K220">
        <f t="shared" si="30"/>
        <v>5.7366928852129773</v>
      </c>
      <c r="L220">
        <f t="shared" si="31"/>
        <v>21.233799658304765</v>
      </c>
    </row>
    <row r="221" spans="1:12" x14ac:dyDescent="0.25">
      <c r="A221" t="str">
        <f t="shared" ref="A221:C233" si="33">A220</f>
        <v>MY2</v>
      </c>
      <c r="B221" t="str">
        <f t="shared" si="33"/>
        <v>M2+/- Chat cre</v>
      </c>
      <c r="C221">
        <f t="shared" si="33"/>
        <v>2</v>
      </c>
      <c r="D221">
        <v>2</v>
      </c>
      <c r="E221">
        <v>188.13300000000001</v>
      </c>
      <c r="F221">
        <v>11396.153</v>
      </c>
      <c r="G221">
        <v>4537.2060000000001</v>
      </c>
      <c r="H221">
        <v>1140.7639999999999</v>
      </c>
      <c r="I221">
        <v>15637.038</v>
      </c>
      <c r="K221">
        <f t="shared" si="30"/>
        <v>3.4464024776481383</v>
      </c>
      <c r="L221">
        <f t="shared" si="31"/>
        <v>13.707513561087133</v>
      </c>
    </row>
    <row r="222" spans="1:12" x14ac:dyDescent="0.25">
      <c r="A222" t="str">
        <f t="shared" si="33"/>
        <v>MY2</v>
      </c>
      <c r="B222" t="str">
        <f t="shared" si="33"/>
        <v>M2+/- Chat cre</v>
      </c>
      <c r="C222">
        <f t="shared" si="33"/>
        <v>2</v>
      </c>
      <c r="D222">
        <v>3</v>
      </c>
      <c r="E222">
        <v>198.66399999999999</v>
      </c>
      <c r="F222">
        <v>24641.08</v>
      </c>
      <c r="G222">
        <v>9025.5840000000007</v>
      </c>
      <c r="H222">
        <v>1614.2080000000001</v>
      </c>
      <c r="I222">
        <v>32546.964</v>
      </c>
      <c r="K222">
        <f t="shared" si="30"/>
        <v>3.6060784543138702</v>
      </c>
      <c r="L222">
        <f t="shared" si="31"/>
        <v>20.162806775830624</v>
      </c>
    </row>
    <row r="223" spans="1:12" x14ac:dyDescent="0.25">
      <c r="A223" t="str">
        <f t="shared" si="33"/>
        <v>MY2</v>
      </c>
      <c r="B223" t="str">
        <f t="shared" si="33"/>
        <v>M2+/- Chat cre</v>
      </c>
      <c r="C223">
        <f t="shared" si="33"/>
        <v>2</v>
      </c>
      <c r="D223">
        <v>4</v>
      </c>
      <c r="E223">
        <v>130.68799999999999</v>
      </c>
      <c r="F223">
        <v>18791.253000000001</v>
      </c>
      <c r="G223">
        <v>2767.8969999999999</v>
      </c>
      <c r="H223">
        <v>562.005</v>
      </c>
      <c r="I223">
        <v>29791.991999999998</v>
      </c>
      <c r="K223">
        <f t="shared" si="30"/>
        <v>10.763403406990939</v>
      </c>
      <c r="L223">
        <f t="shared" si="31"/>
        <v>53.01019030079803</v>
      </c>
    </row>
    <row r="224" spans="1:12" x14ac:dyDescent="0.25">
      <c r="A224" t="str">
        <f t="shared" si="33"/>
        <v>MY2</v>
      </c>
      <c r="B224" t="str">
        <f t="shared" si="33"/>
        <v>M2+/- Chat cre</v>
      </c>
      <c r="C224">
        <f t="shared" si="33"/>
        <v>2</v>
      </c>
      <c r="D224">
        <v>5</v>
      </c>
      <c r="E224">
        <v>164.67599999999999</v>
      </c>
      <c r="F224">
        <v>34914.180999999997</v>
      </c>
      <c r="G224">
        <v>5855.5720000000001</v>
      </c>
      <c r="H224">
        <v>965.55700000000002</v>
      </c>
      <c r="I224">
        <v>37343.631000000001</v>
      </c>
      <c r="K224">
        <f t="shared" si="30"/>
        <v>6.3774522796406572</v>
      </c>
      <c r="L224">
        <f t="shared" si="31"/>
        <v>38.675739495441491</v>
      </c>
    </row>
    <row r="225" spans="1:12" x14ac:dyDescent="0.25">
      <c r="A225" t="str">
        <f t="shared" si="33"/>
        <v>MY2</v>
      </c>
      <c r="B225" t="str">
        <f t="shared" si="33"/>
        <v>M2+/- Chat cre</v>
      </c>
      <c r="C225">
        <f t="shared" si="33"/>
        <v>2</v>
      </c>
      <c r="D225">
        <v>6</v>
      </c>
      <c r="E225">
        <v>183.346</v>
      </c>
      <c r="F225">
        <v>15412.045</v>
      </c>
      <c r="G225">
        <v>4305.5110000000004</v>
      </c>
      <c r="H225">
        <v>1655.377</v>
      </c>
      <c r="I225">
        <v>19743.884999999998</v>
      </c>
      <c r="K225">
        <f t="shared" si="30"/>
        <v>4.5857239709758018</v>
      </c>
      <c r="L225">
        <f t="shared" si="31"/>
        <v>11.927122945407602</v>
      </c>
    </row>
    <row r="226" spans="1:12" x14ac:dyDescent="0.25">
      <c r="A226" t="str">
        <f t="shared" si="33"/>
        <v>MY2</v>
      </c>
      <c r="B226" t="str">
        <f t="shared" si="33"/>
        <v>M2+/- Chat cre</v>
      </c>
      <c r="C226">
        <f t="shared" si="33"/>
        <v>2</v>
      </c>
      <c r="D226">
        <v>7</v>
      </c>
      <c r="E226">
        <v>185.739</v>
      </c>
      <c r="F226">
        <v>31979.215</v>
      </c>
      <c r="G226">
        <v>9235.7379999999994</v>
      </c>
      <c r="H226">
        <v>1573.039</v>
      </c>
      <c r="I226">
        <v>35768.677000000003</v>
      </c>
      <c r="K226">
        <f t="shared" si="30"/>
        <v>3.872855314864931</v>
      </c>
      <c r="L226">
        <f t="shared" si="31"/>
        <v>22.738582450911899</v>
      </c>
    </row>
    <row r="227" spans="1:12" x14ac:dyDescent="0.25">
      <c r="A227" t="str">
        <f t="shared" si="33"/>
        <v>MY2</v>
      </c>
      <c r="B227" t="str">
        <f t="shared" si="33"/>
        <v>M2+/- Chat cre</v>
      </c>
      <c r="C227">
        <f t="shared" si="33"/>
        <v>2</v>
      </c>
      <c r="D227">
        <v>8</v>
      </c>
      <c r="E227">
        <v>133.56</v>
      </c>
      <c r="F227">
        <v>18668.704000000002</v>
      </c>
      <c r="G227">
        <v>8621.5540000000001</v>
      </c>
      <c r="H227">
        <v>1391.1289999999999</v>
      </c>
      <c r="I227">
        <v>24647.781999999999</v>
      </c>
      <c r="K227">
        <f t="shared" si="30"/>
        <v>2.8588560716548317</v>
      </c>
      <c r="L227">
        <f t="shared" si="31"/>
        <v>17.717826312297422</v>
      </c>
    </row>
    <row r="228" spans="1:12" x14ac:dyDescent="0.25">
      <c r="A228" t="str">
        <f t="shared" si="33"/>
        <v>MY2</v>
      </c>
      <c r="B228" t="str">
        <f t="shared" si="33"/>
        <v>M2+/- Chat cre</v>
      </c>
      <c r="C228">
        <f t="shared" si="33"/>
        <v>2</v>
      </c>
      <c r="D228">
        <v>9</v>
      </c>
      <c r="E228">
        <v>133.08099999999999</v>
      </c>
      <c r="F228">
        <v>20653.911</v>
      </c>
      <c r="G228">
        <v>4710.4989999999998</v>
      </c>
      <c r="H228">
        <v>1052.682</v>
      </c>
      <c r="I228">
        <v>24340.451000000001</v>
      </c>
      <c r="K228">
        <f t="shared" si="30"/>
        <v>5.1672765454360574</v>
      </c>
      <c r="L228">
        <f t="shared" si="31"/>
        <v>23.122320890829329</v>
      </c>
    </row>
    <row r="229" spans="1:12" x14ac:dyDescent="0.25">
      <c r="A229" t="str">
        <f t="shared" si="33"/>
        <v>MY2</v>
      </c>
      <c r="B229" t="str">
        <f t="shared" si="33"/>
        <v>M2+/- Chat cre</v>
      </c>
      <c r="C229">
        <f t="shared" si="33"/>
        <v>2</v>
      </c>
      <c r="D229">
        <v>10</v>
      </c>
      <c r="E229">
        <v>167.07</v>
      </c>
      <c r="F229">
        <v>34327.284</v>
      </c>
      <c r="G229">
        <v>9072.0190000000002</v>
      </c>
      <c r="H229">
        <v>1376.289</v>
      </c>
      <c r="I229">
        <v>37767.767</v>
      </c>
      <c r="K229">
        <f t="shared" si="30"/>
        <v>4.1631049273596092</v>
      </c>
      <c r="L229">
        <f t="shared" si="31"/>
        <v>27.441741523764268</v>
      </c>
    </row>
    <row r="230" spans="1:12" x14ac:dyDescent="0.25">
      <c r="A230" t="str">
        <f t="shared" si="33"/>
        <v>MY2</v>
      </c>
      <c r="B230" t="str">
        <f t="shared" si="33"/>
        <v>M2+/- Chat cre</v>
      </c>
      <c r="C230">
        <f t="shared" si="33"/>
        <v>2</v>
      </c>
      <c r="D230">
        <v>11</v>
      </c>
      <c r="E230">
        <v>193.87700000000001</v>
      </c>
      <c r="F230">
        <v>20054.088</v>
      </c>
      <c r="G230">
        <v>7230.9030000000002</v>
      </c>
      <c r="H230">
        <v>1461.9780000000001</v>
      </c>
      <c r="I230">
        <v>27057.605</v>
      </c>
      <c r="K230">
        <f t="shared" si="30"/>
        <v>3.7419399762380992</v>
      </c>
      <c r="L230">
        <f t="shared" si="31"/>
        <v>18.507532261087373</v>
      </c>
    </row>
    <row r="231" spans="1:12" x14ac:dyDescent="0.25">
      <c r="A231" t="str">
        <f t="shared" si="33"/>
        <v>MY2</v>
      </c>
      <c r="B231" t="str">
        <f t="shared" si="33"/>
        <v>M2+/- Chat cre</v>
      </c>
      <c r="C231">
        <f t="shared" si="33"/>
        <v>2</v>
      </c>
      <c r="D231">
        <v>12</v>
      </c>
      <c r="E231">
        <v>160.846</v>
      </c>
      <c r="F231">
        <v>27701.469000000001</v>
      </c>
      <c r="G231">
        <v>8617.2450000000008</v>
      </c>
      <c r="H231">
        <v>1747.768</v>
      </c>
      <c r="I231">
        <v>36297.171999999999</v>
      </c>
      <c r="K231">
        <f t="shared" si="30"/>
        <v>4.212155044912846</v>
      </c>
      <c r="L231">
        <f t="shared" si="31"/>
        <v>20.767728897656895</v>
      </c>
    </row>
    <row r="232" spans="1:12" x14ac:dyDescent="0.25">
      <c r="A232" t="str">
        <f t="shared" si="33"/>
        <v>MY2</v>
      </c>
      <c r="B232" t="str">
        <f t="shared" si="33"/>
        <v>M2+/- Chat cre</v>
      </c>
      <c r="C232">
        <f t="shared" si="33"/>
        <v>2</v>
      </c>
      <c r="D232">
        <v>13</v>
      </c>
      <c r="E232">
        <v>170.42</v>
      </c>
      <c r="F232">
        <v>18970.769</v>
      </c>
      <c r="G232">
        <v>6301.25</v>
      </c>
      <c r="H232">
        <v>1413.15</v>
      </c>
      <c r="I232">
        <v>26116.940999999999</v>
      </c>
      <c r="K232">
        <f t="shared" si="30"/>
        <v>4.1447238246379685</v>
      </c>
      <c r="L232">
        <f t="shared" si="31"/>
        <v>18.481365035558856</v>
      </c>
    </row>
    <row r="233" spans="1:12" x14ac:dyDescent="0.25">
      <c r="A233" t="str">
        <f t="shared" si="33"/>
        <v>MY2</v>
      </c>
      <c r="B233" t="str">
        <f t="shared" si="33"/>
        <v>M2+/- Chat cre</v>
      </c>
      <c r="C233">
        <f t="shared" si="33"/>
        <v>2</v>
      </c>
      <c r="D233">
        <v>14</v>
      </c>
      <c r="E233">
        <v>182.86699999999999</v>
      </c>
      <c r="F233">
        <v>20984.22</v>
      </c>
      <c r="G233">
        <v>2921.5630000000001</v>
      </c>
      <c r="H233">
        <v>1672.1310000000001</v>
      </c>
      <c r="I233">
        <v>34677.22</v>
      </c>
      <c r="K233">
        <f t="shared" si="30"/>
        <v>11.869406889394478</v>
      </c>
      <c r="L233">
        <f t="shared" si="31"/>
        <v>20.738339280833859</v>
      </c>
    </row>
    <row r="234" spans="1:12" x14ac:dyDescent="0.25">
      <c r="A234" t="s">
        <v>99</v>
      </c>
      <c r="B234" t="s">
        <v>105</v>
      </c>
      <c r="C234">
        <v>1</v>
      </c>
      <c r="D234">
        <v>1</v>
      </c>
      <c r="E234">
        <v>189.56899999999999</v>
      </c>
      <c r="F234">
        <v>31514.866999999998</v>
      </c>
      <c r="G234">
        <v>8934.1509999999998</v>
      </c>
      <c r="H234">
        <v>2029.7270000000001</v>
      </c>
      <c r="I234">
        <v>45322.277999999998</v>
      </c>
      <c r="K234">
        <f t="shared" si="30"/>
        <v>5.0729250042897194</v>
      </c>
      <c r="L234">
        <f t="shared" si="31"/>
        <v>22.329248219095472</v>
      </c>
    </row>
    <row r="235" spans="1:12" x14ac:dyDescent="0.25">
      <c r="A235" t="str">
        <f t="shared" ref="A235:C244" si="34">A234</f>
        <v>MY3</v>
      </c>
      <c r="B235" t="str">
        <f t="shared" si="34"/>
        <v>M2+/- Chat cre</v>
      </c>
      <c r="C235">
        <f t="shared" si="34"/>
        <v>1</v>
      </c>
      <c r="D235">
        <v>2</v>
      </c>
      <c r="E235">
        <v>96.221000000000004</v>
      </c>
      <c r="F235">
        <v>11577.105</v>
      </c>
      <c r="G235">
        <v>3947.915</v>
      </c>
      <c r="H235">
        <v>1140.7639999999999</v>
      </c>
      <c r="I235">
        <v>20837.257000000001</v>
      </c>
      <c r="K235">
        <f t="shared" si="30"/>
        <v>5.2780409405977586</v>
      </c>
      <c r="L235">
        <f t="shared" si="31"/>
        <v>18.266054153181553</v>
      </c>
    </row>
    <row r="236" spans="1:12" x14ac:dyDescent="0.25">
      <c r="A236" t="str">
        <f t="shared" si="34"/>
        <v>MY3</v>
      </c>
      <c r="B236" t="str">
        <f t="shared" si="34"/>
        <v>M2+/- Chat cre</v>
      </c>
      <c r="C236">
        <f t="shared" si="34"/>
        <v>1</v>
      </c>
      <c r="D236">
        <v>3</v>
      </c>
      <c r="E236">
        <v>176.16499999999999</v>
      </c>
      <c r="F236">
        <v>28450.17</v>
      </c>
      <c r="G236">
        <v>6219.3909999999996</v>
      </c>
      <c r="H236">
        <v>1891.8589999999999</v>
      </c>
      <c r="I236">
        <v>35492.462</v>
      </c>
      <c r="K236">
        <f t="shared" si="30"/>
        <v>5.706742348245994</v>
      </c>
      <c r="L236">
        <f t="shared" si="31"/>
        <v>18.760627509766849</v>
      </c>
    </row>
    <row r="237" spans="1:12" x14ac:dyDescent="0.25">
      <c r="A237" t="str">
        <f t="shared" si="34"/>
        <v>MY3</v>
      </c>
      <c r="B237" t="str">
        <f t="shared" si="34"/>
        <v>M2+/- Chat cre</v>
      </c>
      <c r="C237">
        <f t="shared" si="34"/>
        <v>1</v>
      </c>
      <c r="D237">
        <v>4</v>
      </c>
      <c r="E237">
        <v>187.17500000000001</v>
      </c>
      <c r="F237">
        <v>27497.539000000001</v>
      </c>
      <c r="G237">
        <v>9463.6029999999992</v>
      </c>
      <c r="H237">
        <v>1987.1220000000001</v>
      </c>
      <c r="I237">
        <v>37434.107000000004</v>
      </c>
      <c r="K237">
        <f t="shared" si="30"/>
        <v>3.9555872113401214</v>
      </c>
      <c r="L237">
        <f t="shared" si="31"/>
        <v>18.838353659211666</v>
      </c>
    </row>
    <row r="238" spans="1:12" x14ac:dyDescent="0.25">
      <c r="A238" t="str">
        <f t="shared" si="34"/>
        <v>MY3</v>
      </c>
      <c r="B238" t="str">
        <f t="shared" si="34"/>
        <v>M2+/- Chat cre</v>
      </c>
      <c r="C238">
        <f t="shared" si="34"/>
        <v>1</v>
      </c>
      <c r="D238">
        <v>5</v>
      </c>
      <c r="E238">
        <v>195.31299999999999</v>
      </c>
      <c r="F238">
        <v>24504.648000000001</v>
      </c>
      <c r="G238">
        <v>4694.7020000000002</v>
      </c>
      <c r="H238">
        <v>1175.231</v>
      </c>
      <c r="I238">
        <v>38088.023999999998</v>
      </c>
      <c r="K238">
        <f t="shared" si="30"/>
        <v>8.1129801209959638</v>
      </c>
      <c r="L238">
        <f t="shared" si="31"/>
        <v>32.408968109248306</v>
      </c>
    </row>
    <row r="239" spans="1:12" x14ac:dyDescent="0.25">
      <c r="A239" t="str">
        <f t="shared" si="34"/>
        <v>MY3</v>
      </c>
      <c r="B239" t="str">
        <f t="shared" si="34"/>
        <v>M2+/- Chat cre</v>
      </c>
      <c r="C239">
        <f t="shared" si="34"/>
        <v>1</v>
      </c>
      <c r="D239">
        <v>6</v>
      </c>
      <c r="E239">
        <v>232.17400000000001</v>
      </c>
      <c r="F239">
        <v>35174.599000000002</v>
      </c>
      <c r="G239">
        <v>9468.39</v>
      </c>
      <c r="H239">
        <v>2425.62</v>
      </c>
      <c r="I239">
        <v>46269.642999999996</v>
      </c>
      <c r="K239">
        <f t="shared" si="30"/>
        <v>4.8867487503155234</v>
      </c>
      <c r="L239">
        <f t="shared" si="31"/>
        <v>19.075388148184793</v>
      </c>
    </row>
    <row r="240" spans="1:12" x14ac:dyDescent="0.25">
      <c r="A240" t="str">
        <f t="shared" si="34"/>
        <v>MY3</v>
      </c>
      <c r="B240" t="str">
        <f t="shared" si="34"/>
        <v>M2+/- Chat cre</v>
      </c>
      <c r="C240">
        <f t="shared" si="34"/>
        <v>1</v>
      </c>
      <c r="D240">
        <v>7</v>
      </c>
      <c r="E240">
        <v>188.61099999999999</v>
      </c>
      <c r="F240">
        <v>18907.580000000002</v>
      </c>
      <c r="G240">
        <v>5045.5959999999995</v>
      </c>
      <c r="H240">
        <v>1353.79</v>
      </c>
      <c r="I240">
        <v>35787.347000000002</v>
      </c>
      <c r="K240">
        <f t="shared" si="30"/>
        <v>7.0927888400101802</v>
      </c>
      <c r="L240">
        <f t="shared" si="31"/>
        <v>26.434932301169312</v>
      </c>
    </row>
    <row r="241" spans="1:12" x14ac:dyDescent="0.25">
      <c r="A241" t="str">
        <f t="shared" si="34"/>
        <v>MY3</v>
      </c>
      <c r="B241" t="str">
        <f t="shared" si="34"/>
        <v>M2+/- Chat cre</v>
      </c>
      <c r="C241">
        <f t="shared" si="34"/>
        <v>1</v>
      </c>
      <c r="D241">
        <v>8</v>
      </c>
      <c r="E241">
        <v>180.952</v>
      </c>
      <c r="F241">
        <v>26475.016</v>
      </c>
      <c r="G241">
        <v>9793.9130000000005</v>
      </c>
      <c r="H241">
        <v>1785.107</v>
      </c>
      <c r="I241">
        <v>34789.716999999997</v>
      </c>
      <c r="K241">
        <f t="shared" si="30"/>
        <v>3.5521774596119036</v>
      </c>
      <c r="L241">
        <f t="shared" si="31"/>
        <v>19.48886929466973</v>
      </c>
    </row>
    <row r="242" spans="1:12" x14ac:dyDescent="0.25">
      <c r="A242" t="str">
        <f t="shared" si="34"/>
        <v>MY3</v>
      </c>
      <c r="B242" t="str">
        <f t="shared" si="34"/>
        <v>M2+/- Chat cre</v>
      </c>
      <c r="C242">
        <f t="shared" si="34"/>
        <v>1</v>
      </c>
      <c r="D242">
        <v>9</v>
      </c>
      <c r="E242">
        <v>187.654</v>
      </c>
      <c r="F242">
        <v>23896.687999999998</v>
      </c>
      <c r="G242">
        <v>7080.5889999999999</v>
      </c>
      <c r="H242">
        <v>2525.67</v>
      </c>
      <c r="I242">
        <v>32673.822</v>
      </c>
      <c r="K242">
        <f t="shared" si="30"/>
        <v>4.6145627150509654</v>
      </c>
      <c r="L242">
        <f t="shared" si="31"/>
        <v>12.936694817612752</v>
      </c>
    </row>
    <row r="243" spans="1:12" x14ac:dyDescent="0.25">
      <c r="A243" t="str">
        <f t="shared" si="34"/>
        <v>MY3</v>
      </c>
      <c r="B243" t="str">
        <f t="shared" si="34"/>
        <v>M2+/- Chat cre</v>
      </c>
      <c r="C243">
        <f t="shared" si="34"/>
        <v>1</v>
      </c>
      <c r="D243">
        <v>10</v>
      </c>
      <c r="E243">
        <v>168.98400000000001</v>
      </c>
      <c r="F243">
        <v>15761.023999999999</v>
      </c>
      <c r="G243">
        <v>2573.0619999999999</v>
      </c>
      <c r="H243">
        <v>557.21799999999996</v>
      </c>
      <c r="I243">
        <v>30267.35</v>
      </c>
      <c r="K243">
        <f t="shared" si="30"/>
        <v>11.763163888005808</v>
      </c>
      <c r="L243">
        <f t="shared" si="31"/>
        <v>54.318686761734185</v>
      </c>
    </row>
    <row r="244" spans="1:12" x14ac:dyDescent="0.25">
      <c r="A244" t="str">
        <f t="shared" si="34"/>
        <v>MY3</v>
      </c>
      <c r="B244" t="str">
        <f t="shared" si="34"/>
        <v>M2+/- Chat cre</v>
      </c>
      <c r="C244">
        <f t="shared" si="34"/>
        <v>1</v>
      </c>
      <c r="D244">
        <v>11</v>
      </c>
      <c r="E244">
        <v>174.72900000000001</v>
      </c>
      <c r="F244">
        <v>20592.635999999999</v>
      </c>
      <c r="G244">
        <v>7220.3720000000003</v>
      </c>
      <c r="H244">
        <v>1843.0309999999999</v>
      </c>
      <c r="I244">
        <v>36119.571000000004</v>
      </c>
      <c r="K244">
        <f t="shared" si="30"/>
        <v>5.0024529207082411</v>
      </c>
      <c r="L244">
        <f t="shared" si="31"/>
        <v>19.59791832041892</v>
      </c>
    </row>
    <row r="245" spans="1:12" x14ac:dyDescent="0.25">
      <c r="A245" t="s">
        <v>99</v>
      </c>
      <c r="B245" t="s">
        <v>105</v>
      </c>
      <c r="C245">
        <v>2</v>
      </c>
      <c r="D245">
        <v>1</v>
      </c>
      <c r="E245">
        <v>139.78299999999999</v>
      </c>
      <c r="F245">
        <v>18414.988000000001</v>
      </c>
      <c r="G245">
        <v>2496.9470000000001</v>
      </c>
      <c r="H245">
        <v>817.63499999999999</v>
      </c>
      <c r="I245">
        <v>26163.855</v>
      </c>
      <c r="K245">
        <f t="shared" si="30"/>
        <v>10.47833814654456</v>
      </c>
      <c r="L245">
        <f t="shared" si="31"/>
        <v>31.999431286576527</v>
      </c>
    </row>
    <row r="246" spans="1:12" x14ac:dyDescent="0.25">
      <c r="A246" t="str">
        <f t="shared" ref="A246:C257" si="35">A245</f>
        <v>MY3</v>
      </c>
      <c r="B246" t="str">
        <f t="shared" si="35"/>
        <v>M2+/- Chat cre</v>
      </c>
      <c r="C246">
        <f t="shared" si="35"/>
        <v>2</v>
      </c>
      <c r="D246">
        <v>2</v>
      </c>
      <c r="E246">
        <v>128.773</v>
      </c>
      <c r="F246">
        <v>18202.440999999999</v>
      </c>
      <c r="G246">
        <v>3506.067</v>
      </c>
      <c r="H246">
        <v>2091.9589999999998</v>
      </c>
      <c r="I246">
        <v>25625.785</v>
      </c>
      <c r="K246">
        <f t="shared" si="30"/>
        <v>7.3089832567375348</v>
      </c>
      <c r="L246">
        <f t="shared" si="31"/>
        <v>12.249659290645754</v>
      </c>
    </row>
    <row r="247" spans="1:12" x14ac:dyDescent="0.25">
      <c r="A247" t="str">
        <f t="shared" si="35"/>
        <v>MY3</v>
      </c>
      <c r="B247" t="str">
        <f t="shared" si="35"/>
        <v>M2+/- Chat cre</v>
      </c>
      <c r="C247">
        <f t="shared" si="35"/>
        <v>2</v>
      </c>
      <c r="D247">
        <v>3</v>
      </c>
      <c r="E247">
        <v>171.857</v>
      </c>
      <c r="F247">
        <v>19725.215</v>
      </c>
      <c r="G247">
        <v>3627.18</v>
      </c>
      <c r="H247">
        <v>2930.6579999999999</v>
      </c>
      <c r="I247">
        <v>22102.964</v>
      </c>
      <c r="K247">
        <f t="shared" si="30"/>
        <v>6.0937047513495335</v>
      </c>
      <c r="L247">
        <f t="shared" si="31"/>
        <v>7.5419799922065289</v>
      </c>
    </row>
    <row r="248" spans="1:12" x14ac:dyDescent="0.25">
      <c r="A248" t="str">
        <f t="shared" si="35"/>
        <v>MY3</v>
      </c>
      <c r="B248" t="str">
        <f t="shared" si="35"/>
        <v>M2+/- Chat cre</v>
      </c>
      <c r="C248">
        <f t="shared" si="35"/>
        <v>2</v>
      </c>
      <c r="D248">
        <v>4</v>
      </c>
      <c r="E248">
        <v>168.506</v>
      </c>
      <c r="F248">
        <v>20392.536</v>
      </c>
      <c r="G248">
        <v>4068.0709999999999</v>
      </c>
      <c r="H248">
        <v>1586.921</v>
      </c>
      <c r="I248">
        <v>30711.593000000001</v>
      </c>
      <c r="K248">
        <f t="shared" si="30"/>
        <v>7.549424039059299</v>
      </c>
      <c r="L248">
        <f t="shared" si="31"/>
        <v>19.352943845345798</v>
      </c>
    </row>
    <row r="249" spans="1:12" x14ac:dyDescent="0.25">
      <c r="A249" t="str">
        <f t="shared" si="35"/>
        <v>MY3</v>
      </c>
      <c r="B249" t="str">
        <f t="shared" si="35"/>
        <v>M2+/- Chat cre</v>
      </c>
      <c r="C249">
        <f t="shared" si="35"/>
        <v>2</v>
      </c>
      <c r="D249">
        <v>5</v>
      </c>
      <c r="E249">
        <v>156.53800000000001</v>
      </c>
      <c r="F249">
        <v>20770.237000000001</v>
      </c>
      <c r="G249">
        <v>2598.913</v>
      </c>
      <c r="H249">
        <v>1433.7339999999999</v>
      </c>
      <c r="I249">
        <v>32066.817999999999</v>
      </c>
      <c r="K249">
        <f t="shared" si="30"/>
        <v>12.338550001481389</v>
      </c>
      <c r="L249">
        <f t="shared" si="31"/>
        <v>22.365946542385128</v>
      </c>
    </row>
    <row r="250" spans="1:12" x14ac:dyDescent="0.25">
      <c r="A250" t="str">
        <f t="shared" si="35"/>
        <v>MY3</v>
      </c>
      <c r="B250" t="str">
        <f t="shared" si="35"/>
        <v>M2+/- Chat cre</v>
      </c>
      <c r="C250">
        <f t="shared" si="35"/>
        <v>2</v>
      </c>
      <c r="D250">
        <v>6</v>
      </c>
      <c r="E250">
        <v>236.96100000000001</v>
      </c>
      <c r="F250">
        <v>22392.103999999999</v>
      </c>
      <c r="G250">
        <v>3618.5630000000001</v>
      </c>
      <c r="H250">
        <v>2623.3270000000002</v>
      </c>
      <c r="I250">
        <v>25767.005000000001</v>
      </c>
      <c r="K250">
        <f t="shared" si="30"/>
        <v>7.1207838581226861</v>
      </c>
      <c r="L250">
        <f t="shared" si="31"/>
        <v>9.8222619597175651</v>
      </c>
    </row>
    <row r="251" spans="1:12" x14ac:dyDescent="0.25">
      <c r="A251" t="str">
        <f t="shared" si="35"/>
        <v>MY3</v>
      </c>
      <c r="B251" t="str">
        <f t="shared" si="35"/>
        <v>M2+/- Chat cre</v>
      </c>
      <c r="C251">
        <f t="shared" si="35"/>
        <v>2</v>
      </c>
      <c r="D251">
        <v>7</v>
      </c>
      <c r="E251">
        <v>162.28200000000001</v>
      </c>
      <c r="F251">
        <v>12096.983</v>
      </c>
      <c r="G251">
        <v>2426.5770000000002</v>
      </c>
      <c r="H251">
        <v>1532.348</v>
      </c>
      <c r="I251">
        <v>12450.27</v>
      </c>
      <c r="K251">
        <f t="shared" si="30"/>
        <v>5.1307953549382521</v>
      </c>
      <c r="L251">
        <f t="shared" si="31"/>
        <v>8.1249624758866794</v>
      </c>
    </row>
    <row r="252" spans="1:12" x14ac:dyDescent="0.25">
      <c r="A252" t="str">
        <f t="shared" si="35"/>
        <v>MY3</v>
      </c>
      <c r="B252" t="str">
        <f t="shared" si="35"/>
        <v>M2+/- Chat cre</v>
      </c>
      <c r="C252">
        <f t="shared" si="35"/>
        <v>2</v>
      </c>
      <c r="D252">
        <v>8</v>
      </c>
      <c r="E252">
        <v>176.16499999999999</v>
      </c>
      <c r="F252">
        <v>14632.227000000001</v>
      </c>
      <c r="G252">
        <v>3130.759</v>
      </c>
      <c r="H252">
        <v>2755.9290000000001</v>
      </c>
      <c r="I252">
        <v>20336.047999999999</v>
      </c>
      <c r="K252">
        <f t="shared" si="30"/>
        <v>6.4955648135164665</v>
      </c>
      <c r="L252">
        <f t="shared" si="31"/>
        <v>7.3790173839746958</v>
      </c>
    </row>
    <row r="253" spans="1:12" x14ac:dyDescent="0.25">
      <c r="A253" t="str">
        <f t="shared" si="35"/>
        <v>MY3</v>
      </c>
      <c r="B253" t="str">
        <f t="shared" si="35"/>
        <v>M2+/- Chat cre</v>
      </c>
      <c r="C253">
        <f t="shared" si="35"/>
        <v>2</v>
      </c>
      <c r="D253">
        <v>9</v>
      </c>
      <c r="E253">
        <v>250.36500000000001</v>
      </c>
      <c r="F253">
        <v>25683.23</v>
      </c>
      <c r="G253">
        <v>4055.1460000000002</v>
      </c>
      <c r="H253">
        <v>2160.415</v>
      </c>
      <c r="I253">
        <v>30795.845000000001</v>
      </c>
      <c r="K253">
        <f t="shared" si="30"/>
        <v>7.5942629439235976</v>
      </c>
      <c r="L253">
        <f t="shared" si="31"/>
        <v>14.254596917721827</v>
      </c>
    </row>
    <row r="254" spans="1:12" x14ac:dyDescent="0.25">
      <c r="A254" t="str">
        <f t="shared" si="35"/>
        <v>MY3</v>
      </c>
      <c r="B254" t="str">
        <f t="shared" si="35"/>
        <v>M2+/- Chat cre</v>
      </c>
      <c r="C254">
        <f t="shared" si="35"/>
        <v>2</v>
      </c>
      <c r="D254">
        <v>10</v>
      </c>
      <c r="E254">
        <v>206.32400000000001</v>
      </c>
      <c r="F254">
        <v>22375.348999999998</v>
      </c>
      <c r="G254">
        <v>3718.614</v>
      </c>
      <c r="H254">
        <v>2284.4009999999998</v>
      </c>
      <c r="I254">
        <v>28813.51</v>
      </c>
      <c r="K254">
        <f t="shared" si="30"/>
        <v>7.7484541283392137</v>
      </c>
      <c r="L254">
        <f t="shared" si="31"/>
        <v>12.613157672405151</v>
      </c>
    </row>
    <row r="255" spans="1:12" x14ac:dyDescent="0.25">
      <c r="A255" t="str">
        <f t="shared" si="35"/>
        <v>MY3</v>
      </c>
      <c r="B255" t="str">
        <f t="shared" si="35"/>
        <v>M2+/- Chat cre</v>
      </c>
      <c r="C255">
        <f t="shared" si="35"/>
        <v>2</v>
      </c>
      <c r="D255">
        <v>11</v>
      </c>
      <c r="E255">
        <v>184.303</v>
      </c>
      <c r="F255">
        <v>22153.706999999999</v>
      </c>
      <c r="G255">
        <v>3647.2860000000001</v>
      </c>
      <c r="H255">
        <v>1683.62</v>
      </c>
      <c r="I255">
        <v>33549.381000000001</v>
      </c>
      <c r="K255">
        <f t="shared" si="30"/>
        <v>9.198450848110074</v>
      </c>
      <c r="L255">
        <f t="shared" si="31"/>
        <v>19.926931849229639</v>
      </c>
    </row>
    <row r="256" spans="1:12" x14ac:dyDescent="0.25">
      <c r="A256" t="str">
        <f t="shared" si="35"/>
        <v>MY3</v>
      </c>
      <c r="B256" t="str">
        <f t="shared" si="35"/>
        <v>M2+/- Chat cre</v>
      </c>
      <c r="C256">
        <f t="shared" si="35"/>
        <v>2</v>
      </c>
      <c r="D256">
        <v>12</v>
      </c>
      <c r="E256">
        <v>191.48400000000001</v>
      </c>
      <c r="F256">
        <v>18642.852999999999</v>
      </c>
      <c r="G256">
        <v>3334.6889999999999</v>
      </c>
      <c r="H256">
        <v>2625.72</v>
      </c>
      <c r="I256">
        <v>13733.69</v>
      </c>
      <c r="K256">
        <f t="shared" si="30"/>
        <v>4.1184320336918976</v>
      </c>
      <c r="L256">
        <f t="shared" si="31"/>
        <v>5.2304472677970235</v>
      </c>
    </row>
    <row r="257" spans="1:12" x14ac:dyDescent="0.25">
      <c r="A257" t="str">
        <f t="shared" si="35"/>
        <v>MY3</v>
      </c>
      <c r="B257" t="str">
        <f t="shared" si="35"/>
        <v>M2+/- Chat cre</v>
      </c>
      <c r="C257">
        <f t="shared" si="35"/>
        <v>2</v>
      </c>
      <c r="D257">
        <v>13</v>
      </c>
      <c r="E257">
        <v>214.94</v>
      </c>
      <c r="F257">
        <v>19056.457999999999</v>
      </c>
      <c r="G257">
        <v>4304.0749999999998</v>
      </c>
      <c r="H257">
        <v>2310.2510000000002</v>
      </c>
      <c r="I257">
        <v>26337.147000000001</v>
      </c>
      <c r="K257">
        <f t="shared" si="30"/>
        <v>6.1191189744602505</v>
      </c>
      <c r="L257">
        <f t="shared" si="31"/>
        <v>11.400123622931014</v>
      </c>
    </row>
    <row r="258" spans="1:12" x14ac:dyDescent="0.25">
      <c r="A258" t="s">
        <v>99</v>
      </c>
      <c r="B258" t="s">
        <v>105</v>
      </c>
      <c r="C258">
        <v>2</v>
      </c>
      <c r="D258">
        <v>1</v>
      </c>
      <c r="E258">
        <v>209.196</v>
      </c>
      <c r="F258">
        <v>22778.422999999999</v>
      </c>
      <c r="G258">
        <v>6603.7939999999999</v>
      </c>
      <c r="H258">
        <v>2109.1930000000002</v>
      </c>
      <c r="I258">
        <v>37668.195</v>
      </c>
      <c r="K258">
        <f t="shared" si="30"/>
        <v>5.7040233235621827</v>
      </c>
      <c r="L258">
        <f t="shared" si="31"/>
        <v>17.859055572439313</v>
      </c>
    </row>
    <row r="259" spans="1:12" x14ac:dyDescent="0.25">
      <c r="A259" t="str">
        <f t="shared" ref="A259:C270" si="36">A258</f>
        <v>MY3</v>
      </c>
      <c r="B259" t="str">
        <f t="shared" si="36"/>
        <v>M2+/- Chat cre</v>
      </c>
      <c r="C259">
        <f t="shared" si="36"/>
        <v>2</v>
      </c>
      <c r="D259">
        <v>2</v>
      </c>
      <c r="E259">
        <v>208.71700000000001</v>
      </c>
      <c r="F259">
        <v>23149.421999999999</v>
      </c>
      <c r="G259">
        <v>5218.41</v>
      </c>
      <c r="H259">
        <v>1531.3910000000001</v>
      </c>
      <c r="I259">
        <v>33476.139000000003</v>
      </c>
      <c r="K259">
        <f t="shared" si="30"/>
        <v>6.4150074447964043</v>
      </c>
      <c r="L259">
        <f t="shared" si="31"/>
        <v>21.859955426145252</v>
      </c>
    </row>
    <row r="260" spans="1:12" x14ac:dyDescent="0.25">
      <c r="A260" t="str">
        <f t="shared" si="36"/>
        <v>MY3</v>
      </c>
      <c r="B260" t="str">
        <f t="shared" si="36"/>
        <v>M2+/- Chat cre</v>
      </c>
      <c r="C260">
        <f t="shared" si="36"/>
        <v>2</v>
      </c>
      <c r="D260">
        <v>3</v>
      </c>
      <c r="E260">
        <v>163.71899999999999</v>
      </c>
      <c r="F260">
        <v>15702.142</v>
      </c>
      <c r="G260">
        <v>5011.1289999999999</v>
      </c>
      <c r="H260">
        <v>1252.3030000000001</v>
      </c>
      <c r="I260">
        <v>31472.261999999999</v>
      </c>
      <c r="K260">
        <f t="shared" si="30"/>
        <v>6.2804733224788265</v>
      </c>
      <c r="L260">
        <f t="shared" si="31"/>
        <v>25.131507310930338</v>
      </c>
    </row>
    <row r="261" spans="1:12" x14ac:dyDescent="0.25">
      <c r="A261" t="str">
        <f t="shared" si="36"/>
        <v>MY3</v>
      </c>
      <c r="B261" t="str">
        <f t="shared" si="36"/>
        <v>M2+/- Chat cre</v>
      </c>
      <c r="C261">
        <f t="shared" si="36"/>
        <v>2</v>
      </c>
      <c r="D261">
        <v>4</v>
      </c>
      <c r="E261">
        <v>195.792</v>
      </c>
      <c r="F261">
        <v>13899.323</v>
      </c>
      <c r="G261">
        <v>2840.1819999999998</v>
      </c>
      <c r="H261">
        <v>1190.55</v>
      </c>
      <c r="I261">
        <v>17688.307000000001</v>
      </c>
      <c r="K261">
        <f t="shared" si="30"/>
        <v>6.2278780021843678</v>
      </c>
      <c r="L261">
        <f t="shared" si="31"/>
        <v>14.857256730082735</v>
      </c>
    </row>
    <row r="262" spans="1:12" x14ac:dyDescent="0.25">
      <c r="A262" t="str">
        <f t="shared" si="36"/>
        <v>MY3</v>
      </c>
      <c r="B262" t="str">
        <f t="shared" si="36"/>
        <v>M2+/- Chat cre</v>
      </c>
      <c r="C262">
        <f t="shared" si="36"/>
        <v>2</v>
      </c>
      <c r="D262">
        <v>5</v>
      </c>
      <c r="E262">
        <v>252.75800000000001</v>
      </c>
      <c r="F262">
        <v>33559.913</v>
      </c>
      <c r="G262">
        <v>9942.7909999999993</v>
      </c>
      <c r="H262">
        <v>2907.68</v>
      </c>
      <c r="I262">
        <v>44338.052000000003</v>
      </c>
      <c r="K262">
        <f t="shared" si="30"/>
        <v>4.4593165037865132</v>
      </c>
      <c r="L262">
        <f t="shared" si="31"/>
        <v>15.248600946459035</v>
      </c>
    </row>
    <row r="263" spans="1:12" x14ac:dyDescent="0.25">
      <c r="A263" t="str">
        <f t="shared" si="36"/>
        <v>MY3</v>
      </c>
      <c r="B263" t="str">
        <f t="shared" si="36"/>
        <v>M2+/- Chat cre</v>
      </c>
      <c r="C263">
        <f t="shared" si="36"/>
        <v>2</v>
      </c>
      <c r="D263">
        <v>6</v>
      </c>
      <c r="E263">
        <v>175.208</v>
      </c>
      <c r="F263">
        <v>15712.674000000001</v>
      </c>
      <c r="G263">
        <v>3521.3850000000002</v>
      </c>
      <c r="H263">
        <v>1774.097</v>
      </c>
      <c r="I263">
        <v>18482.486000000001</v>
      </c>
      <c r="K263">
        <f t="shared" si="30"/>
        <v>5.2486410886625574</v>
      </c>
      <c r="L263">
        <f t="shared" si="31"/>
        <v>10.417968126883705</v>
      </c>
    </row>
    <row r="264" spans="1:12" x14ac:dyDescent="0.25">
      <c r="A264" t="str">
        <f t="shared" si="36"/>
        <v>MY3</v>
      </c>
      <c r="B264" t="str">
        <f t="shared" si="36"/>
        <v>M2+/- Chat cre</v>
      </c>
      <c r="C264">
        <f t="shared" si="36"/>
        <v>2</v>
      </c>
      <c r="D264">
        <v>7</v>
      </c>
      <c r="E264">
        <v>207.76</v>
      </c>
      <c r="F264">
        <v>25991.519</v>
      </c>
      <c r="G264">
        <v>6573.6360000000004</v>
      </c>
      <c r="H264">
        <v>2392.5889999999999</v>
      </c>
      <c r="I264">
        <v>41729.565000000002</v>
      </c>
      <c r="K264">
        <f t="shared" si="30"/>
        <v>6.3480188133325299</v>
      </c>
      <c r="L264">
        <f t="shared" si="31"/>
        <v>17.441175646966531</v>
      </c>
    </row>
    <row r="265" spans="1:12" x14ac:dyDescent="0.25">
      <c r="A265" t="str">
        <f t="shared" si="36"/>
        <v>MY3</v>
      </c>
      <c r="B265" t="str">
        <f t="shared" si="36"/>
        <v>M2+/- Chat cre</v>
      </c>
      <c r="C265">
        <f t="shared" si="36"/>
        <v>2</v>
      </c>
      <c r="D265">
        <v>8</v>
      </c>
      <c r="E265">
        <v>224.99299999999999</v>
      </c>
      <c r="F265">
        <v>27847.474999999999</v>
      </c>
      <c r="G265">
        <v>10261.611999999999</v>
      </c>
      <c r="H265">
        <v>2489.288</v>
      </c>
      <c r="I265">
        <v>47669.389000000003</v>
      </c>
      <c r="K265">
        <f t="shared" si="30"/>
        <v>4.6454094152068901</v>
      </c>
      <c r="L265">
        <f t="shared" si="31"/>
        <v>19.149808700319127</v>
      </c>
    </row>
    <row r="266" spans="1:12" x14ac:dyDescent="0.25">
      <c r="A266" t="str">
        <f t="shared" si="36"/>
        <v>MY3</v>
      </c>
      <c r="B266" t="str">
        <f t="shared" si="36"/>
        <v>M2+/- Chat cre</v>
      </c>
      <c r="C266">
        <f t="shared" si="36"/>
        <v>2</v>
      </c>
      <c r="D266">
        <v>9</v>
      </c>
      <c r="E266">
        <v>123.50700000000001</v>
      </c>
      <c r="F266">
        <v>12538.832</v>
      </c>
      <c r="G266">
        <v>3697.0720000000001</v>
      </c>
      <c r="H266">
        <v>1329.376</v>
      </c>
      <c r="I266">
        <v>19946.379000000001</v>
      </c>
      <c r="K266">
        <f t="shared" si="30"/>
        <v>5.3951827283861391</v>
      </c>
      <c r="L266">
        <f t="shared" si="31"/>
        <v>15.004317063043112</v>
      </c>
    </row>
    <row r="267" spans="1:12" x14ac:dyDescent="0.25">
      <c r="A267" t="str">
        <f t="shared" si="36"/>
        <v>MY3</v>
      </c>
      <c r="B267" t="str">
        <f t="shared" si="36"/>
        <v>M2+/- Chat cre</v>
      </c>
      <c r="C267">
        <f t="shared" si="36"/>
        <v>2</v>
      </c>
      <c r="D267">
        <v>10</v>
      </c>
      <c r="E267">
        <v>210.15299999999999</v>
      </c>
      <c r="F267">
        <v>19394.427</v>
      </c>
      <c r="G267">
        <v>5093.4669999999996</v>
      </c>
      <c r="H267">
        <v>2113.0230000000001</v>
      </c>
      <c r="I267">
        <v>23896.208999999999</v>
      </c>
      <c r="K267">
        <f t="shared" si="30"/>
        <v>4.6915409484345343</v>
      </c>
      <c r="L267">
        <f t="shared" si="31"/>
        <v>11.309015093541337</v>
      </c>
    </row>
    <row r="268" spans="1:12" x14ac:dyDescent="0.25">
      <c r="A268" t="str">
        <f t="shared" si="36"/>
        <v>MY3</v>
      </c>
      <c r="B268" t="str">
        <f t="shared" si="36"/>
        <v>M2+/- Chat cre</v>
      </c>
      <c r="C268">
        <f t="shared" si="36"/>
        <v>2</v>
      </c>
      <c r="D268">
        <v>11</v>
      </c>
      <c r="E268">
        <v>311.64</v>
      </c>
      <c r="F268">
        <v>33495.766000000003</v>
      </c>
      <c r="G268">
        <v>9836.518</v>
      </c>
      <c r="H268">
        <v>2361.951</v>
      </c>
      <c r="I268">
        <v>49181.631999999998</v>
      </c>
      <c r="K268">
        <f t="shared" si="30"/>
        <v>4.9999026078130493</v>
      </c>
      <c r="L268">
        <f t="shared" si="31"/>
        <v>20.822460753842904</v>
      </c>
    </row>
    <row r="269" spans="1:12" x14ac:dyDescent="0.25">
      <c r="A269" t="str">
        <f t="shared" si="36"/>
        <v>MY3</v>
      </c>
      <c r="B269" t="str">
        <f t="shared" si="36"/>
        <v>M2+/- Chat cre</v>
      </c>
      <c r="C269">
        <f t="shared" si="36"/>
        <v>2</v>
      </c>
      <c r="D269">
        <v>12</v>
      </c>
      <c r="E269">
        <v>246.535</v>
      </c>
      <c r="F269">
        <v>26029.337</v>
      </c>
      <c r="G269">
        <v>7368.7719999999999</v>
      </c>
      <c r="H269">
        <v>1945.953</v>
      </c>
      <c r="I269">
        <v>46255.760999999999</v>
      </c>
      <c r="K269">
        <f t="shared" si="30"/>
        <v>6.2772685869504441</v>
      </c>
      <c r="L269">
        <f t="shared" si="31"/>
        <v>23.770235457896465</v>
      </c>
    </row>
    <row r="270" spans="1:12" x14ac:dyDescent="0.25">
      <c r="A270" t="str">
        <f t="shared" si="36"/>
        <v>MY3</v>
      </c>
      <c r="B270" t="str">
        <f t="shared" si="36"/>
        <v>M2+/- Chat cre</v>
      </c>
      <c r="C270">
        <f t="shared" si="36"/>
        <v>2</v>
      </c>
      <c r="D270">
        <v>13</v>
      </c>
      <c r="E270">
        <v>188.61099999999999</v>
      </c>
      <c r="F270">
        <v>19245.547999999999</v>
      </c>
      <c r="G270">
        <v>7379.3029999999999</v>
      </c>
      <c r="H270">
        <v>1443.308</v>
      </c>
      <c r="I270">
        <v>36618.864999999998</v>
      </c>
      <c r="K270">
        <f t="shared" si="30"/>
        <v>4.9623744952605957</v>
      </c>
      <c r="L270">
        <f t="shared" si="31"/>
        <v>25.371483425575136</v>
      </c>
    </row>
    <row r="271" spans="1:12" x14ac:dyDescent="0.25">
      <c r="A271" t="s">
        <v>100</v>
      </c>
      <c r="B271" t="s">
        <v>105</v>
      </c>
      <c r="C271">
        <v>1</v>
      </c>
      <c r="D271">
        <v>1</v>
      </c>
      <c r="E271">
        <v>146.964</v>
      </c>
      <c r="F271">
        <v>7628.232</v>
      </c>
      <c r="G271">
        <v>5853.1779999999999</v>
      </c>
      <c r="H271">
        <v>2136.9580000000001</v>
      </c>
      <c r="I271">
        <v>32477.072</v>
      </c>
      <c r="K271">
        <f t="shared" si="30"/>
        <v>5.5486219622912545</v>
      </c>
      <c r="L271">
        <f t="shared" si="31"/>
        <v>15.197805478628966</v>
      </c>
    </row>
    <row r="272" spans="1:12" x14ac:dyDescent="0.25">
      <c r="A272" t="str">
        <f t="shared" ref="A272:C278" si="37">A271</f>
        <v>MY7</v>
      </c>
      <c r="B272" t="str">
        <f t="shared" si="37"/>
        <v>M2+/- Chat cre</v>
      </c>
      <c r="C272">
        <f t="shared" si="37"/>
        <v>1</v>
      </c>
      <c r="D272">
        <v>2</v>
      </c>
      <c r="E272">
        <v>174.72900000000001</v>
      </c>
      <c r="F272">
        <v>10313.312</v>
      </c>
      <c r="G272">
        <v>7960.9350000000004</v>
      </c>
      <c r="H272">
        <v>2265.252</v>
      </c>
      <c r="I272">
        <v>36228.237999999998</v>
      </c>
      <c r="K272">
        <f t="shared" si="30"/>
        <v>4.5507516390976681</v>
      </c>
      <c r="L272">
        <f t="shared" si="31"/>
        <v>15.99302770729261</v>
      </c>
    </row>
    <row r="273" spans="1:12" x14ac:dyDescent="0.25">
      <c r="A273" t="str">
        <f t="shared" si="37"/>
        <v>MY7</v>
      </c>
      <c r="B273" t="str">
        <f t="shared" si="37"/>
        <v>M2+/- Chat cre</v>
      </c>
      <c r="C273">
        <f t="shared" si="37"/>
        <v>1</v>
      </c>
      <c r="D273">
        <v>3</v>
      </c>
      <c r="E273">
        <v>160.846</v>
      </c>
      <c r="F273">
        <v>8850.8549999999996</v>
      </c>
      <c r="G273">
        <v>7315.6350000000002</v>
      </c>
      <c r="H273">
        <v>2611.8380000000002</v>
      </c>
      <c r="I273">
        <v>33106.095999999998</v>
      </c>
      <c r="K273">
        <f t="shared" si="30"/>
        <v>4.5253892519241319</v>
      </c>
      <c r="L273">
        <f t="shared" si="31"/>
        <v>12.675401766878343</v>
      </c>
    </row>
    <row r="274" spans="1:12" x14ac:dyDescent="0.25">
      <c r="A274" t="str">
        <f t="shared" si="37"/>
        <v>MY7</v>
      </c>
      <c r="B274" t="str">
        <f t="shared" si="37"/>
        <v>M2+/- Chat cre</v>
      </c>
      <c r="C274">
        <f t="shared" si="37"/>
        <v>1</v>
      </c>
      <c r="D274">
        <v>4</v>
      </c>
      <c r="E274">
        <v>157.495</v>
      </c>
      <c r="F274">
        <v>8751.2839999999997</v>
      </c>
      <c r="G274">
        <v>5285.9080000000004</v>
      </c>
      <c r="H274">
        <v>1872.232</v>
      </c>
      <c r="I274">
        <v>34564.245000000003</v>
      </c>
      <c r="K274">
        <f t="shared" si="30"/>
        <v>6.5389418431043449</v>
      </c>
      <c r="L274">
        <f t="shared" si="31"/>
        <v>18.461518123822263</v>
      </c>
    </row>
    <row r="275" spans="1:12" x14ac:dyDescent="0.25">
      <c r="A275" t="str">
        <f t="shared" si="37"/>
        <v>MY7</v>
      </c>
      <c r="B275" t="str">
        <f t="shared" si="37"/>
        <v>M2+/- Chat cre</v>
      </c>
      <c r="C275">
        <f t="shared" si="37"/>
        <v>1</v>
      </c>
      <c r="D275">
        <v>5</v>
      </c>
      <c r="E275">
        <v>147.92099999999999</v>
      </c>
      <c r="F275">
        <v>9439.6679999999997</v>
      </c>
      <c r="G275">
        <v>6149.9780000000001</v>
      </c>
      <c r="H275">
        <v>2251.37</v>
      </c>
      <c r="I275">
        <v>27289.3</v>
      </c>
      <c r="K275">
        <f t="shared" ref="K275:K338" si="38">I275/G275</f>
        <v>4.4373004261153453</v>
      </c>
      <c r="L275">
        <f t="shared" ref="L275:L338" si="39">I275/H275</f>
        <v>12.121197315412394</v>
      </c>
    </row>
    <row r="276" spans="1:12" x14ac:dyDescent="0.25">
      <c r="A276" t="str">
        <f t="shared" si="37"/>
        <v>MY7</v>
      </c>
      <c r="B276" t="str">
        <f t="shared" si="37"/>
        <v>M2+/- Chat cre</v>
      </c>
      <c r="C276">
        <f t="shared" si="37"/>
        <v>1</v>
      </c>
      <c r="D276">
        <v>6</v>
      </c>
      <c r="E276">
        <v>149.83600000000001</v>
      </c>
      <c r="F276">
        <v>6808.2030000000004</v>
      </c>
      <c r="G276">
        <v>6835.49</v>
      </c>
      <c r="H276">
        <v>2607.0509999999999</v>
      </c>
      <c r="I276">
        <v>28096.403999999999</v>
      </c>
      <c r="K276">
        <f t="shared" si="38"/>
        <v>4.1103716046691607</v>
      </c>
      <c r="L276">
        <f t="shared" si="39"/>
        <v>10.777082611732567</v>
      </c>
    </row>
    <row r="277" spans="1:12" x14ac:dyDescent="0.25">
      <c r="A277" t="str">
        <f t="shared" si="37"/>
        <v>MY7</v>
      </c>
      <c r="B277" t="str">
        <f t="shared" si="37"/>
        <v>M2+/- Chat cre</v>
      </c>
      <c r="C277">
        <f t="shared" si="37"/>
        <v>1</v>
      </c>
      <c r="D277">
        <v>7</v>
      </c>
      <c r="E277">
        <v>190.52600000000001</v>
      </c>
      <c r="F277">
        <v>9726.4150000000009</v>
      </c>
      <c r="G277">
        <v>8233.3209999999999</v>
      </c>
      <c r="H277">
        <v>2360.5149999999999</v>
      </c>
      <c r="I277">
        <v>37403.468999999997</v>
      </c>
      <c r="K277">
        <f t="shared" si="38"/>
        <v>4.5429382627010408</v>
      </c>
      <c r="L277">
        <f t="shared" si="39"/>
        <v>15.845469738595179</v>
      </c>
    </row>
    <row r="278" spans="1:12" x14ac:dyDescent="0.25">
      <c r="A278" t="str">
        <f t="shared" si="37"/>
        <v>MY7</v>
      </c>
      <c r="B278" t="str">
        <f t="shared" si="37"/>
        <v>M2+/- Chat cre</v>
      </c>
      <c r="C278">
        <f t="shared" si="37"/>
        <v>1</v>
      </c>
      <c r="D278">
        <v>8</v>
      </c>
      <c r="E278">
        <v>140.74100000000001</v>
      </c>
      <c r="F278">
        <v>6645.442</v>
      </c>
      <c r="G278">
        <v>6405.13</v>
      </c>
      <c r="H278">
        <v>1405.0119999999999</v>
      </c>
      <c r="I278">
        <v>31069.667000000001</v>
      </c>
      <c r="K278">
        <f t="shared" si="38"/>
        <v>4.8507472916240575</v>
      </c>
      <c r="L278">
        <f t="shared" si="39"/>
        <v>22.113453123532043</v>
      </c>
    </row>
    <row r="279" spans="1:12" x14ac:dyDescent="0.25">
      <c r="A279" t="s">
        <v>100</v>
      </c>
      <c r="B279" t="s">
        <v>105</v>
      </c>
      <c r="C279">
        <v>1</v>
      </c>
      <c r="D279">
        <v>1</v>
      </c>
      <c r="E279">
        <v>156.53800000000001</v>
      </c>
      <c r="F279">
        <v>6840.7550000000001</v>
      </c>
      <c r="G279">
        <v>4626.7250000000004</v>
      </c>
      <c r="H279">
        <v>2865.0749999999998</v>
      </c>
      <c r="I279">
        <v>16093.727000000001</v>
      </c>
      <c r="K279">
        <f t="shared" si="38"/>
        <v>3.4784273973490967</v>
      </c>
      <c r="L279">
        <f t="shared" si="39"/>
        <v>5.6172096716490847</v>
      </c>
    </row>
    <row r="280" spans="1:12" x14ac:dyDescent="0.25">
      <c r="A280" t="str">
        <f t="shared" ref="A280:C287" si="40">A279</f>
        <v>MY7</v>
      </c>
      <c r="B280" t="str">
        <f t="shared" si="40"/>
        <v>M2+/- Chat cre</v>
      </c>
      <c r="C280">
        <v>1</v>
      </c>
      <c r="D280">
        <v>2</v>
      </c>
      <c r="E280">
        <v>182.38800000000001</v>
      </c>
      <c r="F280">
        <v>8125.6109999999999</v>
      </c>
      <c r="G280">
        <v>5671.2690000000002</v>
      </c>
      <c r="H280">
        <v>3663.5619999999999</v>
      </c>
      <c r="I280">
        <v>22042.647000000001</v>
      </c>
      <c r="K280">
        <f t="shared" si="38"/>
        <v>3.8867221780522136</v>
      </c>
      <c r="L280">
        <f t="shared" si="39"/>
        <v>6.016725525595036</v>
      </c>
    </row>
    <row r="281" spans="1:12" x14ac:dyDescent="0.25">
      <c r="A281" t="str">
        <f t="shared" si="40"/>
        <v>MY7</v>
      </c>
      <c r="B281" t="str">
        <f t="shared" si="40"/>
        <v>M2+/- Chat cre</v>
      </c>
      <c r="C281">
        <f t="shared" si="40"/>
        <v>1</v>
      </c>
      <c r="D281">
        <v>3</v>
      </c>
      <c r="E281">
        <v>237.44</v>
      </c>
      <c r="F281">
        <v>22480.187000000002</v>
      </c>
      <c r="G281">
        <v>7509.991</v>
      </c>
      <c r="H281">
        <v>3493.1410000000001</v>
      </c>
      <c r="I281">
        <v>39543.777999999998</v>
      </c>
      <c r="K281">
        <f t="shared" si="38"/>
        <v>5.2654893993880947</v>
      </c>
      <c r="L281">
        <f t="shared" si="39"/>
        <v>11.320407049128564</v>
      </c>
    </row>
    <row r="282" spans="1:12" x14ac:dyDescent="0.25">
      <c r="A282" t="str">
        <f t="shared" si="40"/>
        <v>MY7</v>
      </c>
      <c r="B282" t="str">
        <f t="shared" si="40"/>
        <v>M2+/- Chat cre</v>
      </c>
      <c r="C282">
        <f t="shared" si="40"/>
        <v>1</v>
      </c>
      <c r="D282">
        <v>4</v>
      </c>
      <c r="E282">
        <v>166.11199999999999</v>
      </c>
      <c r="F282">
        <v>6239.4960000000001</v>
      </c>
      <c r="G282">
        <v>6300.7709999999997</v>
      </c>
      <c r="H282">
        <v>3698.9859999999999</v>
      </c>
      <c r="I282">
        <v>19364.268</v>
      </c>
      <c r="K282">
        <f t="shared" si="38"/>
        <v>3.0733172178452448</v>
      </c>
      <c r="L282">
        <f t="shared" si="39"/>
        <v>5.2350206245711668</v>
      </c>
    </row>
    <row r="283" spans="1:12" x14ac:dyDescent="0.25">
      <c r="A283" t="str">
        <f t="shared" si="40"/>
        <v>MY7</v>
      </c>
      <c r="B283" t="str">
        <f t="shared" si="40"/>
        <v>M2+/- Chat cre</v>
      </c>
      <c r="C283">
        <f t="shared" si="40"/>
        <v>1</v>
      </c>
      <c r="D283">
        <v>5</v>
      </c>
      <c r="E283">
        <v>128.773</v>
      </c>
      <c r="F283">
        <v>4673.6379999999999</v>
      </c>
      <c r="G283">
        <v>4887.6220000000003</v>
      </c>
      <c r="H283">
        <v>2376.3130000000001</v>
      </c>
      <c r="I283">
        <v>10795.373</v>
      </c>
      <c r="K283">
        <f t="shared" si="38"/>
        <v>2.2087168361219423</v>
      </c>
      <c r="L283">
        <f t="shared" si="39"/>
        <v>4.5429086993169667</v>
      </c>
    </row>
    <row r="284" spans="1:12" x14ac:dyDescent="0.25">
      <c r="A284" t="str">
        <f t="shared" si="40"/>
        <v>MY7</v>
      </c>
      <c r="B284" t="str">
        <f t="shared" si="40"/>
        <v>M2+/- Chat cre</v>
      </c>
      <c r="C284">
        <f t="shared" si="40"/>
        <v>1</v>
      </c>
      <c r="D284">
        <v>6</v>
      </c>
      <c r="E284">
        <v>122.071</v>
      </c>
      <c r="F284">
        <v>4827.7830000000004</v>
      </c>
      <c r="G284">
        <v>4845.0159999999996</v>
      </c>
      <c r="H284">
        <v>2604.1779999999999</v>
      </c>
      <c r="I284">
        <v>19784.575000000001</v>
      </c>
      <c r="K284">
        <f t="shared" si="38"/>
        <v>4.0834901267611921</v>
      </c>
      <c r="L284">
        <f t="shared" si="39"/>
        <v>7.5972437367952583</v>
      </c>
    </row>
    <row r="285" spans="1:12" x14ac:dyDescent="0.25">
      <c r="A285" t="str">
        <f t="shared" si="40"/>
        <v>MY7</v>
      </c>
      <c r="B285" t="str">
        <f t="shared" si="40"/>
        <v>M2+/- Chat cre</v>
      </c>
      <c r="C285">
        <f t="shared" si="40"/>
        <v>1</v>
      </c>
      <c r="D285">
        <v>7</v>
      </c>
      <c r="E285">
        <v>142.655</v>
      </c>
      <c r="F285">
        <v>4515.6639999999998</v>
      </c>
      <c r="G285">
        <v>4176.26</v>
      </c>
      <c r="H285">
        <v>2630.9859999999999</v>
      </c>
      <c r="I285">
        <v>15825.171</v>
      </c>
      <c r="K285">
        <f t="shared" si="38"/>
        <v>3.789316517649763</v>
      </c>
      <c r="L285">
        <f t="shared" si="39"/>
        <v>6.0149202618333968</v>
      </c>
    </row>
    <row r="286" spans="1:12" x14ac:dyDescent="0.25">
      <c r="A286" t="str">
        <f t="shared" si="40"/>
        <v>MY7</v>
      </c>
      <c r="B286" t="str">
        <f t="shared" si="40"/>
        <v>M2+/- Chat cre</v>
      </c>
      <c r="C286">
        <f t="shared" si="40"/>
        <v>1</v>
      </c>
      <c r="D286">
        <v>8</v>
      </c>
      <c r="E286">
        <v>74.679000000000002</v>
      </c>
      <c r="F286">
        <v>3012.5169999999998</v>
      </c>
      <c r="G286">
        <v>3523.779</v>
      </c>
      <c r="H286">
        <v>2679.8139999999999</v>
      </c>
      <c r="I286">
        <v>13107.06</v>
      </c>
      <c r="K286">
        <f t="shared" si="38"/>
        <v>3.719603300888052</v>
      </c>
      <c r="L286">
        <f t="shared" si="39"/>
        <v>4.8910334821745094</v>
      </c>
    </row>
    <row r="287" spans="1:12" x14ac:dyDescent="0.25">
      <c r="A287" t="str">
        <f t="shared" si="40"/>
        <v>MY7</v>
      </c>
      <c r="B287" t="str">
        <f t="shared" si="40"/>
        <v>M2+/- Chat cre</v>
      </c>
      <c r="C287">
        <f t="shared" si="40"/>
        <v>1</v>
      </c>
      <c r="D287">
        <v>9</v>
      </c>
      <c r="E287">
        <v>107.71</v>
      </c>
      <c r="F287">
        <v>3072.835</v>
      </c>
      <c r="G287">
        <v>4816.7730000000001</v>
      </c>
      <c r="H287">
        <v>2133.1280000000002</v>
      </c>
      <c r="I287">
        <v>15855.808000000001</v>
      </c>
      <c r="K287">
        <f t="shared" si="38"/>
        <v>3.2917905826162039</v>
      </c>
      <c r="L287">
        <f t="shared" si="39"/>
        <v>7.4331254383234384</v>
      </c>
    </row>
    <row r="288" spans="1:12" x14ac:dyDescent="0.25">
      <c r="A288" t="s">
        <v>100</v>
      </c>
      <c r="B288" t="s">
        <v>105</v>
      </c>
      <c r="C288">
        <v>2</v>
      </c>
      <c r="D288">
        <v>1</v>
      </c>
      <c r="E288">
        <v>204.40899999999999</v>
      </c>
      <c r="F288">
        <v>34585.307999999997</v>
      </c>
      <c r="G288">
        <v>8395.1239999999998</v>
      </c>
      <c r="H288">
        <v>2573.5410000000002</v>
      </c>
      <c r="I288">
        <v>48302.722000000002</v>
      </c>
      <c r="K288">
        <f t="shared" si="38"/>
        <v>5.7536639125282729</v>
      </c>
      <c r="L288">
        <f t="shared" si="39"/>
        <v>18.768973177423636</v>
      </c>
    </row>
    <row r="289" spans="1:12" x14ac:dyDescent="0.25">
      <c r="A289" t="str">
        <f t="shared" ref="A289:C297" si="41">A288</f>
        <v>MY7</v>
      </c>
      <c r="B289" t="str">
        <f t="shared" si="41"/>
        <v>M2+/- Chat cre</v>
      </c>
      <c r="C289">
        <f t="shared" si="41"/>
        <v>2</v>
      </c>
      <c r="D289">
        <v>2</v>
      </c>
      <c r="E289">
        <v>138.82599999999999</v>
      </c>
      <c r="F289">
        <v>28430.063999999998</v>
      </c>
      <c r="G289">
        <v>6636.8249999999998</v>
      </c>
      <c r="H289">
        <v>1678.355</v>
      </c>
      <c r="I289">
        <v>30350.167000000001</v>
      </c>
      <c r="K289">
        <f t="shared" si="38"/>
        <v>4.5729949185039533</v>
      </c>
      <c r="L289">
        <f t="shared" si="39"/>
        <v>18.083282142335801</v>
      </c>
    </row>
    <row r="290" spans="1:12" x14ac:dyDescent="0.25">
      <c r="A290" t="str">
        <f t="shared" si="41"/>
        <v>MY7</v>
      </c>
      <c r="B290" t="str">
        <f t="shared" si="41"/>
        <v>M2+/- Chat cre</v>
      </c>
      <c r="C290">
        <f t="shared" si="41"/>
        <v>2</v>
      </c>
      <c r="D290">
        <v>3</v>
      </c>
      <c r="E290">
        <v>238.39699999999999</v>
      </c>
      <c r="F290">
        <v>36308.182000000001</v>
      </c>
      <c r="G290">
        <v>9198.3979999999992</v>
      </c>
      <c r="H290">
        <v>3960.3620000000001</v>
      </c>
      <c r="I290">
        <v>47558.328999999998</v>
      </c>
      <c r="K290">
        <f t="shared" si="38"/>
        <v>5.1702838907383661</v>
      </c>
      <c r="L290">
        <f t="shared" si="39"/>
        <v>12.008581286256154</v>
      </c>
    </row>
    <row r="291" spans="1:12" x14ac:dyDescent="0.25">
      <c r="A291" t="str">
        <f t="shared" si="41"/>
        <v>MY7</v>
      </c>
      <c r="B291" t="str">
        <f t="shared" si="41"/>
        <v>M2+/- Chat cre</v>
      </c>
      <c r="C291">
        <f t="shared" si="41"/>
        <v>2</v>
      </c>
      <c r="D291">
        <v>4</v>
      </c>
      <c r="E291">
        <v>146.964</v>
      </c>
      <c r="F291">
        <v>27186.856</v>
      </c>
      <c r="G291">
        <v>7838.8639999999996</v>
      </c>
      <c r="H291">
        <v>2845.9270000000001</v>
      </c>
      <c r="I291">
        <v>30781.484</v>
      </c>
      <c r="K291">
        <f t="shared" si="38"/>
        <v>3.9267786760938832</v>
      </c>
      <c r="L291">
        <f t="shared" si="39"/>
        <v>10.815978062683969</v>
      </c>
    </row>
    <row r="292" spans="1:12" x14ac:dyDescent="0.25">
      <c r="A292" t="str">
        <f t="shared" si="41"/>
        <v>MY7</v>
      </c>
      <c r="B292" t="str">
        <f t="shared" si="41"/>
        <v>M2+/- Chat cre</v>
      </c>
      <c r="C292">
        <f t="shared" si="41"/>
        <v>2</v>
      </c>
      <c r="D292">
        <v>5</v>
      </c>
      <c r="E292">
        <v>154.62299999999999</v>
      </c>
      <c r="F292">
        <v>25939.34</v>
      </c>
      <c r="G292">
        <v>4939.8010000000004</v>
      </c>
      <c r="H292">
        <v>1489.7429999999999</v>
      </c>
      <c r="I292">
        <v>33195.614999999998</v>
      </c>
      <c r="K292">
        <f t="shared" si="38"/>
        <v>6.7200308271527529</v>
      </c>
      <c r="L292">
        <f t="shared" si="39"/>
        <v>22.282779647227741</v>
      </c>
    </row>
    <row r="293" spans="1:12" x14ac:dyDescent="0.25">
      <c r="A293" t="str">
        <f t="shared" si="41"/>
        <v>MY7</v>
      </c>
      <c r="B293" t="str">
        <f t="shared" si="41"/>
        <v>M2+/- Chat cre</v>
      </c>
      <c r="C293">
        <f t="shared" si="41"/>
        <v>2</v>
      </c>
      <c r="D293">
        <v>6</v>
      </c>
      <c r="E293">
        <v>222.12100000000001</v>
      </c>
      <c r="F293">
        <v>46111.669000000002</v>
      </c>
      <c r="G293">
        <v>11050.046</v>
      </c>
      <c r="H293">
        <v>3623.8290000000002</v>
      </c>
      <c r="I293">
        <v>53953.883999999998</v>
      </c>
      <c r="K293">
        <f t="shared" si="38"/>
        <v>4.8826841082833496</v>
      </c>
      <c r="L293">
        <f t="shared" si="39"/>
        <v>14.888639612961869</v>
      </c>
    </row>
    <row r="294" spans="1:12" x14ac:dyDescent="0.25">
      <c r="A294" t="str">
        <f t="shared" si="41"/>
        <v>MY7</v>
      </c>
      <c r="B294" t="str">
        <f t="shared" si="41"/>
        <v>M2+/- Chat cre</v>
      </c>
      <c r="C294">
        <f t="shared" si="41"/>
        <v>2</v>
      </c>
      <c r="D294">
        <v>7</v>
      </c>
      <c r="E294">
        <v>234.089</v>
      </c>
      <c r="F294">
        <v>35525.972000000002</v>
      </c>
      <c r="G294">
        <v>9588.5460000000003</v>
      </c>
      <c r="H294">
        <v>3023.5279999999998</v>
      </c>
      <c r="I294">
        <v>45854.124000000003</v>
      </c>
      <c r="K294">
        <f t="shared" si="38"/>
        <v>4.782176984915127</v>
      </c>
      <c r="L294">
        <f t="shared" si="39"/>
        <v>15.165767937323553</v>
      </c>
    </row>
    <row r="295" spans="1:12" x14ac:dyDescent="0.25">
      <c r="A295" t="str">
        <f t="shared" si="41"/>
        <v>MY7</v>
      </c>
      <c r="B295" t="str">
        <f t="shared" si="41"/>
        <v>M2+/- Chat cre</v>
      </c>
      <c r="C295">
        <f t="shared" si="41"/>
        <v>2</v>
      </c>
      <c r="D295">
        <v>8</v>
      </c>
      <c r="E295">
        <v>160.846</v>
      </c>
      <c r="F295">
        <v>25330.9</v>
      </c>
      <c r="G295">
        <v>9135.6880000000001</v>
      </c>
      <c r="H295">
        <v>2080.4699999999998</v>
      </c>
      <c r="I295">
        <v>34574.298000000003</v>
      </c>
      <c r="K295">
        <f t="shared" si="38"/>
        <v>3.7845313894257337</v>
      </c>
      <c r="L295">
        <f t="shared" si="39"/>
        <v>16.618503511225832</v>
      </c>
    </row>
    <row r="296" spans="1:12" x14ac:dyDescent="0.25">
      <c r="A296" t="str">
        <f t="shared" si="41"/>
        <v>MY7</v>
      </c>
      <c r="B296" t="str">
        <f t="shared" si="41"/>
        <v>M2+/- Chat cre</v>
      </c>
      <c r="C296">
        <f t="shared" si="41"/>
        <v>2</v>
      </c>
      <c r="D296">
        <v>9</v>
      </c>
      <c r="E296">
        <v>115.848</v>
      </c>
      <c r="F296">
        <v>10144.328</v>
      </c>
      <c r="G296">
        <v>3447.6640000000002</v>
      </c>
      <c r="H296">
        <v>910.505</v>
      </c>
      <c r="I296">
        <v>18522.697</v>
      </c>
      <c r="K296">
        <f t="shared" si="38"/>
        <v>5.3725354326871759</v>
      </c>
      <c r="L296">
        <f t="shared" si="39"/>
        <v>20.343322661599881</v>
      </c>
    </row>
    <row r="297" spans="1:12" x14ac:dyDescent="0.25">
      <c r="A297" t="str">
        <f t="shared" si="41"/>
        <v>MY7</v>
      </c>
      <c r="B297" t="str">
        <f t="shared" si="41"/>
        <v>M2+/- Chat cre</v>
      </c>
      <c r="C297">
        <f t="shared" si="41"/>
        <v>2</v>
      </c>
      <c r="D297">
        <v>10</v>
      </c>
      <c r="E297">
        <v>218.291</v>
      </c>
      <c r="F297">
        <v>37284.271000000001</v>
      </c>
      <c r="G297">
        <v>10219.485000000001</v>
      </c>
      <c r="H297">
        <v>2495.0329999999999</v>
      </c>
      <c r="I297">
        <v>44847.398000000001</v>
      </c>
      <c r="K297">
        <f t="shared" si="38"/>
        <v>4.3884205515248569</v>
      </c>
      <c r="L297">
        <f t="shared" si="39"/>
        <v>17.974671276892931</v>
      </c>
    </row>
    <row r="298" spans="1:12" x14ac:dyDescent="0.25">
      <c r="A298" t="s">
        <v>100</v>
      </c>
      <c r="B298" t="s">
        <v>105</v>
      </c>
      <c r="C298">
        <v>2</v>
      </c>
      <c r="D298">
        <v>1</v>
      </c>
      <c r="E298">
        <v>214.46199999999999</v>
      </c>
      <c r="F298">
        <v>21654.413</v>
      </c>
      <c r="G298">
        <v>6753.152</v>
      </c>
      <c r="H298">
        <v>2261.9009999999998</v>
      </c>
      <c r="I298">
        <v>29058.131000000001</v>
      </c>
      <c r="K298">
        <f t="shared" si="38"/>
        <v>4.302899001829072</v>
      </c>
      <c r="L298">
        <f t="shared" si="39"/>
        <v>12.846774018845212</v>
      </c>
    </row>
    <row r="299" spans="1:12" x14ac:dyDescent="0.25">
      <c r="A299" t="str">
        <f t="shared" ref="A299:C314" si="42">A298</f>
        <v>MY7</v>
      </c>
      <c r="B299" t="str">
        <f t="shared" si="42"/>
        <v>M2+/- Chat cre</v>
      </c>
      <c r="C299">
        <f t="shared" si="42"/>
        <v>2</v>
      </c>
      <c r="D299">
        <v>2</v>
      </c>
      <c r="E299">
        <v>172.81399999999999</v>
      </c>
      <c r="F299">
        <v>24049.874</v>
      </c>
      <c r="G299">
        <v>6936.018</v>
      </c>
      <c r="H299">
        <v>2281.5279999999998</v>
      </c>
      <c r="I299">
        <v>22573.535</v>
      </c>
      <c r="K299">
        <f t="shared" si="38"/>
        <v>3.2545381225942607</v>
      </c>
      <c r="L299">
        <f t="shared" si="39"/>
        <v>9.8940425013412074</v>
      </c>
    </row>
    <row r="300" spans="1:12" x14ac:dyDescent="0.25">
      <c r="A300" t="str">
        <f t="shared" si="42"/>
        <v>MY7</v>
      </c>
      <c r="B300" t="str">
        <f t="shared" si="42"/>
        <v>M2+/- Chat cre</v>
      </c>
      <c r="C300">
        <f t="shared" si="42"/>
        <v>2</v>
      </c>
      <c r="D300">
        <v>3</v>
      </c>
      <c r="E300">
        <v>195.31299999999999</v>
      </c>
      <c r="F300">
        <v>18662.002</v>
      </c>
      <c r="G300">
        <v>9005.4789999999994</v>
      </c>
      <c r="H300">
        <v>3078.5790000000002</v>
      </c>
      <c r="I300">
        <v>18507.857</v>
      </c>
      <c r="K300">
        <f t="shared" si="38"/>
        <v>2.0551774092194321</v>
      </c>
      <c r="L300">
        <f t="shared" si="39"/>
        <v>6.0118181147860748</v>
      </c>
    </row>
    <row r="301" spans="1:12" x14ac:dyDescent="0.25">
      <c r="A301" t="str">
        <f t="shared" si="42"/>
        <v>MY7</v>
      </c>
      <c r="B301" t="str">
        <f t="shared" si="42"/>
        <v>M2+/- Chat cre</v>
      </c>
      <c r="C301">
        <f t="shared" si="42"/>
        <v>2</v>
      </c>
      <c r="D301">
        <v>4</v>
      </c>
      <c r="E301">
        <v>131.166</v>
      </c>
      <c r="F301">
        <v>13781.082</v>
      </c>
      <c r="G301">
        <v>5545.3680000000004</v>
      </c>
      <c r="H301">
        <v>2046.961</v>
      </c>
      <c r="I301">
        <v>16701.208999999999</v>
      </c>
      <c r="K301">
        <f t="shared" si="38"/>
        <v>3.0117404291293197</v>
      </c>
      <c r="L301">
        <f t="shared" si="39"/>
        <v>8.1590264787653499</v>
      </c>
    </row>
    <row r="302" spans="1:12" x14ac:dyDescent="0.25">
      <c r="A302" t="str">
        <f t="shared" si="42"/>
        <v>MY7</v>
      </c>
      <c r="B302" t="str">
        <f t="shared" si="42"/>
        <v>M2+/- Chat cre</v>
      </c>
      <c r="C302">
        <f t="shared" si="42"/>
        <v>2</v>
      </c>
      <c r="D302">
        <v>5</v>
      </c>
      <c r="E302">
        <v>220.20599999999999</v>
      </c>
      <c r="F302">
        <v>26649.743999999999</v>
      </c>
      <c r="G302">
        <v>10881.061</v>
      </c>
      <c r="H302">
        <v>6027.4279999999999</v>
      </c>
      <c r="I302">
        <v>30081.132000000001</v>
      </c>
      <c r="K302">
        <f t="shared" si="38"/>
        <v>2.7645403329693679</v>
      </c>
      <c r="L302">
        <f t="shared" si="39"/>
        <v>4.9907078110265282</v>
      </c>
    </row>
    <row r="303" spans="1:12" x14ac:dyDescent="0.25">
      <c r="A303" t="str">
        <f t="shared" si="42"/>
        <v>MY7</v>
      </c>
      <c r="B303" t="str">
        <f t="shared" si="42"/>
        <v>M2+/- Chat cre</v>
      </c>
      <c r="C303">
        <f t="shared" si="42"/>
        <v>2</v>
      </c>
      <c r="D303">
        <v>6</v>
      </c>
      <c r="E303">
        <v>199.62200000000001</v>
      </c>
      <c r="F303">
        <v>22123.07</v>
      </c>
      <c r="G303">
        <v>9470.7839999999997</v>
      </c>
      <c r="H303">
        <v>4955.598</v>
      </c>
      <c r="I303">
        <v>14569.038</v>
      </c>
      <c r="K303">
        <f t="shared" si="38"/>
        <v>1.5383138291402276</v>
      </c>
      <c r="L303">
        <f t="shared" si="39"/>
        <v>2.9399152231476404</v>
      </c>
    </row>
    <row r="304" spans="1:12" x14ac:dyDescent="0.25">
      <c r="A304" t="str">
        <f t="shared" si="42"/>
        <v>MY7</v>
      </c>
      <c r="B304" t="str">
        <f t="shared" si="42"/>
        <v>M2+/- Chat cre</v>
      </c>
      <c r="C304">
        <f t="shared" si="42"/>
        <v>2</v>
      </c>
      <c r="D304">
        <v>7</v>
      </c>
      <c r="E304">
        <v>229.78</v>
      </c>
      <c r="F304">
        <v>21356.177</v>
      </c>
      <c r="G304">
        <v>6767.9920000000002</v>
      </c>
      <c r="H304">
        <v>2807.1509999999998</v>
      </c>
      <c r="I304">
        <v>28522.934000000001</v>
      </c>
      <c r="K304">
        <f t="shared" si="38"/>
        <v>4.2143864827263391</v>
      </c>
      <c r="L304">
        <f t="shared" si="39"/>
        <v>10.160812154387136</v>
      </c>
    </row>
    <row r="305" spans="1:12" x14ac:dyDescent="0.25">
      <c r="A305" t="str">
        <f t="shared" si="42"/>
        <v>MY7</v>
      </c>
      <c r="B305" t="str">
        <f t="shared" si="42"/>
        <v>M2+/- Chat cre</v>
      </c>
      <c r="C305">
        <f t="shared" si="42"/>
        <v>2</v>
      </c>
      <c r="D305">
        <v>8</v>
      </c>
      <c r="E305">
        <v>221.642</v>
      </c>
      <c r="F305">
        <v>13503.431</v>
      </c>
      <c r="G305">
        <v>5930.7290000000003</v>
      </c>
      <c r="H305">
        <v>6772.3</v>
      </c>
      <c r="I305">
        <v>12276.977999999999</v>
      </c>
      <c r="K305">
        <f t="shared" si="38"/>
        <v>2.0700622132624842</v>
      </c>
      <c r="L305">
        <f t="shared" si="39"/>
        <v>1.8128225270587539</v>
      </c>
    </row>
    <row r="306" spans="1:12" x14ac:dyDescent="0.25">
      <c r="A306" t="str">
        <f t="shared" si="42"/>
        <v>MY7</v>
      </c>
      <c r="B306" t="str">
        <f t="shared" si="42"/>
        <v>M2+/- Chat cre</v>
      </c>
      <c r="C306">
        <f t="shared" si="42"/>
        <v>2</v>
      </c>
      <c r="D306">
        <v>9</v>
      </c>
      <c r="E306">
        <v>147.92099999999999</v>
      </c>
      <c r="F306">
        <v>13431.624</v>
      </c>
      <c r="G306">
        <v>6475.9790000000003</v>
      </c>
      <c r="H306">
        <v>3617.127</v>
      </c>
      <c r="I306">
        <v>10202.73</v>
      </c>
      <c r="K306">
        <f t="shared" si="38"/>
        <v>1.5754729902613951</v>
      </c>
      <c r="L306">
        <f t="shared" si="39"/>
        <v>2.8206723181132429</v>
      </c>
    </row>
    <row r="307" spans="1:12" x14ac:dyDescent="0.25">
      <c r="A307" t="str">
        <f t="shared" si="42"/>
        <v>MY7</v>
      </c>
      <c r="B307" t="str">
        <f t="shared" si="42"/>
        <v>M2+/- Chat cre</v>
      </c>
      <c r="C307">
        <f t="shared" si="42"/>
        <v>2</v>
      </c>
      <c r="D307">
        <v>10</v>
      </c>
      <c r="E307">
        <v>159.88900000000001</v>
      </c>
      <c r="F307">
        <v>13113.761</v>
      </c>
      <c r="G307">
        <v>6421.8850000000002</v>
      </c>
      <c r="H307">
        <v>3482.1309999999999</v>
      </c>
      <c r="I307">
        <v>14660.471</v>
      </c>
      <c r="K307">
        <f t="shared" si="38"/>
        <v>2.2828921726253273</v>
      </c>
      <c r="L307">
        <f t="shared" si="39"/>
        <v>4.2102008798635087</v>
      </c>
    </row>
    <row r="308" spans="1:12" x14ac:dyDescent="0.25">
      <c r="A308" t="str">
        <f t="shared" si="42"/>
        <v>MY7</v>
      </c>
      <c r="B308" t="str">
        <f t="shared" si="42"/>
        <v>M2+/- Chat cre</v>
      </c>
      <c r="C308">
        <f t="shared" si="42"/>
        <v>2</v>
      </c>
      <c r="D308">
        <v>11</v>
      </c>
      <c r="E308">
        <v>129.25200000000001</v>
      </c>
      <c r="F308">
        <v>9424.3490000000002</v>
      </c>
      <c r="G308">
        <v>7933.17</v>
      </c>
      <c r="H308">
        <v>3271.4989999999998</v>
      </c>
      <c r="I308">
        <v>10418.15</v>
      </c>
      <c r="K308">
        <f t="shared" si="38"/>
        <v>1.3132392221520526</v>
      </c>
      <c r="L308">
        <f t="shared" si="39"/>
        <v>3.1845187787005287</v>
      </c>
    </row>
    <row r="309" spans="1:12" x14ac:dyDescent="0.25">
      <c r="A309" t="str">
        <f t="shared" si="42"/>
        <v>MY7</v>
      </c>
      <c r="B309" t="str">
        <f t="shared" si="42"/>
        <v>M2+/- Chat cre</v>
      </c>
      <c r="C309">
        <f t="shared" si="42"/>
        <v>2</v>
      </c>
      <c r="D309">
        <v>12</v>
      </c>
      <c r="E309">
        <v>93.826999999999998</v>
      </c>
      <c r="F309">
        <v>11146.266</v>
      </c>
      <c r="G309">
        <v>4399.817</v>
      </c>
      <c r="H309">
        <v>1804.7339999999999</v>
      </c>
      <c r="I309">
        <v>8362.5720000000001</v>
      </c>
      <c r="K309">
        <f t="shared" si="38"/>
        <v>1.90066359578137</v>
      </c>
      <c r="L309">
        <f t="shared" si="39"/>
        <v>4.6336867372144592</v>
      </c>
    </row>
    <row r="310" spans="1:12" x14ac:dyDescent="0.25">
      <c r="A310" t="str">
        <f t="shared" si="42"/>
        <v>MY7</v>
      </c>
      <c r="B310" t="str">
        <f t="shared" si="42"/>
        <v>M2+/- Chat cre</v>
      </c>
      <c r="C310">
        <f t="shared" si="42"/>
        <v>2</v>
      </c>
      <c r="D310">
        <v>13</v>
      </c>
      <c r="E310">
        <v>94.784000000000006</v>
      </c>
      <c r="F310">
        <v>9225.6849999999995</v>
      </c>
      <c r="G310">
        <v>4994.3739999999998</v>
      </c>
      <c r="H310">
        <v>1952.1759999999999</v>
      </c>
      <c r="I310">
        <v>9085.902</v>
      </c>
      <c r="K310">
        <f t="shared" si="38"/>
        <v>1.8192273946644766</v>
      </c>
      <c r="L310">
        <f t="shared" si="39"/>
        <v>4.6542432649515213</v>
      </c>
    </row>
    <row r="311" spans="1:12" x14ac:dyDescent="0.25">
      <c r="A311" t="str">
        <f t="shared" si="42"/>
        <v>MY7</v>
      </c>
      <c r="B311" t="str">
        <f t="shared" si="42"/>
        <v>M2+/- Chat cre</v>
      </c>
      <c r="C311">
        <f t="shared" si="42"/>
        <v>2</v>
      </c>
      <c r="D311">
        <v>14</v>
      </c>
      <c r="E311">
        <v>144.57</v>
      </c>
      <c r="F311">
        <v>13751.402</v>
      </c>
      <c r="G311">
        <v>7627.2749999999996</v>
      </c>
      <c r="H311">
        <v>3286.8180000000002</v>
      </c>
      <c r="I311">
        <v>12876.322</v>
      </c>
      <c r="K311">
        <f t="shared" si="38"/>
        <v>1.688194276461777</v>
      </c>
      <c r="L311">
        <f t="shared" si="39"/>
        <v>3.9175646476318433</v>
      </c>
    </row>
    <row r="312" spans="1:12" x14ac:dyDescent="0.25">
      <c r="A312" t="str">
        <f t="shared" si="42"/>
        <v>MY7</v>
      </c>
      <c r="B312" t="str">
        <f t="shared" si="42"/>
        <v>M2+/- Chat cre</v>
      </c>
      <c r="C312">
        <f t="shared" si="42"/>
        <v>2</v>
      </c>
      <c r="D312">
        <v>15</v>
      </c>
      <c r="E312">
        <v>131.64500000000001</v>
      </c>
      <c r="F312">
        <v>11705.878000000001</v>
      </c>
      <c r="G312">
        <v>7715.357</v>
      </c>
      <c r="H312">
        <v>3059.91</v>
      </c>
      <c r="I312">
        <v>10556.018</v>
      </c>
      <c r="K312">
        <f t="shared" si="38"/>
        <v>1.3681827036649115</v>
      </c>
      <c r="L312">
        <f t="shared" si="39"/>
        <v>3.4497805491011175</v>
      </c>
    </row>
    <row r="313" spans="1:12" x14ac:dyDescent="0.25">
      <c r="A313" t="str">
        <f t="shared" si="42"/>
        <v>MY7</v>
      </c>
      <c r="B313" t="str">
        <f t="shared" si="42"/>
        <v>M2+/- Chat cre</v>
      </c>
      <c r="C313">
        <f t="shared" si="42"/>
        <v>2</v>
      </c>
      <c r="D313">
        <v>16</v>
      </c>
      <c r="E313">
        <v>187.17500000000001</v>
      </c>
      <c r="F313">
        <v>30198.416000000001</v>
      </c>
      <c r="G313">
        <v>8444.91</v>
      </c>
      <c r="H313">
        <v>4432.848</v>
      </c>
      <c r="I313">
        <v>22199.184000000001</v>
      </c>
      <c r="K313">
        <f t="shared" si="38"/>
        <v>2.6287058121400939</v>
      </c>
      <c r="L313">
        <f t="shared" si="39"/>
        <v>5.0078829682407342</v>
      </c>
    </row>
    <row r="314" spans="1:12" x14ac:dyDescent="0.25">
      <c r="A314" t="str">
        <f t="shared" si="42"/>
        <v>MY7</v>
      </c>
      <c r="B314" t="str">
        <f t="shared" si="42"/>
        <v>M2+/- Chat cre</v>
      </c>
      <c r="C314">
        <f t="shared" si="42"/>
        <v>2</v>
      </c>
      <c r="D314">
        <v>17</v>
      </c>
      <c r="E314">
        <v>104.837</v>
      </c>
      <c r="F314">
        <v>12722.177</v>
      </c>
      <c r="G314">
        <v>5977.1639999999998</v>
      </c>
      <c r="H314">
        <v>2451.9490000000001</v>
      </c>
      <c r="I314">
        <v>15700.706</v>
      </c>
      <c r="K314">
        <f t="shared" si="38"/>
        <v>2.6267818651119494</v>
      </c>
      <c r="L314">
        <f t="shared" si="39"/>
        <v>6.4033574923458847</v>
      </c>
    </row>
    <row r="315" spans="1:12" x14ac:dyDescent="0.25">
      <c r="A315" t="str">
        <f t="shared" ref="A315:C317" si="43">A314</f>
        <v>MY7</v>
      </c>
      <c r="B315" t="str">
        <f t="shared" si="43"/>
        <v>M2+/- Chat cre</v>
      </c>
      <c r="C315">
        <f t="shared" si="43"/>
        <v>2</v>
      </c>
      <c r="D315">
        <v>18</v>
      </c>
      <c r="E315">
        <v>133.56</v>
      </c>
      <c r="F315">
        <v>15067.852999999999</v>
      </c>
      <c r="G315">
        <v>4842.6229999999996</v>
      </c>
      <c r="H315">
        <v>2157.5430000000001</v>
      </c>
      <c r="I315">
        <v>13559.918</v>
      </c>
      <c r="K315">
        <f t="shared" si="38"/>
        <v>2.80011844820462</v>
      </c>
      <c r="L315">
        <f t="shared" si="39"/>
        <v>6.2848888759111636</v>
      </c>
    </row>
    <row r="316" spans="1:12" x14ac:dyDescent="0.25">
      <c r="A316" t="str">
        <f t="shared" si="43"/>
        <v>MY7</v>
      </c>
      <c r="B316" t="str">
        <f t="shared" si="43"/>
        <v>M2+/- Chat cre</v>
      </c>
      <c r="C316">
        <f t="shared" si="43"/>
        <v>2</v>
      </c>
      <c r="D316">
        <v>19</v>
      </c>
      <c r="E316">
        <v>170.899</v>
      </c>
      <c r="F316">
        <v>16132.981</v>
      </c>
      <c r="G316">
        <v>7397.0150000000003</v>
      </c>
      <c r="H316">
        <v>3137.46</v>
      </c>
      <c r="I316">
        <v>16608.339</v>
      </c>
      <c r="K316">
        <f t="shared" si="38"/>
        <v>2.245275830858799</v>
      </c>
      <c r="L316">
        <f t="shared" si="39"/>
        <v>5.2935619896349273</v>
      </c>
    </row>
    <row r="317" spans="1:12" x14ac:dyDescent="0.25">
      <c r="A317" t="str">
        <f t="shared" si="43"/>
        <v>MY7</v>
      </c>
      <c r="B317" t="str">
        <f t="shared" si="43"/>
        <v>M2+/- Chat cre</v>
      </c>
      <c r="C317">
        <f t="shared" si="43"/>
        <v>2</v>
      </c>
      <c r="D317">
        <v>20</v>
      </c>
      <c r="E317">
        <v>123.02800000000001</v>
      </c>
      <c r="F317">
        <v>15467.575000000001</v>
      </c>
      <c r="G317">
        <v>3546.7570000000001</v>
      </c>
      <c r="H317">
        <v>1029.2249999999999</v>
      </c>
      <c r="I317">
        <v>22453.379000000001</v>
      </c>
      <c r="K317">
        <f t="shared" si="38"/>
        <v>6.3306787016984813</v>
      </c>
      <c r="L317">
        <f t="shared" si="39"/>
        <v>21.815811897301369</v>
      </c>
    </row>
    <row r="318" spans="1:12" x14ac:dyDescent="0.25">
      <c r="A318" t="s">
        <v>101</v>
      </c>
      <c r="B318" t="s">
        <v>105</v>
      </c>
      <c r="C318">
        <v>1</v>
      </c>
      <c r="D318">
        <v>1</v>
      </c>
      <c r="E318">
        <v>250.84399999999999</v>
      </c>
      <c r="F318">
        <v>24086.256000000001</v>
      </c>
      <c r="G318">
        <v>2659.23</v>
      </c>
      <c r="H318">
        <v>2529.5</v>
      </c>
      <c r="I318">
        <v>30721.167000000001</v>
      </c>
      <c r="K318">
        <f t="shared" si="38"/>
        <v>11.552655091887502</v>
      </c>
      <c r="L318">
        <f t="shared" si="39"/>
        <v>12.145153983000593</v>
      </c>
    </row>
    <row r="319" spans="1:12" x14ac:dyDescent="0.25">
      <c r="A319" t="str">
        <f t="shared" ref="A319:C324" si="44">A318</f>
        <v>MY8</v>
      </c>
      <c r="B319" t="str">
        <f t="shared" si="44"/>
        <v>M2+/- Chat cre</v>
      </c>
      <c r="C319">
        <f t="shared" si="44"/>
        <v>1</v>
      </c>
      <c r="D319">
        <v>2</v>
      </c>
      <c r="E319">
        <v>272.86399999999998</v>
      </c>
      <c r="F319">
        <v>17551.396000000001</v>
      </c>
      <c r="G319">
        <v>2776.0349999999999</v>
      </c>
      <c r="H319">
        <v>2059.4070000000002</v>
      </c>
      <c r="I319">
        <v>25723.920999999998</v>
      </c>
      <c r="K319">
        <f t="shared" si="38"/>
        <v>9.2664253152427829</v>
      </c>
      <c r="L319">
        <f t="shared" si="39"/>
        <v>12.490935983028123</v>
      </c>
    </row>
    <row r="320" spans="1:12" x14ac:dyDescent="0.25">
      <c r="A320" t="str">
        <f t="shared" si="44"/>
        <v>MY8</v>
      </c>
      <c r="B320" t="str">
        <f t="shared" si="44"/>
        <v>M2+/- Chat cre</v>
      </c>
      <c r="C320">
        <f t="shared" si="44"/>
        <v>1</v>
      </c>
      <c r="D320">
        <v>3</v>
      </c>
      <c r="E320">
        <v>245.578</v>
      </c>
      <c r="F320">
        <v>11843.267</v>
      </c>
      <c r="G320">
        <v>2272.433</v>
      </c>
      <c r="H320">
        <v>1977.069</v>
      </c>
      <c r="I320">
        <v>11352.59</v>
      </c>
      <c r="K320">
        <f t="shared" si="38"/>
        <v>4.99578645443012</v>
      </c>
      <c r="L320">
        <f t="shared" si="39"/>
        <v>5.7421314076544627</v>
      </c>
    </row>
    <row r="321" spans="1:12" x14ac:dyDescent="0.25">
      <c r="A321" t="str">
        <f t="shared" si="44"/>
        <v>MY8</v>
      </c>
      <c r="B321" t="str">
        <f t="shared" si="44"/>
        <v>M2+/- Chat cre</v>
      </c>
      <c r="C321">
        <f t="shared" si="44"/>
        <v>1</v>
      </c>
      <c r="D321">
        <v>4</v>
      </c>
      <c r="E321">
        <v>201.05799999999999</v>
      </c>
      <c r="F321">
        <v>8209.8639999999996</v>
      </c>
      <c r="G321">
        <v>1761.65</v>
      </c>
      <c r="H321">
        <v>1403.097</v>
      </c>
      <c r="I321">
        <v>8974.3619999999992</v>
      </c>
      <c r="K321">
        <f t="shared" si="38"/>
        <v>5.0942934181023469</v>
      </c>
      <c r="L321">
        <f t="shared" si="39"/>
        <v>6.3961094635652413</v>
      </c>
    </row>
    <row r="322" spans="1:12" x14ac:dyDescent="0.25">
      <c r="A322" t="str">
        <f t="shared" si="44"/>
        <v>MY8</v>
      </c>
      <c r="B322" t="str">
        <f t="shared" si="44"/>
        <v>M2+/- Chat cre</v>
      </c>
      <c r="C322">
        <f t="shared" si="44"/>
        <v>1</v>
      </c>
      <c r="D322">
        <v>5</v>
      </c>
      <c r="E322">
        <v>193.87700000000001</v>
      </c>
      <c r="F322">
        <v>13442.635</v>
      </c>
      <c r="G322">
        <v>2224.5619999999999</v>
      </c>
      <c r="H322">
        <v>2160.415</v>
      </c>
      <c r="I322">
        <v>17231.14</v>
      </c>
      <c r="K322">
        <f t="shared" si="38"/>
        <v>7.7458573867574829</v>
      </c>
      <c r="L322">
        <f t="shared" si="39"/>
        <v>7.9758472330547603</v>
      </c>
    </row>
    <row r="323" spans="1:12" x14ac:dyDescent="0.25">
      <c r="A323" t="str">
        <f t="shared" si="44"/>
        <v>MY8</v>
      </c>
      <c r="B323" t="str">
        <f t="shared" si="44"/>
        <v>M2+/- Chat cre</v>
      </c>
      <c r="C323">
        <f t="shared" si="44"/>
        <v>1</v>
      </c>
      <c r="D323">
        <v>6</v>
      </c>
      <c r="E323">
        <v>181.43100000000001</v>
      </c>
      <c r="F323">
        <v>12631.223</v>
      </c>
      <c r="G323">
        <v>1804.2550000000001</v>
      </c>
      <c r="H323">
        <v>1269.537</v>
      </c>
      <c r="I323">
        <v>21088.1</v>
      </c>
      <c r="K323">
        <f t="shared" si="38"/>
        <v>11.687982020279836</v>
      </c>
      <c r="L323">
        <f t="shared" si="39"/>
        <v>16.610858919432832</v>
      </c>
    </row>
    <row r="324" spans="1:12" x14ac:dyDescent="0.25">
      <c r="A324" t="str">
        <f t="shared" si="44"/>
        <v>MY8</v>
      </c>
      <c r="B324" t="str">
        <f t="shared" si="44"/>
        <v>M2+/- Chat cre</v>
      </c>
      <c r="C324">
        <f t="shared" si="44"/>
        <v>1</v>
      </c>
      <c r="D324">
        <v>7</v>
      </c>
      <c r="E324">
        <v>172.33500000000001</v>
      </c>
      <c r="F324">
        <v>9243.3970000000008</v>
      </c>
      <c r="G324">
        <v>1450.9680000000001</v>
      </c>
      <c r="H324">
        <v>921.51499999999999</v>
      </c>
      <c r="I324">
        <v>11205.147999999999</v>
      </c>
      <c r="K324">
        <f t="shared" si="38"/>
        <v>7.7225328194694844</v>
      </c>
      <c r="L324">
        <f t="shared" si="39"/>
        <v>12.159485195574678</v>
      </c>
    </row>
    <row r="325" spans="1:12" x14ac:dyDescent="0.25">
      <c r="A325" t="s">
        <v>101</v>
      </c>
      <c r="B325" t="s">
        <v>105</v>
      </c>
      <c r="C325">
        <v>1</v>
      </c>
      <c r="D325">
        <v>1</v>
      </c>
      <c r="E325">
        <v>191.48400000000001</v>
      </c>
      <c r="F325">
        <v>35156.887000000002</v>
      </c>
      <c r="G325">
        <v>6282.58</v>
      </c>
      <c r="H325">
        <v>2193.4459999999999</v>
      </c>
      <c r="I325">
        <v>37396.767</v>
      </c>
      <c r="K325">
        <f t="shared" si="38"/>
        <v>5.9524537689929931</v>
      </c>
      <c r="L325">
        <f t="shared" si="39"/>
        <v>17.04932193452677</v>
      </c>
    </row>
    <row r="326" spans="1:12" x14ac:dyDescent="0.25">
      <c r="A326" t="str">
        <f t="shared" ref="A326:C339" si="45">A325</f>
        <v>MY8</v>
      </c>
      <c r="B326" t="str">
        <f t="shared" si="45"/>
        <v>M2+/- Chat cre</v>
      </c>
      <c r="C326">
        <f t="shared" si="45"/>
        <v>1</v>
      </c>
      <c r="D326">
        <v>2</v>
      </c>
      <c r="E326">
        <v>165.155</v>
      </c>
      <c r="F326">
        <v>18145.953000000001</v>
      </c>
      <c r="G326">
        <v>3059.91</v>
      </c>
      <c r="H326">
        <v>1104.3820000000001</v>
      </c>
      <c r="I326">
        <v>21215.437000000002</v>
      </c>
      <c r="K326">
        <f t="shared" si="38"/>
        <v>6.9333532685601877</v>
      </c>
      <c r="L326">
        <f t="shared" si="39"/>
        <v>19.21023432109542</v>
      </c>
    </row>
    <row r="327" spans="1:12" x14ac:dyDescent="0.25">
      <c r="A327" t="str">
        <f t="shared" si="45"/>
        <v>MY8</v>
      </c>
      <c r="B327" t="str">
        <f t="shared" si="45"/>
        <v>M2+/- Chat cre</v>
      </c>
      <c r="C327">
        <f t="shared" si="45"/>
        <v>1</v>
      </c>
      <c r="D327">
        <v>3</v>
      </c>
      <c r="E327">
        <v>212.06800000000001</v>
      </c>
      <c r="F327">
        <v>36926.196000000004</v>
      </c>
      <c r="G327">
        <v>5944.1329999999998</v>
      </c>
      <c r="H327">
        <v>2041.2159999999999</v>
      </c>
      <c r="I327">
        <v>35269.383000000002</v>
      </c>
      <c r="K327">
        <f t="shared" si="38"/>
        <v>5.9334781035350321</v>
      </c>
      <c r="L327">
        <f t="shared" si="39"/>
        <v>17.278613826268266</v>
      </c>
    </row>
    <row r="328" spans="1:12" x14ac:dyDescent="0.25">
      <c r="A328" t="str">
        <f t="shared" si="45"/>
        <v>MY8</v>
      </c>
      <c r="B328" t="str">
        <f t="shared" si="45"/>
        <v>M2+/- Chat cre</v>
      </c>
      <c r="C328">
        <f t="shared" si="45"/>
        <v>1</v>
      </c>
      <c r="D328">
        <v>4</v>
      </c>
      <c r="E328">
        <v>190.048</v>
      </c>
      <c r="F328">
        <v>29776.672999999999</v>
      </c>
      <c r="G328">
        <v>4275.8310000000001</v>
      </c>
      <c r="H328">
        <v>2604.6570000000002</v>
      </c>
      <c r="I328">
        <v>34073.567999999999</v>
      </c>
      <c r="K328">
        <f t="shared" si="38"/>
        <v>7.968876225463541</v>
      </c>
      <c r="L328">
        <f t="shared" si="39"/>
        <v>13.081786968495274</v>
      </c>
    </row>
    <row r="329" spans="1:12" x14ac:dyDescent="0.25">
      <c r="A329" t="str">
        <f t="shared" si="45"/>
        <v>MY8</v>
      </c>
      <c r="B329" t="str">
        <f t="shared" si="45"/>
        <v>M2+/- Chat cre</v>
      </c>
      <c r="C329">
        <f t="shared" si="45"/>
        <v>1</v>
      </c>
      <c r="D329">
        <v>5</v>
      </c>
      <c r="E329">
        <v>174.72900000000001</v>
      </c>
      <c r="F329">
        <v>30240.543000000001</v>
      </c>
      <c r="G329">
        <v>4101.5810000000001</v>
      </c>
      <c r="H329">
        <v>1580.2190000000001</v>
      </c>
      <c r="I329">
        <v>39211.553999999996</v>
      </c>
      <c r="K329">
        <f t="shared" si="38"/>
        <v>9.5601071879355786</v>
      </c>
      <c r="L329">
        <f t="shared" si="39"/>
        <v>24.813999831668898</v>
      </c>
    </row>
    <row r="330" spans="1:12" x14ac:dyDescent="0.25">
      <c r="A330" t="str">
        <f t="shared" si="45"/>
        <v>MY8</v>
      </c>
      <c r="B330" t="str">
        <f t="shared" si="45"/>
        <v>M2+/- Chat cre</v>
      </c>
      <c r="C330">
        <f t="shared" si="45"/>
        <v>1</v>
      </c>
      <c r="D330">
        <v>6</v>
      </c>
      <c r="E330">
        <v>156.059</v>
      </c>
      <c r="F330">
        <v>31989.745999999999</v>
      </c>
      <c r="G330">
        <v>4345.2439999999997</v>
      </c>
      <c r="H330">
        <v>1331.769</v>
      </c>
      <c r="I330">
        <v>28251.026999999998</v>
      </c>
      <c r="K330">
        <f t="shared" si="38"/>
        <v>6.5015973786512333</v>
      </c>
      <c r="L330">
        <f t="shared" si="39"/>
        <v>21.213158588313739</v>
      </c>
    </row>
    <row r="331" spans="1:12" x14ac:dyDescent="0.25">
      <c r="A331" t="str">
        <f t="shared" si="45"/>
        <v>MY8</v>
      </c>
      <c r="B331" t="str">
        <f t="shared" si="45"/>
        <v>M2+/- Chat cre</v>
      </c>
      <c r="C331">
        <f t="shared" si="45"/>
        <v>1</v>
      </c>
      <c r="D331">
        <v>7</v>
      </c>
      <c r="E331">
        <v>193.399</v>
      </c>
      <c r="F331">
        <v>37443.680999999997</v>
      </c>
      <c r="G331">
        <v>5438.1369999999997</v>
      </c>
      <c r="H331">
        <v>1537.614</v>
      </c>
      <c r="I331">
        <v>44441.932000000001</v>
      </c>
      <c r="K331">
        <f t="shared" si="38"/>
        <v>8.1722714966540941</v>
      </c>
      <c r="L331">
        <f t="shared" si="39"/>
        <v>28.903178561069293</v>
      </c>
    </row>
    <row r="332" spans="1:12" x14ac:dyDescent="0.25">
      <c r="A332" t="str">
        <f t="shared" si="45"/>
        <v>MY8</v>
      </c>
      <c r="B332" t="str">
        <f t="shared" si="45"/>
        <v>M2+/- Chat cre</v>
      </c>
      <c r="C332">
        <f t="shared" si="45"/>
        <v>1</v>
      </c>
      <c r="D332">
        <v>8</v>
      </c>
      <c r="E332">
        <v>165.63300000000001</v>
      </c>
      <c r="F332">
        <v>26136.567999999999</v>
      </c>
      <c r="G332">
        <v>3015.8679999999999</v>
      </c>
      <c r="H332">
        <v>1271.931</v>
      </c>
      <c r="I332">
        <v>24774.639999999999</v>
      </c>
      <c r="K332">
        <f t="shared" si="38"/>
        <v>8.2147627150790417</v>
      </c>
      <c r="L332">
        <f t="shared" si="39"/>
        <v>19.477974827250847</v>
      </c>
    </row>
    <row r="333" spans="1:12" x14ac:dyDescent="0.25">
      <c r="A333" t="str">
        <f t="shared" si="45"/>
        <v>MY8</v>
      </c>
      <c r="B333" t="str">
        <f t="shared" si="45"/>
        <v>M2+/- Chat cre</v>
      </c>
      <c r="C333">
        <f t="shared" si="45"/>
        <v>1</v>
      </c>
      <c r="D333">
        <v>9</v>
      </c>
      <c r="E333">
        <v>239.35499999999999</v>
      </c>
      <c r="F333">
        <v>40034.455000000002</v>
      </c>
      <c r="G333">
        <v>3609.4679999999998</v>
      </c>
      <c r="H333">
        <v>1497.403</v>
      </c>
      <c r="I333">
        <v>25658.338</v>
      </c>
      <c r="K333">
        <f t="shared" si="38"/>
        <v>7.1086204393556063</v>
      </c>
      <c r="L333">
        <f t="shared" si="39"/>
        <v>17.135225453668784</v>
      </c>
    </row>
    <row r="334" spans="1:12" x14ac:dyDescent="0.25">
      <c r="A334" t="str">
        <f t="shared" si="45"/>
        <v>MY8</v>
      </c>
      <c r="B334" t="str">
        <f t="shared" si="45"/>
        <v>M2+/- Chat cre</v>
      </c>
      <c r="C334">
        <f t="shared" si="45"/>
        <v>1</v>
      </c>
      <c r="D334">
        <v>10</v>
      </c>
      <c r="E334">
        <v>163.71899999999999</v>
      </c>
      <c r="F334">
        <v>30926.054</v>
      </c>
      <c r="G334">
        <v>3403.623</v>
      </c>
      <c r="H334">
        <v>1006.247</v>
      </c>
      <c r="I334">
        <v>27185.899000000001</v>
      </c>
      <c r="K334">
        <f t="shared" si="38"/>
        <v>7.9873414299997387</v>
      </c>
      <c r="L334">
        <f t="shared" si="39"/>
        <v>27.017123032416496</v>
      </c>
    </row>
    <row r="335" spans="1:12" x14ac:dyDescent="0.25">
      <c r="A335" t="str">
        <f t="shared" si="45"/>
        <v>MY8</v>
      </c>
      <c r="B335" t="str">
        <f t="shared" si="45"/>
        <v>M2+/- Chat cre</v>
      </c>
      <c r="C335">
        <f t="shared" si="45"/>
        <v>1</v>
      </c>
      <c r="D335">
        <v>11</v>
      </c>
      <c r="E335">
        <v>282.43799999999999</v>
      </c>
      <c r="F335">
        <v>36794.550999999999</v>
      </c>
      <c r="G335">
        <v>3191.5549999999998</v>
      </c>
      <c r="H335">
        <v>1904.3050000000001</v>
      </c>
      <c r="I335">
        <v>39159.375</v>
      </c>
      <c r="K335">
        <f t="shared" si="38"/>
        <v>12.269685153475343</v>
      </c>
      <c r="L335">
        <f t="shared" si="39"/>
        <v>20.563604569646142</v>
      </c>
    </row>
    <row r="336" spans="1:12" x14ac:dyDescent="0.25">
      <c r="A336" t="str">
        <f t="shared" si="45"/>
        <v>MY8</v>
      </c>
      <c r="B336" t="str">
        <f t="shared" si="45"/>
        <v>M2+/- Chat cre</v>
      </c>
      <c r="C336">
        <f t="shared" si="45"/>
        <v>1</v>
      </c>
      <c r="D336">
        <v>12</v>
      </c>
      <c r="E336">
        <v>174.72900000000001</v>
      </c>
      <c r="F336">
        <v>23321.278999999999</v>
      </c>
      <c r="G336">
        <v>3038.3679999999999</v>
      </c>
      <c r="H336">
        <v>987.577</v>
      </c>
      <c r="I336">
        <v>37973.133000000002</v>
      </c>
      <c r="K336">
        <f t="shared" si="38"/>
        <v>12.497871554729382</v>
      </c>
      <c r="L336">
        <f t="shared" si="39"/>
        <v>38.450807380082772</v>
      </c>
    </row>
    <row r="337" spans="1:12" x14ac:dyDescent="0.25">
      <c r="A337" t="str">
        <f t="shared" si="45"/>
        <v>MY8</v>
      </c>
      <c r="B337" t="str">
        <f t="shared" si="45"/>
        <v>M2+/- Chat cre</v>
      </c>
      <c r="C337">
        <f t="shared" si="45"/>
        <v>1</v>
      </c>
      <c r="D337">
        <v>13</v>
      </c>
      <c r="E337">
        <v>151.27199999999999</v>
      </c>
      <c r="F337">
        <v>22991.927</v>
      </c>
      <c r="G337">
        <v>2788.96</v>
      </c>
      <c r="H337">
        <v>1281.0260000000001</v>
      </c>
      <c r="I337">
        <v>30522.981</v>
      </c>
      <c r="K337">
        <f t="shared" si="38"/>
        <v>10.944216123572945</v>
      </c>
      <c r="L337">
        <f t="shared" si="39"/>
        <v>23.826980092519587</v>
      </c>
    </row>
    <row r="338" spans="1:12" x14ac:dyDescent="0.25">
      <c r="A338" t="str">
        <f t="shared" si="45"/>
        <v>MY8</v>
      </c>
      <c r="B338" t="str">
        <f t="shared" si="45"/>
        <v>M2+/- Chat cre</v>
      </c>
      <c r="C338">
        <f t="shared" si="45"/>
        <v>1</v>
      </c>
      <c r="D338">
        <v>14</v>
      </c>
      <c r="E338">
        <v>200.57900000000001</v>
      </c>
      <c r="F338">
        <v>18568.652999999998</v>
      </c>
      <c r="G338">
        <v>2529.5</v>
      </c>
      <c r="H338">
        <v>1124.009</v>
      </c>
      <c r="I338">
        <v>22716.19</v>
      </c>
      <c r="K338">
        <f t="shared" si="38"/>
        <v>8.9805060288594571</v>
      </c>
      <c r="L338">
        <f t="shared" si="39"/>
        <v>20.209971628341052</v>
      </c>
    </row>
    <row r="339" spans="1:12" x14ac:dyDescent="0.25">
      <c r="A339" t="str">
        <f t="shared" si="45"/>
        <v>MY8</v>
      </c>
      <c r="B339" t="str">
        <f t="shared" si="45"/>
        <v>M2+/- Chat cre</v>
      </c>
      <c r="C339">
        <f t="shared" si="45"/>
        <v>1</v>
      </c>
      <c r="D339">
        <v>15</v>
      </c>
      <c r="E339">
        <v>154.62299999999999</v>
      </c>
      <c r="F339">
        <v>11791.566000000001</v>
      </c>
      <c r="G339">
        <v>2022.547</v>
      </c>
      <c r="H339">
        <v>1334.6410000000001</v>
      </c>
      <c r="I339">
        <v>13177.43</v>
      </c>
      <c r="K339">
        <f t="shared" ref="K339:K359" si="46">I339/G339</f>
        <v>6.5152651582385976</v>
      </c>
      <c r="L339">
        <f t="shared" ref="L339:L359" si="47">I339/H339</f>
        <v>9.8733891735680235</v>
      </c>
    </row>
    <row r="340" spans="1:12" x14ac:dyDescent="0.25">
      <c r="A340" t="s">
        <v>101</v>
      </c>
      <c r="B340" t="s">
        <v>105</v>
      </c>
      <c r="C340">
        <v>2</v>
      </c>
      <c r="D340">
        <v>1</v>
      </c>
      <c r="E340">
        <v>284.83199999999999</v>
      </c>
      <c r="F340">
        <v>30533.991000000002</v>
      </c>
      <c r="G340">
        <v>5718.6610000000001</v>
      </c>
      <c r="H340">
        <v>3035.0169999999998</v>
      </c>
      <c r="I340">
        <v>28740.268</v>
      </c>
      <c r="K340">
        <f t="shared" si="46"/>
        <v>5.0256988480345308</v>
      </c>
      <c r="L340">
        <f t="shared" si="47"/>
        <v>9.469557501654851</v>
      </c>
    </row>
    <row r="341" spans="1:12" x14ac:dyDescent="0.25">
      <c r="A341" t="str">
        <f t="shared" ref="A341:C348" si="48">A340</f>
        <v>MY8</v>
      </c>
      <c r="B341" t="str">
        <f t="shared" si="48"/>
        <v>M2+/- Chat cre</v>
      </c>
      <c r="C341">
        <f t="shared" si="48"/>
        <v>2</v>
      </c>
      <c r="D341">
        <v>2</v>
      </c>
      <c r="E341">
        <v>299.67200000000003</v>
      </c>
      <c r="F341">
        <v>31237.694</v>
      </c>
      <c r="G341">
        <v>6309.3879999999999</v>
      </c>
      <c r="H341">
        <v>2865.0749999999998</v>
      </c>
      <c r="I341">
        <v>30372.187999999998</v>
      </c>
      <c r="K341">
        <f t="shared" si="46"/>
        <v>4.8138088828900676</v>
      </c>
      <c r="L341">
        <f t="shared" si="47"/>
        <v>10.600835231189411</v>
      </c>
    </row>
    <row r="342" spans="1:12" x14ac:dyDescent="0.25">
      <c r="A342" t="str">
        <f t="shared" si="48"/>
        <v>MY8</v>
      </c>
      <c r="B342" t="str">
        <f t="shared" si="48"/>
        <v>M2+/- Chat cre</v>
      </c>
      <c r="C342">
        <f t="shared" si="48"/>
        <v>2</v>
      </c>
      <c r="D342">
        <v>3</v>
      </c>
      <c r="E342">
        <v>195.792</v>
      </c>
      <c r="F342">
        <v>23634.833999999999</v>
      </c>
      <c r="G342">
        <v>5306.0129999999999</v>
      </c>
      <c r="H342">
        <v>2256.1570000000002</v>
      </c>
      <c r="I342">
        <v>22504.600999999999</v>
      </c>
      <c r="K342">
        <f t="shared" si="46"/>
        <v>4.2413392127007601</v>
      </c>
      <c r="L342">
        <f t="shared" si="47"/>
        <v>9.9747495409229039</v>
      </c>
    </row>
    <row r="343" spans="1:12" x14ac:dyDescent="0.25">
      <c r="A343" t="str">
        <f t="shared" si="48"/>
        <v>MY8</v>
      </c>
      <c r="B343" t="str">
        <f t="shared" si="48"/>
        <v>M2+/- Chat cre</v>
      </c>
      <c r="C343">
        <f t="shared" si="48"/>
        <v>2</v>
      </c>
      <c r="D343">
        <v>4</v>
      </c>
      <c r="E343">
        <v>219.72800000000001</v>
      </c>
      <c r="F343">
        <v>22713.317999999999</v>
      </c>
      <c r="G343">
        <v>4420.4009999999998</v>
      </c>
      <c r="H343">
        <v>2104.8850000000002</v>
      </c>
      <c r="I343">
        <v>23350.002</v>
      </c>
      <c r="K343">
        <f t="shared" si="46"/>
        <v>5.282326648645677</v>
      </c>
      <c r="L343">
        <f t="shared" si="47"/>
        <v>11.093243573876956</v>
      </c>
    </row>
    <row r="344" spans="1:12" x14ac:dyDescent="0.25">
      <c r="A344" t="str">
        <f t="shared" si="48"/>
        <v>MY8</v>
      </c>
      <c r="B344" t="str">
        <f t="shared" si="48"/>
        <v>M2+/- Chat cre</v>
      </c>
      <c r="C344">
        <f t="shared" si="48"/>
        <v>2</v>
      </c>
      <c r="D344">
        <v>5</v>
      </c>
      <c r="E344">
        <v>281.95999999999998</v>
      </c>
      <c r="F344">
        <v>24240.879000000001</v>
      </c>
      <c r="G344">
        <v>4813.8999999999996</v>
      </c>
      <c r="H344">
        <v>2627.1559999999999</v>
      </c>
      <c r="I344">
        <v>24959.901000000002</v>
      </c>
      <c r="K344">
        <f t="shared" si="46"/>
        <v>5.1849645817320686</v>
      </c>
      <c r="L344">
        <f t="shared" si="47"/>
        <v>9.5007304476780217</v>
      </c>
    </row>
    <row r="345" spans="1:12" x14ac:dyDescent="0.25">
      <c r="A345" t="str">
        <f t="shared" si="48"/>
        <v>MY8</v>
      </c>
      <c r="B345" t="str">
        <f t="shared" si="48"/>
        <v>M2+/- Chat cre</v>
      </c>
      <c r="C345">
        <f t="shared" si="48"/>
        <v>2</v>
      </c>
      <c r="D345">
        <v>6</v>
      </c>
      <c r="E345">
        <v>166.11199999999999</v>
      </c>
      <c r="F345">
        <v>23666.906999999999</v>
      </c>
      <c r="G345">
        <v>4964.6940000000004</v>
      </c>
      <c r="H345">
        <v>1539.529</v>
      </c>
      <c r="I345">
        <v>24900.541000000001</v>
      </c>
      <c r="K345">
        <f t="shared" si="46"/>
        <v>5.0155238167750111</v>
      </c>
      <c r="L345">
        <f t="shared" si="47"/>
        <v>16.174129230433465</v>
      </c>
    </row>
    <row r="346" spans="1:12" x14ac:dyDescent="0.25">
      <c r="A346" t="str">
        <f t="shared" si="48"/>
        <v>MY8</v>
      </c>
      <c r="B346" t="str">
        <f t="shared" si="48"/>
        <v>M2+/- Chat cre</v>
      </c>
      <c r="C346">
        <f t="shared" si="48"/>
        <v>2</v>
      </c>
      <c r="D346">
        <v>7</v>
      </c>
      <c r="E346">
        <v>319.77800000000002</v>
      </c>
      <c r="F346">
        <v>35936.703999999998</v>
      </c>
      <c r="G346">
        <v>6620.549</v>
      </c>
      <c r="H346">
        <v>3187.7249999999999</v>
      </c>
      <c r="I346">
        <v>25126.012999999999</v>
      </c>
      <c r="K346">
        <f t="shared" si="46"/>
        <v>3.7951555074964327</v>
      </c>
      <c r="L346">
        <f t="shared" si="47"/>
        <v>7.8821143605549411</v>
      </c>
    </row>
    <row r="347" spans="1:12" x14ac:dyDescent="0.25">
      <c r="A347" t="str">
        <f t="shared" si="48"/>
        <v>MY8</v>
      </c>
      <c r="B347" t="str">
        <f t="shared" si="48"/>
        <v>M2+/- Chat cre</v>
      </c>
      <c r="C347">
        <f t="shared" si="48"/>
        <v>2</v>
      </c>
      <c r="D347">
        <v>8</v>
      </c>
      <c r="E347">
        <v>174.72900000000001</v>
      </c>
      <c r="F347">
        <v>17784.527999999998</v>
      </c>
      <c r="G347">
        <v>4516.6220000000003</v>
      </c>
      <c r="H347">
        <v>1742.502</v>
      </c>
      <c r="I347">
        <v>16160.267</v>
      </c>
      <c r="K347">
        <f t="shared" si="46"/>
        <v>3.5779542764481946</v>
      </c>
      <c r="L347">
        <f t="shared" si="47"/>
        <v>9.274174147289358</v>
      </c>
    </row>
    <row r="348" spans="1:12" x14ac:dyDescent="0.25">
      <c r="A348" t="str">
        <f t="shared" si="48"/>
        <v>MY8</v>
      </c>
      <c r="B348" t="str">
        <f t="shared" si="48"/>
        <v>M2+/- Chat cre</v>
      </c>
      <c r="C348">
        <f t="shared" si="48"/>
        <v>2</v>
      </c>
      <c r="D348">
        <v>9</v>
      </c>
      <c r="E348">
        <v>255.631</v>
      </c>
      <c r="F348">
        <v>14412.977999999999</v>
      </c>
      <c r="G348">
        <v>5195.4319999999998</v>
      </c>
      <c r="H348">
        <v>3793.7710000000002</v>
      </c>
      <c r="I348">
        <v>16028.621999999999</v>
      </c>
      <c r="K348">
        <f t="shared" si="46"/>
        <v>3.0851374823113842</v>
      </c>
      <c r="L348">
        <f t="shared" si="47"/>
        <v>4.2249840593963102</v>
      </c>
    </row>
    <row r="349" spans="1:12" x14ac:dyDescent="0.25">
      <c r="A349" t="s">
        <v>101</v>
      </c>
      <c r="B349" t="s">
        <v>105</v>
      </c>
      <c r="C349">
        <v>2</v>
      </c>
      <c r="D349">
        <v>1</v>
      </c>
      <c r="E349">
        <v>232.65299999999999</v>
      </c>
      <c r="F349">
        <v>24236.092000000001</v>
      </c>
      <c r="G349">
        <v>9723.0640000000003</v>
      </c>
      <c r="H349">
        <v>900.452</v>
      </c>
      <c r="I349">
        <v>31939.482</v>
      </c>
      <c r="K349">
        <f t="shared" si="46"/>
        <v>3.2849194451460977</v>
      </c>
      <c r="L349">
        <f t="shared" si="47"/>
        <v>35.470499260371454</v>
      </c>
    </row>
    <row r="350" spans="1:12" x14ac:dyDescent="0.25">
      <c r="A350" t="str">
        <f t="shared" ref="A350:C359" si="49">A349</f>
        <v>MY8</v>
      </c>
      <c r="B350" t="str">
        <f t="shared" si="49"/>
        <v>M2+/- Chat cre</v>
      </c>
      <c r="C350">
        <f t="shared" si="49"/>
        <v>2</v>
      </c>
      <c r="D350">
        <v>2</v>
      </c>
      <c r="E350">
        <v>218.291</v>
      </c>
      <c r="F350">
        <v>15155.456</v>
      </c>
      <c r="G350">
        <v>7604.2969999999996</v>
      </c>
      <c r="H350">
        <v>776.46600000000001</v>
      </c>
      <c r="I350">
        <v>7395.5789999999997</v>
      </c>
      <c r="K350">
        <f t="shared" si="46"/>
        <v>0.97255262386516472</v>
      </c>
      <c r="L350">
        <f t="shared" si="47"/>
        <v>9.5246656002967285</v>
      </c>
    </row>
    <row r="351" spans="1:12" x14ac:dyDescent="0.25">
      <c r="A351" t="str">
        <f t="shared" si="49"/>
        <v>MY8</v>
      </c>
      <c r="B351" t="str">
        <f t="shared" si="49"/>
        <v>M2+/- Chat cre</v>
      </c>
      <c r="C351">
        <f t="shared" si="49"/>
        <v>2</v>
      </c>
      <c r="D351">
        <v>3</v>
      </c>
      <c r="E351">
        <v>186.697</v>
      </c>
      <c r="F351">
        <v>14447.445</v>
      </c>
      <c r="G351">
        <v>4685.1279999999997</v>
      </c>
      <c r="H351">
        <v>514.61199999999997</v>
      </c>
      <c r="I351">
        <v>14029.531999999999</v>
      </c>
      <c r="K351">
        <f t="shared" si="46"/>
        <v>2.9944821144694447</v>
      </c>
      <c r="L351">
        <f t="shared" si="47"/>
        <v>27.262349109620452</v>
      </c>
    </row>
    <row r="352" spans="1:12" x14ac:dyDescent="0.25">
      <c r="A352" t="str">
        <f t="shared" si="49"/>
        <v>MY8</v>
      </c>
      <c r="B352" t="str">
        <f t="shared" si="49"/>
        <v>M2+/- Chat cre</v>
      </c>
      <c r="C352">
        <f t="shared" si="49"/>
        <v>2</v>
      </c>
      <c r="D352">
        <v>4</v>
      </c>
      <c r="E352">
        <v>207.28100000000001</v>
      </c>
      <c r="F352">
        <v>20789.385999999999</v>
      </c>
      <c r="G352">
        <v>5113.0940000000001</v>
      </c>
      <c r="H352">
        <v>739.60599999999999</v>
      </c>
      <c r="I352">
        <v>12310.009</v>
      </c>
      <c r="K352">
        <f t="shared" si="46"/>
        <v>2.4075459985675991</v>
      </c>
      <c r="L352">
        <f t="shared" si="47"/>
        <v>16.644009107551859</v>
      </c>
    </row>
    <row r="353" spans="1:12" x14ac:dyDescent="0.25">
      <c r="A353" t="str">
        <f t="shared" si="49"/>
        <v>MY8</v>
      </c>
      <c r="B353" t="str">
        <f t="shared" si="49"/>
        <v>M2+/- Chat cre</v>
      </c>
      <c r="C353">
        <f t="shared" si="49"/>
        <v>2</v>
      </c>
      <c r="D353">
        <v>5</v>
      </c>
      <c r="E353">
        <v>141.69800000000001</v>
      </c>
      <c r="F353">
        <v>16611.210999999999</v>
      </c>
      <c r="G353">
        <v>7698.6019999999999</v>
      </c>
      <c r="H353">
        <v>567.27</v>
      </c>
      <c r="I353">
        <v>12845.206</v>
      </c>
      <c r="K353">
        <f t="shared" si="46"/>
        <v>1.6685115037769196</v>
      </c>
      <c r="L353">
        <f t="shared" si="47"/>
        <v>22.643901493116154</v>
      </c>
    </row>
    <row r="354" spans="1:12" x14ac:dyDescent="0.25">
      <c r="A354" t="str">
        <f t="shared" si="49"/>
        <v>MY8</v>
      </c>
      <c r="B354" t="str">
        <f t="shared" si="49"/>
        <v>M2+/- Chat cre</v>
      </c>
      <c r="C354">
        <f t="shared" si="49"/>
        <v>2</v>
      </c>
      <c r="D354">
        <v>6</v>
      </c>
      <c r="E354">
        <v>157.97399999999999</v>
      </c>
      <c r="F354">
        <v>13767.678</v>
      </c>
      <c r="G354">
        <v>7002.5590000000002</v>
      </c>
      <c r="H354">
        <v>598.38699999999994</v>
      </c>
      <c r="I354">
        <v>10346.822</v>
      </c>
      <c r="K354">
        <f t="shared" si="46"/>
        <v>1.4775772685385442</v>
      </c>
      <c r="L354">
        <f t="shared" si="47"/>
        <v>17.291187809895604</v>
      </c>
    </row>
    <row r="355" spans="1:12" x14ac:dyDescent="0.25">
      <c r="A355" t="str">
        <f t="shared" si="49"/>
        <v>MY8</v>
      </c>
      <c r="B355" t="str">
        <f t="shared" si="49"/>
        <v>M2+/- Chat cre</v>
      </c>
      <c r="C355">
        <f t="shared" si="49"/>
        <v>2</v>
      </c>
      <c r="D355">
        <v>7</v>
      </c>
      <c r="E355">
        <v>117.28400000000001</v>
      </c>
      <c r="F355">
        <v>10434.904</v>
      </c>
      <c r="G355">
        <v>5457.2860000000001</v>
      </c>
      <c r="H355">
        <v>526.101</v>
      </c>
      <c r="I355">
        <v>5075.2759999999998</v>
      </c>
      <c r="K355">
        <f t="shared" si="46"/>
        <v>0.93000000366482527</v>
      </c>
      <c r="L355">
        <f t="shared" si="47"/>
        <v>9.646961324916699</v>
      </c>
    </row>
    <row r="356" spans="1:12" x14ac:dyDescent="0.25">
      <c r="A356" t="str">
        <f t="shared" si="49"/>
        <v>MY8</v>
      </c>
      <c r="B356" t="str">
        <f t="shared" si="49"/>
        <v>M2+/- Chat cre</v>
      </c>
      <c r="C356">
        <f t="shared" si="49"/>
        <v>2</v>
      </c>
      <c r="D356">
        <v>8</v>
      </c>
      <c r="E356">
        <v>156.53800000000001</v>
      </c>
      <c r="F356">
        <v>18492.060000000001</v>
      </c>
      <c r="G356">
        <v>6634.4319999999998</v>
      </c>
      <c r="H356">
        <v>648.17200000000003</v>
      </c>
      <c r="I356">
        <v>20680.240000000002</v>
      </c>
      <c r="K356">
        <f t="shared" si="46"/>
        <v>3.1171078398271326</v>
      </c>
      <c r="L356">
        <f t="shared" si="47"/>
        <v>31.90548187826688</v>
      </c>
    </row>
    <row r="357" spans="1:12" x14ac:dyDescent="0.25">
      <c r="A357" t="str">
        <f t="shared" si="49"/>
        <v>MY8</v>
      </c>
      <c r="B357" t="str">
        <f t="shared" si="49"/>
        <v>M2+/- Chat cre</v>
      </c>
      <c r="C357">
        <f t="shared" si="49"/>
        <v>2</v>
      </c>
      <c r="D357">
        <v>9</v>
      </c>
      <c r="E357">
        <v>128.29400000000001</v>
      </c>
      <c r="F357">
        <v>9301.3209999999999</v>
      </c>
      <c r="G357">
        <v>2893.319</v>
      </c>
      <c r="H357">
        <v>539.98400000000004</v>
      </c>
      <c r="I357">
        <v>5101.6049999999996</v>
      </c>
      <c r="K357">
        <f t="shared" si="46"/>
        <v>1.7632362694884316</v>
      </c>
      <c r="L357">
        <f t="shared" si="47"/>
        <v>9.4476965984177301</v>
      </c>
    </row>
    <row r="358" spans="1:12" x14ac:dyDescent="0.25">
      <c r="A358" t="str">
        <f t="shared" si="49"/>
        <v>MY8</v>
      </c>
      <c r="B358" t="str">
        <f t="shared" si="49"/>
        <v>M2+/- Chat cre</v>
      </c>
      <c r="C358">
        <f t="shared" si="49"/>
        <v>2</v>
      </c>
      <c r="D358">
        <v>10</v>
      </c>
      <c r="E358">
        <v>164.67599999999999</v>
      </c>
      <c r="F358">
        <v>9444.9339999999993</v>
      </c>
      <c r="G358">
        <v>3932.5970000000002</v>
      </c>
      <c r="H358">
        <v>478.709</v>
      </c>
      <c r="I358">
        <v>6094.9260000000004</v>
      </c>
      <c r="K358">
        <f t="shared" si="46"/>
        <v>1.5498475943505017</v>
      </c>
      <c r="L358">
        <f t="shared" si="47"/>
        <v>12.732006291922652</v>
      </c>
    </row>
    <row r="359" spans="1:12" x14ac:dyDescent="0.25">
      <c r="A359" t="str">
        <f t="shared" si="49"/>
        <v>MY8</v>
      </c>
      <c r="B359" t="str">
        <f t="shared" si="49"/>
        <v>M2+/- Chat cre</v>
      </c>
      <c r="C359">
        <f t="shared" si="49"/>
        <v>2</v>
      </c>
      <c r="D359">
        <v>11</v>
      </c>
      <c r="E359">
        <v>228.82300000000001</v>
      </c>
      <c r="F359">
        <v>18295.789000000001</v>
      </c>
      <c r="G359">
        <v>9108.8799999999992</v>
      </c>
      <c r="H359">
        <v>839.65599999999995</v>
      </c>
      <c r="I359">
        <v>25582.223000000002</v>
      </c>
      <c r="K359">
        <f t="shared" si="46"/>
        <v>2.8084927016274235</v>
      </c>
      <c r="L359">
        <f t="shared" si="47"/>
        <v>30.467504549482172</v>
      </c>
    </row>
    <row r="360" spans="1:12" x14ac:dyDescent="0.25">
      <c r="E360" s="1">
        <f t="shared" ref="E360:L360" si="50">AVERAGE(E193:E359)</f>
        <v>185.83950299401198</v>
      </c>
      <c r="F360" s="1">
        <f t="shared" si="50"/>
        <v>19854.69580239521</v>
      </c>
      <c r="G360" s="1">
        <f t="shared" si="50"/>
        <v>5246.312419161678</v>
      </c>
      <c r="H360" s="1">
        <f t="shared" si="50"/>
        <v>1968.5441736526948</v>
      </c>
      <c r="I360" s="1">
        <f t="shared" si="50"/>
        <v>25617.131365269473</v>
      </c>
      <c r="J360" s="1"/>
      <c r="K360" s="1">
        <f t="shared" si="50"/>
        <v>5.563713600585583</v>
      </c>
      <c r="L360" s="1">
        <f t="shared" si="50"/>
        <v>15.739433004208836</v>
      </c>
    </row>
    <row r="361" spans="1:12" x14ac:dyDescent="0.25">
      <c r="E361">
        <f t="shared" ref="E361:L361" si="51">STDEV(E193:E359)</f>
        <v>45.777587734541612</v>
      </c>
      <c r="F361">
        <f t="shared" si="51"/>
        <v>8944.1628370144863</v>
      </c>
      <c r="G361">
        <f t="shared" si="51"/>
        <v>2398.5351326948344</v>
      </c>
      <c r="H361">
        <f t="shared" si="51"/>
        <v>984.7392864222528</v>
      </c>
      <c r="I361">
        <f t="shared" si="51"/>
        <v>11081.610282663774</v>
      </c>
      <c r="K361">
        <f t="shared" si="51"/>
        <v>2.6898685214485978</v>
      </c>
      <c r="L361">
        <f t="shared" si="51"/>
        <v>9.1408134511758359</v>
      </c>
    </row>
    <row r="362" spans="1:12" ht="15.75" x14ac:dyDescent="0.25">
      <c r="E362" s="2">
        <f t="shared" ref="E362:L362" si="52">E361/SQRT(COUNT(E193:E359))</f>
        <v>3.5423760918358043</v>
      </c>
      <c r="F362" s="2">
        <f t="shared" si="52"/>
        <v>692.12009988502462</v>
      </c>
      <c r="G362" s="2">
        <f t="shared" si="52"/>
        <v>185.60422097286116</v>
      </c>
      <c r="H362" s="2">
        <f t="shared" si="52"/>
        <v>76.201413782262691</v>
      </c>
      <c r="I362" s="2">
        <f t="shared" si="52"/>
        <v>857.52074906144117</v>
      </c>
      <c r="J362" s="2"/>
      <c r="K362" s="2">
        <f t="shared" si="52"/>
        <v>0.20814827543591732</v>
      </c>
      <c r="L362" s="2">
        <f t="shared" si="52"/>
        <v>0.70733738127804047</v>
      </c>
    </row>
    <row r="364" spans="1:12" x14ac:dyDescent="0.25">
      <c r="K364">
        <f>TTEST(K2:K188,K193:K359,2,2)</f>
        <v>0.15733930468183743</v>
      </c>
    </row>
  </sheetData>
  <conditionalFormatting sqref="B1">
    <cfRule type="cellIs" dxfId="3" priority="1" operator="equal">
      <formula>"L-dopa + SAG"</formula>
    </cfRule>
    <cfRule type="cellIs" dxfId="2" priority="2" operator="equal">
      <formula>"mutant"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W151"/>
  <sheetViews>
    <sheetView tabSelected="1" zoomScale="55" zoomScaleNormal="55" workbookViewId="0">
      <selection activeCell="U56" sqref="U56"/>
    </sheetView>
  </sheetViews>
  <sheetFormatPr defaultRowHeight="15" x14ac:dyDescent="0.25"/>
  <sheetData>
    <row r="10" spans="1:23" x14ac:dyDescent="0.25">
      <c r="A10" s="16" t="s">
        <v>0</v>
      </c>
      <c r="B10" s="16" t="s">
        <v>49</v>
      </c>
      <c r="C10" s="16" t="s">
        <v>50</v>
      </c>
      <c r="D10" s="16" t="s">
        <v>51</v>
      </c>
      <c r="E10" s="16" t="s">
        <v>3</v>
      </c>
      <c r="F10" s="16" t="s">
        <v>51</v>
      </c>
      <c r="G10" s="16" t="s">
        <v>52</v>
      </c>
      <c r="H10" s="16" t="s">
        <v>53</v>
      </c>
      <c r="I10" s="16" t="s">
        <v>54</v>
      </c>
      <c r="J10" s="16"/>
      <c r="L10" s="16" t="s">
        <v>55</v>
      </c>
      <c r="M10" s="16" t="s">
        <v>56</v>
      </c>
      <c r="O10" s="16" t="s">
        <v>57</v>
      </c>
      <c r="T10" s="16" t="s">
        <v>55</v>
      </c>
      <c r="U10" s="16" t="s">
        <v>56</v>
      </c>
      <c r="W10" s="16" t="s">
        <v>57</v>
      </c>
    </row>
    <row r="11" spans="1:23" ht="15.75" x14ac:dyDescent="0.25">
      <c r="A11" t="s">
        <v>58</v>
      </c>
      <c r="B11" t="s">
        <v>59</v>
      </c>
      <c r="C11" t="s">
        <v>60</v>
      </c>
      <c r="D11">
        <v>1</v>
      </c>
      <c r="E11">
        <v>163.24</v>
      </c>
      <c r="F11">
        <v>6287.3670000000002</v>
      </c>
      <c r="G11">
        <v>1314.5360000000001</v>
      </c>
      <c r="H11">
        <v>1558.1990000000001</v>
      </c>
      <c r="I11">
        <v>4341.4139999999998</v>
      </c>
      <c r="K11">
        <f>I11/E11</f>
        <v>26.595283018867921</v>
      </c>
      <c r="L11">
        <f>I11/G11</f>
        <v>3.3026208487253292</v>
      </c>
      <c r="M11">
        <f>I11/H11</f>
        <v>2.7861742948108681</v>
      </c>
      <c r="O11">
        <f>L11/E11</f>
        <v>2.0231688610177219E-2</v>
      </c>
      <c r="P11">
        <f>M11/E11</f>
        <v>1.7067963089995516E-2</v>
      </c>
      <c r="R11" t="s">
        <v>59</v>
      </c>
      <c r="S11" t="s">
        <v>60</v>
      </c>
      <c r="T11" s="2">
        <v>3.7886722140927773</v>
      </c>
      <c r="U11" s="2">
        <v>3.4304880790355505</v>
      </c>
      <c r="V11" s="2"/>
      <c r="W11" s="2">
        <v>2.1919159065400946E-2</v>
      </c>
    </row>
    <row r="12" spans="1:23" x14ac:dyDescent="0.25">
      <c r="A12" t="str">
        <f t="shared" ref="A12:C19" si="0">A11</f>
        <v>EK3</v>
      </c>
      <c r="B12" t="str">
        <f t="shared" si="0"/>
        <v>control</v>
      </c>
      <c r="C12" t="str">
        <f t="shared" si="0"/>
        <v>Stim</v>
      </c>
      <c r="D12">
        <v>2</v>
      </c>
      <c r="E12">
        <v>238.39699999999999</v>
      </c>
      <c r="F12">
        <v>5395.5320000000002</v>
      </c>
      <c r="G12">
        <v>1469.1590000000001</v>
      </c>
      <c r="H12">
        <v>5341.4380000000001</v>
      </c>
      <c r="I12">
        <v>2894.7550000000001</v>
      </c>
      <c r="K12">
        <f t="shared" ref="K12:K49" si="1">I12/E12</f>
        <v>12.142581492216765</v>
      </c>
      <c r="L12">
        <f t="shared" ref="L12:L82" si="2">I12/G12</f>
        <v>1.9703483421467656</v>
      </c>
      <c r="M12">
        <f t="shared" ref="M12:M82" si="3">I12/H12</f>
        <v>0.54194301234985787</v>
      </c>
      <c r="O12">
        <f t="shared" ref="O12:O82" si="4">L12/E12</f>
        <v>8.2649879912363236E-3</v>
      </c>
      <c r="P12">
        <f t="shared" ref="P12:P49" si="5">M12/E12</f>
        <v>2.273279497434355E-3</v>
      </c>
      <c r="T12">
        <v>0.90369530743716475</v>
      </c>
      <c r="U12">
        <v>2.3861429718672702</v>
      </c>
      <c r="W12">
        <v>7.6972731680334319E-3</v>
      </c>
    </row>
    <row r="13" spans="1:23" ht="15.75" x14ac:dyDescent="0.25">
      <c r="A13" t="str">
        <f t="shared" si="0"/>
        <v>EK3</v>
      </c>
      <c r="B13" t="str">
        <f t="shared" si="0"/>
        <v>control</v>
      </c>
      <c r="C13" t="str">
        <f t="shared" si="0"/>
        <v>Stim</v>
      </c>
      <c r="D13">
        <v>3</v>
      </c>
      <c r="E13">
        <v>223.07900000000001</v>
      </c>
      <c r="F13">
        <v>6617.6769999999997</v>
      </c>
      <c r="G13">
        <v>1764.0440000000001</v>
      </c>
      <c r="H13">
        <v>1628.569</v>
      </c>
      <c r="I13">
        <v>5230.8559999999998</v>
      </c>
      <c r="K13">
        <f t="shared" si="1"/>
        <v>23.448446514463484</v>
      </c>
      <c r="L13">
        <f t="shared" si="2"/>
        <v>2.9652639049819616</v>
      </c>
      <c r="M13">
        <f t="shared" si="3"/>
        <v>3.2119339125330275</v>
      </c>
      <c r="O13">
        <f t="shared" si="4"/>
        <v>1.3292438575491021E-2</v>
      </c>
      <c r="P13">
        <f t="shared" si="5"/>
        <v>1.4398190383375519E-2</v>
      </c>
      <c r="T13" s="2">
        <v>0.14470706118223381</v>
      </c>
      <c r="U13" s="2">
        <v>0.38208866880008996</v>
      </c>
      <c r="V13" s="2"/>
      <c r="W13" s="2">
        <v>1.2325501417306277E-3</v>
      </c>
    </row>
    <row r="14" spans="1:23" x14ac:dyDescent="0.25">
      <c r="A14" t="str">
        <f t="shared" si="0"/>
        <v>EK3</v>
      </c>
      <c r="B14" t="str">
        <f t="shared" si="0"/>
        <v>control</v>
      </c>
      <c r="C14" t="str">
        <f t="shared" si="0"/>
        <v>Stim</v>
      </c>
      <c r="D14">
        <v>4</v>
      </c>
      <c r="E14">
        <v>247.971</v>
      </c>
      <c r="F14">
        <v>6527.6790000000001</v>
      </c>
      <c r="G14">
        <v>1465.808</v>
      </c>
      <c r="H14">
        <v>2612.7950000000001</v>
      </c>
      <c r="I14">
        <v>4514.7070000000003</v>
      </c>
      <c r="K14">
        <f t="shared" si="1"/>
        <v>18.206592706405186</v>
      </c>
      <c r="L14">
        <f t="shared" si="2"/>
        <v>3.0800125255149382</v>
      </c>
      <c r="M14">
        <f t="shared" si="3"/>
        <v>1.7279223972795417</v>
      </c>
      <c r="O14">
        <f t="shared" si="4"/>
        <v>1.2420857783833344E-2</v>
      </c>
      <c r="P14">
        <f t="shared" si="5"/>
        <v>6.9682438562555368E-3</v>
      </c>
    </row>
    <row r="15" spans="1:23" ht="15.75" x14ac:dyDescent="0.25">
      <c r="A15" t="str">
        <f t="shared" si="0"/>
        <v>EK3</v>
      </c>
      <c r="B15" t="str">
        <f t="shared" si="0"/>
        <v>control</v>
      </c>
      <c r="C15" t="str">
        <f t="shared" si="0"/>
        <v>Stim</v>
      </c>
      <c r="D15">
        <v>5</v>
      </c>
      <c r="E15">
        <v>198.18600000000001</v>
      </c>
      <c r="F15">
        <v>7610.0410000000002</v>
      </c>
      <c r="G15">
        <v>1515.5940000000001</v>
      </c>
      <c r="H15">
        <v>1818.616</v>
      </c>
      <c r="I15">
        <v>5531.0069999999996</v>
      </c>
      <c r="K15">
        <f t="shared" si="1"/>
        <v>27.908162029608548</v>
      </c>
      <c r="L15">
        <f t="shared" si="2"/>
        <v>3.6493988495599741</v>
      </c>
      <c r="M15">
        <f t="shared" si="3"/>
        <v>3.0413275809736633</v>
      </c>
      <c r="O15">
        <f t="shared" si="4"/>
        <v>1.8414009312262086E-2</v>
      </c>
      <c r="P15">
        <f t="shared" si="5"/>
        <v>1.5345824533386128E-2</v>
      </c>
      <c r="R15" t="s">
        <v>59</v>
      </c>
      <c r="S15" t="s">
        <v>61</v>
      </c>
      <c r="T15" s="2">
        <v>4.7180357372484627</v>
      </c>
      <c r="U15" s="2">
        <v>5.4305457679663549</v>
      </c>
      <c r="V15" s="2"/>
      <c r="W15" s="2">
        <v>2.7871027043517682E-2</v>
      </c>
    </row>
    <row r="16" spans="1:23" x14ac:dyDescent="0.25">
      <c r="A16" t="str">
        <f t="shared" si="0"/>
        <v>EK3</v>
      </c>
      <c r="B16" t="str">
        <f t="shared" si="0"/>
        <v>control</v>
      </c>
      <c r="C16" t="str">
        <f t="shared" si="0"/>
        <v>Stim</v>
      </c>
      <c r="D16">
        <v>6</v>
      </c>
      <c r="E16">
        <v>194.83500000000001</v>
      </c>
      <c r="F16">
        <v>4512.7920000000004</v>
      </c>
      <c r="G16">
        <v>1352.8320000000001</v>
      </c>
      <c r="H16">
        <v>2475.884</v>
      </c>
      <c r="I16">
        <v>3761.2190000000001</v>
      </c>
      <c r="K16">
        <f t="shared" si="1"/>
        <v>19.30463725716632</v>
      </c>
      <c r="L16">
        <f t="shared" si="2"/>
        <v>2.7802557893367394</v>
      </c>
      <c r="M16">
        <f t="shared" si="3"/>
        <v>1.5191418499412734</v>
      </c>
      <c r="O16">
        <f t="shared" si="4"/>
        <v>1.4269796439739982E-2</v>
      </c>
      <c r="P16">
        <f t="shared" si="5"/>
        <v>7.7970685448778372E-3</v>
      </c>
      <c r="T16">
        <v>0.87005297937015458</v>
      </c>
      <c r="U16">
        <v>2.891548823905798</v>
      </c>
      <c r="W16">
        <v>1.0394148908604772E-2</v>
      </c>
    </row>
    <row r="17" spans="1:23" ht="15.75" x14ac:dyDescent="0.25">
      <c r="A17" t="str">
        <f t="shared" si="0"/>
        <v>EK3</v>
      </c>
      <c r="B17" t="str">
        <f t="shared" si="0"/>
        <v>control</v>
      </c>
      <c r="C17" t="str">
        <f t="shared" si="0"/>
        <v>Stim</v>
      </c>
      <c r="D17">
        <v>7</v>
      </c>
      <c r="E17">
        <v>191.96199999999999</v>
      </c>
      <c r="F17">
        <v>8211.2999999999993</v>
      </c>
      <c r="G17">
        <v>1712.3430000000001</v>
      </c>
      <c r="H17">
        <v>3730.5810000000001</v>
      </c>
      <c r="I17">
        <v>6209.817</v>
      </c>
      <c r="K17">
        <f t="shared" si="1"/>
        <v>32.349199320698894</v>
      </c>
      <c r="L17">
        <f t="shared" si="2"/>
        <v>3.6265029845071926</v>
      </c>
      <c r="M17">
        <f t="shared" si="3"/>
        <v>1.6645710145417028</v>
      </c>
      <c r="O17">
        <f t="shared" si="4"/>
        <v>1.8891775374851236E-2</v>
      </c>
      <c r="P17">
        <f t="shared" si="5"/>
        <v>8.6713569067925055E-3</v>
      </c>
      <c r="T17" s="2">
        <v>0.14921285496100592</v>
      </c>
      <c r="U17" s="2">
        <v>0.49589653217032975</v>
      </c>
      <c r="V17" s="2"/>
      <c r="W17" s="2">
        <v>1.7825818315862706E-3</v>
      </c>
    </row>
    <row r="18" spans="1:23" x14ac:dyDescent="0.25">
      <c r="A18" t="str">
        <f t="shared" si="0"/>
        <v>EK3</v>
      </c>
      <c r="B18" t="str">
        <f t="shared" si="0"/>
        <v>control</v>
      </c>
      <c r="C18" t="str">
        <f t="shared" si="0"/>
        <v>Stim</v>
      </c>
      <c r="D18">
        <v>8</v>
      </c>
      <c r="E18">
        <v>171.857</v>
      </c>
      <c r="F18">
        <v>6112.6390000000001</v>
      </c>
      <c r="G18">
        <v>1495.4880000000001</v>
      </c>
      <c r="H18">
        <v>3910.576</v>
      </c>
      <c r="I18">
        <v>6278.7510000000002</v>
      </c>
      <c r="K18">
        <f t="shared" si="1"/>
        <v>36.534741092885362</v>
      </c>
      <c r="L18">
        <f t="shared" si="2"/>
        <v>4.1984629766337145</v>
      </c>
      <c r="M18">
        <f t="shared" si="3"/>
        <v>1.6055821444206686</v>
      </c>
      <c r="O18">
        <f t="shared" si="4"/>
        <v>2.4429979440079335E-2</v>
      </c>
      <c r="P18">
        <f t="shared" si="5"/>
        <v>9.3425472597605478E-3</v>
      </c>
    </row>
    <row r="19" spans="1:23" ht="15.75" x14ac:dyDescent="0.25">
      <c r="A19" t="str">
        <f t="shared" si="0"/>
        <v>EK3</v>
      </c>
      <c r="B19" t="str">
        <f t="shared" si="0"/>
        <v>control</v>
      </c>
      <c r="C19" t="str">
        <f t="shared" si="0"/>
        <v>Stim</v>
      </c>
      <c r="D19">
        <v>9</v>
      </c>
      <c r="E19">
        <v>200.1</v>
      </c>
      <c r="F19">
        <v>6302.6859999999997</v>
      </c>
      <c r="G19">
        <v>1494.53</v>
      </c>
      <c r="H19">
        <v>1804.7339999999999</v>
      </c>
      <c r="I19">
        <v>5374.4690000000001</v>
      </c>
      <c r="K19">
        <f t="shared" si="1"/>
        <v>26.858915542228885</v>
      </c>
      <c r="L19">
        <f t="shared" si="2"/>
        <v>3.5960930861207205</v>
      </c>
      <c r="M19">
        <f t="shared" si="3"/>
        <v>2.9779840131565098</v>
      </c>
      <c r="O19">
        <f t="shared" si="4"/>
        <v>1.7971479690758223E-2</v>
      </c>
      <c r="P19">
        <f t="shared" si="5"/>
        <v>1.4882478826369365E-2</v>
      </c>
      <c r="R19" t="s">
        <v>44</v>
      </c>
      <c r="S19" t="s">
        <v>60</v>
      </c>
      <c r="T19" s="2">
        <v>4.32091807405404</v>
      </c>
      <c r="U19" s="2">
        <v>7.0179870895347651</v>
      </c>
      <c r="V19" s="2"/>
      <c r="W19" s="2">
        <v>2.3968297555624862E-2</v>
      </c>
    </row>
    <row r="20" spans="1:23" x14ac:dyDescent="0.25">
      <c r="A20" t="s">
        <v>62</v>
      </c>
      <c r="B20" t="s">
        <v>59</v>
      </c>
      <c r="C20" t="s">
        <v>60</v>
      </c>
      <c r="D20">
        <v>1</v>
      </c>
      <c r="E20">
        <v>158.93100000000001</v>
      </c>
      <c r="F20">
        <v>6115.5110000000004</v>
      </c>
      <c r="G20">
        <v>1540.4860000000001</v>
      </c>
      <c r="H20">
        <v>1924.4110000000001</v>
      </c>
      <c r="I20">
        <v>5137.0290000000005</v>
      </c>
      <c r="K20">
        <f t="shared" si="1"/>
        <v>32.322385186024121</v>
      </c>
      <c r="L20">
        <f t="shared" si="2"/>
        <v>3.3346807436094843</v>
      </c>
      <c r="M20">
        <f t="shared" si="3"/>
        <v>2.6694032615693843</v>
      </c>
      <c r="O20">
        <f t="shared" si="4"/>
        <v>2.0981940235759444E-2</v>
      </c>
      <c r="P20">
        <f t="shared" si="5"/>
        <v>1.6795988583532376E-2</v>
      </c>
      <c r="T20">
        <v>0.70771798156183441</v>
      </c>
      <c r="U20">
        <v>6.6705775631692097</v>
      </c>
      <c r="W20">
        <v>7.5446895649362144E-3</v>
      </c>
    </row>
    <row r="21" spans="1:23" ht="15.75" x14ac:dyDescent="0.25">
      <c r="A21" t="str">
        <f t="shared" ref="A21:C25" si="6">A20</f>
        <v>FD3</v>
      </c>
      <c r="B21" t="str">
        <f t="shared" si="6"/>
        <v>control</v>
      </c>
      <c r="C21" t="str">
        <f t="shared" si="6"/>
        <v>Stim</v>
      </c>
      <c r="D21">
        <v>2</v>
      </c>
      <c r="E21">
        <v>190.52600000000001</v>
      </c>
      <c r="F21">
        <v>9234.7800000000007</v>
      </c>
      <c r="G21">
        <v>2310.2510000000002</v>
      </c>
      <c r="H21">
        <v>1392.087</v>
      </c>
      <c r="I21">
        <v>10973.931</v>
      </c>
      <c r="K21">
        <f t="shared" si="1"/>
        <v>57.598075853164396</v>
      </c>
      <c r="L21">
        <f t="shared" si="2"/>
        <v>4.7501033437492284</v>
      </c>
      <c r="M21">
        <f t="shared" si="3"/>
        <v>7.8830784282878872</v>
      </c>
      <c r="O21">
        <f t="shared" si="4"/>
        <v>2.4931522961429035E-2</v>
      </c>
      <c r="P21">
        <f t="shared" si="5"/>
        <v>4.1375342096553157E-2</v>
      </c>
      <c r="T21" s="2">
        <v>0.14154359631236688</v>
      </c>
      <c r="U21" s="2">
        <v>1.334115512633842</v>
      </c>
      <c r="V21" s="2"/>
      <c r="W21" s="2">
        <v>1.5089379129872428E-3</v>
      </c>
    </row>
    <row r="22" spans="1:23" x14ac:dyDescent="0.25">
      <c r="A22" t="str">
        <f t="shared" si="6"/>
        <v>FD3</v>
      </c>
      <c r="B22" t="str">
        <f t="shared" si="6"/>
        <v>control</v>
      </c>
      <c r="C22" t="str">
        <f t="shared" si="6"/>
        <v>Stim</v>
      </c>
      <c r="D22">
        <v>3</v>
      </c>
      <c r="E22">
        <v>151.751</v>
      </c>
      <c r="F22">
        <v>6239.4960000000001</v>
      </c>
      <c r="G22">
        <v>1168.529</v>
      </c>
      <c r="H22">
        <v>1146.9870000000001</v>
      </c>
      <c r="I22">
        <v>3058.473</v>
      </c>
      <c r="K22">
        <f t="shared" si="1"/>
        <v>20.15454922867065</v>
      </c>
      <c r="L22">
        <f t="shared" si="2"/>
        <v>2.6173702150310345</v>
      </c>
      <c r="M22">
        <f t="shared" si="3"/>
        <v>2.6665280426020521</v>
      </c>
      <c r="O22">
        <f t="shared" si="4"/>
        <v>1.7247795500728393E-2</v>
      </c>
      <c r="P22">
        <f t="shared" si="5"/>
        <v>1.7571732921707613E-2</v>
      </c>
    </row>
    <row r="23" spans="1:23" ht="15.75" x14ac:dyDescent="0.25">
      <c r="A23" t="str">
        <f t="shared" si="6"/>
        <v>FD3</v>
      </c>
      <c r="B23" t="str">
        <f t="shared" si="6"/>
        <v>control</v>
      </c>
      <c r="C23" t="str">
        <f t="shared" si="6"/>
        <v>Stim</v>
      </c>
      <c r="D23">
        <v>4</v>
      </c>
      <c r="E23">
        <v>200.57900000000001</v>
      </c>
      <c r="F23">
        <v>9994.4920000000002</v>
      </c>
      <c r="G23">
        <v>1977.548</v>
      </c>
      <c r="H23">
        <v>2934.009</v>
      </c>
      <c r="I23">
        <v>6096.3620000000001</v>
      </c>
      <c r="K23">
        <f t="shared" si="1"/>
        <v>30.393819891414356</v>
      </c>
      <c r="L23">
        <f t="shared" si="2"/>
        <v>3.0827883823806048</v>
      </c>
      <c r="M23">
        <f t="shared" si="3"/>
        <v>2.0778266188004193</v>
      </c>
      <c r="O23">
        <f t="shared" si="4"/>
        <v>1.5369447361790639E-2</v>
      </c>
      <c r="P23">
        <f t="shared" si="5"/>
        <v>1.0359143373934556E-2</v>
      </c>
      <c r="R23" t="s">
        <v>44</v>
      </c>
      <c r="S23" t="s">
        <v>61</v>
      </c>
      <c r="T23" s="2">
        <v>4.2721690806370995</v>
      </c>
      <c r="U23" s="2">
        <v>4.7139929310274438</v>
      </c>
      <c r="V23" s="2"/>
      <c r="W23" s="2">
        <v>2.7969784650109825E-2</v>
      </c>
    </row>
    <row r="24" spans="1:23" x14ac:dyDescent="0.25">
      <c r="A24" t="str">
        <f t="shared" si="6"/>
        <v>FD3</v>
      </c>
      <c r="B24" t="str">
        <f t="shared" si="6"/>
        <v>control</v>
      </c>
      <c r="C24" t="str">
        <f t="shared" si="6"/>
        <v>Stim</v>
      </c>
      <c r="D24">
        <v>5</v>
      </c>
      <c r="E24">
        <v>149.357</v>
      </c>
      <c r="F24">
        <v>7549.2449999999999</v>
      </c>
      <c r="G24">
        <v>1511.7639999999999</v>
      </c>
      <c r="H24">
        <v>1160.8699999999999</v>
      </c>
      <c r="I24">
        <v>5614.3019999999997</v>
      </c>
      <c r="K24">
        <f t="shared" si="1"/>
        <v>37.589815006996659</v>
      </c>
      <c r="L24">
        <f t="shared" si="2"/>
        <v>3.7137423566112173</v>
      </c>
      <c r="M24">
        <f t="shared" si="3"/>
        <v>4.8362883010156175</v>
      </c>
      <c r="O24">
        <f t="shared" si="4"/>
        <v>2.4864869785890299E-2</v>
      </c>
      <c r="P24">
        <f t="shared" si="5"/>
        <v>3.2380727391522444E-2</v>
      </c>
      <c r="T24">
        <v>0.57640466102758203</v>
      </c>
      <c r="U24">
        <v>3.701903444380819</v>
      </c>
      <c r="W24">
        <v>7.3049282482593207E-3</v>
      </c>
    </row>
    <row r="25" spans="1:23" ht="15.75" x14ac:dyDescent="0.25">
      <c r="A25" t="str">
        <f t="shared" si="6"/>
        <v>FD3</v>
      </c>
      <c r="B25" t="str">
        <f t="shared" si="6"/>
        <v>control</v>
      </c>
      <c r="C25" t="str">
        <f t="shared" si="6"/>
        <v>Stim</v>
      </c>
      <c r="D25">
        <v>6</v>
      </c>
      <c r="E25">
        <v>101.486</v>
      </c>
      <c r="F25">
        <v>5246.6530000000002</v>
      </c>
      <c r="G25">
        <v>827.21</v>
      </c>
      <c r="H25">
        <v>1207.7829999999999</v>
      </c>
      <c r="I25">
        <v>3042.6759999999999</v>
      </c>
      <c r="K25">
        <f t="shared" si="1"/>
        <v>29.981238791557455</v>
      </c>
      <c r="L25">
        <f t="shared" si="2"/>
        <v>3.6782388994330337</v>
      </c>
      <c r="M25">
        <f t="shared" si="3"/>
        <v>2.5192240659125025</v>
      </c>
      <c r="O25">
        <f t="shared" si="4"/>
        <v>3.6243806036626074E-2</v>
      </c>
      <c r="P25">
        <f t="shared" si="5"/>
        <v>2.4823365448559429E-2</v>
      </c>
      <c r="T25" s="2">
        <v>0.10893024197267615</v>
      </c>
      <c r="U25" s="2">
        <v>0.69959399224321961</v>
      </c>
      <c r="V25" s="2"/>
      <c r="W25" s="2">
        <v>1.3805016778617757E-3</v>
      </c>
    </row>
    <row r="26" spans="1:23" x14ac:dyDescent="0.25">
      <c r="A26" t="s">
        <v>63</v>
      </c>
      <c r="B26" t="s">
        <v>59</v>
      </c>
      <c r="C26" t="s">
        <v>60</v>
      </c>
      <c r="D26">
        <v>1</v>
      </c>
      <c r="E26">
        <v>134.517</v>
      </c>
      <c r="F26">
        <v>13969.694</v>
      </c>
      <c r="G26">
        <v>2341.846</v>
      </c>
      <c r="H26">
        <v>2114.9380000000001</v>
      </c>
      <c r="I26">
        <v>13066.848</v>
      </c>
      <c r="K26">
        <f t="shared" si="1"/>
        <v>97.139008452463258</v>
      </c>
      <c r="L26">
        <f t="shared" si="2"/>
        <v>5.5797212967889438</v>
      </c>
      <c r="M26">
        <f t="shared" si="3"/>
        <v>6.178359838444436</v>
      </c>
      <c r="O26">
        <f t="shared" si="4"/>
        <v>4.1479673920686189E-2</v>
      </c>
      <c r="P26">
        <f t="shared" si="5"/>
        <v>4.5929955607428324E-2</v>
      </c>
    </row>
    <row r="27" spans="1:23" x14ac:dyDescent="0.25">
      <c r="A27" t="str">
        <f t="shared" ref="A27:C33" si="7">A26</f>
        <v>GD1</v>
      </c>
      <c r="B27" t="str">
        <f t="shared" si="7"/>
        <v>control</v>
      </c>
      <c r="C27" t="str">
        <f t="shared" si="7"/>
        <v>Stim</v>
      </c>
      <c r="D27">
        <v>2</v>
      </c>
      <c r="E27">
        <v>130.209</v>
      </c>
      <c r="F27">
        <v>14538.4</v>
      </c>
      <c r="G27">
        <v>2658.7510000000002</v>
      </c>
      <c r="H27">
        <v>2255.6779999999999</v>
      </c>
      <c r="I27">
        <v>13136.261</v>
      </c>
      <c r="K27">
        <f t="shared" si="1"/>
        <v>100.88596794384412</v>
      </c>
      <c r="L27">
        <f t="shared" si="2"/>
        <v>4.9407639150864444</v>
      </c>
      <c r="M27">
        <f t="shared" si="3"/>
        <v>5.8236419382553724</v>
      </c>
      <c r="O27">
        <f t="shared" si="4"/>
        <v>3.7944872590116231E-2</v>
      </c>
      <c r="P27">
        <f t="shared" si="5"/>
        <v>4.4725341092054866E-2</v>
      </c>
    </row>
    <row r="28" spans="1:23" x14ac:dyDescent="0.25">
      <c r="A28" t="str">
        <f t="shared" si="7"/>
        <v>GD1</v>
      </c>
      <c r="B28" t="str">
        <f t="shared" si="7"/>
        <v>control</v>
      </c>
      <c r="C28" t="str">
        <f t="shared" si="7"/>
        <v>Stim</v>
      </c>
      <c r="D28">
        <v>3</v>
      </c>
      <c r="E28">
        <v>200.57900000000001</v>
      </c>
      <c r="F28">
        <v>11465.565000000001</v>
      </c>
      <c r="G28">
        <v>2096.7469999999998</v>
      </c>
      <c r="H28">
        <v>2354.7710000000002</v>
      </c>
      <c r="I28">
        <v>11950.019</v>
      </c>
      <c r="K28">
        <f t="shared" si="1"/>
        <v>59.577617796479188</v>
      </c>
      <c r="L28">
        <f t="shared" si="2"/>
        <v>5.6993137464844361</v>
      </c>
      <c r="M28">
        <f t="shared" si="3"/>
        <v>5.074811520950445</v>
      </c>
      <c r="O28">
        <f t="shared" si="4"/>
        <v>2.8414309306978476E-2</v>
      </c>
      <c r="P28">
        <f t="shared" si="5"/>
        <v>2.5300811754722301E-2</v>
      </c>
    </row>
    <row r="29" spans="1:23" x14ac:dyDescent="0.25">
      <c r="A29" t="str">
        <f t="shared" si="7"/>
        <v>GD1</v>
      </c>
      <c r="B29" t="str">
        <f t="shared" si="7"/>
        <v>control</v>
      </c>
      <c r="C29" t="str">
        <f t="shared" si="7"/>
        <v>Stim</v>
      </c>
      <c r="D29">
        <v>4</v>
      </c>
      <c r="E29">
        <v>211.11099999999999</v>
      </c>
      <c r="F29">
        <v>17598.310000000001</v>
      </c>
      <c r="G29">
        <v>2954.5940000000001</v>
      </c>
      <c r="H29">
        <v>2078.556</v>
      </c>
      <c r="I29">
        <v>16836.683000000001</v>
      </c>
      <c r="K29">
        <f t="shared" si="1"/>
        <v>79.752750922500496</v>
      </c>
      <c r="L29">
        <f t="shared" si="2"/>
        <v>5.6984760004251012</v>
      </c>
      <c r="M29">
        <f t="shared" si="3"/>
        <v>8.1001825305644886</v>
      </c>
      <c r="O29">
        <f t="shared" si="4"/>
        <v>2.6992795261379564E-2</v>
      </c>
      <c r="P29">
        <f t="shared" si="5"/>
        <v>3.8369305865466455E-2</v>
      </c>
    </row>
    <row r="30" spans="1:23" x14ac:dyDescent="0.25">
      <c r="A30" t="str">
        <f t="shared" si="7"/>
        <v>GD1</v>
      </c>
      <c r="B30" t="str">
        <f t="shared" si="7"/>
        <v>control</v>
      </c>
      <c r="C30" t="str">
        <f t="shared" si="7"/>
        <v>Stim</v>
      </c>
      <c r="D30">
        <v>5</v>
      </c>
      <c r="E30">
        <v>147.92099999999999</v>
      </c>
      <c r="F30">
        <v>15534.593999999999</v>
      </c>
      <c r="G30">
        <v>2314.5590000000002</v>
      </c>
      <c r="H30">
        <v>2779.8649999999998</v>
      </c>
      <c r="I30">
        <v>9993.0560000000005</v>
      </c>
      <c r="K30">
        <f t="shared" si="1"/>
        <v>67.556709324571912</v>
      </c>
      <c r="L30">
        <f t="shared" si="2"/>
        <v>4.3174773250541465</v>
      </c>
      <c r="M30">
        <f t="shared" si="3"/>
        <v>3.5947990280103537</v>
      </c>
      <c r="O30">
        <f t="shared" si="4"/>
        <v>2.9187724021972179E-2</v>
      </c>
      <c r="P30">
        <f t="shared" si="5"/>
        <v>2.4302154717790941E-2</v>
      </c>
    </row>
    <row r="31" spans="1:23" x14ac:dyDescent="0.25">
      <c r="A31" t="str">
        <f t="shared" si="7"/>
        <v>GD1</v>
      </c>
      <c r="B31" t="str">
        <f t="shared" si="7"/>
        <v>control</v>
      </c>
      <c r="C31" t="str">
        <f t="shared" si="7"/>
        <v>Stim</v>
      </c>
      <c r="D31">
        <v>6</v>
      </c>
      <c r="E31">
        <v>174.72900000000001</v>
      </c>
      <c r="F31">
        <v>8575.598</v>
      </c>
      <c r="G31">
        <v>1671.174</v>
      </c>
      <c r="H31">
        <v>2919.1689999999999</v>
      </c>
      <c r="I31">
        <v>6749.8010000000004</v>
      </c>
      <c r="K31">
        <f t="shared" si="1"/>
        <v>38.630112917718293</v>
      </c>
      <c r="L31">
        <f t="shared" si="2"/>
        <v>4.0389576429504048</v>
      </c>
      <c r="M31">
        <f t="shared" si="3"/>
        <v>2.312233721309044</v>
      </c>
      <c r="O31">
        <f t="shared" si="4"/>
        <v>2.3115554046268246E-2</v>
      </c>
      <c r="P31">
        <f t="shared" si="5"/>
        <v>1.3233256765099347E-2</v>
      </c>
    </row>
    <row r="32" spans="1:23" x14ac:dyDescent="0.25">
      <c r="A32" t="str">
        <f t="shared" si="7"/>
        <v>GD1</v>
      </c>
      <c r="B32" t="str">
        <f t="shared" si="7"/>
        <v>control</v>
      </c>
      <c r="C32" t="str">
        <f t="shared" si="7"/>
        <v>Stim</v>
      </c>
      <c r="D32">
        <v>7</v>
      </c>
      <c r="E32">
        <v>160.36799999999999</v>
      </c>
      <c r="F32">
        <v>7828.8109999999997</v>
      </c>
      <c r="G32">
        <v>1648.675</v>
      </c>
      <c r="H32">
        <v>2381.1</v>
      </c>
      <c r="I32">
        <v>6325.6639999999998</v>
      </c>
      <c r="K32">
        <f t="shared" si="1"/>
        <v>39.444677242342614</v>
      </c>
      <c r="L32">
        <f t="shared" si="2"/>
        <v>3.8368168377636587</v>
      </c>
      <c r="M32">
        <f t="shared" si="3"/>
        <v>2.6566141699214647</v>
      </c>
      <c r="O32">
        <f t="shared" si="4"/>
        <v>2.3925077557640295E-2</v>
      </c>
      <c r="P32">
        <f t="shared" si="5"/>
        <v>1.6565737366067201E-2</v>
      </c>
    </row>
    <row r="33" spans="1:16" x14ac:dyDescent="0.25">
      <c r="A33" t="str">
        <f t="shared" si="7"/>
        <v>GD1</v>
      </c>
      <c r="B33" t="str">
        <f t="shared" si="7"/>
        <v>control</v>
      </c>
      <c r="C33" t="str">
        <f t="shared" si="7"/>
        <v>Stim</v>
      </c>
      <c r="D33">
        <v>8</v>
      </c>
      <c r="E33">
        <v>150.79300000000001</v>
      </c>
      <c r="F33">
        <v>10558.411</v>
      </c>
      <c r="G33">
        <v>1620.91</v>
      </c>
      <c r="H33">
        <v>1897.125</v>
      </c>
      <c r="I33">
        <v>8018.38</v>
      </c>
      <c r="K33">
        <f t="shared" si="1"/>
        <v>53.174749491024116</v>
      </c>
      <c r="L33">
        <f t="shared" si="2"/>
        <v>4.9468385042969691</v>
      </c>
      <c r="M33">
        <f t="shared" si="3"/>
        <v>4.2265955063583052</v>
      </c>
      <c r="O33">
        <f t="shared" si="4"/>
        <v>3.2805491662722862E-2</v>
      </c>
      <c r="P33">
        <f t="shared" si="5"/>
        <v>2.8029122746800614E-2</v>
      </c>
    </row>
    <row r="34" spans="1:16" x14ac:dyDescent="0.25">
      <c r="A34" t="s">
        <v>64</v>
      </c>
      <c r="B34" t="s">
        <v>23</v>
      </c>
      <c r="C34" t="s">
        <v>60</v>
      </c>
      <c r="D34">
        <v>1</v>
      </c>
      <c r="E34">
        <v>226.429</v>
      </c>
      <c r="F34">
        <v>18261.322</v>
      </c>
      <c r="G34">
        <v>3277.7220000000002</v>
      </c>
      <c r="H34">
        <v>2815.768</v>
      </c>
      <c r="I34">
        <v>14416.329</v>
      </c>
      <c r="K34">
        <f t="shared" si="1"/>
        <v>63.668209460802281</v>
      </c>
      <c r="L34">
        <f t="shared" si="2"/>
        <v>4.3982769130511983</v>
      </c>
      <c r="M34">
        <f t="shared" si="3"/>
        <v>5.119856820590333</v>
      </c>
      <c r="O34">
        <f t="shared" si="4"/>
        <v>1.9424530042755999E-2</v>
      </c>
      <c r="P34">
        <f t="shared" si="5"/>
        <v>2.2611312246180185E-2</v>
      </c>
    </row>
    <row r="35" spans="1:16" x14ac:dyDescent="0.25">
      <c r="A35" t="str">
        <f t="shared" ref="A35:C41" si="8">A34</f>
        <v>GJ1</v>
      </c>
      <c r="B35" t="str">
        <f t="shared" si="8"/>
        <v>Control</v>
      </c>
      <c r="C35" t="str">
        <f t="shared" si="8"/>
        <v>Stim</v>
      </c>
      <c r="D35">
        <v>2</v>
      </c>
      <c r="E35">
        <v>251.322</v>
      </c>
      <c r="F35">
        <v>9315.6820000000007</v>
      </c>
      <c r="G35">
        <v>1951.6980000000001</v>
      </c>
      <c r="H35">
        <v>4034.5619999999999</v>
      </c>
      <c r="I35">
        <v>6697.143</v>
      </c>
      <c r="K35">
        <f t="shared" si="1"/>
        <v>26.647659178265332</v>
      </c>
      <c r="L35">
        <f t="shared" si="2"/>
        <v>3.4314443115686952</v>
      </c>
      <c r="M35">
        <f t="shared" si="3"/>
        <v>1.6599430124013461</v>
      </c>
      <c r="O35">
        <f t="shared" si="4"/>
        <v>1.3653577130409177E-2</v>
      </c>
      <c r="P35">
        <f t="shared" si="5"/>
        <v>6.6048456259354378E-3</v>
      </c>
    </row>
    <row r="36" spans="1:16" x14ac:dyDescent="0.25">
      <c r="A36" t="str">
        <f t="shared" si="8"/>
        <v>GJ1</v>
      </c>
      <c r="B36" t="str">
        <f t="shared" si="8"/>
        <v>Control</v>
      </c>
      <c r="C36" t="str">
        <f t="shared" si="8"/>
        <v>Stim</v>
      </c>
      <c r="D36">
        <v>3</v>
      </c>
      <c r="E36">
        <v>317.863</v>
      </c>
      <c r="F36">
        <v>7472.652</v>
      </c>
      <c r="G36">
        <v>1791.809</v>
      </c>
      <c r="H36">
        <v>3366.7620000000002</v>
      </c>
      <c r="I36">
        <v>4483.5910000000003</v>
      </c>
      <c r="K36">
        <f t="shared" si="1"/>
        <v>14.105419630469731</v>
      </c>
      <c r="L36">
        <f t="shared" si="2"/>
        <v>2.5022706103161667</v>
      </c>
      <c r="M36">
        <f t="shared" si="3"/>
        <v>1.3317219928227775</v>
      </c>
      <c r="O36">
        <f t="shared" si="4"/>
        <v>7.8721669722999106E-3</v>
      </c>
      <c r="P36">
        <f t="shared" si="5"/>
        <v>4.189609966629578E-3</v>
      </c>
    </row>
    <row r="37" spans="1:16" x14ac:dyDescent="0.25">
      <c r="A37" t="str">
        <f t="shared" si="8"/>
        <v>GJ1</v>
      </c>
      <c r="B37" t="str">
        <f t="shared" si="8"/>
        <v>Control</v>
      </c>
      <c r="C37" t="str">
        <f t="shared" si="8"/>
        <v>Stim</v>
      </c>
      <c r="D37">
        <v>4</v>
      </c>
      <c r="E37">
        <v>264.24799999999999</v>
      </c>
      <c r="F37">
        <v>7657.9120000000003</v>
      </c>
      <c r="G37">
        <v>1948.825</v>
      </c>
      <c r="H37">
        <v>4980.491</v>
      </c>
      <c r="I37">
        <v>5535.7939999999999</v>
      </c>
      <c r="K37">
        <f t="shared" si="1"/>
        <v>20.94923708031849</v>
      </c>
      <c r="L37">
        <f t="shared" si="2"/>
        <v>2.8405803496978947</v>
      </c>
      <c r="M37">
        <f t="shared" si="3"/>
        <v>1.1114956336634279</v>
      </c>
      <c r="O37">
        <f t="shared" si="4"/>
        <v>1.0749675871521808E-2</v>
      </c>
      <c r="P37">
        <f t="shared" si="5"/>
        <v>4.2062593989866635E-3</v>
      </c>
    </row>
    <row r="38" spans="1:16" x14ac:dyDescent="0.25">
      <c r="A38" t="str">
        <f t="shared" si="8"/>
        <v>GJ1</v>
      </c>
      <c r="B38" t="str">
        <f t="shared" si="8"/>
        <v>Control</v>
      </c>
      <c r="C38" t="str">
        <f t="shared" si="8"/>
        <v>Stim</v>
      </c>
      <c r="D38">
        <v>5</v>
      </c>
      <c r="E38">
        <v>180.47300000000001</v>
      </c>
      <c r="F38">
        <v>6262.4750000000004</v>
      </c>
      <c r="G38">
        <v>1081.404</v>
      </c>
      <c r="H38">
        <v>1695.588</v>
      </c>
      <c r="I38">
        <v>3282.0309999999999</v>
      </c>
      <c r="K38">
        <f t="shared" si="1"/>
        <v>18.185717531154243</v>
      </c>
      <c r="L38">
        <f t="shared" si="2"/>
        <v>3.0349721288251197</v>
      </c>
      <c r="M38">
        <f t="shared" si="3"/>
        <v>1.9356299997405031</v>
      </c>
      <c r="O38">
        <f t="shared" si="4"/>
        <v>1.6816765548448354E-2</v>
      </c>
      <c r="P38">
        <f t="shared" si="5"/>
        <v>1.0725316250854714E-2</v>
      </c>
    </row>
    <row r="39" spans="1:16" x14ac:dyDescent="0.25">
      <c r="A39" t="str">
        <f t="shared" si="8"/>
        <v>GJ1</v>
      </c>
      <c r="B39" t="str">
        <f t="shared" si="8"/>
        <v>Control</v>
      </c>
      <c r="C39" t="str">
        <f t="shared" si="8"/>
        <v>Stim</v>
      </c>
      <c r="D39">
        <v>6</v>
      </c>
      <c r="E39">
        <v>158.93100000000001</v>
      </c>
      <c r="F39">
        <v>5476.9129999999996</v>
      </c>
      <c r="G39">
        <v>1385.8630000000001</v>
      </c>
      <c r="H39">
        <v>2409.8220000000001</v>
      </c>
      <c r="I39">
        <v>4924.9610000000002</v>
      </c>
      <c r="K39">
        <f t="shared" si="1"/>
        <v>30.988045126501436</v>
      </c>
      <c r="L39">
        <f t="shared" si="2"/>
        <v>3.5537141838695456</v>
      </c>
      <c r="M39">
        <f t="shared" si="3"/>
        <v>2.0437032278732619</v>
      </c>
      <c r="O39">
        <f t="shared" si="4"/>
        <v>2.236010711484572E-2</v>
      </c>
      <c r="P39">
        <f t="shared" si="5"/>
        <v>1.2859059767278013E-2</v>
      </c>
    </row>
    <row r="40" spans="1:16" x14ac:dyDescent="0.25">
      <c r="A40" t="str">
        <f t="shared" si="8"/>
        <v>GJ1</v>
      </c>
      <c r="B40" t="str">
        <f t="shared" si="8"/>
        <v>Control</v>
      </c>
      <c r="C40" t="str">
        <f t="shared" si="8"/>
        <v>Stim</v>
      </c>
      <c r="D40">
        <v>7</v>
      </c>
      <c r="E40">
        <v>117.762</v>
      </c>
      <c r="F40">
        <v>4428.0609999999997</v>
      </c>
      <c r="G40">
        <v>1090.9780000000001</v>
      </c>
      <c r="H40">
        <v>1734.364</v>
      </c>
      <c r="I40">
        <v>3144.1619999999998</v>
      </c>
      <c r="K40">
        <f t="shared" si="1"/>
        <v>26.699291791919293</v>
      </c>
      <c r="L40">
        <f t="shared" si="2"/>
        <v>2.8819664557855424</v>
      </c>
      <c r="M40">
        <f t="shared" si="3"/>
        <v>1.8128616599514287</v>
      </c>
      <c r="O40">
        <f t="shared" si="4"/>
        <v>2.4472804943747071E-2</v>
      </c>
      <c r="P40">
        <f t="shared" si="5"/>
        <v>1.5394283894222488E-2</v>
      </c>
    </row>
    <row r="41" spans="1:16" x14ac:dyDescent="0.25">
      <c r="A41" t="str">
        <f t="shared" si="8"/>
        <v>GJ1</v>
      </c>
      <c r="B41" t="str">
        <f t="shared" si="8"/>
        <v>Control</v>
      </c>
      <c r="C41" t="str">
        <f t="shared" si="8"/>
        <v>Stim</v>
      </c>
      <c r="D41">
        <v>8</v>
      </c>
      <c r="E41">
        <v>116.32599999999999</v>
      </c>
      <c r="F41">
        <v>4318.4359999999997</v>
      </c>
      <c r="G41">
        <v>1041.193</v>
      </c>
      <c r="H41">
        <v>3551.0650000000001</v>
      </c>
      <c r="I41">
        <v>3485.482</v>
      </c>
      <c r="K41">
        <f t="shared" si="1"/>
        <v>29.963052112167532</v>
      </c>
      <c r="L41">
        <f t="shared" si="2"/>
        <v>3.347584933821107</v>
      </c>
      <c r="M41">
        <f t="shared" si="3"/>
        <v>0.98153145605614089</v>
      </c>
      <c r="O41">
        <f t="shared" si="4"/>
        <v>2.8777615785130644E-2</v>
      </c>
      <c r="P41">
        <f t="shared" si="5"/>
        <v>8.4377650401126231E-3</v>
      </c>
    </row>
    <row r="42" spans="1:16" x14ac:dyDescent="0.25">
      <c r="A42" t="s">
        <v>65</v>
      </c>
      <c r="B42" t="s">
        <v>23</v>
      </c>
      <c r="C42" t="s">
        <v>60</v>
      </c>
      <c r="D42">
        <v>1</v>
      </c>
      <c r="E42">
        <v>173.29300000000001</v>
      </c>
      <c r="F42">
        <v>6976.7089999999998</v>
      </c>
      <c r="G42">
        <v>1643.8879999999999</v>
      </c>
      <c r="H42">
        <v>2606.5720000000001</v>
      </c>
      <c r="I42">
        <v>5492.2309999999998</v>
      </c>
      <c r="K42">
        <f t="shared" si="1"/>
        <v>31.693322869359982</v>
      </c>
      <c r="L42">
        <f t="shared" si="2"/>
        <v>3.3410007251102267</v>
      </c>
      <c r="M42">
        <f t="shared" si="3"/>
        <v>2.1070705125352376</v>
      </c>
      <c r="O42">
        <f t="shared" si="4"/>
        <v>1.9279490372434125E-2</v>
      </c>
      <c r="P42">
        <f t="shared" si="5"/>
        <v>1.2159005340869149E-2</v>
      </c>
    </row>
    <row r="43" spans="1:16" x14ac:dyDescent="0.25">
      <c r="A43" t="str">
        <f t="shared" ref="A43:C49" si="9">A42</f>
        <v>GJ3</v>
      </c>
      <c r="B43" t="str">
        <f t="shared" si="9"/>
        <v>Control</v>
      </c>
      <c r="C43" t="str">
        <f t="shared" si="9"/>
        <v>Stim</v>
      </c>
      <c r="D43">
        <v>2</v>
      </c>
      <c r="E43">
        <v>147.44200000000001</v>
      </c>
      <c r="F43">
        <v>5926.8990000000003</v>
      </c>
      <c r="G43">
        <v>1229.8040000000001</v>
      </c>
      <c r="H43">
        <v>2637.2089999999998</v>
      </c>
      <c r="I43">
        <v>3942.6489999999999</v>
      </c>
      <c r="K43">
        <f t="shared" si="1"/>
        <v>26.740338573812075</v>
      </c>
      <c r="L43">
        <f t="shared" si="2"/>
        <v>3.2059165525563418</v>
      </c>
      <c r="M43">
        <f t="shared" si="3"/>
        <v>1.4950081696217479</v>
      </c>
      <c r="O43">
        <f t="shared" si="4"/>
        <v>2.1743577491870305E-2</v>
      </c>
      <c r="P43">
        <f t="shared" si="5"/>
        <v>1.0139635718599502E-2</v>
      </c>
    </row>
    <row r="44" spans="1:16" x14ac:dyDescent="0.25">
      <c r="A44" t="str">
        <f t="shared" si="9"/>
        <v>GJ3</v>
      </c>
      <c r="B44" t="str">
        <f t="shared" si="9"/>
        <v>Control</v>
      </c>
      <c r="C44" t="str">
        <f t="shared" si="9"/>
        <v>Stim</v>
      </c>
      <c r="D44">
        <v>3</v>
      </c>
      <c r="E44">
        <v>171.37799999999999</v>
      </c>
      <c r="F44">
        <v>7072.451</v>
      </c>
      <c r="G44">
        <v>1648.675</v>
      </c>
      <c r="H44">
        <v>2216.9029999999998</v>
      </c>
      <c r="I44">
        <v>6460.66</v>
      </c>
      <c r="K44">
        <f t="shared" si="1"/>
        <v>37.698304333111601</v>
      </c>
      <c r="L44">
        <f t="shared" si="2"/>
        <v>3.9186983486739351</v>
      </c>
      <c r="M44">
        <f t="shared" si="3"/>
        <v>2.9142727489655615</v>
      </c>
      <c r="O44">
        <f t="shared" si="4"/>
        <v>2.2865819117237542E-2</v>
      </c>
      <c r="P44">
        <f t="shared" si="5"/>
        <v>1.7004940826509597E-2</v>
      </c>
    </row>
    <row r="45" spans="1:16" x14ac:dyDescent="0.25">
      <c r="A45" t="str">
        <f t="shared" si="9"/>
        <v>GJ3</v>
      </c>
      <c r="B45" t="str">
        <f t="shared" si="9"/>
        <v>Control</v>
      </c>
      <c r="C45" t="str">
        <f t="shared" si="9"/>
        <v>Stim</v>
      </c>
      <c r="D45">
        <v>4</v>
      </c>
      <c r="E45">
        <v>192.92</v>
      </c>
      <c r="F45">
        <v>12803.079</v>
      </c>
      <c r="G45">
        <v>2687.9520000000002</v>
      </c>
      <c r="H45">
        <v>1913.88</v>
      </c>
      <c r="I45">
        <v>11601.04</v>
      </c>
      <c r="K45">
        <f t="shared" si="1"/>
        <v>60.133941530167952</v>
      </c>
      <c r="L45">
        <f t="shared" si="2"/>
        <v>4.315940165598195</v>
      </c>
      <c r="M45">
        <f t="shared" si="3"/>
        <v>6.0615294584822452</v>
      </c>
      <c r="O45">
        <f t="shared" si="4"/>
        <v>2.2371657503619094E-2</v>
      </c>
      <c r="P45">
        <f t="shared" si="5"/>
        <v>3.1419912183714732E-2</v>
      </c>
    </row>
    <row r="46" spans="1:16" x14ac:dyDescent="0.25">
      <c r="A46" t="str">
        <f t="shared" si="9"/>
        <v>GJ3</v>
      </c>
      <c r="B46" t="str">
        <f t="shared" si="9"/>
        <v>Control</v>
      </c>
      <c r="C46" t="str">
        <f t="shared" si="9"/>
        <v>Stim</v>
      </c>
      <c r="D46">
        <v>5</v>
      </c>
      <c r="E46">
        <v>164.197</v>
      </c>
      <c r="F46">
        <v>7073.8869999999997</v>
      </c>
      <c r="G46">
        <v>1571.124</v>
      </c>
      <c r="H46">
        <v>3232.2449999999999</v>
      </c>
      <c r="I46">
        <v>5326.598</v>
      </c>
      <c r="K46">
        <f t="shared" si="1"/>
        <v>32.440288190405425</v>
      </c>
      <c r="L46">
        <f t="shared" si="2"/>
        <v>3.3903103765202491</v>
      </c>
      <c r="M46">
        <f t="shared" si="3"/>
        <v>1.6479561419384978</v>
      </c>
      <c r="O46">
        <f t="shared" si="4"/>
        <v>2.0647821680787402E-2</v>
      </c>
      <c r="P46">
        <f t="shared" si="5"/>
        <v>1.0036457072531762E-2</v>
      </c>
    </row>
    <row r="47" spans="1:16" x14ac:dyDescent="0.25">
      <c r="A47" t="str">
        <f t="shared" si="9"/>
        <v>GJ3</v>
      </c>
      <c r="B47" t="str">
        <f t="shared" si="9"/>
        <v>Control</v>
      </c>
      <c r="C47" t="str">
        <f t="shared" si="9"/>
        <v>Stim</v>
      </c>
      <c r="D47">
        <v>6</v>
      </c>
      <c r="E47">
        <v>292.97000000000003</v>
      </c>
      <c r="F47">
        <v>19333.631000000001</v>
      </c>
      <c r="G47">
        <v>3806.2170000000001</v>
      </c>
      <c r="H47">
        <v>3412.24</v>
      </c>
      <c r="I47">
        <v>16998.008000000002</v>
      </c>
      <c r="K47">
        <f t="shared" si="1"/>
        <v>58.019619756289039</v>
      </c>
      <c r="L47">
        <f t="shared" si="2"/>
        <v>4.4658536284189791</v>
      </c>
      <c r="M47">
        <f t="shared" si="3"/>
        <v>4.9814807868145277</v>
      </c>
      <c r="O47">
        <f t="shared" si="4"/>
        <v>1.5243382013240192E-2</v>
      </c>
      <c r="P47">
        <f t="shared" si="5"/>
        <v>1.7003381871230936E-2</v>
      </c>
    </row>
    <row r="48" spans="1:16" x14ac:dyDescent="0.25">
      <c r="A48" t="str">
        <f t="shared" si="9"/>
        <v>GJ3</v>
      </c>
      <c r="B48" t="str">
        <f t="shared" si="9"/>
        <v>Control</v>
      </c>
      <c r="C48" t="str">
        <f t="shared" si="9"/>
        <v>Stim</v>
      </c>
      <c r="D48">
        <v>7</v>
      </c>
      <c r="E48">
        <v>165.63300000000001</v>
      </c>
      <c r="F48">
        <v>11867.681</v>
      </c>
      <c r="G48">
        <v>2135.5219999999999</v>
      </c>
      <c r="H48">
        <v>926.78099999999995</v>
      </c>
      <c r="I48">
        <v>10732.662</v>
      </c>
      <c r="K48">
        <f t="shared" si="1"/>
        <v>64.79784825487674</v>
      </c>
      <c r="L48">
        <f t="shared" si="2"/>
        <v>5.0257791771754166</v>
      </c>
      <c r="M48">
        <f t="shared" si="3"/>
        <v>11.580580525496316</v>
      </c>
      <c r="O48">
        <f t="shared" si="4"/>
        <v>3.0342861490013563E-2</v>
      </c>
      <c r="P48">
        <f t="shared" si="5"/>
        <v>6.9917109063389035E-2</v>
      </c>
    </row>
    <row r="49" spans="1:23" x14ac:dyDescent="0.25">
      <c r="A49" t="str">
        <f t="shared" si="9"/>
        <v>GJ3</v>
      </c>
      <c r="B49" t="str">
        <f t="shared" si="9"/>
        <v>Control</v>
      </c>
      <c r="C49" t="str">
        <f t="shared" si="9"/>
        <v>Stim</v>
      </c>
      <c r="D49">
        <v>8</v>
      </c>
      <c r="E49">
        <v>177.12200000000001</v>
      </c>
      <c r="F49">
        <v>9989.7049999999999</v>
      </c>
      <c r="G49">
        <v>1818.616</v>
      </c>
      <c r="H49">
        <v>1169.4870000000001</v>
      </c>
      <c r="I49">
        <v>8546.875</v>
      </c>
      <c r="K49">
        <f t="shared" si="1"/>
        <v>48.254169442531136</v>
      </c>
      <c r="L49">
        <f t="shared" si="2"/>
        <v>4.6996589714376205</v>
      </c>
      <c r="M49">
        <f t="shared" si="3"/>
        <v>7.308225743424253</v>
      </c>
      <c r="O49">
        <f t="shared" si="4"/>
        <v>2.65334570038596E-2</v>
      </c>
      <c r="P49">
        <f t="shared" si="5"/>
        <v>4.1260971214328271E-2</v>
      </c>
    </row>
    <row r="50" spans="1:23" ht="15.75" x14ac:dyDescent="0.25">
      <c r="E50" s="2">
        <f>AVERAGE(E11:E49)</f>
        <v>184.89212820512816</v>
      </c>
      <c r="F50" s="2">
        <f t="shared" ref="F50:P50" si="10">AVERAGE(F11:F49)</f>
        <v>8878.5837948717926</v>
      </c>
      <c r="G50" s="2">
        <f t="shared" si="10"/>
        <v>1803.55558974359</v>
      </c>
      <c r="H50" s="2">
        <f t="shared" si="10"/>
        <v>2464.9353846153854</v>
      </c>
      <c r="I50" s="2">
        <f t="shared" si="10"/>
        <v>7159.1460512820513</v>
      </c>
      <c r="J50" s="2"/>
      <c r="K50" s="2">
        <f t="shared" ref="K50" si="11">AVERAGE(K11:K49)</f>
        <v>39.962423125268337</v>
      </c>
      <c r="L50" s="2">
        <f t="shared" si="10"/>
        <v>3.7886722140927773</v>
      </c>
      <c r="M50" s="2">
        <f t="shared" si="10"/>
        <v>3.4304880790355505</v>
      </c>
      <c r="N50" s="2"/>
      <c r="O50" s="2">
        <f t="shared" si="10"/>
        <v>2.1919159065400946E-2</v>
      </c>
      <c r="P50" s="2">
        <f t="shared" si="10"/>
        <v>1.9755866772073322E-2</v>
      </c>
    </row>
    <row r="51" spans="1:23" x14ac:dyDescent="0.25">
      <c r="E51">
        <f>STDEV(E11:E49)</f>
        <v>46.961179988974052</v>
      </c>
      <c r="F51">
        <f t="shared" ref="F51:P51" si="12">STDEV(F11:F49)</f>
        <v>3937.8396520777796</v>
      </c>
      <c r="G51">
        <f t="shared" si="12"/>
        <v>625.225194701443</v>
      </c>
      <c r="H51">
        <f t="shared" si="12"/>
        <v>1025.8343011348195</v>
      </c>
      <c r="I51">
        <f t="shared" si="12"/>
        <v>3870.2364026836035</v>
      </c>
      <c r="K51">
        <f t="shared" ref="K51" si="13">STDEV(K11:K49)</f>
        <v>21.570564815823488</v>
      </c>
      <c r="L51">
        <f t="shared" si="12"/>
        <v>0.90369530743716475</v>
      </c>
      <c r="M51">
        <f t="shared" si="12"/>
        <v>2.3861429718672702</v>
      </c>
      <c r="O51">
        <f t="shared" si="12"/>
        <v>7.6972731680334319E-3</v>
      </c>
      <c r="P51">
        <f t="shared" si="12"/>
        <v>1.4345743312282132E-2</v>
      </c>
    </row>
    <row r="52" spans="1:23" ht="15.75" x14ac:dyDescent="0.25">
      <c r="E52" s="2">
        <f>E51/SQRT(COUNT(E11:E49))</f>
        <v>7.5198070521428173</v>
      </c>
      <c r="F52" s="2">
        <f t="shared" ref="F52:P52" si="14">F51/SQRT(COUNT(F11:F49))</f>
        <v>630.55899346768149</v>
      </c>
      <c r="G52" s="2">
        <f t="shared" si="14"/>
        <v>100.11615613996821</v>
      </c>
      <c r="H52" s="2">
        <f t="shared" si="14"/>
        <v>164.26495275065045</v>
      </c>
      <c r="I52" s="2">
        <f t="shared" si="14"/>
        <v>619.73380995096716</v>
      </c>
      <c r="J52" s="2"/>
      <c r="K52" s="2">
        <f t="shared" ref="K52" si="15">K51/SQRT(COUNT(K11:K49))</f>
        <v>3.4540547204907845</v>
      </c>
      <c r="L52" s="2">
        <f t="shared" si="14"/>
        <v>0.14470706118223381</v>
      </c>
      <c r="M52" s="2">
        <f t="shared" si="14"/>
        <v>0.38208866880008996</v>
      </c>
      <c r="N52" s="2"/>
      <c r="O52" s="2">
        <f t="shared" si="14"/>
        <v>1.2325501417306277E-3</v>
      </c>
      <c r="P52" s="2">
        <f t="shared" si="14"/>
        <v>2.2971573915574134E-3</v>
      </c>
    </row>
    <row r="54" spans="1:23" x14ac:dyDescent="0.25">
      <c r="A54" t="s">
        <v>58</v>
      </c>
      <c r="B54" t="s">
        <v>59</v>
      </c>
      <c r="C54" t="s">
        <v>61</v>
      </c>
      <c r="D54">
        <v>1</v>
      </c>
      <c r="E54">
        <v>167.548</v>
      </c>
      <c r="F54">
        <v>9775.7219999999998</v>
      </c>
      <c r="G54">
        <v>2372.4830000000002</v>
      </c>
      <c r="H54">
        <v>3771.75</v>
      </c>
      <c r="I54">
        <v>9791.9979999999996</v>
      </c>
      <c r="K54">
        <f t="shared" ref="K54:K87" si="16">I54/E54</f>
        <v>58.442941724162623</v>
      </c>
      <c r="L54">
        <f t="shared" si="2"/>
        <v>4.1273206172604811</v>
      </c>
      <c r="M54">
        <f t="shared" si="3"/>
        <v>2.5961418439716311</v>
      </c>
      <c r="O54">
        <f t="shared" si="4"/>
        <v>2.4633660904698838E-2</v>
      </c>
      <c r="P54">
        <f t="shared" ref="P54:P87" si="17">M54/E54</f>
        <v>1.5494913958815569E-2</v>
      </c>
      <c r="S54" t="s">
        <v>66</v>
      </c>
    </row>
    <row r="55" spans="1:23" x14ac:dyDescent="0.25">
      <c r="A55" t="str">
        <f t="shared" ref="A55:C61" si="18">A54</f>
        <v>EK3</v>
      </c>
      <c r="B55" t="str">
        <f t="shared" si="18"/>
        <v>control</v>
      </c>
      <c r="C55" t="str">
        <f t="shared" si="18"/>
        <v>unstim</v>
      </c>
      <c r="D55">
        <v>2</v>
      </c>
      <c r="E55">
        <v>190.048</v>
      </c>
      <c r="F55">
        <v>24068.064999999999</v>
      </c>
      <c r="G55">
        <v>3617.127</v>
      </c>
      <c r="H55">
        <v>5921.634</v>
      </c>
      <c r="I55">
        <v>17547.088</v>
      </c>
      <c r="K55">
        <f t="shared" si="16"/>
        <v>92.329769321434583</v>
      </c>
      <c r="L55">
        <f t="shared" si="2"/>
        <v>4.8511119460278831</v>
      </c>
      <c r="M55">
        <f t="shared" si="3"/>
        <v>2.9632172471314506</v>
      </c>
      <c r="O55">
        <f t="shared" si="4"/>
        <v>2.5525719534159177E-2</v>
      </c>
      <c r="P55">
        <f t="shared" si="17"/>
        <v>1.559194123132814E-2</v>
      </c>
    </row>
    <row r="56" spans="1:23" x14ac:dyDescent="0.25">
      <c r="A56" t="str">
        <f t="shared" si="18"/>
        <v>EK3</v>
      </c>
      <c r="B56" t="str">
        <f t="shared" si="18"/>
        <v>control</v>
      </c>
      <c r="C56" t="str">
        <f t="shared" si="18"/>
        <v>unstim</v>
      </c>
      <c r="D56">
        <v>3</v>
      </c>
      <c r="E56">
        <v>317.38400000000001</v>
      </c>
      <c r="F56">
        <v>29426.258000000002</v>
      </c>
      <c r="G56">
        <v>5371.5969999999998</v>
      </c>
      <c r="H56">
        <v>7012.6120000000001</v>
      </c>
      <c r="I56">
        <v>27952.791000000001</v>
      </c>
      <c r="K56">
        <f t="shared" si="16"/>
        <v>88.072464270410606</v>
      </c>
      <c r="L56">
        <f t="shared" si="2"/>
        <v>5.2038138750915239</v>
      </c>
      <c r="M56">
        <f t="shared" si="3"/>
        <v>3.9860740905100696</v>
      </c>
      <c r="O56">
        <f t="shared" si="4"/>
        <v>1.6395955294191022E-2</v>
      </c>
      <c r="P56">
        <f t="shared" si="17"/>
        <v>1.2559152605393056E-2</v>
      </c>
      <c r="S56" s="17" t="s">
        <v>67</v>
      </c>
      <c r="T56" s="17" t="s">
        <v>60</v>
      </c>
      <c r="U56" s="17">
        <v>3.6733269854058102</v>
      </c>
      <c r="V56" s="17" t="s">
        <v>68</v>
      </c>
      <c r="W56" s="17"/>
    </row>
    <row r="57" spans="1:23" x14ac:dyDescent="0.25">
      <c r="A57" t="str">
        <f t="shared" si="18"/>
        <v>EK3</v>
      </c>
      <c r="B57" t="str">
        <f t="shared" si="18"/>
        <v>control</v>
      </c>
      <c r="C57" t="str">
        <f t="shared" si="18"/>
        <v>unstim</v>
      </c>
      <c r="D57">
        <v>4</v>
      </c>
      <c r="E57">
        <v>164.67599999999999</v>
      </c>
      <c r="F57">
        <v>20078.981</v>
      </c>
      <c r="G57">
        <v>2706.6219999999998</v>
      </c>
      <c r="H57">
        <v>1642.93</v>
      </c>
      <c r="I57">
        <v>16640.413</v>
      </c>
      <c r="K57">
        <f t="shared" si="16"/>
        <v>101.04941217906678</v>
      </c>
      <c r="L57">
        <f t="shared" si="2"/>
        <v>6.1480372951967439</v>
      </c>
      <c r="M57">
        <f t="shared" si="3"/>
        <v>10.12849786661635</v>
      </c>
      <c r="O57">
        <f t="shared" si="4"/>
        <v>3.7334142772454663E-2</v>
      </c>
      <c r="P57">
        <f t="shared" si="17"/>
        <v>6.1505610208022726E-2</v>
      </c>
      <c r="S57" s="17" t="s">
        <v>58</v>
      </c>
      <c r="T57" s="17" t="s">
        <v>60</v>
      </c>
      <c r="U57" s="17">
        <f>AVERAGEIFS(M:M,A:A,S57,C:C,T57)</f>
        <v>2.119620024445235</v>
      </c>
      <c r="V57" s="17"/>
      <c r="W57" s="17"/>
    </row>
    <row r="58" spans="1:23" x14ac:dyDescent="0.25">
      <c r="A58" t="str">
        <f t="shared" si="18"/>
        <v>EK3</v>
      </c>
      <c r="B58" t="str">
        <f t="shared" si="18"/>
        <v>control</v>
      </c>
      <c r="C58" t="str">
        <f t="shared" si="18"/>
        <v>unstim</v>
      </c>
      <c r="D58">
        <v>5</v>
      </c>
      <c r="E58">
        <v>184.303</v>
      </c>
      <c r="F58">
        <v>23653.025000000001</v>
      </c>
      <c r="G58">
        <v>3818.6640000000002</v>
      </c>
      <c r="H58">
        <v>3360.06</v>
      </c>
      <c r="I58">
        <v>25064.738000000001</v>
      </c>
      <c r="K58">
        <f t="shared" si="16"/>
        <v>135.99744985160308</v>
      </c>
      <c r="L58">
        <f t="shared" si="2"/>
        <v>6.5637453308277447</v>
      </c>
      <c r="M58">
        <f t="shared" si="3"/>
        <v>7.4596102450551482</v>
      </c>
      <c r="O58">
        <f t="shared" si="4"/>
        <v>3.5613882198486976E-2</v>
      </c>
      <c r="P58">
        <f t="shared" si="17"/>
        <v>4.0474708740797213E-2</v>
      </c>
      <c r="S58" s="17" t="s">
        <v>62</v>
      </c>
      <c r="T58" s="17" t="s">
        <v>60</v>
      </c>
      <c r="U58" s="17">
        <f t="shared" ref="U58:U61" si="19">AVERAGEIFS(M:M,A:A,S58,C:C,T58)</f>
        <v>3.7753914530313106</v>
      </c>
      <c r="V58" s="17"/>
      <c r="W58" s="17"/>
    </row>
    <row r="59" spans="1:23" x14ac:dyDescent="0.25">
      <c r="A59" t="str">
        <f t="shared" si="18"/>
        <v>EK3</v>
      </c>
      <c r="B59" t="str">
        <f t="shared" si="18"/>
        <v>control</v>
      </c>
      <c r="C59" t="str">
        <f t="shared" si="18"/>
        <v>unstim</v>
      </c>
      <c r="D59">
        <v>6</v>
      </c>
      <c r="E59">
        <v>186.21799999999999</v>
      </c>
      <c r="F59">
        <v>23914.878000000001</v>
      </c>
      <c r="G59">
        <v>3330.38</v>
      </c>
      <c r="H59">
        <v>4065.6779999999999</v>
      </c>
      <c r="I59">
        <v>15413.481</v>
      </c>
      <c r="K59">
        <f t="shared" si="16"/>
        <v>82.77116605269093</v>
      </c>
      <c r="L59">
        <f t="shared" si="2"/>
        <v>4.6281448363249833</v>
      </c>
      <c r="M59">
        <f t="shared" si="3"/>
        <v>3.7911219235758464</v>
      </c>
      <c r="O59">
        <f t="shared" si="4"/>
        <v>2.4853369901540041E-2</v>
      </c>
      <c r="P59">
        <f t="shared" si="17"/>
        <v>2.035851487813126E-2</v>
      </c>
      <c r="S59" s="17" t="s">
        <v>63</v>
      </c>
      <c r="T59" s="17" t="s">
        <v>60</v>
      </c>
      <c r="U59" s="17">
        <f t="shared" si="19"/>
        <v>4.7459047817267397</v>
      </c>
      <c r="V59" s="17"/>
      <c r="W59" s="17"/>
    </row>
    <row r="60" spans="1:23" x14ac:dyDescent="0.25">
      <c r="A60" t="str">
        <f t="shared" si="18"/>
        <v>EK3</v>
      </c>
      <c r="B60" t="str">
        <f t="shared" si="18"/>
        <v>control</v>
      </c>
      <c r="C60" t="str">
        <f t="shared" si="18"/>
        <v>unstim</v>
      </c>
      <c r="D60">
        <v>7</v>
      </c>
      <c r="E60">
        <v>140.262</v>
      </c>
      <c r="F60">
        <v>16512.597000000002</v>
      </c>
      <c r="G60">
        <v>2187.223</v>
      </c>
      <c r="H60">
        <v>2745.8760000000002</v>
      </c>
      <c r="I60">
        <v>10092.627</v>
      </c>
      <c r="K60">
        <f t="shared" si="16"/>
        <v>71.955533216409293</v>
      </c>
      <c r="L60">
        <f t="shared" si="2"/>
        <v>4.6143566522480794</v>
      </c>
      <c r="M60">
        <f t="shared" si="3"/>
        <v>3.675558182525358</v>
      </c>
      <c r="O60">
        <f t="shared" si="4"/>
        <v>3.2898123884217249E-2</v>
      </c>
      <c r="P60">
        <f t="shared" si="17"/>
        <v>2.6204946332758394E-2</v>
      </c>
      <c r="S60" s="17" t="s">
        <v>64</v>
      </c>
      <c r="T60" s="17" t="s">
        <v>60</v>
      </c>
      <c r="U60" s="17">
        <f t="shared" si="19"/>
        <v>1.9995929753874022</v>
      </c>
      <c r="V60" s="17"/>
      <c r="W60" s="17"/>
    </row>
    <row r="61" spans="1:23" x14ac:dyDescent="0.25">
      <c r="A61" t="str">
        <f t="shared" si="18"/>
        <v>EK3</v>
      </c>
      <c r="B61" t="str">
        <f t="shared" si="18"/>
        <v>control</v>
      </c>
      <c r="C61" t="str">
        <f t="shared" si="18"/>
        <v>unstim</v>
      </c>
      <c r="D61">
        <v>8</v>
      </c>
      <c r="E61">
        <v>178.559</v>
      </c>
      <c r="F61">
        <v>18754.870999999999</v>
      </c>
      <c r="G61">
        <v>3414.6329999999998</v>
      </c>
      <c r="H61">
        <v>2627.6350000000002</v>
      </c>
      <c r="I61">
        <v>20853.054</v>
      </c>
      <c r="K61">
        <f t="shared" si="16"/>
        <v>116.78523065205339</v>
      </c>
      <c r="L61">
        <f t="shared" si="2"/>
        <v>6.1069678644820691</v>
      </c>
      <c r="M61">
        <f t="shared" si="3"/>
        <v>7.9360542845562643</v>
      </c>
      <c r="O61">
        <f t="shared" si="4"/>
        <v>3.4201400458571507E-2</v>
      </c>
      <c r="P61">
        <f t="shared" si="17"/>
        <v>4.4444997365331709E-2</v>
      </c>
      <c r="S61" s="17" t="s">
        <v>65</v>
      </c>
      <c r="T61" s="17" t="s">
        <v>60</v>
      </c>
      <c r="U61" s="17">
        <f t="shared" si="19"/>
        <v>4.7620155109097979</v>
      </c>
      <c r="V61" s="17"/>
      <c r="W61" s="17"/>
    </row>
    <row r="62" spans="1:23" x14ac:dyDescent="0.25">
      <c r="A62" t="s">
        <v>62</v>
      </c>
      <c r="B62" t="s">
        <v>59</v>
      </c>
      <c r="C62" t="s">
        <v>61</v>
      </c>
      <c r="D62">
        <v>1</v>
      </c>
      <c r="E62">
        <v>197.22800000000001</v>
      </c>
      <c r="F62">
        <v>16112.396000000001</v>
      </c>
      <c r="G62">
        <v>2962.2530000000002</v>
      </c>
      <c r="H62">
        <v>5058.9989999999998</v>
      </c>
      <c r="I62">
        <v>11958.636</v>
      </c>
      <c r="K62">
        <f t="shared" si="16"/>
        <v>60.633561157644955</v>
      </c>
      <c r="L62">
        <f t="shared" si="2"/>
        <v>4.0370069673319602</v>
      </c>
      <c r="M62">
        <f t="shared" si="3"/>
        <v>2.3638344265337867</v>
      </c>
      <c r="O62">
        <f t="shared" si="4"/>
        <v>2.0468731454620845E-2</v>
      </c>
      <c r="P62">
        <f t="shared" si="17"/>
        <v>1.1985288227502113E-2</v>
      </c>
      <c r="S62" s="17"/>
      <c r="T62" s="17"/>
      <c r="U62" s="17"/>
      <c r="V62" s="17"/>
      <c r="W62" s="17"/>
    </row>
    <row r="63" spans="1:23" x14ac:dyDescent="0.25">
      <c r="A63" t="str">
        <f t="shared" ref="A63:C68" si="20">A62</f>
        <v>FD3</v>
      </c>
      <c r="B63" t="str">
        <f t="shared" si="20"/>
        <v>control</v>
      </c>
      <c r="C63" t="str">
        <f t="shared" si="20"/>
        <v>unstim</v>
      </c>
      <c r="D63">
        <v>2</v>
      </c>
      <c r="E63">
        <v>188.61099999999999</v>
      </c>
      <c r="F63">
        <v>8724.9549999999999</v>
      </c>
      <c r="G63">
        <v>1742.98</v>
      </c>
      <c r="H63">
        <v>2721.462</v>
      </c>
      <c r="I63">
        <v>5474.5190000000002</v>
      </c>
      <c r="K63">
        <f t="shared" si="16"/>
        <v>29.025449204977445</v>
      </c>
      <c r="L63">
        <f t="shared" si="2"/>
        <v>3.1408960515898059</v>
      </c>
      <c r="M63">
        <f t="shared" si="3"/>
        <v>2.0116095686803637</v>
      </c>
      <c r="O63">
        <f t="shared" si="4"/>
        <v>1.6652772381196251E-2</v>
      </c>
      <c r="P63">
        <f t="shared" si="17"/>
        <v>1.0665388384984776E-2</v>
      </c>
      <c r="S63" s="17"/>
      <c r="T63" s="17"/>
      <c r="U63" s="17"/>
      <c r="V63" s="17"/>
      <c r="W63" s="17"/>
    </row>
    <row r="64" spans="1:23" x14ac:dyDescent="0.25">
      <c r="A64" t="str">
        <f t="shared" si="20"/>
        <v>FD3</v>
      </c>
      <c r="B64" t="str">
        <f t="shared" si="20"/>
        <v>control</v>
      </c>
      <c r="C64" t="str">
        <f t="shared" si="20"/>
        <v>unstim</v>
      </c>
      <c r="D64">
        <v>3</v>
      </c>
      <c r="E64">
        <v>150.79300000000001</v>
      </c>
      <c r="F64">
        <v>11333.92</v>
      </c>
      <c r="G64">
        <v>2339.931</v>
      </c>
      <c r="H64">
        <v>2495.9899999999998</v>
      </c>
      <c r="I64">
        <v>10159.647000000001</v>
      </c>
      <c r="K64">
        <f t="shared" si="16"/>
        <v>67.374791933312551</v>
      </c>
      <c r="L64">
        <f t="shared" si="2"/>
        <v>4.3418575163113786</v>
      </c>
      <c r="M64">
        <f t="shared" si="3"/>
        <v>4.0703877018738064</v>
      </c>
      <c r="O64">
        <f t="shared" si="4"/>
        <v>2.8793495164307219E-2</v>
      </c>
      <c r="P64">
        <f t="shared" si="17"/>
        <v>2.6993213888402024E-2</v>
      </c>
      <c r="S64" s="17"/>
      <c r="T64" s="17"/>
      <c r="U64" s="17"/>
      <c r="V64" s="17"/>
      <c r="W64" s="17"/>
    </row>
    <row r="65" spans="1:23" x14ac:dyDescent="0.25">
      <c r="A65" t="str">
        <f t="shared" si="20"/>
        <v>FD3</v>
      </c>
      <c r="B65" t="str">
        <f t="shared" si="20"/>
        <v>control</v>
      </c>
      <c r="C65" t="str">
        <f t="shared" si="20"/>
        <v>unstim</v>
      </c>
      <c r="D65">
        <v>4</v>
      </c>
      <c r="E65">
        <v>232.65299999999999</v>
      </c>
      <c r="F65">
        <v>24368.216</v>
      </c>
      <c r="G65">
        <v>2875.1280000000002</v>
      </c>
      <c r="H65">
        <v>1730.0550000000001</v>
      </c>
      <c r="I65">
        <v>12436.867</v>
      </c>
      <c r="K65">
        <f t="shared" si="16"/>
        <v>53.456723102646436</v>
      </c>
      <c r="L65">
        <f t="shared" si="2"/>
        <v>4.3256741960705751</v>
      </c>
      <c r="M65">
        <f t="shared" si="3"/>
        <v>7.188711919563251</v>
      </c>
      <c r="O65">
        <f t="shared" si="4"/>
        <v>1.8592815033851167E-2</v>
      </c>
      <c r="P65">
        <f t="shared" si="17"/>
        <v>3.0898857610102821E-2</v>
      </c>
      <c r="S65" s="17" t="s">
        <v>58</v>
      </c>
      <c r="T65" s="17" t="s">
        <v>69</v>
      </c>
      <c r="U65" s="17">
        <f>AVERAGEIFS(M:M,A:A,S65,C:C,T65)</f>
        <v>5.3170344604927644</v>
      </c>
      <c r="V65" s="17"/>
      <c r="W65" s="17"/>
    </row>
    <row r="66" spans="1:23" x14ac:dyDescent="0.25">
      <c r="A66" t="str">
        <f t="shared" si="20"/>
        <v>FD3</v>
      </c>
      <c r="B66" t="str">
        <f t="shared" si="20"/>
        <v>control</v>
      </c>
      <c r="C66" t="str">
        <f t="shared" si="20"/>
        <v>unstim</v>
      </c>
      <c r="D66">
        <v>5</v>
      </c>
      <c r="E66">
        <v>115.369</v>
      </c>
      <c r="F66">
        <v>8280.2340000000004</v>
      </c>
      <c r="G66">
        <v>987.09799999999996</v>
      </c>
      <c r="H66">
        <v>604.13099999999997</v>
      </c>
      <c r="I66">
        <v>3834.94</v>
      </c>
      <c r="K66">
        <f t="shared" si="16"/>
        <v>33.240645233988332</v>
      </c>
      <c r="L66">
        <f t="shared" si="2"/>
        <v>3.8850651100498634</v>
      </c>
      <c r="M66">
        <f t="shared" si="3"/>
        <v>6.3478616392802225</v>
      </c>
      <c r="O66">
        <f t="shared" si="4"/>
        <v>3.3675121653562595E-2</v>
      </c>
      <c r="P66">
        <f t="shared" si="17"/>
        <v>5.5022247217885414E-2</v>
      </c>
      <c r="S66" s="17" t="s">
        <v>63</v>
      </c>
      <c r="T66" s="17" t="s">
        <v>69</v>
      </c>
      <c r="U66" s="17">
        <f>AVERAGEIFS(M:M,A:A,S66,C:C,T66)</f>
        <v>5.18534289090538</v>
      </c>
      <c r="V66" s="17"/>
      <c r="W66" s="17"/>
    </row>
    <row r="67" spans="1:23" x14ac:dyDescent="0.25">
      <c r="A67" t="str">
        <f t="shared" si="20"/>
        <v>FD3</v>
      </c>
      <c r="B67" t="str">
        <f t="shared" si="20"/>
        <v>control</v>
      </c>
      <c r="C67" t="str">
        <f t="shared" si="20"/>
        <v>unstim</v>
      </c>
      <c r="D67">
        <v>6</v>
      </c>
      <c r="E67">
        <v>142.655</v>
      </c>
      <c r="F67">
        <v>12199.427</v>
      </c>
      <c r="G67">
        <v>2030.2059999999999</v>
      </c>
      <c r="H67">
        <v>2574.498</v>
      </c>
      <c r="I67">
        <v>7139.47</v>
      </c>
      <c r="K67">
        <f t="shared" si="16"/>
        <v>50.047106655918128</v>
      </c>
      <c r="L67">
        <f t="shared" si="2"/>
        <v>3.5166234362424307</v>
      </c>
      <c r="M67">
        <f t="shared" si="3"/>
        <v>2.7731503384349105</v>
      </c>
      <c r="O67">
        <f t="shared" si="4"/>
        <v>2.4651245566173149E-2</v>
      </c>
      <c r="P67">
        <f t="shared" si="17"/>
        <v>1.9439559345518283E-2</v>
      </c>
      <c r="S67" s="17" t="s">
        <v>64</v>
      </c>
      <c r="T67" s="17" t="s">
        <v>69</v>
      </c>
      <c r="U67" s="17">
        <f>AVERAGEIFS(M:M,A:A,S67,C:C,T67)</f>
        <v>5.8582931120548922</v>
      </c>
      <c r="V67" s="17"/>
      <c r="W67" s="17"/>
    </row>
    <row r="68" spans="1:23" x14ac:dyDescent="0.25">
      <c r="A68" t="str">
        <f t="shared" si="20"/>
        <v>FD3</v>
      </c>
      <c r="B68" t="str">
        <f t="shared" si="20"/>
        <v>control</v>
      </c>
      <c r="C68" t="str">
        <f t="shared" si="20"/>
        <v>unstim</v>
      </c>
      <c r="D68">
        <v>7</v>
      </c>
      <c r="E68">
        <v>115.369</v>
      </c>
      <c r="F68">
        <v>9391.7970000000005</v>
      </c>
      <c r="G68">
        <v>1382.5119999999999</v>
      </c>
      <c r="H68">
        <v>910.505</v>
      </c>
      <c r="I68">
        <v>6298.3779999999997</v>
      </c>
      <c r="K68">
        <f t="shared" si="16"/>
        <v>54.593330964123808</v>
      </c>
      <c r="L68">
        <f t="shared" si="2"/>
        <v>4.5557492448528478</v>
      </c>
      <c r="M68">
        <f t="shared" si="3"/>
        <v>6.9174556976622856</v>
      </c>
      <c r="O68">
        <f t="shared" si="4"/>
        <v>3.9488504232964211E-2</v>
      </c>
      <c r="P68">
        <f t="shared" si="17"/>
        <v>5.9959397218163332E-2</v>
      </c>
      <c r="S68" s="17" t="s">
        <v>65</v>
      </c>
      <c r="T68" s="17" t="s">
        <v>69</v>
      </c>
      <c r="U68" s="17">
        <f>AVERAGEIFS(M:M,A:A,S68,C:C,T68)</f>
        <v>6.490173378602778</v>
      </c>
      <c r="V68" s="17"/>
      <c r="W68" s="17"/>
    </row>
    <row r="69" spans="1:23" x14ac:dyDescent="0.25">
      <c r="A69" t="s">
        <v>63</v>
      </c>
      <c r="B69" t="s">
        <v>59</v>
      </c>
      <c r="C69" t="s">
        <v>69</v>
      </c>
      <c r="D69">
        <v>1</v>
      </c>
      <c r="E69">
        <v>272.38600000000002</v>
      </c>
      <c r="F69">
        <v>24610.442999999999</v>
      </c>
      <c r="G69">
        <v>4014.4560000000001</v>
      </c>
      <c r="H69">
        <v>2435.194</v>
      </c>
      <c r="I69">
        <v>21294.423999999999</v>
      </c>
      <c r="K69">
        <f t="shared" si="16"/>
        <v>78.177380628960364</v>
      </c>
      <c r="L69">
        <f t="shared" si="2"/>
        <v>5.3044357691303627</v>
      </c>
      <c r="M69">
        <f t="shared" si="3"/>
        <v>8.744446643676028</v>
      </c>
      <c r="O69">
        <f t="shared" si="4"/>
        <v>1.9473966243237033E-2</v>
      </c>
      <c r="P69">
        <f t="shared" si="17"/>
        <v>3.210314275945176E-2</v>
      </c>
      <c r="S69" s="17" t="s">
        <v>70</v>
      </c>
      <c r="T69" s="17" t="s">
        <v>69</v>
      </c>
      <c r="U69" s="17">
        <v>6.0404270511390061</v>
      </c>
      <c r="V69" s="17" t="s">
        <v>68</v>
      </c>
      <c r="W69" s="17"/>
    </row>
    <row r="70" spans="1:23" x14ac:dyDescent="0.25">
      <c r="A70" t="str">
        <f t="shared" ref="A70:C74" si="21">A69</f>
        <v>GD1</v>
      </c>
      <c r="B70" t="str">
        <f t="shared" si="21"/>
        <v>control</v>
      </c>
      <c r="C70" t="str">
        <f t="shared" si="21"/>
        <v>Unstim</v>
      </c>
      <c r="D70">
        <v>2</v>
      </c>
      <c r="E70">
        <v>219.72800000000001</v>
      </c>
      <c r="F70">
        <v>14500.582</v>
      </c>
      <c r="G70">
        <v>2669.2829999999999</v>
      </c>
      <c r="H70">
        <v>4992.4589999999998</v>
      </c>
      <c r="I70">
        <v>12627.871999999999</v>
      </c>
      <c r="K70">
        <f t="shared" si="16"/>
        <v>57.470472584286021</v>
      </c>
      <c r="L70">
        <f t="shared" si="2"/>
        <v>4.730810483564313</v>
      </c>
      <c r="M70">
        <f t="shared" si="3"/>
        <v>2.5293892248288867</v>
      </c>
      <c r="O70">
        <f t="shared" si="4"/>
        <v>2.1530303300281769E-2</v>
      </c>
      <c r="P70">
        <f t="shared" si="17"/>
        <v>1.1511456094939592E-2</v>
      </c>
      <c r="S70" s="17" t="s">
        <v>67</v>
      </c>
      <c r="T70" s="17" t="s">
        <v>69</v>
      </c>
      <c r="U70" s="17">
        <v>6.6959712260409381</v>
      </c>
      <c r="V70" s="17" t="s">
        <v>68</v>
      </c>
      <c r="W70" s="17"/>
    </row>
    <row r="71" spans="1:23" x14ac:dyDescent="0.25">
      <c r="A71" t="str">
        <f t="shared" si="21"/>
        <v>GD1</v>
      </c>
      <c r="B71" t="str">
        <f t="shared" si="21"/>
        <v>control</v>
      </c>
      <c r="C71" t="str">
        <f t="shared" si="21"/>
        <v>Unstim</v>
      </c>
      <c r="D71">
        <v>3</v>
      </c>
      <c r="E71">
        <v>133.08099999999999</v>
      </c>
      <c r="F71">
        <v>8743.625</v>
      </c>
      <c r="G71">
        <v>1724.3109999999999</v>
      </c>
      <c r="H71">
        <v>2121.6390000000001</v>
      </c>
      <c r="I71">
        <v>8727.3490000000002</v>
      </c>
      <c r="K71">
        <f t="shared" si="16"/>
        <v>65.579226185556166</v>
      </c>
      <c r="L71">
        <f t="shared" si="2"/>
        <v>5.0613543612492178</v>
      </c>
      <c r="M71">
        <f t="shared" si="3"/>
        <v>4.1134938601713111</v>
      </c>
      <c r="O71">
        <f t="shared" si="4"/>
        <v>3.8032133522059634E-2</v>
      </c>
      <c r="P71">
        <f t="shared" si="17"/>
        <v>3.0909700559593866E-2</v>
      </c>
      <c r="S71" s="17"/>
      <c r="T71" s="17"/>
      <c r="U71" s="17"/>
      <c r="V71" s="17"/>
      <c r="W71" s="17"/>
    </row>
    <row r="72" spans="1:23" x14ac:dyDescent="0.25">
      <c r="A72" t="str">
        <f t="shared" si="21"/>
        <v>GD1</v>
      </c>
      <c r="B72" t="str">
        <f t="shared" si="21"/>
        <v>control</v>
      </c>
      <c r="C72" t="str">
        <f t="shared" si="21"/>
        <v>Unstim</v>
      </c>
      <c r="D72">
        <v>4</v>
      </c>
      <c r="E72">
        <v>199.143</v>
      </c>
      <c r="F72">
        <v>8100.7179999999998</v>
      </c>
      <c r="G72">
        <v>1686.4929999999999</v>
      </c>
      <c r="H72">
        <v>1412.192</v>
      </c>
      <c r="I72">
        <v>6874.2650000000003</v>
      </c>
      <c r="K72">
        <f t="shared" si="16"/>
        <v>34.519239943156428</v>
      </c>
      <c r="L72">
        <f t="shared" si="2"/>
        <v>4.0760708760724178</v>
      </c>
      <c r="M72">
        <f t="shared" si="3"/>
        <v>4.8677977215562755</v>
      </c>
      <c r="O72">
        <f t="shared" si="4"/>
        <v>2.0468060017537235E-2</v>
      </c>
      <c r="P72">
        <f t="shared" si="17"/>
        <v>2.4443729990791922E-2</v>
      </c>
      <c r="S72" s="17"/>
      <c r="T72" s="17"/>
      <c r="U72" s="17"/>
      <c r="V72" s="17"/>
      <c r="W72" s="17"/>
    </row>
    <row r="73" spans="1:23" x14ac:dyDescent="0.25">
      <c r="A73" t="str">
        <f t="shared" si="21"/>
        <v>GD1</v>
      </c>
      <c r="B73" t="str">
        <f t="shared" si="21"/>
        <v>control</v>
      </c>
      <c r="C73" t="str">
        <f t="shared" si="21"/>
        <v>Unstim</v>
      </c>
      <c r="D73">
        <v>5</v>
      </c>
      <c r="E73">
        <v>166.11199999999999</v>
      </c>
      <c r="F73">
        <v>5115.4870000000001</v>
      </c>
      <c r="G73">
        <v>1343.7370000000001</v>
      </c>
      <c r="H73">
        <v>2521.3620000000001</v>
      </c>
      <c r="I73">
        <v>3772.7080000000001</v>
      </c>
      <c r="K73">
        <f t="shared" si="16"/>
        <v>22.711832980157968</v>
      </c>
      <c r="L73">
        <f t="shared" si="2"/>
        <v>2.8076238132908449</v>
      </c>
      <c r="M73">
        <f t="shared" si="3"/>
        <v>1.4962976359602469</v>
      </c>
      <c r="O73">
        <f t="shared" si="4"/>
        <v>1.6901992711488904E-2</v>
      </c>
      <c r="P73">
        <f t="shared" si="17"/>
        <v>9.0077636531993282E-3</v>
      </c>
      <c r="S73" s="17"/>
      <c r="T73" s="17"/>
      <c r="U73" s="17"/>
      <c r="V73" s="17"/>
      <c r="W73" s="17"/>
    </row>
    <row r="74" spans="1:23" x14ac:dyDescent="0.25">
      <c r="A74" t="str">
        <f t="shared" si="21"/>
        <v>GD1</v>
      </c>
      <c r="B74" t="str">
        <f t="shared" si="21"/>
        <v>control</v>
      </c>
      <c r="C74" t="str">
        <f t="shared" si="21"/>
        <v>Unstim</v>
      </c>
      <c r="D74">
        <v>6</v>
      </c>
      <c r="E74">
        <v>135.953</v>
      </c>
      <c r="F74">
        <v>7087.7690000000002</v>
      </c>
      <c r="G74">
        <v>1330.8119999999999</v>
      </c>
      <c r="H74">
        <v>724.76599999999996</v>
      </c>
      <c r="I74">
        <v>6784.268</v>
      </c>
      <c r="K74">
        <f t="shared" si="16"/>
        <v>49.901568924554809</v>
      </c>
      <c r="L74">
        <f t="shared" si="2"/>
        <v>5.0978410173638355</v>
      </c>
      <c r="M74">
        <f t="shared" si="3"/>
        <v>9.3606322592395337</v>
      </c>
      <c r="O74">
        <f t="shared" si="4"/>
        <v>3.749708367865244E-2</v>
      </c>
      <c r="P74">
        <f t="shared" si="17"/>
        <v>6.8851972808540704E-2</v>
      </c>
      <c r="S74" s="17"/>
      <c r="T74" s="17"/>
      <c r="U74" s="17"/>
      <c r="V74" s="17"/>
      <c r="W74" s="17"/>
    </row>
    <row r="75" spans="1:23" x14ac:dyDescent="0.25">
      <c r="A75" t="s">
        <v>64</v>
      </c>
      <c r="B75" t="s">
        <v>23</v>
      </c>
      <c r="C75" t="s">
        <v>69</v>
      </c>
      <c r="D75">
        <v>1</v>
      </c>
      <c r="E75">
        <v>268.077</v>
      </c>
      <c r="F75">
        <v>31918.419000000002</v>
      </c>
      <c r="G75">
        <v>4234.6620000000003</v>
      </c>
      <c r="H75">
        <v>3576.4369999999999</v>
      </c>
      <c r="I75">
        <v>25047.505000000001</v>
      </c>
      <c r="K75">
        <f t="shared" si="16"/>
        <v>93.433994710474977</v>
      </c>
      <c r="L75">
        <f t="shared" si="2"/>
        <v>5.9148770315080634</v>
      </c>
      <c r="M75">
        <f t="shared" si="3"/>
        <v>7.0034799997874986</v>
      </c>
      <c r="O75">
        <f t="shared" si="4"/>
        <v>2.2064097373172869E-2</v>
      </c>
      <c r="P75">
        <f t="shared" si="17"/>
        <v>2.6124882029370286E-2</v>
      </c>
      <c r="S75" s="17" t="s">
        <v>44</v>
      </c>
      <c r="T75" s="17"/>
      <c r="U75" s="17"/>
      <c r="V75" s="17"/>
      <c r="W75" s="17"/>
    </row>
    <row r="76" spans="1:23" x14ac:dyDescent="0.25">
      <c r="A76" t="str">
        <f t="shared" ref="A76:C82" si="22">A75</f>
        <v>GJ1</v>
      </c>
      <c r="B76" t="str">
        <f t="shared" si="22"/>
        <v>Control</v>
      </c>
      <c r="C76" t="str">
        <f t="shared" si="22"/>
        <v>Unstim</v>
      </c>
      <c r="D76">
        <v>2</v>
      </c>
      <c r="E76">
        <v>242.227</v>
      </c>
      <c r="F76">
        <v>24717.673999999999</v>
      </c>
      <c r="G76">
        <v>3602.2869999999998</v>
      </c>
      <c r="H76">
        <v>2821.0340000000001</v>
      </c>
      <c r="I76">
        <v>18325.469000000001</v>
      </c>
      <c r="K76">
        <f t="shared" si="16"/>
        <v>75.654113703261814</v>
      </c>
      <c r="L76">
        <f t="shared" si="2"/>
        <v>5.0871762855097336</v>
      </c>
      <c r="M76">
        <f t="shared" si="3"/>
        <v>6.4960113915677731</v>
      </c>
      <c r="O76">
        <f t="shared" si="4"/>
        <v>2.1001689677491501E-2</v>
      </c>
      <c r="P76">
        <f t="shared" si="17"/>
        <v>2.6817866676992132E-2</v>
      </c>
      <c r="S76" s="17" t="s">
        <v>71</v>
      </c>
      <c r="T76" s="17" t="s">
        <v>60</v>
      </c>
      <c r="U76" s="17">
        <f>AVERAGEIFS(M:M,A:A,S76,C:C,T76)</f>
        <v>8.3060284212399118</v>
      </c>
      <c r="V76" s="17"/>
      <c r="W76" s="17"/>
    </row>
    <row r="77" spans="1:23" x14ac:dyDescent="0.25">
      <c r="A77" t="str">
        <f t="shared" si="22"/>
        <v>GJ1</v>
      </c>
      <c r="B77" t="str">
        <f t="shared" si="22"/>
        <v>Control</v>
      </c>
      <c r="C77" t="str">
        <f t="shared" si="22"/>
        <v>Unstim</v>
      </c>
      <c r="D77">
        <v>3</v>
      </c>
      <c r="E77">
        <v>217.81299999999999</v>
      </c>
      <c r="F77">
        <v>20104.830999999998</v>
      </c>
      <c r="G77">
        <v>2651.5709999999999</v>
      </c>
      <c r="H77">
        <v>4325.6170000000002</v>
      </c>
      <c r="I77">
        <v>12406.228999999999</v>
      </c>
      <c r="K77">
        <f t="shared" si="16"/>
        <v>56.958165949690787</v>
      </c>
      <c r="L77">
        <f t="shared" si="2"/>
        <v>4.6788221020670386</v>
      </c>
      <c r="M77">
        <f t="shared" si="3"/>
        <v>2.8680830965848338</v>
      </c>
      <c r="O77">
        <f t="shared" si="4"/>
        <v>2.1480912994481682E-2</v>
      </c>
      <c r="P77">
        <f t="shared" si="17"/>
        <v>1.3167639656883813E-2</v>
      </c>
      <c r="S77" s="17" t="s">
        <v>72</v>
      </c>
      <c r="T77" s="17" t="s">
        <v>60</v>
      </c>
      <c r="U77" s="17">
        <f>AVERAGEIFS(M:M,A:A,S77,C:C,T77)</f>
        <v>3.1170890077737363</v>
      </c>
      <c r="V77" s="17"/>
      <c r="W77" s="17"/>
    </row>
    <row r="78" spans="1:23" x14ac:dyDescent="0.25">
      <c r="A78" t="str">
        <f t="shared" si="22"/>
        <v>GJ1</v>
      </c>
      <c r="B78" t="str">
        <f t="shared" si="22"/>
        <v>Control</v>
      </c>
      <c r="C78" t="str">
        <f t="shared" si="22"/>
        <v>Unstim</v>
      </c>
      <c r="D78">
        <v>4</v>
      </c>
      <c r="E78">
        <v>224.51499999999999</v>
      </c>
      <c r="F78">
        <v>18633.758000000002</v>
      </c>
      <c r="G78">
        <v>3404.58</v>
      </c>
      <c r="H78">
        <v>2147.9679999999998</v>
      </c>
      <c r="I78">
        <v>18082.285</v>
      </c>
      <c r="K78">
        <f t="shared" si="16"/>
        <v>80.539318085651303</v>
      </c>
      <c r="L78">
        <f t="shared" si="2"/>
        <v>5.3111646664199403</v>
      </c>
      <c r="M78">
        <f t="shared" si="3"/>
        <v>8.4183214088850491</v>
      </c>
      <c r="O78">
        <f t="shared" si="4"/>
        <v>2.3656168480591232E-2</v>
      </c>
      <c r="P78">
        <f t="shared" si="17"/>
        <v>3.7495585635191633E-2</v>
      </c>
      <c r="S78" s="17" t="s">
        <v>73</v>
      </c>
      <c r="T78" s="17" t="s">
        <v>60</v>
      </c>
      <c r="U78" s="17">
        <f>AVERAGEIFS(M:M,A:A,S78,C:C,T78)</f>
        <v>6.9573767110621922</v>
      </c>
      <c r="V78" s="17"/>
      <c r="W78" s="17"/>
    </row>
    <row r="79" spans="1:23" x14ac:dyDescent="0.25">
      <c r="A79" t="str">
        <f t="shared" si="22"/>
        <v>GJ1</v>
      </c>
      <c r="B79" t="str">
        <f t="shared" si="22"/>
        <v>Control</v>
      </c>
      <c r="C79" t="str">
        <f t="shared" si="22"/>
        <v>Unstim</v>
      </c>
      <c r="D79">
        <v>5</v>
      </c>
      <c r="E79">
        <v>146.006</v>
      </c>
      <c r="F79">
        <v>11969.646000000001</v>
      </c>
      <c r="G79">
        <v>1734.364</v>
      </c>
      <c r="H79">
        <v>3037.41</v>
      </c>
      <c r="I79">
        <v>7313.241</v>
      </c>
      <c r="K79">
        <f t="shared" si="16"/>
        <v>50.088633343835184</v>
      </c>
      <c r="L79">
        <f t="shared" si="2"/>
        <v>4.2166702030254317</v>
      </c>
      <c r="M79">
        <f t="shared" si="3"/>
        <v>2.407722697956483</v>
      </c>
      <c r="O79">
        <f t="shared" si="4"/>
        <v>2.8880115906369817E-2</v>
      </c>
      <c r="P79">
        <f t="shared" si="17"/>
        <v>1.6490573661058334E-2</v>
      </c>
      <c r="S79" s="17" t="s">
        <v>74</v>
      </c>
      <c r="T79" s="17" t="s">
        <v>60</v>
      </c>
      <c r="U79" s="17">
        <f>AVERAGEIFS(M:M,A:A,S79,C:C,T79)</f>
        <v>8.5682532834925631</v>
      </c>
      <c r="V79" s="17"/>
      <c r="W79" s="17"/>
    </row>
    <row r="80" spans="1:23" x14ac:dyDescent="0.25">
      <c r="A80" t="str">
        <f t="shared" si="22"/>
        <v>GJ1</v>
      </c>
      <c r="B80" t="str">
        <f t="shared" si="22"/>
        <v>Control</v>
      </c>
      <c r="C80" t="str">
        <f t="shared" si="22"/>
        <v>Unstim</v>
      </c>
      <c r="D80">
        <v>6</v>
      </c>
      <c r="E80">
        <v>109.624</v>
      </c>
      <c r="F80">
        <v>10309.960999999999</v>
      </c>
      <c r="G80">
        <v>1255.1759999999999</v>
      </c>
      <c r="H80">
        <v>1486.8710000000001</v>
      </c>
      <c r="I80">
        <v>6070.991</v>
      </c>
      <c r="K80">
        <f t="shared" si="16"/>
        <v>55.380126614609942</v>
      </c>
      <c r="L80">
        <f t="shared" si="2"/>
        <v>4.8367647246282592</v>
      </c>
      <c r="M80">
        <f t="shared" si="3"/>
        <v>4.0830650406121309</v>
      </c>
      <c r="O80">
        <f t="shared" si="4"/>
        <v>4.4121403384553198E-2</v>
      </c>
      <c r="P80">
        <f t="shared" si="17"/>
        <v>3.7246086993834665E-2</v>
      </c>
      <c r="S80" s="17" t="s">
        <v>75</v>
      </c>
      <c r="T80" s="17" t="s">
        <v>60</v>
      </c>
      <c r="U80" s="17">
        <v>6.5829396807438663</v>
      </c>
      <c r="V80" s="17" t="s">
        <v>68</v>
      </c>
      <c r="W80" s="17"/>
    </row>
    <row r="81" spans="1:23" x14ac:dyDescent="0.25">
      <c r="A81" t="str">
        <f t="shared" si="22"/>
        <v>GJ1</v>
      </c>
      <c r="B81" t="str">
        <f t="shared" si="22"/>
        <v>Control</v>
      </c>
      <c r="C81" t="str">
        <f t="shared" si="22"/>
        <v>Unstim</v>
      </c>
      <c r="D81">
        <v>7</v>
      </c>
      <c r="E81">
        <v>81.858999999999995</v>
      </c>
      <c r="F81">
        <v>11155.361999999999</v>
      </c>
      <c r="G81">
        <v>1108.212</v>
      </c>
      <c r="H81">
        <v>714.71299999999997</v>
      </c>
      <c r="I81">
        <v>6254.8149999999996</v>
      </c>
      <c r="K81">
        <f t="shared" si="16"/>
        <v>76.409618978976042</v>
      </c>
      <c r="L81">
        <f t="shared" si="2"/>
        <v>5.644059981303216</v>
      </c>
      <c r="M81">
        <f t="shared" si="3"/>
        <v>8.751505849201008</v>
      </c>
      <c r="O81">
        <f t="shared" si="4"/>
        <v>6.8948557657718956E-2</v>
      </c>
      <c r="P81">
        <f t="shared" si="17"/>
        <v>0.10690951329971059</v>
      </c>
      <c r="S81" s="17" t="s">
        <v>76</v>
      </c>
      <c r="T81" s="17" t="s">
        <v>60</v>
      </c>
      <c r="U81" s="17">
        <v>5.8426050640204252</v>
      </c>
      <c r="V81" s="17" t="s">
        <v>68</v>
      </c>
      <c r="W81" s="17"/>
    </row>
    <row r="82" spans="1:23" x14ac:dyDescent="0.25">
      <c r="A82" t="str">
        <f t="shared" si="22"/>
        <v>GJ1</v>
      </c>
      <c r="B82" t="str">
        <f t="shared" si="22"/>
        <v>Control</v>
      </c>
      <c r="C82" t="str">
        <f t="shared" si="22"/>
        <v>Unstim</v>
      </c>
      <c r="D82">
        <v>8</v>
      </c>
      <c r="E82">
        <v>153.18700000000001</v>
      </c>
      <c r="F82">
        <v>8677.5630000000001</v>
      </c>
      <c r="G82">
        <v>1617.08</v>
      </c>
      <c r="H82">
        <v>1109.1690000000001</v>
      </c>
      <c r="I82">
        <v>7584.67</v>
      </c>
      <c r="K82">
        <f t="shared" si="16"/>
        <v>49.512491268841345</v>
      </c>
      <c r="L82">
        <f t="shared" si="2"/>
        <v>4.690349271526455</v>
      </c>
      <c r="M82">
        <f t="shared" si="3"/>
        <v>6.8381554118443626</v>
      </c>
      <c r="O82">
        <f t="shared" si="4"/>
        <v>3.0618455035521647E-2</v>
      </c>
      <c r="P82">
        <f t="shared" si="17"/>
        <v>4.4639267116950931E-2</v>
      </c>
    </row>
    <row r="83" spans="1:23" x14ac:dyDescent="0.25">
      <c r="A83" t="s">
        <v>65</v>
      </c>
      <c r="B83" t="s">
        <v>23</v>
      </c>
      <c r="C83" t="s">
        <v>69</v>
      </c>
      <c r="D83">
        <v>1</v>
      </c>
      <c r="E83">
        <v>233.61</v>
      </c>
      <c r="F83">
        <v>22287.745999999999</v>
      </c>
      <c r="G83">
        <v>4140.3559999999998</v>
      </c>
      <c r="H83">
        <v>1765.001</v>
      </c>
      <c r="I83">
        <v>23440.477999999999</v>
      </c>
      <c r="K83">
        <f t="shared" si="16"/>
        <v>100.34021660031675</v>
      </c>
      <c r="L83">
        <f t="shared" ref="L83:L148" si="23">I83/G83</f>
        <v>5.6614643764932291</v>
      </c>
      <c r="M83">
        <f t="shared" ref="M83:M148" si="24">I83/H83</f>
        <v>13.280716554834813</v>
      </c>
      <c r="O83">
        <f t="shared" ref="O83:O148" si="25">L83/E83</f>
        <v>2.4234683346146264E-2</v>
      </c>
      <c r="P83">
        <f t="shared" si="17"/>
        <v>5.684994886706396E-2</v>
      </c>
    </row>
    <row r="84" spans="1:23" x14ac:dyDescent="0.25">
      <c r="A84" t="str">
        <f t="shared" ref="A84:C87" si="26">A83</f>
        <v>GJ3</v>
      </c>
      <c r="B84" t="str">
        <f t="shared" si="26"/>
        <v>Control</v>
      </c>
      <c r="C84" t="str">
        <f t="shared" si="26"/>
        <v>Unstim</v>
      </c>
      <c r="D84">
        <v>2</v>
      </c>
      <c r="E84">
        <v>206.80199999999999</v>
      </c>
      <c r="F84">
        <v>11071.588</v>
      </c>
      <c r="G84">
        <v>2723.8560000000002</v>
      </c>
      <c r="H84">
        <v>1623.3030000000001</v>
      </c>
      <c r="I84">
        <v>13684.861999999999</v>
      </c>
      <c r="K84">
        <f t="shared" si="16"/>
        <v>66.173741066333974</v>
      </c>
      <c r="L84">
        <f t="shared" si="23"/>
        <v>5.0240768968697314</v>
      </c>
      <c r="M84">
        <f t="shared" si="24"/>
        <v>8.4302573210300231</v>
      </c>
      <c r="O84">
        <f t="shared" si="25"/>
        <v>2.4294140757196409E-2</v>
      </c>
      <c r="P84">
        <f t="shared" si="17"/>
        <v>4.0764873265394068E-2</v>
      </c>
    </row>
    <row r="85" spans="1:23" x14ac:dyDescent="0.25">
      <c r="A85" t="str">
        <f t="shared" si="26"/>
        <v>GJ3</v>
      </c>
      <c r="B85" t="str">
        <f t="shared" si="26"/>
        <v>Control</v>
      </c>
      <c r="C85" t="str">
        <f t="shared" si="26"/>
        <v>Unstim</v>
      </c>
      <c r="D85">
        <v>3</v>
      </c>
      <c r="E85">
        <v>187.654</v>
      </c>
      <c r="F85">
        <v>4926.8760000000002</v>
      </c>
      <c r="G85">
        <v>1645.3240000000001</v>
      </c>
      <c r="H85">
        <v>3743.5059999999999</v>
      </c>
      <c r="I85">
        <v>5003.9480000000003</v>
      </c>
      <c r="K85">
        <f t="shared" si="16"/>
        <v>26.665821138904583</v>
      </c>
      <c r="L85">
        <f t="shared" si="23"/>
        <v>3.0413146589972553</v>
      </c>
      <c r="M85">
        <f t="shared" si="24"/>
        <v>1.3367009429128738</v>
      </c>
      <c r="O85">
        <f t="shared" si="25"/>
        <v>1.6207033471161047E-2</v>
      </c>
      <c r="P85">
        <f t="shared" si="17"/>
        <v>7.1232211565587398E-3</v>
      </c>
    </row>
    <row r="86" spans="1:23" x14ac:dyDescent="0.25">
      <c r="A86" t="str">
        <f t="shared" si="26"/>
        <v>GJ3</v>
      </c>
      <c r="B86" t="str">
        <f t="shared" si="26"/>
        <v>Control</v>
      </c>
      <c r="C86" t="str">
        <f t="shared" si="26"/>
        <v>Unstim</v>
      </c>
      <c r="D86">
        <v>4</v>
      </c>
      <c r="E86">
        <v>157.495</v>
      </c>
      <c r="F86">
        <v>8848.4619999999995</v>
      </c>
      <c r="G86">
        <v>1975.633</v>
      </c>
      <c r="H86">
        <v>2293.9749999999999</v>
      </c>
      <c r="I86">
        <v>8839.366</v>
      </c>
      <c r="K86">
        <f t="shared" si="16"/>
        <v>56.124740467951362</v>
      </c>
      <c r="L86">
        <f t="shared" si="23"/>
        <v>4.4741943468245369</v>
      </c>
      <c r="M86">
        <f t="shared" si="24"/>
        <v>3.8532965703636703</v>
      </c>
      <c r="O86">
        <f t="shared" si="25"/>
        <v>2.8408485011108521E-2</v>
      </c>
      <c r="P86">
        <f t="shared" si="17"/>
        <v>2.4466151753158322E-2</v>
      </c>
    </row>
    <row r="87" spans="1:23" x14ac:dyDescent="0.25">
      <c r="A87" t="str">
        <f t="shared" si="26"/>
        <v>GJ3</v>
      </c>
      <c r="B87" t="str">
        <f t="shared" si="26"/>
        <v>Control</v>
      </c>
      <c r="C87" t="str">
        <f t="shared" si="26"/>
        <v>Unstim</v>
      </c>
      <c r="D87">
        <v>5</v>
      </c>
      <c r="E87">
        <v>180.952</v>
      </c>
      <c r="F87">
        <v>11428.226000000001</v>
      </c>
      <c r="G87">
        <v>2426.0990000000002</v>
      </c>
      <c r="H87">
        <v>2057.971</v>
      </c>
      <c r="I87">
        <v>11421.523999999999</v>
      </c>
      <c r="K87">
        <f t="shared" si="16"/>
        <v>63.119081303329054</v>
      </c>
      <c r="L87">
        <f t="shared" si="23"/>
        <v>4.7077732606954612</v>
      </c>
      <c r="M87">
        <f t="shared" si="24"/>
        <v>5.5498955038725031</v>
      </c>
      <c r="O87">
        <f t="shared" si="25"/>
        <v>2.6016696475835918E-2</v>
      </c>
      <c r="P87">
        <f t="shared" si="17"/>
        <v>3.0670539722536933E-2</v>
      </c>
    </row>
    <row r="88" spans="1:23" ht="15.75" x14ac:dyDescent="0.25">
      <c r="E88" s="2">
        <f>AVERAGE(E54:E87)</f>
        <v>182.58529411764709</v>
      </c>
      <c r="F88" s="2">
        <f t="shared" ref="F88:P88" si="27">AVERAGE(F54:F87)</f>
        <v>15317.767000000003</v>
      </c>
      <c r="G88" s="2">
        <f t="shared" si="27"/>
        <v>2541.9743823529411</v>
      </c>
      <c r="H88" s="2">
        <f t="shared" si="27"/>
        <v>2710.4235882352946</v>
      </c>
      <c r="I88" s="2">
        <f t="shared" si="27"/>
        <v>12476.909294117642</v>
      </c>
      <c r="J88" s="2"/>
      <c r="K88" s="2">
        <f t="shared" ref="K88" si="28">AVERAGE(K54:K87)</f>
        <v>66.309863529390924</v>
      </c>
      <c r="L88" s="2">
        <f t="shared" si="27"/>
        <v>4.7180357372484627</v>
      </c>
      <c r="M88" s="2">
        <f t="shared" si="27"/>
        <v>5.4305457679663549</v>
      </c>
      <c r="N88" s="2"/>
      <c r="O88" s="2">
        <f t="shared" si="27"/>
        <v>2.7871027043517682E-2</v>
      </c>
      <c r="P88" s="2">
        <f t="shared" si="27"/>
        <v>3.2270372144539948E-2</v>
      </c>
    </row>
    <row r="89" spans="1:23" x14ac:dyDescent="0.25">
      <c r="E89">
        <f>STDEV(E54:E87)</f>
        <v>50.750270057814951</v>
      </c>
      <c r="F89">
        <f t="shared" ref="F89:P89" si="29">STDEV(F54:F87)</f>
        <v>7391.9296282171399</v>
      </c>
      <c r="G89">
        <f t="shared" si="29"/>
        <v>1066.3803411394397</v>
      </c>
      <c r="H89">
        <f t="shared" si="29"/>
        <v>1501.9746226939628</v>
      </c>
      <c r="I89">
        <f t="shared" si="29"/>
        <v>6755.3161936221031</v>
      </c>
      <c r="K89">
        <f t="shared" ref="K89" si="30">STDEV(K54:K87)</f>
        <v>25.425998260021757</v>
      </c>
      <c r="L89">
        <f t="shared" si="29"/>
        <v>0.87005297937015458</v>
      </c>
      <c r="M89">
        <f t="shared" si="29"/>
        <v>2.891548823905798</v>
      </c>
      <c r="O89">
        <f t="shared" si="29"/>
        <v>1.0394148908604772E-2</v>
      </c>
      <c r="P89">
        <f t="shared" si="29"/>
        <v>2.1146697658092399E-2</v>
      </c>
    </row>
    <row r="90" spans="1:23" ht="15.75" x14ac:dyDescent="0.25">
      <c r="E90" s="2">
        <f>E89/SQRT(COUNT(E54:E87))</f>
        <v>8.7035995105154935</v>
      </c>
      <c r="F90" s="2">
        <f t="shared" ref="F90:P90" si="31">F89/SQRT(COUNT(F54:F87))</f>
        <v>1267.7054727122309</v>
      </c>
      <c r="G90" s="2">
        <f t="shared" si="31"/>
        <v>182.88271972919981</v>
      </c>
      <c r="H90" s="2">
        <f t="shared" si="31"/>
        <v>257.58652271196814</v>
      </c>
      <c r="I90" s="2">
        <f t="shared" si="31"/>
        <v>1158.5271693964689</v>
      </c>
      <c r="J90" s="2"/>
      <c r="K90" s="2">
        <f t="shared" ref="K90" si="32">K89/SQRT(COUNT(K54:K87))</f>
        <v>4.3605227274296228</v>
      </c>
      <c r="L90" s="2">
        <f t="shared" si="31"/>
        <v>0.14921285496100592</v>
      </c>
      <c r="M90" s="2">
        <f t="shared" si="31"/>
        <v>0.49589653217032975</v>
      </c>
      <c r="N90" s="2"/>
      <c r="O90" s="2">
        <f t="shared" si="31"/>
        <v>1.7825818315862706E-3</v>
      </c>
      <c r="P90" s="2">
        <f t="shared" si="31"/>
        <v>3.6266287287992512E-3</v>
      </c>
    </row>
    <row r="92" spans="1:23" x14ac:dyDescent="0.25">
      <c r="A92" t="s">
        <v>71</v>
      </c>
      <c r="B92" t="s">
        <v>44</v>
      </c>
      <c r="C92" t="s">
        <v>60</v>
      </c>
      <c r="D92">
        <v>1</v>
      </c>
      <c r="E92">
        <v>227.86600000000001</v>
      </c>
      <c r="F92">
        <v>10819.308000000001</v>
      </c>
      <c r="G92">
        <v>2908.6370000000002</v>
      </c>
      <c r="H92">
        <v>3046.5059999999999</v>
      </c>
      <c r="I92">
        <v>10977.281999999999</v>
      </c>
      <c r="K92">
        <f t="shared" ref="K92:K116" si="33">I92/E92</f>
        <v>48.174286642149326</v>
      </c>
      <c r="L92">
        <f t="shared" si="23"/>
        <v>3.7740295540488549</v>
      </c>
      <c r="M92">
        <f t="shared" si="24"/>
        <v>3.6032366258264386</v>
      </c>
      <c r="O92">
        <f t="shared" si="25"/>
        <v>1.6562495300083621E-2</v>
      </c>
      <c r="P92">
        <f t="shared" ref="P92:P116" si="34">M92/E92</f>
        <v>1.5812962995034093E-2</v>
      </c>
    </row>
    <row r="93" spans="1:23" x14ac:dyDescent="0.25">
      <c r="A93" t="str">
        <f t="shared" ref="A93:C98" si="35">A92</f>
        <v>FC2</v>
      </c>
      <c r="B93" t="str">
        <f t="shared" si="35"/>
        <v>SAG</v>
      </c>
      <c r="C93" t="str">
        <f t="shared" si="35"/>
        <v>Stim</v>
      </c>
      <c r="D93">
        <v>2</v>
      </c>
      <c r="E93">
        <v>247.971</v>
      </c>
      <c r="F93">
        <v>19111.030999999999</v>
      </c>
      <c r="G93">
        <v>4202.1099999999997</v>
      </c>
      <c r="H93">
        <v>1858.828</v>
      </c>
      <c r="I93">
        <v>20521.787</v>
      </c>
      <c r="K93">
        <f t="shared" si="33"/>
        <v>82.758818571526504</v>
      </c>
      <c r="L93">
        <f t="shared" si="23"/>
        <v>4.8836862909347927</v>
      </c>
      <c r="M93">
        <f t="shared" si="24"/>
        <v>11.040175314768231</v>
      </c>
      <c r="O93">
        <f t="shared" si="25"/>
        <v>1.9694586427182182E-2</v>
      </c>
      <c r="P93">
        <f t="shared" si="34"/>
        <v>4.4522042153188196E-2</v>
      </c>
    </row>
    <row r="94" spans="1:23" x14ac:dyDescent="0.25">
      <c r="A94" t="str">
        <f t="shared" si="35"/>
        <v>FC2</v>
      </c>
      <c r="B94" t="str">
        <f t="shared" si="35"/>
        <v>SAG</v>
      </c>
      <c r="C94" t="str">
        <f t="shared" si="35"/>
        <v>Stim</v>
      </c>
      <c r="D94">
        <v>3</v>
      </c>
      <c r="E94">
        <v>190.52600000000001</v>
      </c>
      <c r="F94">
        <v>11375.089</v>
      </c>
      <c r="G94">
        <v>2784.652</v>
      </c>
      <c r="H94">
        <v>1685.5350000000001</v>
      </c>
      <c r="I94">
        <v>8710.1149999999998</v>
      </c>
      <c r="K94">
        <f t="shared" si="33"/>
        <v>45.716148977042501</v>
      </c>
      <c r="L94">
        <f t="shared" si="23"/>
        <v>3.1279007215264238</v>
      </c>
      <c r="M94">
        <f t="shared" si="24"/>
        <v>5.1675669742841288</v>
      </c>
      <c r="O94">
        <f t="shared" si="25"/>
        <v>1.6417185693954756E-2</v>
      </c>
      <c r="P94">
        <f t="shared" si="34"/>
        <v>2.7122634046188598E-2</v>
      </c>
    </row>
    <row r="95" spans="1:23" x14ac:dyDescent="0.25">
      <c r="A95" t="str">
        <f t="shared" si="35"/>
        <v>FC2</v>
      </c>
      <c r="B95" t="str">
        <f t="shared" si="35"/>
        <v>SAG</v>
      </c>
      <c r="C95" t="str">
        <f t="shared" si="35"/>
        <v>Stim</v>
      </c>
      <c r="D95">
        <v>4</v>
      </c>
      <c r="E95">
        <v>219.72800000000001</v>
      </c>
      <c r="F95">
        <v>20147.437000000002</v>
      </c>
      <c r="G95">
        <v>4108.7619999999997</v>
      </c>
      <c r="H95">
        <v>1547.1880000000001</v>
      </c>
      <c r="I95">
        <v>18377.648000000001</v>
      </c>
      <c r="K95">
        <f t="shared" si="33"/>
        <v>83.638170829389068</v>
      </c>
      <c r="L95">
        <f t="shared" si="23"/>
        <v>4.4727944816467833</v>
      </c>
      <c r="M95">
        <f t="shared" si="24"/>
        <v>11.878096262380526</v>
      </c>
      <c r="O95">
        <f t="shared" si="25"/>
        <v>2.0356051489326728E-2</v>
      </c>
      <c r="P95">
        <f t="shared" si="34"/>
        <v>5.4058182217926368E-2</v>
      </c>
    </row>
    <row r="96" spans="1:23" x14ac:dyDescent="0.25">
      <c r="A96" t="str">
        <f t="shared" si="35"/>
        <v>FC2</v>
      </c>
      <c r="B96" t="str">
        <f t="shared" si="35"/>
        <v>SAG</v>
      </c>
      <c r="C96" t="str">
        <f t="shared" si="35"/>
        <v>Stim</v>
      </c>
      <c r="D96">
        <v>5</v>
      </c>
      <c r="E96">
        <v>204.88800000000001</v>
      </c>
      <c r="F96">
        <v>11724.547</v>
      </c>
      <c r="G96">
        <v>2878</v>
      </c>
      <c r="H96">
        <v>1225.9739999999999</v>
      </c>
      <c r="I96">
        <v>13073.55</v>
      </c>
      <c r="K96">
        <f t="shared" si="33"/>
        <v>63.808275740892583</v>
      </c>
      <c r="L96">
        <f t="shared" si="23"/>
        <v>4.5425816539263373</v>
      </c>
      <c r="M96">
        <f t="shared" si="24"/>
        <v>10.663806899656926</v>
      </c>
      <c r="O96">
        <f t="shared" si="25"/>
        <v>2.2171047859934876E-2</v>
      </c>
      <c r="P96">
        <f t="shared" si="34"/>
        <v>5.2047005679478182E-2</v>
      </c>
    </row>
    <row r="97" spans="1:16" x14ac:dyDescent="0.25">
      <c r="A97" t="str">
        <f t="shared" si="35"/>
        <v>FC2</v>
      </c>
      <c r="B97" t="str">
        <f t="shared" si="35"/>
        <v>SAG</v>
      </c>
      <c r="C97" t="str">
        <f t="shared" si="35"/>
        <v>Stim</v>
      </c>
      <c r="D97">
        <v>6</v>
      </c>
      <c r="E97">
        <v>203.93</v>
      </c>
      <c r="F97">
        <v>6472.6279999999997</v>
      </c>
      <c r="G97">
        <v>1798.989</v>
      </c>
      <c r="H97">
        <v>1187.1990000000001</v>
      </c>
      <c r="I97">
        <v>7402.2809999999999</v>
      </c>
      <c r="K97">
        <f t="shared" si="33"/>
        <v>36.298146422792136</v>
      </c>
      <c r="L97">
        <f t="shared" si="23"/>
        <v>4.1146894172226736</v>
      </c>
      <c r="M97">
        <f t="shared" si="24"/>
        <v>6.2350802182279459</v>
      </c>
      <c r="O97">
        <f t="shared" si="25"/>
        <v>2.0176969632828293E-2</v>
      </c>
      <c r="P97">
        <f t="shared" si="34"/>
        <v>3.0574610004550314E-2</v>
      </c>
    </row>
    <row r="98" spans="1:16" x14ac:dyDescent="0.25">
      <c r="A98" t="str">
        <f t="shared" si="35"/>
        <v>FC2</v>
      </c>
      <c r="B98" t="str">
        <f t="shared" si="35"/>
        <v>SAG</v>
      </c>
      <c r="C98" t="str">
        <f t="shared" si="35"/>
        <v>Stim</v>
      </c>
      <c r="D98">
        <v>7</v>
      </c>
      <c r="E98">
        <v>134.03899999999999</v>
      </c>
      <c r="F98">
        <v>8842.7170000000006</v>
      </c>
      <c r="G98">
        <v>1894.731</v>
      </c>
      <c r="H98">
        <v>926.78099999999995</v>
      </c>
      <c r="I98">
        <v>8854.6849999999995</v>
      </c>
      <c r="K98">
        <f t="shared" si="33"/>
        <v>66.060512238975221</v>
      </c>
      <c r="L98">
        <f t="shared" si="23"/>
        <v>4.6733203816267324</v>
      </c>
      <c r="M98">
        <f t="shared" si="24"/>
        <v>9.5542366535351935</v>
      </c>
      <c r="O98">
        <f t="shared" si="25"/>
        <v>3.4865377849929741E-2</v>
      </c>
      <c r="P98">
        <f t="shared" si="34"/>
        <v>7.1279527999576195E-2</v>
      </c>
    </row>
    <row r="99" spans="1:16" x14ac:dyDescent="0.25">
      <c r="A99" t="s">
        <v>72</v>
      </c>
      <c r="B99" t="s">
        <v>44</v>
      </c>
      <c r="C99" t="s">
        <v>60</v>
      </c>
      <c r="D99">
        <v>1</v>
      </c>
      <c r="E99">
        <v>235.04599999999999</v>
      </c>
      <c r="F99">
        <v>27445.838</v>
      </c>
      <c r="G99">
        <v>4736.3490000000002</v>
      </c>
      <c r="H99">
        <v>6814.4260000000004</v>
      </c>
      <c r="I99">
        <v>17307.733</v>
      </c>
      <c r="K99">
        <f t="shared" si="33"/>
        <v>73.635513899406931</v>
      </c>
      <c r="L99">
        <f t="shared" si="23"/>
        <v>3.654235150323593</v>
      </c>
      <c r="M99">
        <f t="shared" si="24"/>
        <v>2.5398666006498565</v>
      </c>
      <c r="O99">
        <f t="shared" si="25"/>
        <v>1.5546893588163991E-2</v>
      </c>
      <c r="P99">
        <f t="shared" si="34"/>
        <v>1.0805827798175066E-2</v>
      </c>
    </row>
    <row r="100" spans="1:16" x14ac:dyDescent="0.25">
      <c r="A100" t="str">
        <f t="shared" ref="A100:C103" si="36">A99</f>
        <v xml:space="preserve">FR5 </v>
      </c>
      <c r="B100" t="str">
        <f t="shared" si="36"/>
        <v>SAG</v>
      </c>
      <c r="C100" t="str">
        <f t="shared" si="36"/>
        <v>Stim</v>
      </c>
      <c r="D100">
        <v>2</v>
      </c>
      <c r="E100">
        <v>202.494</v>
      </c>
      <c r="F100">
        <v>31469.867999999999</v>
      </c>
      <c r="G100">
        <v>4393.5940000000001</v>
      </c>
      <c r="H100">
        <v>5128.4120000000003</v>
      </c>
      <c r="I100">
        <v>20916.243999999999</v>
      </c>
      <c r="K100">
        <f t="shared" si="33"/>
        <v>103.29315436506761</v>
      </c>
      <c r="L100">
        <f t="shared" si="23"/>
        <v>4.7606228522708287</v>
      </c>
      <c r="M100">
        <f t="shared" si="24"/>
        <v>4.078503053186834</v>
      </c>
      <c r="O100">
        <f t="shared" si="25"/>
        <v>2.3509945244159475E-2</v>
      </c>
      <c r="P100">
        <f t="shared" si="34"/>
        <v>2.0141352599024338E-2</v>
      </c>
    </row>
    <row r="101" spans="1:16" x14ac:dyDescent="0.25">
      <c r="A101" t="str">
        <f t="shared" si="36"/>
        <v xml:space="preserve">FR5 </v>
      </c>
      <c r="B101" t="str">
        <f t="shared" si="36"/>
        <v>SAG</v>
      </c>
      <c r="C101" t="str">
        <f t="shared" si="36"/>
        <v>Stim</v>
      </c>
      <c r="D101">
        <v>3</v>
      </c>
      <c r="E101">
        <v>172.33500000000001</v>
      </c>
      <c r="F101">
        <v>13160.196</v>
      </c>
      <c r="G101">
        <v>1977.069</v>
      </c>
      <c r="H101">
        <v>3001.0279999999998</v>
      </c>
      <c r="I101">
        <v>8153.3760000000002</v>
      </c>
      <c r="K101">
        <f t="shared" si="33"/>
        <v>47.311202019322828</v>
      </c>
      <c r="L101">
        <f t="shared" si="23"/>
        <v>4.1239713940181151</v>
      </c>
      <c r="M101">
        <f t="shared" si="24"/>
        <v>2.7168610222896956</v>
      </c>
      <c r="O101">
        <f t="shared" si="25"/>
        <v>2.3929970081632373E-2</v>
      </c>
      <c r="P101">
        <f t="shared" si="34"/>
        <v>1.5764998533610092E-2</v>
      </c>
    </row>
    <row r="102" spans="1:16" x14ac:dyDescent="0.25">
      <c r="A102" t="str">
        <f t="shared" si="36"/>
        <v xml:space="preserve">FR5 </v>
      </c>
      <c r="B102" t="str">
        <f t="shared" si="36"/>
        <v>SAG</v>
      </c>
      <c r="C102" t="str">
        <f t="shared" si="36"/>
        <v>Stim</v>
      </c>
      <c r="D102">
        <v>4</v>
      </c>
      <c r="E102">
        <v>176.16499999999999</v>
      </c>
      <c r="F102">
        <v>27234.248</v>
      </c>
      <c r="G102">
        <v>3557.7669999999998</v>
      </c>
      <c r="H102">
        <v>4479.7610000000004</v>
      </c>
      <c r="I102">
        <v>16849.609</v>
      </c>
      <c r="K102">
        <f t="shared" si="33"/>
        <v>95.64674594840065</v>
      </c>
      <c r="L102">
        <f t="shared" si="23"/>
        <v>4.7360068829690087</v>
      </c>
      <c r="M102">
        <f t="shared" si="24"/>
        <v>3.7612740947563941</v>
      </c>
      <c r="O102">
        <f t="shared" si="25"/>
        <v>2.6883926335929436E-2</v>
      </c>
      <c r="P102">
        <f t="shared" si="34"/>
        <v>2.1350859107974879E-2</v>
      </c>
    </row>
    <row r="103" spans="1:16" x14ac:dyDescent="0.25">
      <c r="A103" t="str">
        <f t="shared" si="36"/>
        <v xml:space="preserve">FR5 </v>
      </c>
      <c r="B103" t="str">
        <f t="shared" si="36"/>
        <v>SAG</v>
      </c>
      <c r="C103" t="str">
        <f t="shared" si="36"/>
        <v>Stim</v>
      </c>
      <c r="D103">
        <v>5</v>
      </c>
      <c r="E103">
        <v>139.78299999999999</v>
      </c>
      <c r="F103">
        <v>15583.423000000001</v>
      </c>
      <c r="G103">
        <v>1850.69</v>
      </c>
      <c r="H103">
        <v>2272.433</v>
      </c>
      <c r="I103">
        <v>5655.95</v>
      </c>
      <c r="K103">
        <f t="shared" si="33"/>
        <v>40.462359514390165</v>
      </c>
      <c r="L103">
        <f t="shared" si="23"/>
        <v>3.0561304162231382</v>
      </c>
      <c r="M103">
        <f t="shared" si="24"/>
        <v>2.4889402679858987</v>
      </c>
      <c r="O103">
        <f t="shared" si="25"/>
        <v>2.1863391229428032E-2</v>
      </c>
      <c r="P103">
        <f t="shared" si="34"/>
        <v>1.7805743674022583E-2</v>
      </c>
    </row>
    <row r="104" spans="1:16" x14ac:dyDescent="0.25">
      <c r="A104" t="s">
        <v>73</v>
      </c>
      <c r="B104" t="s">
        <v>44</v>
      </c>
      <c r="C104" t="s">
        <v>60</v>
      </c>
      <c r="D104">
        <v>1</v>
      </c>
      <c r="E104">
        <v>163.71899999999999</v>
      </c>
      <c r="F104">
        <v>13624.544</v>
      </c>
      <c r="G104">
        <v>2794.2260000000001</v>
      </c>
      <c r="H104">
        <v>3406.4949999999999</v>
      </c>
      <c r="I104">
        <v>9699.1280000000006</v>
      </c>
      <c r="K104">
        <f t="shared" si="33"/>
        <v>59.242531410526581</v>
      </c>
      <c r="L104">
        <f t="shared" si="23"/>
        <v>3.4711322563028189</v>
      </c>
      <c r="M104">
        <f t="shared" si="24"/>
        <v>2.8472456293051951</v>
      </c>
      <c r="O104">
        <f t="shared" si="25"/>
        <v>2.1201768006784912E-2</v>
      </c>
      <c r="P104">
        <f t="shared" si="34"/>
        <v>1.739105192008988E-2</v>
      </c>
    </row>
    <row r="105" spans="1:16" x14ac:dyDescent="0.25">
      <c r="A105" t="str">
        <f t="shared" ref="A105:C109" si="37">A104</f>
        <v>GA6</v>
      </c>
      <c r="B105" t="str">
        <f t="shared" si="37"/>
        <v>SAG</v>
      </c>
      <c r="C105" t="str">
        <f t="shared" si="37"/>
        <v>Stim</v>
      </c>
      <c r="D105">
        <v>2</v>
      </c>
      <c r="E105">
        <v>149.357</v>
      </c>
      <c r="F105">
        <v>19349.428</v>
      </c>
      <c r="G105">
        <v>2799.4920000000002</v>
      </c>
      <c r="H105">
        <v>2237.4870000000001</v>
      </c>
      <c r="I105">
        <v>12663.296</v>
      </c>
      <c r="K105">
        <f t="shared" si="33"/>
        <v>84.785420167785915</v>
      </c>
      <c r="L105">
        <f t="shared" si="23"/>
        <v>4.523426393074172</v>
      </c>
      <c r="M105">
        <f t="shared" si="24"/>
        <v>5.659606513914941</v>
      </c>
      <c r="O105">
        <f t="shared" si="25"/>
        <v>3.0286001948848545E-2</v>
      </c>
      <c r="P105">
        <f t="shared" si="34"/>
        <v>3.7893145375944487E-2</v>
      </c>
    </row>
    <row r="106" spans="1:16" x14ac:dyDescent="0.25">
      <c r="A106" t="str">
        <f t="shared" si="37"/>
        <v>GA6</v>
      </c>
      <c r="B106" t="str">
        <f t="shared" si="37"/>
        <v>SAG</v>
      </c>
      <c r="C106" t="str">
        <f t="shared" si="37"/>
        <v>Stim</v>
      </c>
      <c r="D106">
        <v>3</v>
      </c>
      <c r="E106">
        <v>249.40799999999999</v>
      </c>
      <c r="F106">
        <v>32906.474000000002</v>
      </c>
      <c r="G106">
        <v>4807.1980000000003</v>
      </c>
      <c r="H106">
        <v>2776.5140000000001</v>
      </c>
      <c r="I106">
        <v>28318.525000000001</v>
      </c>
      <c r="K106">
        <f t="shared" si="33"/>
        <v>113.54296975237364</v>
      </c>
      <c r="L106">
        <f t="shared" si="23"/>
        <v>5.8908588745460451</v>
      </c>
      <c r="M106">
        <f t="shared" si="24"/>
        <v>10.199309277749006</v>
      </c>
      <c r="O106">
        <f t="shared" si="25"/>
        <v>2.3619366157244536E-2</v>
      </c>
      <c r="P106">
        <f t="shared" si="34"/>
        <v>4.0894074278888429E-2</v>
      </c>
    </row>
    <row r="107" spans="1:16" x14ac:dyDescent="0.25">
      <c r="A107" t="str">
        <f t="shared" si="37"/>
        <v>GA6</v>
      </c>
      <c r="B107" t="str">
        <f t="shared" si="37"/>
        <v>SAG</v>
      </c>
      <c r="C107" t="str">
        <f t="shared" si="37"/>
        <v>Stim</v>
      </c>
      <c r="D107">
        <v>4</v>
      </c>
      <c r="E107">
        <v>202.97300000000001</v>
      </c>
      <c r="F107">
        <v>11578.540999999999</v>
      </c>
      <c r="G107">
        <v>2286.7939999999999</v>
      </c>
      <c r="H107">
        <v>1975.154</v>
      </c>
      <c r="I107">
        <v>8851.3340000000007</v>
      </c>
      <c r="K107">
        <f t="shared" si="33"/>
        <v>43.608430677971945</v>
      </c>
      <c r="L107">
        <f t="shared" si="23"/>
        <v>3.87063023604225</v>
      </c>
      <c r="M107">
        <f t="shared" si="24"/>
        <v>4.4813386703011515</v>
      </c>
      <c r="O107">
        <f t="shared" si="25"/>
        <v>1.9069680381342591E-2</v>
      </c>
      <c r="P107">
        <f t="shared" si="34"/>
        <v>2.2078496501018122E-2</v>
      </c>
    </row>
    <row r="108" spans="1:16" x14ac:dyDescent="0.25">
      <c r="A108" t="str">
        <f t="shared" si="37"/>
        <v>GA6</v>
      </c>
      <c r="B108" t="str">
        <f t="shared" si="37"/>
        <v>SAG</v>
      </c>
      <c r="C108" t="str">
        <f t="shared" si="37"/>
        <v>Stim</v>
      </c>
      <c r="D108">
        <v>5</v>
      </c>
      <c r="E108">
        <v>213.983</v>
      </c>
      <c r="F108">
        <v>11936.137000000001</v>
      </c>
      <c r="G108">
        <v>3115.9189999999999</v>
      </c>
      <c r="H108">
        <v>4241.3639999999996</v>
      </c>
      <c r="I108">
        <v>12611.594999999999</v>
      </c>
      <c r="K108">
        <f t="shared" si="33"/>
        <v>58.937368856404476</v>
      </c>
      <c r="L108">
        <f t="shared" si="23"/>
        <v>4.0474720299211882</v>
      </c>
      <c r="M108">
        <f t="shared" si="24"/>
        <v>2.9734762213287991</v>
      </c>
      <c r="O108">
        <f t="shared" si="25"/>
        <v>1.8914923287930294E-2</v>
      </c>
      <c r="P108">
        <f t="shared" si="34"/>
        <v>1.3895852573937178E-2</v>
      </c>
    </row>
    <row r="109" spans="1:16" x14ac:dyDescent="0.25">
      <c r="A109" t="str">
        <f t="shared" si="37"/>
        <v>GA6</v>
      </c>
      <c r="B109" t="str">
        <f t="shared" si="37"/>
        <v>SAG</v>
      </c>
      <c r="C109" t="str">
        <f t="shared" si="37"/>
        <v>Stim</v>
      </c>
      <c r="D109">
        <v>6</v>
      </c>
      <c r="E109">
        <v>113.93300000000001</v>
      </c>
      <c r="F109">
        <v>14267.450999999999</v>
      </c>
      <c r="G109">
        <v>2570.6689999999999</v>
      </c>
      <c r="H109">
        <v>899.495</v>
      </c>
      <c r="I109">
        <v>14017.085999999999</v>
      </c>
      <c r="K109">
        <f t="shared" si="33"/>
        <v>123.02920137273659</v>
      </c>
      <c r="L109">
        <f t="shared" si="23"/>
        <v>5.4526996668960495</v>
      </c>
      <c r="M109">
        <f t="shared" si="24"/>
        <v>15.583283953774062</v>
      </c>
      <c r="O109">
        <f t="shared" si="25"/>
        <v>4.7858826388281261E-2</v>
      </c>
      <c r="P109">
        <f t="shared" si="34"/>
        <v>0.13677585909064152</v>
      </c>
    </row>
    <row r="110" spans="1:16" x14ac:dyDescent="0.25">
      <c r="A110" t="s">
        <v>74</v>
      </c>
      <c r="B110" t="s">
        <v>44</v>
      </c>
      <c r="C110" t="s">
        <v>60</v>
      </c>
      <c r="D110">
        <v>1</v>
      </c>
      <c r="E110">
        <v>214.94</v>
      </c>
      <c r="F110">
        <v>16772.058000000001</v>
      </c>
      <c r="G110">
        <v>2717.154</v>
      </c>
      <c r="H110">
        <v>2765.0250000000001</v>
      </c>
      <c r="I110">
        <v>12366.018</v>
      </c>
      <c r="K110">
        <f t="shared" si="33"/>
        <v>57.532418349306781</v>
      </c>
      <c r="L110">
        <f t="shared" si="23"/>
        <v>4.5510920617675703</v>
      </c>
      <c r="M110">
        <f t="shared" si="24"/>
        <v>4.4722988038082834</v>
      </c>
      <c r="O110">
        <f t="shared" si="25"/>
        <v>2.1173779016318835E-2</v>
      </c>
      <c r="P110">
        <f t="shared" si="34"/>
        <v>2.0807196444627727E-2</v>
      </c>
    </row>
    <row r="111" spans="1:16" x14ac:dyDescent="0.25">
      <c r="A111" t="str">
        <f t="shared" ref="A111:C116" si="38">A110</f>
        <v>GA7</v>
      </c>
      <c r="B111" t="str">
        <f t="shared" si="38"/>
        <v>SAG</v>
      </c>
      <c r="C111" t="str">
        <f t="shared" si="38"/>
        <v>Stim</v>
      </c>
      <c r="D111">
        <v>2</v>
      </c>
      <c r="E111">
        <v>174.72900000000001</v>
      </c>
      <c r="F111">
        <v>11612.529</v>
      </c>
      <c r="G111">
        <v>3586.9679999999998</v>
      </c>
      <c r="H111">
        <v>3159.002</v>
      </c>
      <c r="I111">
        <v>17535.12</v>
      </c>
      <c r="K111">
        <f t="shared" si="33"/>
        <v>100.35609429459333</v>
      </c>
      <c r="L111">
        <f t="shared" si="23"/>
        <v>4.8885632656884592</v>
      </c>
      <c r="M111">
        <f t="shared" si="24"/>
        <v>5.5508416898754733</v>
      </c>
      <c r="O111">
        <f t="shared" si="25"/>
        <v>2.7977973122312032E-2</v>
      </c>
      <c r="P111">
        <f t="shared" si="34"/>
        <v>3.1768290838243639E-2</v>
      </c>
    </row>
    <row r="112" spans="1:16" x14ac:dyDescent="0.25">
      <c r="A112" t="str">
        <f t="shared" si="38"/>
        <v>GA7</v>
      </c>
      <c r="B112" t="str">
        <f t="shared" si="38"/>
        <v>SAG</v>
      </c>
      <c r="C112" t="str">
        <f t="shared" si="38"/>
        <v>Stim</v>
      </c>
      <c r="D112">
        <v>3</v>
      </c>
      <c r="E112">
        <v>172.81399999999999</v>
      </c>
      <c r="F112">
        <v>9979.1730000000007</v>
      </c>
      <c r="G112">
        <v>2345.6750000000002</v>
      </c>
      <c r="H112">
        <v>1697.0239999999999</v>
      </c>
      <c r="I112">
        <v>10539.263000000001</v>
      </c>
      <c r="K112">
        <f t="shared" si="33"/>
        <v>60.986164315391122</v>
      </c>
      <c r="L112">
        <f t="shared" si="23"/>
        <v>4.4930619118164286</v>
      </c>
      <c r="M112">
        <f t="shared" si="24"/>
        <v>6.2104383909714898</v>
      </c>
      <c r="O112">
        <f t="shared" si="25"/>
        <v>2.5999409259761529E-2</v>
      </c>
      <c r="P112">
        <f t="shared" si="34"/>
        <v>3.5937125412128013E-2</v>
      </c>
    </row>
    <row r="113" spans="1:16" x14ac:dyDescent="0.25">
      <c r="A113" t="str">
        <f t="shared" si="38"/>
        <v>GA7</v>
      </c>
      <c r="B113" t="str">
        <f t="shared" si="38"/>
        <v>SAG</v>
      </c>
      <c r="C113" t="str">
        <f t="shared" si="38"/>
        <v>Stim</v>
      </c>
      <c r="D113">
        <v>4</v>
      </c>
      <c r="E113">
        <v>232.17400000000001</v>
      </c>
      <c r="F113">
        <v>8029.8689999999997</v>
      </c>
      <c r="G113">
        <v>2612.7950000000001</v>
      </c>
      <c r="H113">
        <v>4654.9690000000001</v>
      </c>
      <c r="I113">
        <v>10268.791999999999</v>
      </c>
      <c r="K113">
        <f t="shared" si="33"/>
        <v>44.228862835631894</v>
      </c>
      <c r="L113">
        <f t="shared" si="23"/>
        <v>3.930194293850072</v>
      </c>
      <c r="M113">
        <f t="shared" si="24"/>
        <v>2.205985045228013</v>
      </c>
      <c r="O113">
        <f t="shared" si="25"/>
        <v>1.6927796798306752E-2</v>
      </c>
      <c r="P113">
        <f t="shared" si="34"/>
        <v>9.5014301568134805E-3</v>
      </c>
    </row>
    <row r="114" spans="1:16" x14ac:dyDescent="0.25">
      <c r="A114" t="str">
        <f t="shared" si="38"/>
        <v>GA7</v>
      </c>
      <c r="B114" t="str">
        <f t="shared" si="38"/>
        <v>SAG</v>
      </c>
      <c r="C114" t="str">
        <f t="shared" si="38"/>
        <v>Stim</v>
      </c>
      <c r="D114">
        <v>5</v>
      </c>
      <c r="E114">
        <v>157.97399999999999</v>
      </c>
      <c r="F114">
        <v>7321.8580000000002</v>
      </c>
      <c r="G114">
        <v>1998.1320000000001</v>
      </c>
      <c r="H114">
        <v>1888.9870000000001</v>
      </c>
      <c r="I114">
        <v>6505.18</v>
      </c>
      <c r="K114">
        <f t="shared" si="33"/>
        <v>41.178801574942717</v>
      </c>
      <c r="L114">
        <f t="shared" si="23"/>
        <v>3.2556307591290268</v>
      </c>
      <c r="M114">
        <f t="shared" si="24"/>
        <v>3.4437399516248655</v>
      </c>
      <c r="O114">
        <f t="shared" si="25"/>
        <v>2.0608649265885695E-2</v>
      </c>
      <c r="P114">
        <f t="shared" si="34"/>
        <v>2.1799409723276399E-2</v>
      </c>
    </row>
    <row r="115" spans="1:16" x14ac:dyDescent="0.25">
      <c r="A115" t="str">
        <f t="shared" si="38"/>
        <v>GA7</v>
      </c>
      <c r="B115" t="str">
        <f t="shared" si="38"/>
        <v>SAG</v>
      </c>
      <c r="C115" t="str">
        <f t="shared" si="38"/>
        <v>Stim</v>
      </c>
      <c r="D115">
        <v>6</v>
      </c>
      <c r="E115">
        <v>131.166</v>
      </c>
      <c r="F115">
        <v>8960.9590000000007</v>
      </c>
      <c r="G115">
        <v>2585.0300000000002</v>
      </c>
      <c r="H115">
        <v>393.97800000000001</v>
      </c>
      <c r="I115">
        <v>13441.677</v>
      </c>
      <c r="K115">
        <f t="shared" si="33"/>
        <v>102.47836329536618</v>
      </c>
      <c r="L115">
        <f t="shared" si="23"/>
        <v>5.199814702343879</v>
      </c>
      <c r="M115">
        <f t="shared" si="24"/>
        <v>34.117836528943236</v>
      </c>
      <c r="O115">
        <f t="shared" si="25"/>
        <v>3.964300735208727E-2</v>
      </c>
      <c r="P115">
        <f t="shared" si="34"/>
        <v>0.26011189278428282</v>
      </c>
    </row>
    <row r="116" spans="1:16" x14ac:dyDescent="0.25">
      <c r="A116" t="str">
        <f t="shared" si="38"/>
        <v>GA7</v>
      </c>
      <c r="B116" t="str">
        <f t="shared" si="38"/>
        <v>SAG</v>
      </c>
      <c r="C116" t="str">
        <f t="shared" si="38"/>
        <v>Stim</v>
      </c>
      <c r="D116">
        <v>7</v>
      </c>
      <c r="E116">
        <v>189.09</v>
      </c>
      <c r="F116">
        <v>6584.1670000000004</v>
      </c>
      <c r="G116">
        <v>2266.6880000000001</v>
      </c>
      <c r="H116">
        <v>2581.1999999999998</v>
      </c>
      <c r="I116">
        <v>10264.484</v>
      </c>
      <c r="K116">
        <f t="shared" si="33"/>
        <v>54.283589824951079</v>
      </c>
      <c r="L116">
        <f t="shared" si="23"/>
        <v>4.5284062032357344</v>
      </c>
      <c r="M116">
        <f t="shared" si="24"/>
        <v>3.9766325739965911</v>
      </c>
      <c r="O116">
        <f t="shared" si="25"/>
        <v>2.3948417172963851E-2</v>
      </c>
      <c r="P116">
        <f t="shared" si="34"/>
        <v>2.1030369527720087E-2</v>
      </c>
    </row>
    <row r="117" spans="1:16" ht="15.75" x14ac:dyDescent="0.25">
      <c r="E117" s="2">
        <f>AVERAGE(E92:E116)</f>
        <v>188.84124000000003</v>
      </c>
      <c r="F117" s="2">
        <f t="shared" ref="F117:P117" si="39">AVERAGE(F92:F116)</f>
        <v>15052.380720000001</v>
      </c>
      <c r="G117" s="2">
        <f t="shared" si="39"/>
        <v>2943.1236000000004</v>
      </c>
      <c r="H117" s="2">
        <f t="shared" si="39"/>
        <v>2634.0306000000005</v>
      </c>
      <c r="I117" s="2">
        <f t="shared" si="39"/>
        <v>12955.270320000001</v>
      </c>
      <c r="J117" s="2"/>
      <c r="K117" s="2">
        <f t="shared" ref="K117" si="40">AVERAGE(K92:K116)</f>
        <v>69.239742075893503</v>
      </c>
      <c r="L117" s="2">
        <f t="shared" si="39"/>
        <v>4.32091807405404</v>
      </c>
      <c r="M117" s="2">
        <f t="shared" si="39"/>
        <v>7.0179870895347651</v>
      </c>
      <c r="N117" s="2"/>
      <c r="O117" s="2">
        <f t="shared" si="39"/>
        <v>2.3968297555624862E-2</v>
      </c>
      <c r="P117" s="2">
        <f t="shared" si="39"/>
        <v>4.2046797657454428E-2</v>
      </c>
    </row>
    <row r="118" spans="1:16" x14ac:dyDescent="0.25">
      <c r="E118">
        <f>STDEV(E92:E116)</f>
        <v>37.760971706114539</v>
      </c>
      <c r="F118">
        <f t="shared" ref="F118:P118" si="41">STDEV(F92:F116)</f>
        <v>7617.4108714890144</v>
      </c>
      <c r="G118">
        <f t="shared" si="41"/>
        <v>906.77641687743369</v>
      </c>
      <c r="H118">
        <f t="shared" si="41"/>
        <v>1511.6704871195459</v>
      </c>
      <c r="I118">
        <f t="shared" si="41"/>
        <v>5316.4055857482726</v>
      </c>
      <c r="K118">
        <f t="shared" ref="K118" si="42">STDEV(K92:K116)</f>
        <v>25.472940503335561</v>
      </c>
      <c r="L118">
        <f t="shared" si="41"/>
        <v>0.70771798156183441</v>
      </c>
      <c r="M118">
        <f t="shared" si="41"/>
        <v>6.6705775631692097</v>
      </c>
      <c r="O118">
        <f t="shared" si="41"/>
        <v>7.5446895649362144E-3</v>
      </c>
      <c r="P118">
        <f t="shared" si="41"/>
        <v>5.2503438096369308E-2</v>
      </c>
    </row>
    <row r="119" spans="1:16" ht="15.75" x14ac:dyDescent="0.25">
      <c r="E119" s="2">
        <f>E118/SQRT(COUNT(E92:E116))</f>
        <v>7.5521943412229078</v>
      </c>
      <c r="F119" s="2">
        <f t="shared" ref="F119:P119" si="43">F118/SQRT(COUNT(F92:F116))</f>
        <v>1523.4821742978029</v>
      </c>
      <c r="G119" s="2">
        <f t="shared" si="43"/>
        <v>181.35528337548675</v>
      </c>
      <c r="H119" s="2">
        <f t="shared" si="43"/>
        <v>302.33409742390916</v>
      </c>
      <c r="I119" s="2">
        <f t="shared" si="43"/>
        <v>1063.2811171496546</v>
      </c>
      <c r="J119" s="2"/>
      <c r="K119" s="2">
        <f t="shared" ref="K119" si="44">K118/SQRT(COUNT(K92:K116))</f>
        <v>5.0945881006671119</v>
      </c>
      <c r="L119" s="2">
        <f t="shared" si="43"/>
        <v>0.14154359631236688</v>
      </c>
      <c r="M119" s="2">
        <f t="shared" si="43"/>
        <v>1.334115512633842</v>
      </c>
      <c r="N119" s="2"/>
      <c r="O119" s="2">
        <f t="shared" si="43"/>
        <v>1.5089379129872428E-3</v>
      </c>
      <c r="P119" s="2">
        <f t="shared" si="43"/>
        <v>1.0500687619273861E-2</v>
      </c>
    </row>
    <row r="121" spans="1:16" x14ac:dyDescent="0.25">
      <c r="A121" t="s">
        <v>71</v>
      </c>
      <c r="B121" t="s">
        <v>44</v>
      </c>
      <c r="C121" t="s">
        <v>69</v>
      </c>
      <c r="D121">
        <v>1</v>
      </c>
      <c r="E121">
        <v>155.102</v>
      </c>
      <c r="F121">
        <v>14543.187</v>
      </c>
      <c r="G121">
        <v>2480.1930000000002</v>
      </c>
      <c r="H121">
        <v>668.75699999999995</v>
      </c>
      <c r="I121">
        <v>13202.800999999999</v>
      </c>
      <c r="K121">
        <f t="shared" ref="K121:K148" si="45">I121/E121</f>
        <v>85.123344637722269</v>
      </c>
      <c r="L121">
        <f t="shared" si="23"/>
        <v>5.3232958080278427</v>
      </c>
      <c r="M121">
        <f t="shared" si="24"/>
        <v>19.742299519855493</v>
      </c>
      <c r="O121">
        <f t="shared" si="25"/>
        <v>3.4321258320510646E-2</v>
      </c>
      <c r="P121">
        <f t="shared" ref="P121:P148" si="46">M121/E121</f>
        <v>0.12728591197957145</v>
      </c>
    </row>
    <row r="122" spans="1:16" x14ac:dyDescent="0.25">
      <c r="A122" t="str">
        <f t="shared" ref="A122:C129" si="47">A121</f>
        <v>FC2</v>
      </c>
      <c r="B122" t="str">
        <f t="shared" si="47"/>
        <v>SAG</v>
      </c>
      <c r="C122" t="str">
        <f t="shared" si="47"/>
        <v>Unstim</v>
      </c>
      <c r="D122">
        <v>2</v>
      </c>
      <c r="E122">
        <v>192.441</v>
      </c>
      <c r="F122">
        <v>13892.620999999999</v>
      </c>
      <c r="G122">
        <v>2567.7959999999998</v>
      </c>
      <c r="H122">
        <v>1150.338</v>
      </c>
      <c r="I122">
        <v>13577.152</v>
      </c>
      <c r="K122">
        <f t="shared" si="45"/>
        <v>70.552283557038265</v>
      </c>
      <c r="L122">
        <f t="shared" si="23"/>
        <v>5.2874729924028241</v>
      </c>
      <c r="M122">
        <f t="shared" si="24"/>
        <v>11.802750148217307</v>
      </c>
      <c r="O122">
        <f t="shared" si="25"/>
        <v>2.7475813326696619E-2</v>
      </c>
      <c r="P122">
        <f t="shared" si="46"/>
        <v>6.1331785576968036E-2</v>
      </c>
    </row>
    <row r="123" spans="1:16" x14ac:dyDescent="0.25">
      <c r="A123" t="str">
        <f t="shared" si="47"/>
        <v>FC2</v>
      </c>
      <c r="B123" t="str">
        <f t="shared" si="47"/>
        <v>SAG</v>
      </c>
      <c r="C123" t="str">
        <f t="shared" si="47"/>
        <v>Unstim</v>
      </c>
      <c r="D123">
        <v>3</v>
      </c>
      <c r="E123">
        <v>208.239</v>
      </c>
      <c r="F123">
        <v>15879.744000000001</v>
      </c>
      <c r="G123">
        <v>3585.0540000000001</v>
      </c>
      <c r="H123">
        <v>3826.8020000000001</v>
      </c>
      <c r="I123">
        <v>15977.879000000001</v>
      </c>
      <c r="K123">
        <f t="shared" si="45"/>
        <v>76.72856189282507</v>
      </c>
      <c r="L123">
        <f t="shared" si="23"/>
        <v>4.4568028821881063</v>
      </c>
      <c r="M123">
        <f t="shared" si="24"/>
        <v>4.1752562583588073</v>
      </c>
      <c r="O123">
        <f t="shared" si="25"/>
        <v>2.1402344816235701E-2</v>
      </c>
      <c r="P123">
        <f t="shared" si="46"/>
        <v>2.005030881995595E-2</v>
      </c>
    </row>
    <row r="124" spans="1:16" x14ac:dyDescent="0.25">
      <c r="A124" t="str">
        <f t="shared" si="47"/>
        <v>FC2</v>
      </c>
      <c r="B124" t="str">
        <f t="shared" si="47"/>
        <v>SAG</v>
      </c>
      <c r="C124" t="str">
        <f t="shared" si="47"/>
        <v>Unstim</v>
      </c>
      <c r="D124">
        <v>4</v>
      </c>
      <c r="E124">
        <v>181.43100000000001</v>
      </c>
      <c r="F124">
        <v>11375.567999999999</v>
      </c>
      <c r="G124">
        <v>2665.453</v>
      </c>
      <c r="H124">
        <v>3000.0709999999999</v>
      </c>
      <c r="I124">
        <v>12045.761</v>
      </c>
      <c r="K124">
        <f t="shared" si="45"/>
        <v>66.393069541588815</v>
      </c>
      <c r="L124">
        <f t="shared" si="23"/>
        <v>4.5192171837207411</v>
      </c>
      <c r="M124">
        <f t="shared" si="24"/>
        <v>4.0151586412454909</v>
      </c>
      <c r="O124">
        <f t="shared" si="25"/>
        <v>2.4908737667326646E-2</v>
      </c>
      <c r="P124">
        <f t="shared" si="46"/>
        <v>2.2130499425376537E-2</v>
      </c>
    </row>
    <row r="125" spans="1:16" x14ac:dyDescent="0.25">
      <c r="A125" t="str">
        <f t="shared" si="47"/>
        <v>FC2</v>
      </c>
      <c r="B125" t="str">
        <f t="shared" si="47"/>
        <v>SAG</v>
      </c>
      <c r="C125" t="str">
        <f t="shared" si="47"/>
        <v>Unstim</v>
      </c>
      <c r="D125">
        <v>5</v>
      </c>
      <c r="E125">
        <v>148.87899999999999</v>
      </c>
      <c r="F125">
        <v>9093.0820000000003</v>
      </c>
      <c r="G125">
        <v>2383.4929999999999</v>
      </c>
      <c r="H125">
        <v>3517.0770000000002</v>
      </c>
      <c r="I125">
        <v>9355.4150000000009</v>
      </c>
      <c r="K125">
        <f t="shared" si="45"/>
        <v>62.839050504100655</v>
      </c>
      <c r="L125">
        <f t="shared" si="23"/>
        <v>3.9250859977352572</v>
      </c>
      <c r="M125">
        <f t="shared" si="24"/>
        <v>2.6599972079087264</v>
      </c>
      <c r="O125">
        <f t="shared" si="25"/>
        <v>2.636426895489127E-2</v>
      </c>
      <c r="P125">
        <f t="shared" si="46"/>
        <v>1.7866839567089558E-2</v>
      </c>
    </row>
    <row r="126" spans="1:16" x14ac:dyDescent="0.25">
      <c r="A126" t="str">
        <f t="shared" si="47"/>
        <v>FC2</v>
      </c>
      <c r="B126" t="str">
        <f t="shared" si="47"/>
        <v>SAG</v>
      </c>
      <c r="C126" t="str">
        <f t="shared" si="47"/>
        <v>Unstim</v>
      </c>
      <c r="D126">
        <v>6</v>
      </c>
      <c r="E126">
        <v>200.57900000000001</v>
      </c>
      <c r="F126">
        <v>12454.579</v>
      </c>
      <c r="G126">
        <v>3160.4389999999999</v>
      </c>
      <c r="H126">
        <v>4499.8670000000002</v>
      </c>
      <c r="I126">
        <v>12253.041999999999</v>
      </c>
      <c r="K126">
        <f t="shared" si="45"/>
        <v>61.088359200115661</v>
      </c>
      <c r="L126">
        <f t="shared" si="23"/>
        <v>3.8770063272855446</v>
      </c>
      <c r="M126">
        <f t="shared" si="24"/>
        <v>2.7229787013705069</v>
      </c>
      <c r="O126">
        <f t="shared" si="25"/>
        <v>1.9329073967292412E-2</v>
      </c>
      <c r="P126">
        <f t="shared" si="46"/>
        <v>1.3575592167527541E-2</v>
      </c>
    </row>
    <row r="127" spans="1:16" x14ac:dyDescent="0.25">
      <c r="A127" t="str">
        <f t="shared" si="47"/>
        <v>FC2</v>
      </c>
      <c r="B127" t="str">
        <f t="shared" si="47"/>
        <v>SAG</v>
      </c>
      <c r="C127" t="str">
        <f t="shared" si="47"/>
        <v>Unstim</v>
      </c>
      <c r="D127">
        <v>7</v>
      </c>
      <c r="E127">
        <v>145.52799999999999</v>
      </c>
      <c r="F127">
        <v>9248.6630000000005</v>
      </c>
      <c r="G127">
        <v>2669.7620000000002</v>
      </c>
      <c r="H127">
        <v>4833.049</v>
      </c>
      <c r="I127">
        <v>10667.078</v>
      </c>
      <c r="K127">
        <f t="shared" si="45"/>
        <v>73.299145181683258</v>
      </c>
      <c r="L127">
        <f t="shared" si="23"/>
        <v>3.9955164542756991</v>
      </c>
      <c r="M127">
        <f t="shared" si="24"/>
        <v>2.2071114942141077</v>
      </c>
      <c r="O127">
        <f t="shared" si="25"/>
        <v>2.7455310691246352E-2</v>
      </c>
      <c r="P127">
        <f t="shared" si="46"/>
        <v>1.516623257527148E-2</v>
      </c>
    </row>
    <row r="128" spans="1:16" x14ac:dyDescent="0.25">
      <c r="A128" t="str">
        <f t="shared" si="47"/>
        <v>FC2</v>
      </c>
      <c r="B128" t="str">
        <f t="shared" si="47"/>
        <v>SAG</v>
      </c>
      <c r="C128" t="str">
        <f t="shared" si="47"/>
        <v>Unstim</v>
      </c>
      <c r="D128">
        <v>8</v>
      </c>
      <c r="E128">
        <v>178.08</v>
      </c>
      <c r="F128">
        <v>9786.732</v>
      </c>
      <c r="G128">
        <v>3425.165</v>
      </c>
      <c r="H128">
        <v>5107.8280000000004</v>
      </c>
      <c r="I128">
        <v>13195.142</v>
      </c>
      <c r="K128">
        <f t="shared" si="45"/>
        <v>74.096709344114998</v>
      </c>
      <c r="L128">
        <f t="shared" si="23"/>
        <v>3.8524106137952479</v>
      </c>
      <c r="M128">
        <f t="shared" si="24"/>
        <v>2.5833176058395071</v>
      </c>
      <c r="O128">
        <f t="shared" si="25"/>
        <v>2.1633033545570796E-2</v>
      </c>
      <c r="P128">
        <f t="shared" si="46"/>
        <v>1.4506500482027779E-2</v>
      </c>
    </row>
    <row r="129" spans="1:16" x14ac:dyDescent="0.25">
      <c r="A129" t="str">
        <f t="shared" si="47"/>
        <v>FC2</v>
      </c>
      <c r="B129" t="str">
        <f t="shared" si="47"/>
        <v>SAG</v>
      </c>
      <c r="C129" t="str">
        <f t="shared" si="47"/>
        <v>Unstim</v>
      </c>
      <c r="D129">
        <v>9</v>
      </c>
      <c r="E129">
        <v>160.36799999999999</v>
      </c>
      <c r="F129">
        <v>13204.716</v>
      </c>
      <c r="G129">
        <v>3017.7829999999999</v>
      </c>
      <c r="H129">
        <v>3207.3519999999999</v>
      </c>
      <c r="I129">
        <v>13333.489</v>
      </c>
      <c r="K129">
        <f t="shared" si="45"/>
        <v>83.14307717250324</v>
      </c>
      <c r="L129">
        <f t="shared" si="23"/>
        <v>4.4183060876146492</v>
      </c>
      <c r="M129">
        <f t="shared" si="24"/>
        <v>4.1571642276868896</v>
      </c>
      <c r="O129">
        <f t="shared" si="25"/>
        <v>2.7551045642613545E-2</v>
      </c>
      <c r="P129">
        <f t="shared" si="46"/>
        <v>2.5922654318111405E-2</v>
      </c>
    </row>
    <row r="130" spans="1:16" x14ac:dyDescent="0.25">
      <c r="A130" t="s">
        <v>72</v>
      </c>
      <c r="B130" t="s">
        <v>44</v>
      </c>
      <c r="C130" t="s">
        <v>69</v>
      </c>
      <c r="D130">
        <v>1</v>
      </c>
      <c r="E130">
        <v>217.334</v>
      </c>
      <c r="F130">
        <v>37455.648999999998</v>
      </c>
      <c r="G130">
        <v>3204.9580000000001</v>
      </c>
      <c r="H130">
        <v>4378.7539999999999</v>
      </c>
      <c r="I130">
        <v>12906.959000000001</v>
      </c>
      <c r="K130">
        <f t="shared" si="45"/>
        <v>59.387665988754641</v>
      </c>
      <c r="L130">
        <f t="shared" si="23"/>
        <v>4.0271850676358323</v>
      </c>
      <c r="M130">
        <f t="shared" si="24"/>
        <v>2.9476328197473531</v>
      </c>
      <c r="O130">
        <f t="shared" si="25"/>
        <v>1.8529935802202288E-2</v>
      </c>
      <c r="P130">
        <f t="shared" si="46"/>
        <v>1.3562686094892439E-2</v>
      </c>
    </row>
    <row r="131" spans="1:16" x14ac:dyDescent="0.25">
      <c r="A131" t="str">
        <f t="shared" ref="A131:C135" si="48">A130</f>
        <v xml:space="preserve">FR5 </v>
      </c>
      <c r="B131" t="str">
        <f t="shared" si="48"/>
        <v>SAG</v>
      </c>
      <c r="C131" t="str">
        <f t="shared" si="48"/>
        <v>Unstim</v>
      </c>
      <c r="D131">
        <v>2</v>
      </c>
      <c r="E131">
        <v>189.56899999999999</v>
      </c>
      <c r="F131">
        <v>26404.167000000001</v>
      </c>
      <c r="G131">
        <v>3311.232</v>
      </c>
      <c r="H131">
        <v>3257.6170000000002</v>
      </c>
      <c r="I131">
        <v>11046.695</v>
      </c>
      <c r="K131">
        <f t="shared" si="45"/>
        <v>58.272686989961443</v>
      </c>
      <c r="L131">
        <f t="shared" si="23"/>
        <v>3.3361283655147087</v>
      </c>
      <c r="M131">
        <f t="shared" si="24"/>
        <v>3.3910355330292048</v>
      </c>
      <c r="O131">
        <f t="shared" si="25"/>
        <v>1.7598491132593985E-2</v>
      </c>
      <c r="P131">
        <f t="shared" si="46"/>
        <v>1.788813325506388E-2</v>
      </c>
    </row>
    <row r="132" spans="1:16" x14ac:dyDescent="0.25">
      <c r="A132" t="str">
        <f t="shared" si="48"/>
        <v xml:space="preserve">FR5 </v>
      </c>
      <c r="B132" t="str">
        <f t="shared" si="48"/>
        <v>SAG</v>
      </c>
      <c r="C132" t="str">
        <f t="shared" si="48"/>
        <v>Unstim</v>
      </c>
      <c r="D132">
        <v>3</v>
      </c>
      <c r="E132">
        <v>152.22999999999999</v>
      </c>
      <c r="F132">
        <v>27823.061000000002</v>
      </c>
      <c r="G132">
        <v>2099.6190000000001</v>
      </c>
      <c r="H132">
        <v>1808.085</v>
      </c>
      <c r="I132">
        <v>7467.3860000000004</v>
      </c>
      <c r="K132">
        <f t="shared" si="45"/>
        <v>49.053314064244901</v>
      </c>
      <c r="L132">
        <f t="shared" si="23"/>
        <v>3.556543353818002</v>
      </c>
      <c r="M132">
        <f t="shared" si="24"/>
        <v>4.1299972069897155</v>
      </c>
      <c r="O132">
        <f t="shared" si="25"/>
        <v>2.3362959691374908E-2</v>
      </c>
      <c r="P132">
        <f t="shared" si="46"/>
        <v>2.7129982309595454E-2</v>
      </c>
    </row>
    <row r="133" spans="1:16" x14ac:dyDescent="0.25">
      <c r="A133" t="str">
        <f t="shared" si="48"/>
        <v xml:space="preserve">FR5 </v>
      </c>
      <c r="B133" t="str">
        <f t="shared" si="48"/>
        <v>SAG</v>
      </c>
      <c r="C133" t="str">
        <f t="shared" si="48"/>
        <v>Unstim</v>
      </c>
      <c r="D133">
        <v>4</v>
      </c>
      <c r="E133">
        <v>153.18700000000001</v>
      </c>
      <c r="F133">
        <v>20184.296999999999</v>
      </c>
      <c r="G133">
        <v>1805.691</v>
      </c>
      <c r="H133">
        <v>2284.4009999999998</v>
      </c>
      <c r="I133">
        <v>6059.0230000000001</v>
      </c>
      <c r="K133">
        <f t="shared" si="45"/>
        <v>39.553114820448208</v>
      </c>
      <c r="L133">
        <f t="shared" si="23"/>
        <v>3.3555148693768757</v>
      </c>
      <c r="M133">
        <f t="shared" si="24"/>
        <v>2.6523465013366745</v>
      </c>
      <c r="O133">
        <f t="shared" si="25"/>
        <v>2.1904697326645704E-2</v>
      </c>
      <c r="P133">
        <f t="shared" si="46"/>
        <v>1.7314435959557107E-2</v>
      </c>
    </row>
    <row r="134" spans="1:16" x14ac:dyDescent="0.25">
      <c r="A134" t="str">
        <f t="shared" si="48"/>
        <v xml:space="preserve">FR5 </v>
      </c>
      <c r="B134" t="str">
        <f t="shared" si="48"/>
        <v>SAG</v>
      </c>
      <c r="C134" t="str">
        <f t="shared" si="48"/>
        <v>Unstim</v>
      </c>
      <c r="D134">
        <v>5</v>
      </c>
      <c r="E134">
        <v>179.03700000000001</v>
      </c>
      <c r="F134">
        <v>16924.287</v>
      </c>
      <c r="G134">
        <v>2109.672</v>
      </c>
      <c r="H134">
        <v>2408.8649999999998</v>
      </c>
      <c r="I134">
        <v>8785.2720000000008</v>
      </c>
      <c r="K134">
        <f t="shared" si="45"/>
        <v>49.069588967643561</v>
      </c>
      <c r="L134">
        <f t="shared" si="23"/>
        <v>4.1642833577921117</v>
      </c>
      <c r="M134">
        <f t="shared" si="24"/>
        <v>3.6470586770117883</v>
      </c>
      <c r="O134">
        <f t="shared" si="25"/>
        <v>2.3259345039249493E-2</v>
      </c>
      <c r="P134">
        <f t="shared" si="46"/>
        <v>2.0370418835278674E-2</v>
      </c>
    </row>
    <row r="135" spans="1:16" x14ac:dyDescent="0.25">
      <c r="A135" t="str">
        <f t="shared" si="48"/>
        <v xml:space="preserve">FR5 </v>
      </c>
      <c r="B135" t="str">
        <f t="shared" si="48"/>
        <v>SAG</v>
      </c>
      <c r="C135" t="str">
        <f t="shared" si="48"/>
        <v>Unstim</v>
      </c>
      <c r="D135">
        <v>6</v>
      </c>
      <c r="E135">
        <v>131.64500000000001</v>
      </c>
      <c r="F135">
        <v>17499.696</v>
      </c>
      <c r="G135">
        <v>1205.3900000000001</v>
      </c>
      <c r="H135">
        <v>970.34400000000005</v>
      </c>
      <c r="I135">
        <v>5105.4340000000002</v>
      </c>
      <c r="K135">
        <f t="shared" si="45"/>
        <v>38.781829921379469</v>
      </c>
      <c r="L135">
        <f t="shared" si="23"/>
        <v>4.2355038618206553</v>
      </c>
      <c r="M135">
        <f t="shared" si="24"/>
        <v>5.2614680979116688</v>
      </c>
      <c r="O135">
        <f t="shared" si="25"/>
        <v>3.2173678163398951E-2</v>
      </c>
      <c r="P135">
        <f t="shared" si="46"/>
        <v>3.9967094062909096E-2</v>
      </c>
    </row>
    <row r="136" spans="1:16" x14ac:dyDescent="0.25">
      <c r="A136" t="s">
        <v>73</v>
      </c>
      <c r="B136" t="s">
        <v>44</v>
      </c>
      <c r="C136" t="s">
        <v>69</v>
      </c>
      <c r="D136">
        <v>1</v>
      </c>
      <c r="E136">
        <v>135.47499999999999</v>
      </c>
      <c r="F136">
        <v>12421.548000000001</v>
      </c>
      <c r="G136">
        <v>2539.0740000000001</v>
      </c>
      <c r="H136">
        <v>3003.9009999999998</v>
      </c>
      <c r="I136">
        <v>11796.353999999999</v>
      </c>
      <c r="K136">
        <f t="shared" si="45"/>
        <v>87.074028418527405</v>
      </c>
      <c r="L136">
        <f t="shared" si="23"/>
        <v>4.6459276098294096</v>
      </c>
      <c r="M136">
        <f t="shared" si="24"/>
        <v>3.9270115759474096</v>
      </c>
      <c r="O136">
        <f t="shared" si="25"/>
        <v>3.429361586882753E-2</v>
      </c>
      <c r="P136">
        <f t="shared" si="46"/>
        <v>2.8986983398762944E-2</v>
      </c>
    </row>
    <row r="137" spans="1:16" x14ac:dyDescent="0.25">
      <c r="A137" t="str">
        <f t="shared" ref="A137:C142" si="49">A136</f>
        <v>GA6</v>
      </c>
      <c r="B137" t="str">
        <f t="shared" si="49"/>
        <v>SAG</v>
      </c>
      <c r="C137" t="str">
        <f t="shared" si="49"/>
        <v>Unstim</v>
      </c>
      <c r="D137">
        <v>2</v>
      </c>
      <c r="E137">
        <v>102.922</v>
      </c>
      <c r="F137">
        <v>9656.0439999999999</v>
      </c>
      <c r="G137">
        <v>1884.2</v>
      </c>
      <c r="H137">
        <v>1996.6959999999999</v>
      </c>
      <c r="I137">
        <v>8386.5079999999998</v>
      </c>
      <c r="K137">
        <f t="shared" si="45"/>
        <v>81.484114183556486</v>
      </c>
      <c r="L137">
        <f t="shared" si="23"/>
        <v>4.4509648657255063</v>
      </c>
      <c r="M137">
        <f t="shared" si="24"/>
        <v>4.2001927183707481</v>
      </c>
      <c r="O137">
        <f t="shared" si="25"/>
        <v>4.3246000522002163E-2</v>
      </c>
      <c r="P137">
        <f t="shared" si="46"/>
        <v>4.0809474343393527E-2</v>
      </c>
    </row>
    <row r="138" spans="1:16" x14ac:dyDescent="0.25">
      <c r="A138" t="str">
        <f t="shared" si="49"/>
        <v>GA6</v>
      </c>
      <c r="B138" t="str">
        <f t="shared" si="49"/>
        <v>SAG</v>
      </c>
      <c r="C138" t="str">
        <f t="shared" si="49"/>
        <v>Unstim</v>
      </c>
      <c r="D138">
        <v>3</v>
      </c>
      <c r="E138">
        <v>130.209</v>
      </c>
      <c r="F138">
        <v>8203.6409999999996</v>
      </c>
      <c r="G138">
        <v>1362.885</v>
      </c>
      <c r="H138">
        <v>1820.0530000000001</v>
      </c>
      <c r="I138">
        <v>6144.7120000000004</v>
      </c>
      <c r="K138">
        <f t="shared" si="45"/>
        <v>47.191146541329708</v>
      </c>
      <c r="L138">
        <f t="shared" si="23"/>
        <v>4.5086063754462042</v>
      </c>
      <c r="M138">
        <f t="shared" si="24"/>
        <v>3.3761170691183171</v>
      </c>
      <c r="O138">
        <f t="shared" si="25"/>
        <v>3.4625919678718094E-2</v>
      </c>
      <c r="P138">
        <f t="shared" si="46"/>
        <v>2.5928446337183428E-2</v>
      </c>
    </row>
    <row r="139" spans="1:16" x14ac:dyDescent="0.25">
      <c r="A139" t="str">
        <f t="shared" si="49"/>
        <v>GA6</v>
      </c>
      <c r="B139" t="str">
        <f t="shared" si="49"/>
        <v>SAG</v>
      </c>
      <c r="C139" t="str">
        <f t="shared" si="49"/>
        <v>Unstim</v>
      </c>
      <c r="D139">
        <v>4</v>
      </c>
      <c r="E139">
        <v>129.72999999999999</v>
      </c>
      <c r="F139">
        <v>14293.78</v>
      </c>
      <c r="G139">
        <v>1949.7829999999999</v>
      </c>
      <c r="H139">
        <v>3226.5</v>
      </c>
      <c r="I139">
        <v>10757.075999999999</v>
      </c>
      <c r="K139">
        <f t="shared" si="45"/>
        <v>82.918954752177598</v>
      </c>
      <c r="L139">
        <f t="shared" si="23"/>
        <v>5.5170631808770514</v>
      </c>
      <c r="M139">
        <f t="shared" si="24"/>
        <v>3.3339767549976753</v>
      </c>
      <c r="O139">
        <f t="shared" si="25"/>
        <v>4.2527273420774316E-2</v>
      </c>
      <c r="P139">
        <f t="shared" si="46"/>
        <v>2.5699350612793305E-2</v>
      </c>
    </row>
    <row r="140" spans="1:16" x14ac:dyDescent="0.25">
      <c r="A140" t="str">
        <f t="shared" si="49"/>
        <v>GA6</v>
      </c>
      <c r="B140" t="str">
        <f t="shared" si="49"/>
        <v>SAG</v>
      </c>
      <c r="C140" t="str">
        <f t="shared" si="49"/>
        <v>Unstim</v>
      </c>
      <c r="D140">
        <v>5</v>
      </c>
      <c r="E140">
        <v>108.667</v>
      </c>
      <c r="F140">
        <v>6721.5569999999998</v>
      </c>
      <c r="G140">
        <v>1727.183</v>
      </c>
      <c r="H140">
        <v>817.15700000000004</v>
      </c>
      <c r="I140">
        <v>7321.3789999999999</v>
      </c>
      <c r="K140">
        <f t="shared" si="45"/>
        <v>67.374446704151211</v>
      </c>
      <c r="L140">
        <f t="shared" si="23"/>
        <v>4.2389133056543518</v>
      </c>
      <c r="M140">
        <f t="shared" si="24"/>
        <v>8.959574475896309</v>
      </c>
      <c r="O140">
        <f t="shared" si="25"/>
        <v>3.900828499594497E-2</v>
      </c>
      <c r="P140">
        <f t="shared" si="46"/>
        <v>8.2449818950521392E-2</v>
      </c>
    </row>
    <row r="141" spans="1:16" x14ac:dyDescent="0.25">
      <c r="A141" t="str">
        <f t="shared" si="49"/>
        <v>GA6</v>
      </c>
      <c r="B141" t="str">
        <f t="shared" si="49"/>
        <v>SAG</v>
      </c>
      <c r="C141" t="str">
        <f t="shared" si="49"/>
        <v>Unstim</v>
      </c>
      <c r="D141">
        <v>6</v>
      </c>
      <c r="E141">
        <v>171.857</v>
      </c>
      <c r="F141">
        <v>9075.3700000000008</v>
      </c>
      <c r="G141">
        <v>2384.9299999999998</v>
      </c>
      <c r="H141">
        <v>4068.0709999999999</v>
      </c>
      <c r="I141">
        <v>8206.5130000000008</v>
      </c>
      <c r="K141">
        <f t="shared" si="45"/>
        <v>47.751985662498477</v>
      </c>
      <c r="L141">
        <f t="shared" si="23"/>
        <v>3.4409869472059982</v>
      </c>
      <c r="M141">
        <f t="shared" si="24"/>
        <v>2.0172983706528234</v>
      </c>
      <c r="O141">
        <f t="shared" si="25"/>
        <v>2.0022384582565729E-2</v>
      </c>
      <c r="P141">
        <f t="shared" si="46"/>
        <v>1.1738238015634065E-2</v>
      </c>
    </row>
    <row r="142" spans="1:16" x14ac:dyDescent="0.25">
      <c r="A142" t="str">
        <f t="shared" si="49"/>
        <v>GA6</v>
      </c>
      <c r="B142" t="str">
        <f t="shared" si="49"/>
        <v>SAG</v>
      </c>
      <c r="C142" t="str">
        <f t="shared" si="49"/>
        <v>Unstim</v>
      </c>
      <c r="D142">
        <v>7</v>
      </c>
      <c r="E142">
        <v>174.25</v>
      </c>
      <c r="F142">
        <v>8472.6749999999993</v>
      </c>
      <c r="G142">
        <v>1896.1669999999999</v>
      </c>
      <c r="H142">
        <v>1512.721</v>
      </c>
      <c r="I142">
        <v>7263.9340000000002</v>
      </c>
      <c r="K142">
        <f t="shared" si="45"/>
        <v>41.686852223816359</v>
      </c>
      <c r="L142">
        <f t="shared" si="23"/>
        <v>3.8308513965278377</v>
      </c>
      <c r="M142">
        <f t="shared" si="24"/>
        <v>4.8018993588374856</v>
      </c>
      <c r="O142">
        <f t="shared" si="25"/>
        <v>2.1984799980073674E-2</v>
      </c>
      <c r="P142">
        <f t="shared" si="46"/>
        <v>2.7557528601649846E-2</v>
      </c>
    </row>
    <row r="143" spans="1:16" x14ac:dyDescent="0.25">
      <c r="A143" t="s">
        <v>74</v>
      </c>
      <c r="B143" t="s">
        <v>44</v>
      </c>
      <c r="C143" t="s">
        <v>69</v>
      </c>
      <c r="D143">
        <v>1</v>
      </c>
      <c r="E143">
        <v>147.92099999999999</v>
      </c>
      <c r="F143">
        <v>17356.562000000002</v>
      </c>
      <c r="G143">
        <v>1975.633</v>
      </c>
      <c r="H143">
        <v>1093.8510000000001</v>
      </c>
      <c r="I143">
        <v>9895.8780000000006</v>
      </c>
      <c r="K143">
        <f t="shared" si="45"/>
        <v>66.899750542519328</v>
      </c>
      <c r="L143">
        <f t="shared" si="23"/>
        <v>5.0089657340204381</v>
      </c>
      <c r="M143">
        <f t="shared" si="24"/>
        <v>9.046824476094093</v>
      </c>
      <c r="O143">
        <f t="shared" si="25"/>
        <v>3.3862438288143254E-2</v>
      </c>
      <c r="P143">
        <f t="shared" si="46"/>
        <v>6.1159838536070564E-2</v>
      </c>
    </row>
    <row r="144" spans="1:16" x14ac:dyDescent="0.25">
      <c r="A144" t="str">
        <f t="shared" ref="A144:C148" si="50">A143</f>
        <v>GA7</v>
      </c>
      <c r="B144" t="str">
        <f t="shared" si="50"/>
        <v>SAG</v>
      </c>
      <c r="C144" t="str">
        <f t="shared" si="50"/>
        <v>Unstim</v>
      </c>
      <c r="D144">
        <v>2</v>
      </c>
      <c r="E144">
        <v>142.17699999999999</v>
      </c>
      <c r="F144">
        <v>11307.112999999999</v>
      </c>
      <c r="G144">
        <v>1535.6990000000001</v>
      </c>
      <c r="H144">
        <v>1808.5640000000001</v>
      </c>
      <c r="I144">
        <v>6774.2150000000001</v>
      </c>
      <c r="K144">
        <f t="shared" si="45"/>
        <v>47.646349268869088</v>
      </c>
      <c r="L144">
        <f t="shared" si="23"/>
        <v>4.41116065062229</v>
      </c>
      <c r="M144">
        <f t="shared" si="24"/>
        <v>3.745631893590716</v>
      </c>
      <c r="O144">
        <f t="shared" si="25"/>
        <v>3.1025838571796353E-2</v>
      </c>
      <c r="P144">
        <f t="shared" si="46"/>
        <v>2.6344851091180121E-2</v>
      </c>
    </row>
    <row r="145" spans="1:16" x14ac:dyDescent="0.25">
      <c r="A145" t="str">
        <f t="shared" si="50"/>
        <v>GA7</v>
      </c>
      <c r="B145" t="str">
        <f t="shared" si="50"/>
        <v>SAG</v>
      </c>
      <c r="C145" t="str">
        <f t="shared" si="50"/>
        <v>Unstim</v>
      </c>
      <c r="D145">
        <v>3</v>
      </c>
      <c r="E145">
        <v>118.72</v>
      </c>
      <c r="F145">
        <v>8705.3279999999995</v>
      </c>
      <c r="G145">
        <v>1587.4</v>
      </c>
      <c r="H145">
        <v>2304.5059999999999</v>
      </c>
      <c r="I145">
        <v>6757.46</v>
      </c>
      <c r="K145">
        <f t="shared" si="45"/>
        <v>56.91930592991914</v>
      </c>
      <c r="L145">
        <f t="shared" si="23"/>
        <v>4.2569358699760613</v>
      </c>
      <c r="M145">
        <f t="shared" si="24"/>
        <v>2.9322813652904354</v>
      </c>
      <c r="O145">
        <f t="shared" si="25"/>
        <v>3.585693960559351E-2</v>
      </c>
      <c r="P145">
        <f t="shared" si="46"/>
        <v>2.4699135489306228E-2</v>
      </c>
    </row>
    <row r="146" spans="1:16" x14ac:dyDescent="0.25">
      <c r="A146" t="str">
        <f t="shared" si="50"/>
        <v>GA7</v>
      </c>
      <c r="B146" t="str">
        <f t="shared" si="50"/>
        <v>SAG</v>
      </c>
      <c r="C146" t="str">
        <f t="shared" si="50"/>
        <v>Unstim</v>
      </c>
      <c r="D146">
        <v>4</v>
      </c>
      <c r="E146">
        <v>197.70699999999999</v>
      </c>
      <c r="F146">
        <v>28571.761999999999</v>
      </c>
      <c r="G146">
        <v>3292.0839999999998</v>
      </c>
      <c r="H146">
        <v>3878.9810000000002</v>
      </c>
      <c r="I146">
        <v>16375.686</v>
      </c>
      <c r="K146">
        <f t="shared" si="45"/>
        <v>82.828053634924416</v>
      </c>
      <c r="L146">
        <f t="shared" si="23"/>
        <v>4.9742612885940947</v>
      </c>
      <c r="M146">
        <f t="shared" si="24"/>
        <v>4.2216463550607743</v>
      </c>
      <c r="O146">
        <f t="shared" si="25"/>
        <v>2.5159763127224097E-2</v>
      </c>
      <c r="P146">
        <f t="shared" si="46"/>
        <v>2.1353044429690271E-2</v>
      </c>
    </row>
    <row r="147" spans="1:16" x14ac:dyDescent="0.25">
      <c r="A147" t="str">
        <f t="shared" si="50"/>
        <v>GA7</v>
      </c>
      <c r="B147" t="str">
        <f t="shared" si="50"/>
        <v>SAG</v>
      </c>
      <c r="C147" t="str">
        <f t="shared" si="50"/>
        <v>Unstim</v>
      </c>
      <c r="D147">
        <v>5</v>
      </c>
      <c r="E147">
        <v>124.464</v>
      </c>
      <c r="F147">
        <v>6299.8140000000003</v>
      </c>
      <c r="G147">
        <v>1293.951</v>
      </c>
      <c r="H147">
        <v>1502.6679999999999</v>
      </c>
      <c r="I147">
        <v>5318.46</v>
      </c>
      <c r="K147">
        <f t="shared" si="45"/>
        <v>42.730910142691862</v>
      </c>
      <c r="L147">
        <f t="shared" si="23"/>
        <v>4.1102483788025976</v>
      </c>
      <c r="M147">
        <f t="shared" si="24"/>
        <v>3.5393446855859048</v>
      </c>
      <c r="O147">
        <f t="shared" si="25"/>
        <v>3.3023592193747571E-2</v>
      </c>
      <c r="P147">
        <f t="shared" si="46"/>
        <v>2.8436694028682229E-2</v>
      </c>
    </row>
    <row r="148" spans="1:16" x14ac:dyDescent="0.25">
      <c r="A148" t="str">
        <f t="shared" si="50"/>
        <v>GA7</v>
      </c>
      <c r="B148" t="str">
        <f t="shared" si="50"/>
        <v>SAG</v>
      </c>
      <c r="C148" t="str">
        <f t="shared" si="50"/>
        <v>Unstim</v>
      </c>
      <c r="D148">
        <v>6</v>
      </c>
      <c r="E148">
        <v>183.346</v>
      </c>
      <c r="F148">
        <v>8915.9599999999991</v>
      </c>
      <c r="G148">
        <v>1742.0229999999999</v>
      </c>
      <c r="H148">
        <v>3781.8029999999999</v>
      </c>
      <c r="I148">
        <v>6786.1819999999998</v>
      </c>
      <c r="K148">
        <f t="shared" si="45"/>
        <v>37.01298092131816</v>
      </c>
      <c r="L148">
        <f t="shared" si="23"/>
        <v>3.8955754315528557</v>
      </c>
      <c r="M148">
        <f t="shared" si="24"/>
        <v>1.7944303286025212</v>
      </c>
      <c r="O148">
        <f t="shared" si="25"/>
        <v>2.1247125279814424E-2</v>
      </c>
      <c r="P148">
        <f t="shared" si="46"/>
        <v>9.7871255909729206E-3</v>
      </c>
    </row>
    <row r="149" spans="1:16" ht="15.75" x14ac:dyDescent="0.25">
      <c r="E149" s="2">
        <f>AVERAGE(E121:E148)</f>
        <v>159.3247857142857</v>
      </c>
      <c r="F149" s="2">
        <f t="shared" ref="F149:P149" si="51">AVERAGE(F121:F148)</f>
        <v>14491.828678571426</v>
      </c>
      <c r="G149" s="2">
        <f t="shared" si="51"/>
        <v>2316.5254285714286</v>
      </c>
      <c r="H149" s="2">
        <f t="shared" si="51"/>
        <v>2704.8099642857137</v>
      </c>
      <c r="I149" s="2">
        <f t="shared" si="51"/>
        <v>9884.3887499999983</v>
      </c>
      <c r="J149" s="2"/>
      <c r="K149" s="2">
        <f t="shared" ref="K149" si="52">AVERAGE(K121:K148)</f>
        <v>62.032167168229414</v>
      </c>
      <c r="L149" s="2">
        <f t="shared" si="51"/>
        <v>4.2721690806370995</v>
      </c>
      <c r="M149" s="2">
        <f t="shared" si="51"/>
        <v>4.7139929310274438</v>
      </c>
      <c r="N149" s="2"/>
      <c r="O149" s="2">
        <f t="shared" si="51"/>
        <v>2.7969784650109825E-2</v>
      </c>
      <c r="P149" s="2">
        <f t="shared" si="51"/>
        <v>3.1036414459108468E-2</v>
      </c>
    </row>
    <row r="150" spans="1:16" x14ac:dyDescent="0.25">
      <c r="E150">
        <f>STDEV(E121:E148)</f>
        <v>30.810399996630814</v>
      </c>
      <c r="F150">
        <f t="shared" ref="F150:P150" si="53">STDEV(F121:F148)</f>
        <v>7533.5929832492739</v>
      </c>
      <c r="G150">
        <f t="shared" si="53"/>
        <v>697.64985298184115</v>
      </c>
      <c r="H150">
        <f t="shared" si="53"/>
        <v>1299.0301899656765</v>
      </c>
      <c r="I150">
        <f t="shared" si="53"/>
        <v>3218.8744541126198</v>
      </c>
      <c r="K150">
        <f t="shared" ref="K150" si="54">STDEV(K121:K148)</f>
        <v>16.055614666984273</v>
      </c>
      <c r="L150">
        <f t="shared" si="53"/>
        <v>0.57640466102758203</v>
      </c>
      <c r="M150">
        <f t="shared" si="53"/>
        <v>3.701903444380819</v>
      </c>
      <c r="O150">
        <f t="shared" si="53"/>
        <v>7.3049282482593207E-3</v>
      </c>
      <c r="P150">
        <f t="shared" si="53"/>
        <v>2.5085362567547391E-2</v>
      </c>
    </row>
    <row r="151" spans="1:16" ht="15.75" x14ac:dyDescent="0.25">
      <c r="E151" s="2">
        <f>E150/SQRT(COUNT(E121:E148))</f>
        <v>5.8226182989650308</v>
      </c>
      <c r="F151" s="2">
        <f t="shared" ref="F151:P151" si="55">F150/SQRT(COUNT(F121:F148))</f>
        <v>1423.7152508899119</v>
      </c>
      <c r="G151" s="2">
        <f t="shared" si="55"/>
        <v>131.84342951362322</v>
      </c>
      <c r="H151" s="2">
        <f t="shared" si="55"/>
        <v>245.49363058672662</v>
      </c>
      <c r="I151" s="2">
        <f t="shared" si="55"/>
        <v>608.31009336577017</v>
      </c>
      <c r="J151" s="2"/>
      <c r="K151" s="2">
        <f t="shared" ref="K151" si="56">K150/SQRT(COUNT(K121:K148))</f>
        <v>3.0342259682229646</v>
      </c>
      <c r="L151" s="2">
        <f t="shared" si="55"/>
        <v>0.10893024197267615</v>
      </c>
      <c r="M151" s="2">
        <f t="shared" si="55"/>
        <v>0.69959399224321961</v>
      </c>
      <c r="N151" s="2"/>
      <c r="O151" s="2">
        <f t="shared" si="55"/>
        <v>1.3805016778617757E-3</v>
      </c>
      <c r="P151" s="2">
        <f t="shared" si="55"/>
        <v>4.7406879215442224E-3</v>
      </c>
    </row>
  </sheetData>
  <conditionalFormatting sqref="B10">
    <cfRule type="cellIs" dxfId="1" priority="1" operator="equal">
      <formula>"L-dopa + SAG"</formula>
    </cfRule>
    <cfRule type="cellIs" dxfId="0" priority="2" operator="equal">
      <formula>"mutant"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3"/>
  <sheetViews>
    <sheetView workbookViewId="0">
      <pane ySplit="1" topLeftCell="A2" activePane="bottomLeft" state="frozen"/>
      <selection pane="bottomLeft" activeCell="O1" sqref="O1:O1048576"/>
    </sheetView>
  </sheetViews>
  <sheetFormatPr defaultRowHeight="15" x14ac:dyDescent="0.25"/>
  <cols>
    <col min="4" max="4" width="10" bestFit="1" customWidth="1"/>
    <col min="5" max="5" width="10.7109375" bestFit="1" customWidth="1"/>
  </cols>
  <sheetData>
    <row r="1" spans="1:17" x14ac:dyDescent="0.25">
      <c r="A1" t="s">
        <v>225</v>
      </c>
      <c r="B1" t="s">
        <v>0</v>
      </c>
      <c r="C1" t="s">
        <v>226</v>
      </c>
      <c r="D1" t="s">
        <v>227</v>
      </c>
      <c r="E1" t="s">
        <v>228</v>
      </c>
      <c r="F1" t="s">
        <v>229</v>
      </c>
      <c r="G1" t="s">
        <v>3</v>
      </c>
      <c r="H1" t="s">
        <v>230</v>
      </c>
      <c r="I1" t="s">
        <v>231</v>
      </c>
      <c r="J1" t="s">
        <v>232</v>
      </c>
      <c r="K1" t="s">
        <v>233</v>
      </c>
      <c r="L1" t="s">
        <v>234</v>
      </c>
      <c r="N1" t="s">
        <v>31</v>
      </c>
      <c r="O1" t="s">
        <v>235</v>
      </c>
      <c r="Q1" t="s">
        <v>236</v>
      </c>
    </row>
    <row r="2" spans="1:17" x14ac:dyDescent="0.25">
      <c r="A2" t="s">
        <v>237</v>
      </c>
      <c r="B2">
        <v>3.1</v>
      </c>
      <c r="C2">
        <v>1</v>
      </c>
      <c r="D2" t="s">
        <v>238</v>
      </c>
      <c r="E2">
        <v>79</v>
      </c>
      <c r="F2">
        <v>1</v>
      </c>
      <c r="G2">
        <v>233533.52499999999</v>
      </c>
      <c r="H2">
        <v>89.1</v>
      </c>
      <c r="I2">
        <v>17</v>
      </c>
      <c r="J2">
        <v>255</v>
      </c>
      <c r="K2">
        <v>20807888.785</v>
      </c>
      <c r="L2">
        <v>10866663</v>
      </c>
      <c r="O2" t="s">
        <v>239</v>
      </c>
    </row>
    <row r="3" spans="1:17" x14ac:dyDescent="0.25">
      <c r="A3" t="s">
        <v>237</v>
      </c>
      <c r="B3">
        <v>3.1</v>
      </c>
      <c r="C3">
        <v>1</v>
      </c>
      <c r="D3" t="s">
        <v>240</v>
      </c>
      <c r="E3">
        <v>94</v>
      </c>
      <c r="F3">
        <v>2</v>
      </c>
      <c r="G3">
        <v>307505.59499999997</v>
      </c>
      <c r="H3">
        <v>86.301000000000002</v>
      </c>
      <c r="I3">
        <v>4</v>
      </c>
      <c r="J3">
        <v>255</v>
      </c>
      <c r="K3">
        <v>26537904.581</v>
      </c>
      <c r="L3">
        <v>13859093</v>
      </c>
      <c r="O3" t="s">
        <v>239</v>
      </c>
      <c r="Q3">
        <f>SUM(E2:E3)</f>
        <v>173</v>
      </c>
    </row>
    <row r="4" spans="1:17" x14ac:dyDescent="0.25">
      <c r="A4" t="s">
        <v>237</v>
      </c>
      <c r="B4">
        <v>3.1</v>
      </c>
      <c r="C4">
        <v>2</v>
      </c>
      <c r="D4" t="s">
        <v>238</v>
      </c>
      <c r="E4">
        <v>6</v>
      </c>
      <c r="F4">
        <v>1</v>
      </c>
      <c r="G4">
        <v>153478.01800000001</v>
      </c>
      <c r="H4">
        <v>63.805999999999997</v>
      </c>
      <c r="I4">
        <v>14</v>
      </c>
      <c r="J4">
        <v>255</v>
      </c>
      <c r="K4">
        <v>9792876.8100000005</v>
      </c>
      <c r="L4">
        <v>5114209</v>
      </c>
      <c r="N4" t="s">
        <v>241</v>
      </c>
      <c r="O4" t="s">
        <v>239</v>
      </c>
    </row>
    <row r="5" spans="1:17" x14ac:dyDescent="0.25">
      <c r="A5" t="s">
        <v>237</v>
      </c>
      <c r="B5">
        <v>3.1</v>
      </c>
      <c r="C5">
        <v>2</v>
      </c>
      <c r="D5" t="s">
        <v>240</v>
      </c>
      <c r="E5">
        <v>65</v>
      </c>
      <c r="F5">
        <v>2</v>
      </c>
      <c r="G5">
        <v>305730.54100000003</v>
      </c>
      <c r="H5">
        <v>74.646000000000001</v>
      </c>
      <c r="I5">
        <v>13</v>
      </c>
      <c r="J5">
        <v>255</v>
      </c>
      <c r="K5">
        <v>22821625.241</v>
      </c>
      <c r="L5">
        <v>11918312</v>
      </c>
      <c r="N5" t="s">
        <v>241</v>
      </c>
      <c r="O5" t="s">
        <v>239</v>
      </c>
      <c r="Q5">
        <f t="shared" ref="Q5" si="0">SUM(E4:E5)</f>
        <v>71</v>
      </c>
    </row>
    <row r="6" spans="1:17" x14ac:dyDescent="0.25">
      <c r="A6" t="s">
        <v>237</v>
      </c>
      <c r="B6">
        <v>3.1</v>
      </c>
      <c r="C6">
        <v>3</v>
      </c>
      <c r="D6" t="s">
        <v>238</v>
      </c>
      <c r="E6">
        <v>21</v>
      </c>
      <c r="F6">
        <v>1</v>
      </c>
      <c r="G6">
        <v>73321.024999999994</v>
      </c>
      <c r="H6">
        <v>51.006999999999998</v>
      </c>
      <c r="I6">
        <v>8</v>
      </c>
      <c r="J6">
        <v>255</v>
      </c>
      <c r="K6">
        <v>3739891.196</v>
      </c>
      <c r="L6">
        <v>1953112</v>
      </c>
      <c r="N6" t="s">
        <v>241</v>
      </c>
      <c r="O6" t="s">
        <v>239</v>
      </c>
    </row>
    <row r="7" spans="1:17" x14ac:dyDescent="0.25">
      <c r="A7" t="s">
        <v>237</v>
      </c>
      <c r="B7">
        <v>3.1</v>
      </c>
      <c r="C7">
        <v>3</v>
      </c>
      <c r="D7" t="s">
        <v>240</v>
      </c>
      <c r="E7">
        <v>39</v>
      </c>
      <c r="F7">
        <v>2</v>
      </c>
      <c r="G7">
        <v>174238.68100000001</v>
      </c>
      <c r="H7">
        <v>65.905000000000001</v>
      </c>
      <c r="I7">
        <v>10</v>
      </c>
      <c r="J7">
        <v>255</v>
      </c>
      <c r="K7">
        <v>11483139.845000001</v>
      </c>
      <c r="L7">
        <v>5996928</v>
      </c>
      <c r="N7" t="s">
        <v>241</v>
      </c>
      <c r="O7" t="s">
        <v>239</v>
      </c>
      <c r="Q7">
        <f t="shared" ref="Q7" si="1">SUM(E6:E7)</f>
        <v>60</v>
      </c>
    </row>
    <row r="8" spans="1:17" x14ac:dyDescent="0.25">
      <c r="A8" t="s">
        <v>237</v>
      </c>
      <c r="B8">
        <v>3.1</v>
      </c>
      <c r="C8">
        <v>4</v>
      </c>
      <c r="D8" t="s">
        <v>238</v>
      </c>
      <c r="E8">
        <v>83</v>
      </c>
      <c r="F8">
        <v>1</v>
      </c>
      <c r="G8">
        <v>278269.86300000001</v>
      </c>
      <c r="H8">
        <v>107.527</v>
      </c>
      <c r="I8">
        <v>26</v>
      </c>
      <c r="J8">
        <v>255</v>
      </c>
      <c r="K8">
        <v>29921622.684</v>
      </c>
      <c r="L8">
        <v>15626198</v>
      </c>
      <c r="O8" t="s">
        <v>239</v>
      </c>
    </row>
    <row r="9" spans="1:17" x14ac:dyDescent="0.25">
      <c r="A9" t="s">
        <v>237</v>
      </c>
      <c r="B9">
        <v>3.1</v>
      </c>
      <c r="C9">
        <v>4</v>
      </c>
      <c r="D9" t="s">
        <v>240</v>
      </c>
      <c r="E9">
        <v>82</v>
      </c>
      <c r="F9">
        <v>2</v>
      </c>
      <c r="G9">
        <v>240582.04</v>
      </c>
      <c r="H9">
        <v>116.792</v>
      </c>
      <c r="I9">
        <v>3</v>
      </c>
      <c r="J9">
        <v>255</v>
      </c>
      <c r="K9">
        <v>28098127.203000002</v>
      </c>
      <c r="L9">
        <v>14673900</v>
      </c>
      <c r="O9" t="s">
        <v>239</v>
      </c>
      <c r="Q9">
        <f t="shared" ref="Q9" si="2">SUM(E8:E9)</f>
        <v>165</v>
      </c>
    </row>
    <row r="10" spans="1:17" x14ac:dyDescent="0.25">
      <c r="A10" t="s">
        <v>237</v>
      </c>
      <c r="B10">
        <v>3.4</v>
      </c>
      <c r="C10">
        <v>1</v>
      </c>
      <c r="D10" t="s">
        <v>238</v>
      </c>
      <c r="E10">
        <v>63</v>
      </c>
      <c r="F10">
        <v>1</v>
      </c>
      <c r="G10">
        <v>167816.318</v>
      </c>
      <c r="H10">
        <v>38.234000000000002</v>
      </c>
      <c r="I10">
        <v>10</v>
      </c>
      <c r="J10">
        <v>156</v>
      </c>
      <c r="K10">
        <v>6416212.9670000002</v>
      </c>
      <c r="L10">
        <v>3350788</v>
      </c>
      <c r="O10" t="s">
        <v>239</v>
      </c>
    </row>
    <row r="11" spans="1:17" x14ac:dyDescent="0.25">
      <c r="A11" t="s">
        <v>237</v>
      </c>
      <c r="B11">
        <v>3.4</v>
      </c>
      <c r="C11">
        <v>1</v>
      </c>
      <c r="D11" t="s">
        <v>240</v>
      </c>
      <c r="E11">
        <v>68</v>
      </c>
      <c r="F11">
        <v>2</v>
      </c>
      <c r="G11">
        <v>232846.09899999999</v>
      </c>
      <c r="H11">
        <v>36.505000000000003</v>
      </c>
      <c r="I11">
        <v>2</v>
      </c>
      <c r="J11">
        <v>199</v>
      </c>
      <c r="K11">
        <v>8499944.375</v>
      </c>
      <c r="L11">
        <v>4438991</v>
      </c>
      <c r="O11" t="s">
        <v>239</v>
      </c>
      <c r="Q11">
        <f t="shared" ref="Q11" si="3">SUM(E10:E11)</f>
        <v>131</v>
      </c>
    </row>
    <row r="12" spans="1:17" x14ac:dyDescent="0.25">
      <c r="A12" t="s">
        <v>237</v>
      </c>
      <c r="B12">
        <v>3.4</v>
      </c>
      <c r="C12">
        <v>2</v>
      </c>
      <c r="D12" t="s">
        <v>238</v>
      </c>
      <c r="E12">
        <v>6</v>
      </c>
      <c r="F12">
        <v>1</v>
      </c>
      <c r="G12">
        <v>102830.579</v>
      </c>
      <c r="H12">
        <v>54.084000000000003</v>
      </c>
      <c r="I12">
        <v>14</v>
      </c>
      <c r="J12">
        <v>250</v>
      </c>
      <c r="K12">
        <v>5561466.0949999997</v>
      </c>
      <c r="L12">
        <v>2904407</v>
      </c>
      <c r="N12" t="s">
        <v>241</v>
      </c>
      <c r="O12" t="s">
        <v>239</v>
      </c>
    </row>
    <row r="13" spans="1:17" x14ac:dyDescent="0.25">
      <c r="A13" t="s">
        <v>237</v>
      </c>
      <c r="B13">
        <v>3.4</v>
      </c>
      <c r="C13">
        <v>2</v>
      </c>
      <c r="D13" t="s">
        <v>240</v>
      </c>
      <c r="E13">
        <v>48</v>
      </c>
      <c r="F13">
        <v>2</v>
      </c>
      <c r="G13">
        <v>229410.88099999999</v>
      </c>
      <c r="H13">
        <v>55.423999999999999</v>
      </c>
      <c r="I13">
        <v>1</v>
      </c>
      <c r="J13">
        <v>255</v>
      </c>
      <c r="K13">
        <v>12714803.239</v>
      </c>
      <c r="L13">
        <v>6640149</v>
      </c>
      <c r="N13" t="s">
        <v>241</v>
      </c>
      <c r="O13" t="s">
        <v>239</v>
      </c>
      <c r="Q13">
        <f t="shared" ref="Q13" si="4">SUM(E12:E13)</f>
        <v>54</v>
      </c>
    </row>
    <row r="14" spans="1:17" x14ac:dyDescent="0.25">
      <c r="A14" t="s">
        <v>237</v>
      </c>
      <c r="B14">
        <v>3.4</v>
      </c>
      <c r="C14">
        <v>3</v>
      </c>
      <c r="D14" t="s">
        <v>238</v>
      </c>
      <c r="E14">
        <v>73</v>
      </c>
      <c r="F14">
        <v>1</v>
      </c>
      <c r="G14">
        <v>213963.891</v>
      </c>
      <c r="H14">
        <v>37.161000000000001</v>
      </c>
      <c r="I14">
        <v>10</v>
      </c>
      <c r="J14">
        <v>126</v>
      </c>
      <c r="K14">
        <v>7951134.8470000001</v>
      </c>
      <c r="L14">
        <v>4152382</v>
      </c>
      <c r="O14" t="s">
        <v>239</v>
      </c>
    </row>
    <row r="15" spans="1:17" x14ac:dyDescent="0.25">
      <c r="A15" t="s">
        <v>237</v>
      </c>
      <c r="B15">
        <v>3.4</v>
      </c>
      <c r="C15">
        <v>3</v>
      </c>
      <c r="D15" t="s">
        <v>240</v>
      </c>
      <c r="E15">
        <v>85</v>
      </c>
      <c r="F15">
        <v>2</v>
      </c>
      <c r="G15">
        <v>269319.91399999999</v>
      </c>
      <c r="H15">
        <v>32.252000000000002</v>
      </c>
      <c r="I15">
        <v>2</v>
      </c>
      <c r="J15">
        <v>137</v>
      </c>
      <c r="K15">
        <v>8686068.4499999993</v>
      </c>
      <c r="L15">
        <v>4536192</v>
      </c>
      <c r="O15" t="s">
        <v>239</v>
      </c>
      <c r="Q15">
        <f t="shared" ref="Q15" si="5">SUM(E14:E15)</f>
        <v>158</v>
      </c>
    </row>
    <row r="16" spans="1:17" x14ac:dyDescent="0.25">
      <c r="A16" t="s">
        <v>237</v>
      </c>
      <c r="B16">
        <v>3.4</v>
      </c>
      <c r="C16">
        <v>4</v>
      </c>
      <c r="D16" t="s">
        <v>238</v>
      </c>
      <c r="E16">
        <v>22</v>
      </c>
      <c r="F16">
        <v>1</v>
      </c>
      <c r="G16">
        <v>197170.77</v>
      </c>
      <c r="H16">
        <v>54.353999999999999</v>
      </c>
      <c r="I16">
        <v>19</v>
      </c>
      <c r="J16">
        <v>255</v>
      </c>
      <c r="K16">
        <v>10717103.544</v>
      </c>
      <c r="L16">
        <v>5596875</v>
      </c>
      <c r="N16" t="s">
        <v>241</v>
      </c>
      <c r="O16" t="s">
        <v>239</v>
      </c>
    </row>
    <row r="17" spans="1:17" x14ac:dyDescent="0.25">
      <c r="A17" t="s">
        <v>237</v>
      </c>
      <c r="B17">
        <v>3.4</v>
      </c>
      <c r="C17">
        <v>4</v>
      </c>
      <c r="D17" t="s">
        <v>240</v>
      </c>
      <c r="E17">
        <v>54</v>
      </c>
      <c r="F17">
        <v>2</v>
      </c>
      <c r="G17">
        <v>236279.40100000001</v>
      </c>
      <c r="H17">
        <v>64.819000000000003</v>
      </c>
      <c r="I17">
        <v>5</v>
      </c>
      <c r="J17">
        <v>255</v>
      </c>
      <c r="K17">
        <v>15315305.123</v>
      </c>
      <c r="L17">
        <v>7998229</v>
      </c>
      <c r="N17" t="s">
        <v>241</v>
      </c>
      <c r="O17" t="s">
        <v>239</v>
      </c>
      <c r="Q17">
        <f t="shared" ref="Q17" si="6">SUM(E16:E17)</f>
        <v>76</v>
      </c>
    </row>
    <row r="18" spans="1:17" x14ac:dyDescent="0.25">
      <c r="A18" t="s">
        <v>237</v>
      </c>
      <c r="B18">
        <v>3.5</v>
      </c>
      <c r="C18">
        <v>1</v>
      </c>
      <c r="D18" t="s">
        <v>238</v>
      </c>
      <c r="E18">
        <v>23</v>
      </c>
      <c r="F18">
        <v>1</v>
      </c>
      <c r="G18">
        <v>143639.58600000001</v>
      </c>
      <c r="H18">
        <v>47.4</v>
      </c>
      <c r="I18">
        <v>14</v>
      </c>
      <c r="J18">
        <v>222</v>
      </c>
      <c r="K18">
        <v>6808517.1200000001</v>
      </c>
      <c r="L18">
        <v>3555664</v>
      </c>
      <c r="O18" t="s">
        <v>239</v>
      </c>
    </row>
    <row r="19" spans="1:17" x14ac:dyDescent="0.25">
      <c r="A19" t="s">
        <v>237</v>
      </c>
      <c r="B19">
        <v>3.5</v>
      </c>
      <c r="C19">
        <v>1</v>
      </c>
      <c r="D19" t="s">
        <v>240</v>
      </c>
      <c r="E19">
        <v>72</v>
      </c>
      <c r="F19">
        <v>2</v>
      </c>
      <c r="G19">
        <v>417101.29300000001</v>
      </c>
      <c r="H19">
        <v>47.279000000000003</v>
      </c>
      <c r="I19">
        <v>3</v>
      </c>
      <c r="J19">
        <v>240</v>
      </c>
      <c r="K19">
        <v>19720247.943999998</v>
      </c>
      <c r="L19">
        <v>10298656</v>
      </c>
      <c r="O19" t="s">
        <v>239</v>
      </c>
      <c r="Q19">
        <f t="shared" ref="Q19" si="7">SUM(E18:E19)</f>
        <v>95</v>
      </c>
    </row>
    <row r="20" spans="1:17" x14ac:dyDescent="0.25">
      <c r="A20" t="s">
        <v>237</v>
      </c>
      <c r="B20">
        <v>3.5</v>
      </c>
      <c r="C20">
        <v>2</v>
      </c>
      <c r="D20" t="s">
        <v>238</v>
      </c>
      <c r="E20">
        <v>9</v>
      </c>
      <c r="F20">
        <v>1</v>
      </c>
      <c r="G20">
        <v>255016.08199999999</v>
      </c>
      <c r="H20">
        <v>44.445999999999998</v>
      </c>
      <c r="I20">
        <v>14</v>
      </c>
      <c r="J20">
        <v>255</v>
      </c>
      <c r="K20">
        <v>11334332.114</v>
      </c>
      <c r="L20">
        <v>5919215</v>
      </c>
      <c r="N20" t="s">
        <v>241</v>
      </c>
      <c r="O20" t="s">
        <v>239</v>
      </c>
    </row>
    <row r="21" spans="1:17" x14ac:dyDescent="0.25">
      <c r="A21" t="s">
        <v>237</v>
      </c>
      <c r="B21">
        <v>3.5</v>
      </c>
      <c r="C21">
        <v>2</v>
      </c>
      <c r="D21" t="s">
        <v>240</v>
      </c>
      <c r="E21">
        <v>74</v>
      </c>
      <c r="F21">
        <v>2</v>
      </c>
      <c r="G21">
        <v>361787.39500000002</v>
      </c>
      <c r="H21">
        <v>53.956000000000003</v>
      </c>
      <c r="I21">
        <v>10</v>
      </c>
      <c r="J21">
        <v>255</v>
      </c>
      <c r="K21">
        <v>19520777.454999998</v>
      </c>
      <c r="L21">
        <v>10194485</v>
      </c>
      <c r="N21" t="s">
        <v>241</v>
      </c>
      <c r="O21" t="s">
        <v>239</v>
      </c>
      <c r="Q21">
        <f t="shared" ref="Q21" si="8">SUM(E20:E21)</f>
        <v>83</v>
      </c>
    </row>
    <row r="22" spans="1:17" x14ac:dyDescent="0.25">
      <c r="A22" t="s">
        <v>237</v>
      </c>
      <c r="B22">
        <v>3.5</v>
      </c>
      <c r="C22">
        <v>3</v>
      </c>
      <c r="D22" t="s">
        <v>238</v>
      </c>
      <c r="E22">
        <v>173</v>
      </c>
      <c r="F22">
        <v>1</v>
      </c>
      <c r="G22">
        <v>309791.90999999997</v>
      </c>
      <c r="H22">
        <v>81.78</v>
      </c>
      <c r="I22">
        <v>23</v>
      </c>
      <c r="J22">
        <v>255</v>
      </c>
      <c r="K22">
        <v>25334879.489999998</v>
      </c>
      <c r="L22">
        <v>13230828</v>
      </c>
      <c r="O22" t="s">
        <v>239</v>
      </c>
    </row>
    <row r="23" spans="1:17" x14ac:dyDescent="0.25">
      <c r="A23" t="s">
        <v>237</v>
      </c>
      <c r="B23">
        <v>3.5</v>
      </c>
      <c r="C23">
        <v>3</v>
      </c>
      <c r="D23" t="s">
        <v>240</v>
      </c>
      <c r="E23">
        <f>218-173</f>
        <v>45</v>
      </c>
      <c r="F23">
        <v>2</v>
      </c>
      <c r="G23">
        <v>229954.69500000001</v>
      </c>
      <c r="H23">
        <v>73.165999999999997</v>
      </c>
      <c r="I23">
        <v>16</v>
      </c>
      <c r="J23">
        <v>255</v>
      </c>
      <c r="K23">
        <v>16824771.159000002</v>
      </c>
      <c r="L23">
        <v>8786529</v>
      </c>
      <c r="O23" t="s">
        <v>239</v>
      </c>
      <c r="Q23">
        <f t="shared" ref="Q23" si="9">SUM(E22:E23)</f>
        <v>218</v>
      </c>
    </row>
    <row r="24" spans="1:17" x14ac:dyDescent="0.25">
      <c r="A24" t="s">
        <v>237</v>
      </c>
      <c r="B24">
        <v>3.5</v>
      </c>
      <c r="C24">
        <v>4</v>
      </c>
      <c r="D24" t="s">
        <v>238</v>
      </c>
      <c r="E24">
        <v>14</v>
      </c>
      <c r="F24">
        <v>1</v>
      </c>
      <c r="G24">
        <v>277281.80699999997</v>
      </c>
      <c r="H24">
        <v>47.326999999999998</v>
      </c>
      <c r="I24">
        <v>6</v>
      </c>
      <c r="J24">
        <v>255</v>
      </c>
      <c r="K24">
        <v>13122809.056</v>
      </c>
      <c r="L24">
        <v>6853225</v>
      </c>
      <c r="N24" t="s">
        <v>241</v>
      </c>
      <c r="O24" t="s">
        <v>239</v>
      </c>
    </row>
    <row r="25" spans="1:17" x14ac:dyDescent="0.25">
      <c r="A25" t="s">
        <v>237</v>
      </c>
      <c r="B25">
        <v>3.5</v>
      </c>
      <c r="C25">
        <v>4</v>
      </c>
      <c r="D25" t="s">
        <v>240</v>
      </c>
      <c r="E25">
        <v>66</v>
      </c>
      <c r="F25">
        <v>2</v>
      </c>
      <c r="G25">
        <v>367723.39</v>
      </c>
      <c r="H25">
        <v>71.841999999999999</v>
      </c>
      <c r="I25">
        <v>13</v>
      </c>
      <c r="J25">
        <v>255</v>
      </c>
      <c r="K25">
        <v>26417823.236000001</v>
      </c>
      <c r="L25">
        <v>13796382</v>
      </c>
      <c r="N25" t="s">
        <v>241</v>
      </c>
      <c r="O25" t="s">
        <v>239</v>
      </c>
      <c r="Q25">
        <f t="shared" ref="Q25" si="10">SUM(E24:E25)</f>
        <v>80</v>
      </c>
    </row>
    <row r="26" spans="1:17" x14ac:dyDescent="0.25">
      <c r="A26" t="s">
        <v>237</v>
      </c>
      <c r="B26">
        <v>4.2</v>
      </c>
      <c r="C26">
        <v>1</v>
      </c>
      <c r="D26" t="s">
        <v>238</v>
      </c>
      <c r="E26">
        <v>29</v>
      </c>
      <c r="F26">
        <v>2</v>
      </c>
      <c r="G26">
        <v>229167.69699999999</v>
      </c>
      <c r="H26">
        <v>72.587999999999994</v>
      </c>
      <c r="I26">
        <v>16</v>
      </c>
      <c r="J26">
        <v>255</v>
      </c>
      <c r="K26">
        <v>16634723.583000001</v>
      </c>
      <c r="L26">
        <v>8687279</v>
      </c>
      <c r="N26" t="s">
        <v>241</v>
      </c>
      <c r="O26" t="s">
        <v>242</v>
      </c>
    </row>
    <row r="27" spans="1:17" x14ac:dyDescent="0.25">
      <c r="A27" t="s">
        <v>237</v>
      </c>
      <c r="B27">
        <v>4.2</v>
      </c>
      <c r="C27">
        <v>1</v>
      </c>
      <c r="D27" t="s">
        <v>240</v>
      </c>
      <c r="E27">
        <v>4</v>
      </c>
      <c r="F27">
        <v>1</v>
      </c>
      <c r="G27">
        <v>146379.717</v>
      </c>
      <c r="H27">
        <v>74.822000000000003</v>
      </c>
      <c r="I27">
        <v>16</v>
      </c>
      <c r="J27">
        <v>255</v>
      </c>
      <c r="K27">
        <v>10952442.76</v>
      </c>
      <c r="L27">
        <v>5719778</v>
      </c>
      <c r="N27" t="s">
        <v>241</v>
      </c>
      <c r="O27" t="s">
        <v>242</v>
      </c>
      <c r="Q27">
        <f t="shared" ref="Q27" si="11">SUM(E26:E27)</f>
        <v>33</v>
      </c>
    </row>
    <row r="28" spans="1:17" x14ac:dyDescent="0.25">
      <c r="A28" t="s">
        <v>237</v>
      </c>
      <c r="B28">
        <v>4.2</v>
      </c>
      <c r="C28">
        <v>2</v>
      </c>
      <c r="D28" t="s">
        <v>238</v>
      </c>
      <c r="E28">
        <v>119</v>
      </c>
      <c r="F28">
        <v>1</v>
      </c>
      <c r="G28">
        <v>224206.35399999999</v>
      </c>
      <c r="H28">
        <v>106.672</v>
      </c>
      <c r="I28">
        <v>29</v>
      </c>
      <c r="J28">
        <v>255</v>
      </c>
      <c r="K28">
        <v>23916632.460000001</v>
      </c>
      <c r="L28">
        <v>12490166</v>
      </c>
      <c r="O28" t="s">
        <v>242</v>
      </c>
    </row>
    <row r="29" spans="1:17" x14ac:dyDescent="0.25">
      <c r="A29" t="s">
        <v>237</v>
      </c>
      <c r="B29">
        <v>4.2</v>
      </c>
      <c r="C29">
        <v>2</v>
      </c>
      <c r="D29" t="s">
        <v>240</v>
      </c>
      <c r="E29">
        <v>43</v>
      </c>
      <c r="F29">
        <v>1</v>
      </c>
      <c r="G29">
        <v>250294.09400000001</v>
      </c>
      <c r="H29">
        <v>92.019000000000005</v>
      </c>
      <c r="I29">
        <v>25</v>
      </c>
      <c r="J29">
        <v>255</v>
      </c>
      <c r="K29">
        <v>23031765.202</v>
      </c>
      <c r="L29">
        <v>12028055</v>
      </c>
      <c r="O29" t="s">
        <v>242</v>
      </c>
      <c r="Q29">
        <f t="shared" ref="Q29" si="12">SUM(E28:E29)</f>
        <v>162</v>
      </c>
    </row>
    <row r="30" spans="1:17" x14ac:dyDescent="0.25">
      <c r="A30" t="s">
        <v>237</v>
      </c>
      <c r="B30">
        <v>4.2</v>
      </c>
      <c r="C30">
        <v>3</v>
      </c>
      <c r="D30" t="s">
        <v>238</v>
      </c>
      <c r="E30">
        <v>58</v>
      </c>
      <c r="F30">
        <v>1</v>
      </c>
      <c r="G30">
        <v>357034.76899999997</v>
      </c>
      <c r="H30">
        <v>90.022000000000006</v>
      </c>
      <c r="I30">
        <v>24</v>
      </c>
      <c r="J30">
        <v>255</v>
      </c>
      <c r="K30">
        <v>32141037.530000001</v>
      </c>
      <c r="L30">
        <v>16785260</v>
      </c>
      <c r="O30" t="s">
        <v>242</v>
      </c>
    </row>
    <row r="31" spans="1:17" x14ac:dyDescent="0.25">
      <c r="A31" t="s">
        <v>237</v>
      </c>
      <c r="B31">
        <v>4.2</v>
      </c>
      <c r="C31">
        <v>3</v>
      </c>
      <c r="D31" t="s">
        <v>240</v>
      </c>
      <c r="E31">
        <v>103</v>
      </c>
      <c r="F31">
        <v>1</v>
      </c>
      <c r="G31">
        <v>286367.70899999997</v>
      </c>
      <c r="H31">
        <v>90.191999999999993</v>
      </c>
      <c r="I31">
        <v>11</v>
      </c>
      <c r="J31">
        <v>255</v>
      </c>
      <c r="K31">
        <v>25828018.960999999</v>
      </c>
      <c r="L31">
        <v>13488364</v>
      </c>
      <c r="O31" t="s">
        <v>242</v>
      </c>
      <c r="Q31">
        <f t="shared" ref="Q31" si="13">SUM(E30:E31)</f>
        <v>161</v>
      </c>
    </row>
    <row r="32" spans="1:17" x14ac:dyDescent="0.25">
      <c r="A32" t="s">
        <v>237</v>
      </c>
      <c r="B32">
        <v>4.2</v>
      </c>
      <c r="C32">
        <v>4</v>
      </c>
      <c r="D32" t="s">
        <v>238</v>
      </c>
      <c r="E32">
        <v>18</v>
      </c>
      <c r="F32">
        <v>1</v>
      </c>
      <c r="G32">
        <v>160876.94899999999</v>
      </c>
      <c r="H32">
        <v>113.102</v>
      </c>
      <c r="I32">
        <v>35</v>
      </c>
      <c r="J32">
        <v>255</v>
      </c>
      <c r="K32">
        <v>18195480.445</v>
      </c>
      <c r="L32">
        <v>9502365</v>
      </c>
      <c r="N32" t="s">
        <v>241</v>
      </c>
      <c r="O32" t="s">
        <v>242</v>
      </c>
    </row>
    <row r="33" spans="1:17" x14ac:dyDescent="0.25">
      <c r="A33" t="s">
        <v>237</v>
      </c>
      <c r="B33">
        <v>4.2</v>
      </c>
      <c r="C33">
        <v>4</v>
      </c>
      <c r="D33" t="s">
        <v>240</v>
      </c>
      <c r="E33">
        <v>117</v>
      </c>
      <c r="F33">
        <v>1</v>
      </c>
      <c r="G33">
        <v>271979.62300000002</v>
      </c>
      <c r="H33">
        <v>115.63</v>
      </c>
      <c r="I33">
        <v>27</v>
      </c>
      <c r="J33">
        <v>255</v>
      </c>
      <c r="K33">
        <v>31448988.616999999</v>
      </c>
      <c r="L33">
        <v>16423846</v>
      </c>
      <c r="N33" t="s">
        <v>241</v>
      </c>
      <c r="O33" t="s">
        <v>242</v>
      </c>
      <c r="Q33">
        <f t="shared" ref="Q33" si="14">SUM(E32:E33)</f>
        <v>135</v>
      </c>
    </row>
    <row r="34" spans="1:17" x14ac:dyDescent="0.25">
      <c r="A34" t="s">
        <v>237</v>
      </c>
      <c r="B34">
        <v>4.4000000000000004</v>
      </c>
      <c r="C34">
        <v>1</v>
      </c>
      <c r="D34" t="s">
        <v>240</v>
      </c>
      <c r="E34">
        <v>10</v>
      </c>
      <c r="F34">
        <v>1</v>
      </c>
      <c r="G34">
        <v>295706.36900000001</v>
      </c>
      <c r="H34">
        <v>83.144000000000005</v>
      </c>
      <c r="I34">
        <v>1</v>
      </c>
      <c r="J34">
        <v>255</v>
      </c>
      <c r="K34">
        <v>24586206.931000002</v>
      </c>
      <c r="L34">
        <v>12839843</v>
      </c>
      <c r="O34" t="s">
        <v>243</v>
      </c>
    </row>
    <row r="35" spans="1:17" x14ac:dyDescent="0.25">
      <c r="A35" t="s">
        <v>237</v>
      </c>
      <c r="B35">
        <v>4.4000000000000004</v>
      </c>
      <c r="C35">
        <v>1</v>
      </c>
      <c r="D35" t="s">
        <v>238</v>
      </c>
      <c r="E35">
        <v>9</v>
      </c>
      <c r="F35">
        <v>2</v>
      </c>
      <c r="G35">
        <v>112230.514</v>
      </c>
      <c r="H35">
        <v>91.072999999999993</v>
      </c>
      <c r="I35">
        <v>26</v>
      </c>
      <c r="J35">
        <v>255</v>
      </c>
      <c r="K35">
        <v>10221145.432</v>
      </c>
      <c r="L35">
        <v>5337867</v>
      </c>
      <c r="O35" t="s">
        <v>243</v>
      </c>
      <c r="Q35">
        <f t="shared" ref="Q35" si="15">SUM(E34:E35)</f>
        <v>19</v>
      </c>
    </row>
    <row r="36" spans="1:17" x14ac:dyDescent="0.25">
      <c r="A36" t="s">
        <v>237</v>
      </c>
      <c r="B36">
        <v>4.4000000000000004</v>
      </c>
      <c r="C36">
        <v>2</v>
      </c>
      <c r="D36" t="s">
        <v>240</v>
      </c>
      <c r="E36">
        <v>0</v>
      </c>
      <c r="F36">
        <v>1</v>
      </c>
      <c r="G36">
        <v>241189.04399999999</v>
      </c>
      <c r="H36">
        <v>63.975999999999999</v>
      </c>
      <c r="I36">
        <v>2</v>
      </c>
      <c r="J36">
        <v>255</v>
      </c>
      <c r="K36">
        <v>15430229.812000001</v>
      </c>
      <c r="L36">
        <v>8058247</v>
      </c>
      <c r="N36" t="s">
        <v>241</v>
      </c>
      <c r="O36" t="s">
        <v>243</v>
      </c>
    </row>
    <row r="37" spans="1:17" x14ac:dyDescent="0.25">
      <c r="A37" t="s">
        <v>237</v>
      </c>
      <c r="B37">
        <v>4.4000000000000004</v>
      </c>
      <c r="C37">
        <v>2</v>
      </c>
      <c r="D37" t="s">
        <v>238</v>
      </c>
      <c r="E37">
        <v>0</v>
      </c>
      <c r="F37">
        <v>2</v>
      </c>
      <c r="G37">
        <v>82665.429999999993</v>
      </c>
      <c r="H37">
        <v>77.268000000000001</v>
      </c>
      <c r="I37">
        <v>32</v>
      </c>
      <c r="J37">
        <v>255</v>
      </c>
      <c r="K37">
        <v>6387354.4579999996</v>
      </c>
      <c r="L37">
        <v>3335717</v>
      </c>
      <c r="N37" t="s">
        <v>241</v>
      </c>
      <c r="O37" t="s">
        <v>243</v>
      </c>
      <c r="Q37">
        <f t="shared" ref="Q37" si="16">SUM(E36:E37)</f>
        <v>0</v>
      </c>
    </row>
    <row r="38" spans="1:17" x14ac:dyDescent="0.25">
      <c r="A38" t="s">
        <v>237</v>
      </c>
      <c r="B38">
        <v>4.4000000000000004</v>
      </c>
      <c r="C38">
        <v>3</v>
      </c>
      <c r="D38" t="s">
        <v>240</v>
      </c>
      <c r="E38">
        <v>50</v>
      </c>
      <c r="F38">
        <v>1</v>
      </c>
      <c r="G38">
        <v>236760.02499999999</v>
      </c>
      <c r="H38">
        <v>63.768000000000001</v>
      </c>
      <c r="I38">
        <v>1</v>
      </c>
      <c r="J38">
        <v>255</v>
      </c>
      <c r="K38">
        <v>15097695.381999999</v>
      </c>
      <c r="L38">
        <v>7884585</v>
      </c>
      <c r="O38" t="s">
        <v>243</v>
      </c>
    </row>
    <row r="39" spans="1:17" x14ac:dyDescent="0.25">
      <c r="A39" t="s">
        <v>237</v>
      </c>
      <c r="B39">
        <v>4.4000000000000004</v>
      </c>
      <c r="C39">
        <v>3</v>
      </c>
      <c r="D39" t="s">
        <v>238</v>
      </c>
      <c r="E39">
        <v>55</v>
      </c>
      <c r="F39">
        <v>2</v>
      </c>
      <c r="G39">
        <v>178010.91</v>
      </c>
      <c r="H39">
        <v>64.936000000000007</v>
      </c>
      <c r="I39">
        <v>2</v>
      </c>
      <c r="J39">
        <v>255</v>
      </c>
      <c r="K39">
        <v>11559384.825999999</v>
      </c>
      <c r="L39">
        <v>6036746</v>
      </c>
      <c r="O39" t="s">
        <v>243</v>
      </c>
      <c r="Q39">
        <f t="shared" ref="Q39" si="17">SUM(E38:E39)</f>
        <v>105</v>
      </c>
    </row>
    <row r="40" spans="1:17" x14ac:dyDescent="0.25">
      <c r="A40" t="s">
        <v>237</v>
      </c>
      <c r="B40">
        <v>4.4000000000000004</v>
      </c>
      <c r="C40">
        <v>4</v>
      </c>
      <c r="D40" t="s">
        <v>240</v>
      </c>
      <c r="E40">
        <v>18</v>
      </c>
      <c r="F40">
        <v>1</v>
      </c>
      <c r="G40">
        <v>222973.19899999999</v>
      </c>
      <c r="H40">
        <v>16.039000000000001</v>
      </c>
      <c r="I40">
        <v>0</v>
      </c>
      <c r="J40">
        <v>106</v>
      </c>
      <c r="K40">
        <v>3576287.5189999999</v>
      </c>
      <c r="L40">
        <v>1867672</v>
      </c>
      <c r="N40" t="s">
        <v>241</v>
      </c>
      <c r="O40" t="s">
        <v>243</v>
      </c>
    </row>
    <row r="41" spans="1:17" x14ac:dyDescent="0.25">
      <c r="A41" t="s">
        <v>237</v>
      </c>
      <c r="B41">
        <v>4.4000000000000004</v>
      </c>
      <c r="C41">
        <v>4</v>
      </c>
      <c r="D41" t="s">
        <v>238</v>
      </c>
      <c r="E41">
        <v>6</v>
      </c>
      <c r="F41">
        <v>2</v>
      </c>
      <c r="G41">
        <v>159209.125</v>
      </c>
      <c r="H41">
        <v>11.363</v>
      </c>
      <c r="I41">
        <v>0</v>
      </c>
      <c r="J41">
        <v>106</v>
      </c>
      <c r="K41">
        <v>1809105.4809999999</v>
      </c>
      <c r="L41">
        <v>944783</v>
      </c>
      <c r="N41" t="s">
        <v>241</v>
      </c>
      <c r="O41" t="s">
        <v>243</v>
      </c>
      <c r="Q41">
        <f t="shared" ref="Q41" si="18">SUM(E40:E41)</f>
        <v>24</v>
      </c>
    </row>
    <row r="42" spans="1:17" x14ac:dyDescent="0.25">
      <c r="A42" t="s">
        <v>244</v>
      </c>
      <c r="B42">
        <v>1.5</v>
      </c>
      <c r="C42">
        <v>1</v>
      </c>
      <c r="D42" t="s">
        <v>238</v>
      </c>
      <c r="E42">
        <v>20</v>
      </c>
      <c r="F42">
        <v>1</v>
      </c>
      <c r="G42">
        <v>193635.981</v>
      </c>
      <c r="H42">
        <v>24.442</v>
      </c>
      <c r="I42">
        <v>0</v>
      </c>
      <c r="J42">
        <v>255</v>
      </c>
      <c r="K42">
        <v>4732860.5789999999</v>
      </c>
      <c r="L42">
        <v>2471678</v>
      </c>
      <c r="O42" t="s">
        <v>239</v>
      </c>
    </row>
    <row r="43" spans="1:17" x14ac:dyDescent="0.25">
      <c r="A43" t="s">
        <v>244</v>
      </c>
      <c r="B43">
        <v>1.5</v>
      </c>
      <c r="C43">
        <v>1</v>
      </c>
      <c r="D43" t="s">
        <v>240</v>
      </c>
      <c r="E43">
        <v>19</v>
      </c>
      <c r="F43">
        <v>2</v>
      </c>
      <c r="G43">
        <v>187295.95499999999</v>
      </c>
      <c r="H43">
        <v>35.423999999999999</v>
      </c>
      <c r="I43">
        <v>3</v>
      </c>
      <c r="J43">
        <v>255</v>
      </c>
      <c r="K43">
        <v>6634722.6809999999</v>
      </c>
      <c r="L43">
        <v>3464902</v>
      </c>
      <c r="O43" t="s">
        <v>239</v>
      </c>
      <c r="Q43">
        <f t="shared" ref="Q43" si="19">SUM(E42:E43)</f>
        <v>39</v>
      </c>
    </row>
    <row r="44" spans="1:17" x14ac:dyDescent="0.25">
      <c r="A44" t="s">
        <v>244</v>
      </c>
      <c r="B44">
        <v>1.5</v>
      </c>
      <c r="C44">
        <v>2</v>
      </c>
      <c r="D44" t="s">
        <v>238</v>
      </c>
      <c r="E44">
        <v>14</v>
      </c>
      <c r="F44">
        <v>1</v>
      </c>
      <c r="G44">
        <v>173242.96599999999</v>
      </c>
      <c r="H44">
        <v>13.472</v>
      </c>
      <c r="I44">
        <v>1</v>
      </c>
      <c r="J44">
        <v>255</v>
      </c>
      <c r="K44">
        <v>2333918.2710000002</v>
      </c>
      <c r="L44">
        <v>1218860</v>
      </c>
      <c r="O44" t="s">
        <v>239</v>
      </c>
    </row>
    <row r="45" spans="1:17" x14ac:dyDescent="0.25">
      <c r="A45" t="s">
        <v>244</v>
      </c>
      <c r="B45">
        <v>1.5</v>
      </c>
      <c r="C45">
        <v>2</v>
      </c>
      <c r="D45" t="s">
        <v>240</v>
      </c>
      <c r="E45">
        <v>44</v>
      </c>
      <c r="F45">
        <v>2</v>
      </c>
      <c r="G45">
        <v>203979.93</v>
      </c>
      <c r="H45">
        <v>13.519</v>
      </c>
      <c r="I45">
        <v>1</v>
      </c>
      <c r="J45">
        <v>255</v>
      </c>
      <c r="K45">
        <v>2757518.5210000002</v>
      </c>
      <c r="L45">
        <v>1440080</v>
      </c>
      <c r="O45" t="s">
        <v>239</v>
      </c>
      <c r="Q45">
        <f t="shared" ref="Q45" si="20">SUM(E44:E45)</f>
        <v>58</v>
      </c>
    </row>
    <row r="46" spans="1:17" x14ac:dyDescent="0.25">
      <c r="A46" t="s">
        <v>244</v>
      </c>
      <c r="B46">
        <v>1.5</v>
      </c>
      <c r="C46">
        <v>3</v>
      </c>
      <c r="D46" t="s">
        <v>238</v>
      </c>
      <c r="E46">
        <v>10</v>
      </c>
      <c r="F46">
        <v>1</v>
      </c>
      <c r="G46">
        <v>198926.67499999999</v>
      </c>
      <c r="H46">
        <v>27.1</v>
      </c>
      <c r="I46">
        <v>4</v>
      </c>
      <c r="J46">
        <v>255</v>
      </c>
      <c r="K46">
        <v>5390993.898</v>
      </c>
      <c r="L46">
        <v>2815380</v>
      </c>
      <c r="O46" t="s">
        <v>239</v>
      </c>
    </row>
    <row r="47" spans="1:17" x14ac:dyDescent="0.25">
      <c r="A47" t="s">
        <v>244</v>
      </c>
      <c r="B47">
        <v>1.5</v>
      </c>
      <c r="C47">
        <v>3</v>
      </c>
      <c r="D47" t="s">
        <v>240</v>
      </c>
      <c r="E47">
        <v>26</v>
      </c>
      <c r="F47">
        <v>2</v>
      </c>
      <c r="G47">
        <v>145818.67000000001</v>
      </c>
      <c r="H47">
        <v>33.176000000000002</v>
      </c>
      <c r="I47">
        <v>4</v>
      </c>
      <c r="J47">
        <v>255</v>
      </c>
      <c r="K47">
        <v>4837613.6540000001</v>
      </c>
      <c r="L47">
        <v>2526384</v>
      </c>
      <c r="O47" t="s">
        <v>239</v>
      </c>
      <c r="Q47">
        <f t="shared" ref="Q47" si="21">SUM(E46:E47)</f>
        <v>36</v>
      </c>
    </row>
    <row r="48" spans="1:17" x14ac:dyDescent="0.25">
      <c r="A48" t="s">
        <v>244</v>
      </c>
      <c r="B48">
        <v>1.5</v>
      </c>
      <c r="C48">
        <v>4</v>
      </c>
      <c r="D48" t="s">
        <v>238</v>
      </c>
      <c r="E48">
        <v>10</v>
      </c>
      <c r="F48">
        <v>1</v>
      </c>
      <c r="G48">
        <v>191334.34599999999</v>
      </c>
      <c r="H48">
        <v>17.917000000000002</v>
      </c>
      <c r="I48">
        <v>2</v>
      </c>
      <c r="J48">
        <v>255</v>
      </c>
      <c r="K48">
        <v>3428065.7289999998</v>
      </c>
      <c r="L48">
        <v>1790265</v>
      </c>
      <c r="O48" t="s">
        <v>239</v>
      </c>
    </row>
    <row r="49" spans="1:17" x14ac:dyDescent="0.25">
      <c r="A49" t="s">
        <v>244</v>
      </c>
      <c r="B49">
        <v>1.5</v>
      </c>
      <c r="C49">
        <v>4</v>
      </c>
      <c r="D49" t="s">
        <v>240</v>
      </c>
      <c r="E49">
        <v>32</v>
      </c>
      <c r="F49">
        <v>2</v>
      </c>
      <c r="G49">
        <v>136288.52600000001</v>
      </c>
      <c r="H49">
        <v>19.334</v>
      </c>
      <c r="I49">
        <v>2</v>
      </c>
      <c r="J49">
        <v>255</v>
      </c>
      <c r="K49">
        <v>2634980.4389999998</v>
      </c>
      <c r="L49">
        <v>1376086</v>
      </c>
      <c r="O49" t="s">
        <v>239</v>
      </c>
      <c r="Q49">
        <f t="shared" ref="Q49" si="22">SUM(E48:E49)</f>
        <v>42</v>
      </c>
    </row>
    <row r="50" spans="1:17" x14ac:dyDescent="0.25">
      <c r="A50" t="s">
        <v>244</v>
      </c>
      <c r="B50">
        <v>3.1</v>
      </c>
      <c r="C50">
        <v>1</v>
      </c>
      <c r="D50" t="s">
        <v>238</v>
      </c>
      <c r="E50">
        <v>6</v>
      </c>
      <c r="F50">
        <v>1</v>
      </c>
      <c r="G50">
        <v>156038.155</v>
      </c>
      <c r="H50">
        <v>20.417000000000002</v>
      </c>
      <c r="I50">
        <v>0</v>
      </c>
      <c r="J50">
        <v>255</v>
      </c>
      <c r="K50">
        <v>3185886.7140000002</v>
      </c>
      <c r="L50">
        <v>1663790</v>
      </c>
      <c r="O50" t="s">
        <v>242</v>
      </c>
    </row>
    <row r="51" spans="1:17" x14ac:dyDescent="0.25">
      <c r="A51" t="s">
        <v>244</v>
      </c>
      <c r="B51">
        <v>3.1</v>
      </c>
      <c r="C51">
        <v>1</v>
      </c>
      <c r="D51" t="s">
        <v>240</v>
      </c>
      <c r="E51">
        <v>53</v>
      </c>
      <c r="F51">
        <v>1</v>
      </c>
      <c r="G51">
        <v>175008.446</v>
      </c>
      <c r="H51">
        <v>34.186</v>
      </c>
      <c r="I51">
        <v>1</v>
      </c>
      <c r="J51">
        <v>255</v>
      </c>
      <c r="K51">
        <v>5982894.9189999998</v>
      </c>
      <c r="L51">
        <v>3124493</v>
      </c>
      <c r="O51" t="s">
        <v>242</v>
      </c>
      <c r="Q51">
        <f t="shared" ref="Q51" si="23">SUM(E50:E51)</f>
        <v>59</v>
      </c>
    </row>
    <row r="52" spans="1:17" x14ac:dyDescent="0.25">
      <c r="A52" t="s">
        <v>244</v>
      </c>
      <c r="B52">
        <v>3.1</v>
      </c>
      <c r="C52">
        <v>2</v>
      </c>
      <c r="D52" t="s">
        <v>238</v>
      </c>
      <c r="E52">
        <v>7</v>
      </c>
      <c r="F52">
        <v>1</v>
      </c>
      <c r="G52">
        <v>147406.07</v>
      </c>
      <c r="H52">
        <v>20.841000000000001</v>
      </c>
      <c r="I52">
        <v>2</v>
      </c>
      <c r="J52">
        <v>255</v>
      </c>
      <c r="K52">
        <v>3072147.3089999999</v>
      </c>
      <c r="L52">
        <v>1604391</v>
      </c>
      <c r="O52" t="s">
        <v>242</v>
      </c>
    </row>
    <row r="53" spans="1:17" x14ac:dyDescent="0.25">
      <c r="A53" t="s">
        <v>244</v>
      </c>
      <c r="B53">
        <v>3.1</v>
      </c>
      <c r="C53">
        <v>2</v>
      </c>
      <c r="D53" t="s">
        <v>240</v>
      </c>
      <c r="E53">
        <v>45</v>
      </c>
      <c r="F53">
        <v>1</v>
      </c>
      <c r="G53">
        <v>192173.04500000001</v>
      </c>
      <c r="H53">
        <v>34.238</v>
      </c>
      <c r="I53">
        <v>2</v>
      </c>
      <c r="J53">
        <v>255</v>
      </c>
      <c r="K53">
        <v>6579613.6710000001</v>
      </c>
      <c r="L53">
        <v>3436122</v>
      </c>
      <c r="O53" t="s">
        <v>242</v>
      </c>
      <c r="Q53">
        <f t="shared" ref="Q53" si="24">SUM(E52:E53)</f>
        <v>52</v>
      </c>
    </row>
    <row r="54" spans="1:17" x14ac:dyDescent="0.25">
      <c r="A54" t="s">
        <v>244</v>
      </c>
      <c r="B54">
        <v>3.1</v>
      </c>
      <c r="C54">
        <v>3</v>
      </c>
      <c r="D54" t="s">
        <v>238</v>
      </c>
      <c r="E54">
        <v>5</v>
      </c>
      <c r="F54">
        <v>1</v>
      </c>
      <c r="G54">
        <v>145703.78</v>
      </c>
      <c r="H54">
        <v>19.721</v>
      </c>
      <c r="I54">
        <v>3</v>
      </c>
      <c r="J54">
        <v>171</v>
      </c>
      <c r="K54">
        <v>2873406.3730000001</v>
      </c>
      <c r="L54">
        <v>1500601</v>
      </c>
      <c r="O54" t="s">
        <v>242</v>
      </c>
    </row>
    <row r="55" spans="1:17" x14ac:dyDescent="0.25">
      <c r="A55" t="s">
        <v>244</v>
      </c>
      <c r="B55">
        <v>3.1</v>
      </c>
      <c r="C55">
        <v>3</v>
      </c>
      <c r="D55" t="s">
        <v>240</v>
      </c>
      <c r="E55">
        <v>64</v>
      </c>
      <c r="F55">
        <v>1</v>
      </c>
      <c r="G55">
        <v>283604.59899999999</v>
      </c>
      <c r="H55">
        <v>23.507999999999999</v>
      </c>
      <c r="I55">
        <v>2</v>
      </c>
      <c r="J55">
        <v>212</v>
      </c>
      <c r="K55">
        <v>6666972.3660000004</v>
      </c>
      <c r="L55">
        <v>3481744</v>
      </c>
      <c r="O55" t="s">
        <v>242</v>
      </c>
      <c r="Q55">
        <f t="shared" ref="Q55" si="25">SUM(E54:E55)</f>
        <v>69</v>
      </c>
    </row>
    <row r="56" spans="1:17" x14ac:dyDescent="0.25">
      <c r="A56" t="s">
        <v>244</v>
      </c>
      <c r="B56">
        <v>3.1</v>
      </c>
      <c r="C56">
        <v>4</v>
      </c>
      <c r="D56" t="s">
        <v>238</v>
      </c>
      <c r="E56">
        <v>10</v>
      </c>
      <c r="F56">
        <v>1</v>
      </c>
      <c r="G56">
        <v>177118.59599999999</v>
      </c>
      <c r="H56">
        <v>27.893000000000001</v>
      </c>
      <c r="I56">
        <v>0</v>
      </c>
      <c r="J56">
        <v>255</v>
      </c>
      <c r="K56">
        <v>4940373.3830000004</v>
      </c>
      <c r="L56">
        <v>2580049</v>
      </c>
      <c r="O56" t="s">
        <v>242</v>
      </c>
    </row>
    <row r="57" spans="1:17" x14ac:dyDescent="0.25">
      <c r="A57" t="s">
        <v>244</v>
      </c>
      <c r="B57">
        <v>3.1</v>
      </c>
      <c r="C57">
        <v>4</v>
      </c>
      <c r="D57" t="s">
        <v>240</v>
      </c>
      <c r="E57">
        <v>62</v>
      </c>
      <c r="F57">
        <v>1</v>
      </c>
      <c r="G57">
        <v>289496.55200000003</v>
      </c>
      <c r="H57">
        <v>30.515000000000001</v>
      </c>
      <c r="I57">
        <v>0</v>
      </c>
      <c r="J57">
        <v>255</v>
      </c>
      <c r="K57">
        <v>8833937.9110000003</v>
      </c>
      <c r="L57">
        <v>4613415</v>
      </c>
      <c r="O57" t="s">
        <v>242</v>
      </c>
      <c r="Q57">
        <f t="shared" ref="Q57" si="26">SUM(E56:E57)</f>
        <v>72</v>
      </c>
    </row>
    <row r="58" spans="1:17" x14ac:dyDescent="0.25">
      <c r="A58" t="s">
        <v>244</v>
      </c>
      <c r="B58">
        <v>4.5</v>
      </c>
      <c r="C58">
        <v>1</v>
      </c>
      <c r="D58" t="s">
        <v>240</v>
      </c>
      <c r="E58">
        <v>20</v>
      </c>
      <c r="F58">
        <v>1</v>
      </c>
      <c r="G58">
        <v>240076.52299999999</v>
      </c>
      <c r="H58">
        <v>30.169</v>
      </c>
      <c r="I58">
        <v>4</v>
      </c>
      <c r="J58">
        <v>255</v>
      </c>
      <c r="K58">
        <v>7242752.3739999998</v>
      </c>
      <c r="L58">
        <v>3782438</v>
      </c>
      <c r="O58" t="s">
        <v>243</v>
      </c>
    </row>
    <row r="59" spans="1:17" x14ac:dyDescent="0.25">
      <c r="A59" t="s">
        <v>244</v>
      </c>
      <c r="B59">
        <v>4.5</v>
      </c>
      <c r="C59">
        <v>1</v>
      </c>
      <c r="D59" t="s">
        <v>245</v>
      </c>
      <c r="E59">
        <v>4</v>
      </c>
      <c r="F59">
        <v>2</v>
      </c>
      <c r="G59">
        <v>193549.81299999999</v>
      </c>
      <c r="H59">
        <v>21.850999999999999</v>
      </c>
      <c r="I59">
        <v>1</v>
      </c>
      <c r="J59">
        <v>255</v>
      </c>
      <c r="K59">
        <v>4229344.6059999997</v>
      </c>
      <c r="L59">
        <v>2208723</v>
      </c>
      <c r="O59" t="s">
        <v>243</v>
      </c>
      <c r="Q59">
        <f t="shared" ref="Q59" si="27">SUM(E58:E59)</f>
        <v>24</v>
      </c>
    </row>
    <row r="60" spans="1:17" x14ac:dyDescent="0.25">
      <c r="A60" t="s">
        <v>244</v>
      </c>
      <c r="B60">
        <v>4.5</v>
      </c>
      <c r="C60">
        <v>2</v>
      </c>
      <c r="D60" t="s">
        <v>246</v>
      </c>
      <c r="E60">
        <v>16</v>
      </c>
      <c r="F60">
        <v>1</v>
      </c>
      <c r="G60">
        <v>173204.66899999999</v>
      </c>
      <c r="H60">
        <v>28.367999999999999</v>
      </c>
      <c r="I60">
        <v>3</v>
      </c>
      <c r="J60">
        <v>255</v>
      </c>
      <c r="K60">
        <v>4913397.159</v>
      </c>
      <c r="L60">
        <v>2565961</v>
      </c>
      <c r="O60" t="s">
        <v>243</v>
      </c>
    </row>
    <row r="61" spans="1:17" x14ac:dyDescent="0.25">
      <c r="A61" t="s">
        <v>244</v>
      </c>
      <c r="B61">
        <v>4.5</v>
      </c>
      <c r="C61">
        <v>2</v>
      </c>
      <c r="D61" t="s">
        <v>245</v>
      </c>
      <c r="E61">
        <v>12</v>
      </c>
      <c r="F61">
        <v>2</v>
      </c>
      <c r="G61">
        <v>104352.874</v>
      </c>
      <c r="H61">
        <v>15.872</v>
      </c>
      <c r="I61">
        <v>3</v>
      </c>
      <c r="J61">
        <v>248</v>
      </c>
      <c r="K61">
        <v>1656261.274</v>
      </c>
      <c r="L61">
        <v>864962</v>
      </c>
      <c r="O61" t="s">
        <v>243</v>
      </c>
      <c r="Q61">
        <f t="shared" ref="Q61" si="28">SUM(E60:E61)</f>
        <v>28</v>
      </c>
    </row>
    <row r="62" spans="1:17" x14ac:dyDescent="0.25">
      <c r="A62" t="s">
        <v>244</v>
      </c>
      <c r="B62">
        <v>4.5</v>
      </c>
      <c r="C62">
        <v>3</v>
      </c>
      <c r="D62" t="s">
        <v>246</v>
      </c>
      <c r="E62">
        <v>32</v>
      </c>
      <c r="F62">
        <v>1</v>
      </c>
      <c r="G62">
        <v>245173.81899999999</v>
      </c>
      <c r="H62">
        <v>37.697000000000003</v>
      </c>
      <c r="I62">
        <v>7</v>
      </c>
      <c r="J62">
        <v>255</v>
      </c>
      <c r="K62">
        <v>9242426.2660000008</v>
      </c>
      <c r="L62">
        <v>4826743</v>
      </c>
      <c r="O62" t="s">
        <v>243</v>
      </c>
    </row>
    <row r="63" spans="1:17" x14ac:dyDescent="0.25">
      <c r="A63" t="s">
        <v>244</v>
      </c>
      <c r="B63">
        <v>4.5</v>
      </c>
      <c r="C63">
        <v>3</v>
      </c>
      <c r="D63" t="s">
        <v>245</v>
      </c>
      <c r="E63">
        <v>9</v>
      </c>
      <c r="F63">
        <v>2</v>
      </c>
      <c r="G63">
        <v>147168.63</v>
      </c>
      <c r="H63">
        <v>24.221</v>
      </c>
      <c r="I63">
        <v>2</v>
      </c>
      <c r="J63">
        <v>255</v>
      </c>
      <c r="K63">
        <v>3564620.4169999999</v>
      </c>
      <c r="L63">
        <v>1861579</v>
      </c>
      <c r="O63" t="s">
        <v>243</v>
      </c>
      <c r="Q63">
        <f t="shared" ref="Q63" si="29">SUM(E62:E63)</f>
        <v>41</v>
      </c>
    </row>
    <row r="64" spans="1:17" x14ac:dyDescent="0.25">
      <c r="A64" t="s">
        <v>244</v>
      </c>
      <c r="B64">
        <v>4.5</v>
      </c>
      <c r="C64">
        <v>4</v>
      </c>
      <c r="D64" t="s">
        <v>240</v>
      </c>
      <c r="E64">
        <v>37</v>
      </c>
      <c r="F64">
        <v>1</v>
      </c>
      <c r="G64">
        <v>169805.834</v>
      </c>
      <c r="H64">
        <v>42.322000000000003</v>
      </c>
      <c r="I64">
        <v>4</v>
      </c>
      <c r="J64">
        <v>255</v>
      </c>
      <c r="K64">
        <v>7186467.6540000001</v>
      </c>
      <c r="L64">
        <v>3753044</v>
      </c>
      <c r="O64" t="s">
        <v>243</v>
      </c>
    </row>
    <row r="65" spans="1:17" x14ac:dyDescent="0.25">
      <c r="A65" t="s">
        <v>244</v>
      </c>
      <c r="B65">
        <v>4.5</v>
      </c>
      <c r="C65">
        <v>4</v>
      </c>
      <c r="D65" t="s">
        <v>238</v>
      </c>
      <c r="E65">
        <v>9</v>
      </c>
      <c r="F65">
        <v>2</v>
      </c>
      <c r="G65">
        <v>132813.09700000001</v>
      </c>
      <c r="H65">
        <v>30.631</v>
      </c>
      <c r="I65">
        <v>5</v>
      </c>
      <c r="J65">
        <v>247</v>
      </c>
      <c r="K65">
        <v>4068232.1320000002</v>
      </c>
      <c r="L65">
        <v>2124584</v>
      </c>
      <c r="O65" t="s">
        <v>243</v>
      </c>
      <c r="Q65">
        <f t="shared" ref="Q65" si="30">SUM(E64:E65)</f>
        <v>46</v>
      </c>
    </row>
    <row r="66" spans="1:17" x14ac:dyDescent="0.25">
      <c r="A66" t="s">
        <v>247</v>
      </c>
      <c r="B66">
        <v>1.7</v>
      </c>
      <c r="C66">
        <v>1</v>
      </c>
      <c r="D66" t="s">
        <v>238</v>
      </c>
      <c r="E66">
        <v>11</v>
      </c>
      <c r="F66">
        <v>1</v>
      </c>
      <c r="G66">
        <v>162889.44200000001</v>
      </c>
      <c r="H66">
        <v>32.715000000000003</v>
      </c>
      <c r="I66">
        <v>2</v>
      </c>
      <c r="J66">
        <v>255</v>
      </c>
      <c r="K66">
        <v>5328937.8600000003</v>
      </c>
      <c r="L66">
        <v>2782972</v>
      </c>
      <c r="O66" t="s">
        <v>239</v>
      </c>
    </row>
    <row r="67" spans="1:17" x14ac:dyDescent="0.25">
      <c r="A67" t="s">
        <v>247</v>
      </c>
      <c r="B67">
        <v>1.7</v>
      </c>
      <c r="C67">
        <v>1</v>
      </c>
      <c r="D67" t="s">
        <v>240</v>
      </c>
      <c r="E67">
        <v>32</v>
      </c>
      <c r="F67">
        <v>2</v>
      </c>
      <c r="G67">
        <v>170179.22700000001</v>
      </c>
      <c r="H67">
        <v>39.606999999999999</v>
      </c>
      <c r="I67">
        <v>2</v>
      </c>
      <c r="J67">
        <v>255</v>
      </c>
      <c r="K67">
        <v>6740369.9840000002</v>
      </c>
      <c r="L67">
        <v>3520075</v>
      </c>
      <c r="O67" t="s">
        <v>239</v>
      </c>
      <c r="Q67">
        <f t="shared" ref="Q67" si="31">SUM(E66:E67)</f>
        <v>43</v>
      </c>
    </row>
    <row r="68" spans="1:17" x14ac:dyDescent="0.25">
      <c r="A68" t="s">
        <v>247</v>
      </c>
      <c r="B68">
        <v>1.7</v>
      </c>
      <c r="C68">
        <v>2</v>
      </c>
      <c r="D68" t="s">
        <v>238</v>
      </c>
      <c r="E68">
        <v>16</v>
      </c>
      <c r="F68">
        <v>1</v>
      </c>
      <c r="G68">
        <v>227863.693</v>
      </c>
      <c r="H68">
        <v>8.9090000000000007</v>
      </c>
      <c r="I68">
        <v>0</v>
      </c>
      <c r="J68">
        <v>131</v>
      </c>
      <c r="K68">
        <v>2030006.8259999999</v>
      </c>
      <c r="L68">
        <v>1060146</v>
      </c>
      <c r="O68" t="s">
        <v>239</v>
      </c>
    </row>
    <row r="69" spans="1:17" x14ac:dyDescent="0.25">
      <c r="A69" t="s">
        <v>247</v>
      </c>
      <c r="B69">
        <v>1.7</v>
      </c>
      <c r="C69">
        <v>2</v>
      </c>
      <c r="D69" t="s">
        <v>240</v>
      </c>
      <c r="E69">
        <v>31</v>
      </c>
      <c r="F69">
        <v>2</v>
      </c>
      <c r="G69">
        <v>189890.55900000001</v>
      </c>
      <c r="H69">
        <v>14.271000000000001</v>
      </c>
      <c r="I69">
        <v>0</v>
      </c>
      <c r="J69">
        <v>248</v>
      </c>
      <c r="K69">
        <v>2709908.0129999998</v>
      </c>
      <c r="L69">
        <v>1415216</v>
      </c>
      <c r="O69" t="s">
        <v>239</v>
      </c>
      <c r="Q69">
        <f t="shared" ref="Q69" si="32">SUM(E68:E69)</f>
        <v>47</v>
      </c>
    </row>
    <row r="70" spans="1:17" x14ac:dyDescent="0.25">
      <c r="A70" t="s">
        <v>247</v>
      </c>
      <c r="B70">
        <v>1.7</v>
      </c>
      <c r="C70">
        <v>3</v>
      </c>
      <c r="D70" t="s">
        <v>238</v>
      </c>
      <c r="E70">
        <v>10</v>
      </c>
      <c r="F70">
        <v>1</v>
      </c>
      <c r="G70">
        <v>227846.459</v>
      </c>
      <c r="H70">
        <v>12.75</v>
      </c>
      <c r="I70">
        <v>1</v>
      </c>
      <c r="J70">
        <v>255</v>
      </c>
      <c r="K70">
        <v>2905027.9920000001</v>
      </c>
      <c r="L70">
        <v>1517115</v>
      </c>
      <c r="O70" t="s">
        <v>239</v>
      </c>
    </row>
    <row r="71" spans="1:17" x14ac:dyDescent="0.25">
      <c r="A71" t="s">
        <v>247</v>
      </c>
      <c r="B71">
        <v>1.7</v>
      </c>
      <c r="C71">
        <v>3</v>
      </c>
      <c r="D71" t="s">
        <v>240</v>
      </c>
      <c r="E71">
        <v>48</v>
      </c>
      <c r="F71">
        <v>2</v>
      </c>
      <c r="G71">
        <v>114545.552</v>
      </c>
      <c r="H71">
        <v>30.448</v>
      </c>
      <c r="I71">
        <v>1</v>
      </c>
      <c r="J71">
        <v>255</v>
      </c>
      <c r="K71">
        <v>3487707.1579999998</v>
      </c>
      <c r="L71">
        <v>1821412</v>
      </c>
      <c r="O71" t="s">
        <v>239</v>
      </c>
      <c r="Q71">
        <f t="shared" ref="Q71" si="33">SUM(E70:E71)</f>
        <v>58</v>
      </c>
    </row>
    <row r="72" spans="1:17" x14ac:dyDescent="0.25">
      <c r="A72" t="s">
        <v>247</v>
      </c>
      <c r="B72">
        <v>1.7</v>
      </c>
      <c r="C72">
        <v>4</v>
      </c>
      <c r="D72" t="s">
        <v>238</v>
      </c>
      <c r="E72">
        <v>8</v>
      </c>
      <c r="F72">
        <v>1</v>
      </c>
      <c r="G72">
        <v>341277.576</v>
      </c>
      <c r="H72">
        <v>15.394</v>
      </c>
      <c r="I72">
        <v>2</v>
      </c>
      <c r="J72">
        <v>255</v>
      </c>
      <c r="K72">
        <v>5253527.7470000004</v>
      </c>
      <c r="L72">
        <v>2743590</v>
      </c>
      <c r="O72" t="s">
        <v>239</v>
      </c>
    </row>
    <row r="73" spans="1:17" x14ac:dyDescent="0.25">
      <c r="A73" t="s">
        <v>247</v>
      </c>
      <c r="B73">
        <v>1.7</v>
      </c>
      <c r="C73">
        <v>4</v>
      </c>
      <c r="D73" t="s">
        <v>240</v>
      </c>
      <c r="E73">
        <v>19</v>
      </c>
      <c r="F73">
        <v>2</v>
      </c>
      <c r="G73">
        <v>109683.78</v>
      </c>
      <c r="H73">
        <v>27.491</v>
      </c>
      <c r="I73">
        <v>3</v>
      </c>
      <c r="J73">
        <v>255</v>
      </c>
      <c r="K73">
        <v>3015276.6490000002</v>
      </c>
      <c r="L73">
        <v>1574691</v>
      </c>
      <c r="O73" t="s">
        <v>239</v>
      </c>
      <c r="Q73">
        <f t="shared" ref="Q73" si="34">SUM(E72:E73)</f>
        <v>27</v>
      </c>
    </row>
    <row r="74" spans="1:17" x14ac:dyDescent="0.25">
      <c r="A74" t="s">
        <v>247</v>
      </c>
      <c r="B74">
        <v>4.3</v>
      </c>
      <c r="C74">
        <v>1</v>
      </c>
      <c r="D74" t="s">
        <v>238</v>
      </c>
      <c r="E74">
        <v>5</v>
      </c>
      <c r="F74">
        <v>1</v>
      </c>
      <c r="G74">
        <v>213517.734</v>
      </c>
      <c r="H74">
        <v>12.461</v>
      </c>
      <c r="I74">
        <v>0</v>
      </c>
      <c r="J74">
        <v>255</v>
      </c>
      <c r="K74">
        <v>2660742.6570000001</v>
      </c>
      <c r="L74">
        <v>1389540</v>
      </c>
      <c r="O74" t="s">
        <v>242</v>
      </c>
    </row>
    <row r="75" spans="1:17" x14ac:dyDescent="0.25">
      <c r="A75" t="s">
        <v>247</v>
      </c>
      <c r="B75">
        <v>4.3</v>
      </c>
      <c r="C75">
        <v>1</v>
      </c>
      <c r="D75" t="s">
        <v>240</v>
      </c>
      <c r="E75">
        <v>42</v>
      </c>
      <c r="F75">
        <v>1</v>
      </c>
      <c r="G75">
        <v>170941.33199999999</v>
      </c>
      <c r="H75">
        <v>28.725999999999999</v>
      </c>
      <c r="I75">
        <v>1</v>
      </c>
      <c r="J75">
        <v>255</v>
      </c>
      <c r="K75">
        <v>4910526.8190000001</v>
      </c>
      <c r="L75">
        <v>2564462</v>
      </c>
      <c r="O75" t="s">
        <v>242</v>
      </c>
      <c r="Q75">
        <f t="shared" ref="Q75" si="35">SUM(E74:E75)</f>
        <v>47</v>
      </c>
    </row>
    <row r="76" spans="1:17" x14ac:dyDescent="0.25">
      <c r="A76" t="s">
        <v>247</v>
      </c>
      <c r="B76">
        <v>4.3</v>
      </c>
      <c r="C76">
        <v>2</v>
      </c>
      <c r="D76" t="s">
        <v>238</v>
      </c>
      <c r="E76">
        <v>6</v>
      </c>
      <c r="F76">
        <v>1</v>
      </c>
      <c r="G76">
        <v>170822.61199999999</v>
      </c>
      <c r="H76">
        <v>19.584</v>
      </c>
      <c r="I76">
        <v>3</v>
      </c>
      <c r="J76">
        <v>255</v>
      </c>
      <c r="K76">
        <v>3345373.4909999999</v>
      </c>
      <c r="L76">
        <v>1747080</v>
      </c>
      <c r="O76" t="s">
        <v>242</v>
      </c>
    </row>
    <row r="77" spans="1:17" x14ac:dyDescent="0.25">
      <c r="A77" t="s">
        <v>247</v>
      </c>
      <c r="B77">
        <v>4.3</v>
      </c>
      <c r="C77">
        <v>2</v>
      </c>
      <c r="D77" t="s">
        <v>240</v>
      </c>
      <c r="E77">
        <v>41</v>
      </c>
      <c r="F77">
        <v>1</v>
      </c>
      <c r="G77">
        <v>178344.092</v>
      </c>
      <c r="H77">
        <v>32.404000000000003</v>
      </c>
      <c r="I77">
        <v>3</v>
      </c>
      <c r="J77">
        <v>255</v>
      </c>
      <c r="K77">
        <v>5779006.9009999996</v>
      </c>
      <c r="L77">
        <v>3018015</v>
      </c>
      <c r="O77" t="s">
        <v>242</v>
      </c>
      <c r="Q77">
        <f t="shared" ref="Q77" si="36">SUM(E76:E77)</f>
        <v>47</v>
      </c>
    </row>
    <row r="78" spans="1:17" x14ac:dyDescent="0.25">
      <c r="A78" t="s">
        <v>247</v>
      </c>
      <c r="B78">
        <v>4.3</v>
      </c>
      <c r="C78">
        <v>3</v>
      </c>
      <c r="D78" t="s">
        <v>238</v>
      </c>
      <c r="E78">
        <v>8</v>
      </c>
      <c r="F78">
        <v>1</v>
      </c>
      <c r="G78">
        <v>212746.054</v>
      </c>
      <c r="H78">
        <v>24.617000000000001</v>
      </c>
      <c r="I78">
        <v>2</v>
      </c>
      <c r="J78">
        <v>255</v>
      </c>
      <c r="K78">
        <v>5237263.1220000004</v>
      </c>
      <c r="L78">
        <v>2735096</v>
      </c>
      <c r="O78" t="s">
        <v>242</v>
      </c>
    </row>
    <row r="79" spans="1:17" x14ac:dyDescent="0.25">
      <c r="A79" t="s">
        <v>247</v>
      </c>
      <c r="B79">
        <v>4.3</v>
      </c>
      <c r="C79">
        <v>3</v>
      </c>
      <c r="D79" t="s">
        <v>240</v>
      </c>
      <c r="E79">
        <v>24</v>
      </c>
      <c r="F79">
        <v>1</v>
      </c>
      <c r="G79">
        <v>172281.71799999999</v>
      </c>
      <c r="H79">
        <v>35.411999999999999</v>
      </c>
      <c r="I79">
        <v>2</v>
      </c>
      <c r="J79">
        <v>255</v>
      </c>
      <c r="K79">
        <v>6100877.6040000003</v>
      </c>
      <c r="L79">
        <v>3186108</v>
      </c>
      <c r="O79" t="s">
        <v>242</v>
      </c>
      <c r="Q79">
        <f t="shared" ref="Q79" si="37">SUM(E78:E79)</f>
        <v>32</v>
      </c>
    </row>
    <row r="80" spans="1:17" x14ac:dyDescent="0.25">
      <c r="A80" t="s">
        <v>247</v>
      </c>
      <c r="B80">
        <v>4.3</v>
      </c>
      <c r="C80">
        <v>4</v>
      </c>
      <c r="D80" t="s">
        <v>238</v>
      </c>
      <c r="E80">
        <v>13</v>
      </c>
      <c r="F80">
        <v>1</v>
      </c>
      <c r="G80">
        <v>158569.57</v>
      </c>
      <c r="H80">
        <v>29.009</v>
      </c>
      <c r="I80">
        <v>1</v>
      </c>
      <c r="J80">
        <v>255</v>
      </c>
      <c r="K80">
        <v>4600020.6739999996</v>
      </c>
      <c r="L80">
        <v>2402304</v>
      </c>
      <c r="O80" t="s">
        <v>242</v>
      </c>
    </row>
    <row r="81" spans="1:17" x14ac:dyDescent="0.25">
      <c r="A81" t="s">
        <v>247</v>
      </c>
      <c r="B81">
        <v>4.3</v>
      </c>
      <c r="C81">
        <v>4</v>
      </c>
      <c r="D81" t="s">
        <v>240</v>
      </c>
      <c r="E81">
        <v>29</v>
      </c>
      <c r="F81">
        <v>1</v>
      </c>
      <c r="G81">
        <v>161309.70199999999</v>
      </c>
      <c r="H81">
        <v>37.706000000000003</v>
      </c>
      <c r="I81">
        <v>1</v>
      </c>
      <c r="J81">
        <v>255</v>
      </c>
      <c r="K81">
        <v>6082334.3219999997</v>
      </c>
      <c r="L81">
        <v>3176424</v>
      </c>
      <c r="O81" t="s">
        <v>242</v>
      </c>
      <c r="Q81">
        <f t="shared" ref="Q81" si="38">SUM(E80:E81)</f>
        <v>42</v>
      </c>
    </row>
    <row r="82" spans="1:17" x14ac:dyDescent="0.25">
      <c r="A82" t="s">
        <v>247</v>
      </c>
      <c r="B82">
        <v>5.0999999999999996</v>
      </c>
      <c r="C82">
        <v>1</v>
      </c>
      <c r="D82" t="s">
        <v>240</v>
      </c>
      <c r="E82">
        <v>36</v>
      </c>
      <c r="F82">
        <v>1</v>
      </c>
      <c r="G82">
        <v>360542.75099999999</v>
      </c>
      <c r="H82">
        <v>14.025</v>
      </c>
      <c r="I82">
        <v>1</v>
      </c>
      <c r="J82">
        <v>255</v>
      </c>
      <c r="K82">
        <v>5056739.9450000003</v>
      </c>
      <c r="L82">
        <v>2640820</v>
      </c>
      <c r="O82" t="s">
        <v>243</v>
      </c>
    </row>
    <row r="83" spans="1:17" x14ac:dyDescent="0.25">
      <c r="A83" t="s">
        <v>247</v>
      </c>
      <c r="B83">
        <v>5.0999999999999996</v>
      </c>
      <c r="C83">
        <v>1</v>
      </c>
      <c r="D83" t="s">
        <v>238</v>
      </c>
      <c r="E83">
        <v>1</v>
      </c>
      <c r="F83">
        <v>2</v>
      </c>
      <c r="G83">
        <v>156882.598</v>
      </c>
      <c r="H83">
        <v>5.5270000000000001</v>
      </c>
      <c r="I83">
        <v>1</v>
      </c>
      <c r="J83">
        <v>59</v>
      </c>
      <c r="K83">
        <v>867019.06200000003</v>
      </c>
      <c r="L83">
        <v>452790</v>
      </c>
      <c r="O83" t="s">
        <v>243</v>
      </c>
      <c r="Q83">
        <f t="shared" ref="Q83" si="39">SUM(E82:E83)</f>
        <v>37</v>
      </c>
    </row>
    <row r="84" spans="1:17" x14ac:dyDescent="0.25">
      <c r="A84" t="s">
        <v>247</v>
      </c>
      <c r="B84">
        <v>5.0999999999999996</v>
      </c>
      <c r="C84">
        <v>2</v>
      </c>
      <c r="D84" t="s">
        <v>240</v>
      </c>
      <c r="E84">
        <v>23</v>
      </c>
      <c r="F84">
        <v>1</v>
      </c>
      <c r="G84">
        <v>83923.478000000003</v>
      </c>
      <c r="H84">
        <v>17.831</v>
      </c>
      <c r="I84">
        <v>2</v>
      </c>
      <c r="J84">
        <v>208</v>
      </c>
      <c r="K84">
        <v>1496439.4</v>
      </c>
      <c r="L84">
        <v>781497</v>
      </c>
      <c r="O84" t="s">
        <v>243</v>
      </c>
    </row>
    <row r="85" spans="1:17" x14ac:dyDescent="0.25">
      <c r="A85" t="s">
        <v>247</v>
      </c>
      <c r="B85">
        <v>5.0999999999999996</v>
      </c>
      <c r="C85">
        <v>2</v>
      </c>
      <c r="D85" t="s">
        <v>238</v>
      </c>
      <c r="E85">
        <v>11</v>
      </c>
      <c r="F85">
        <v>2</v>
      </c>
      <c r="G85">
        <v>220583.48199999999</v>
      </c>
      <c r="H85">
        <v>12.603</v>
      </c>
      <c r="I85">
        <v>1</v>
      </c>
      <c r="J85">
        <v>240</v>
      </c>
      <c r="K85">
        <v>2780107.8530000001</v>
      </c>
      <c r="L85">
        <v>1451877</v>
      </c>
      <c r="O85" t="s">
        <v>243</v>
      </c>
      <c r="Q85">
        <f t="shared" ref="Q85" si="40">SUM(E84:E85)</f>
        <v>34</v>
      </c>
    </row>
    <row r="86" spans="1:17" x14ac:dyDescent="0.25">
      <c r="A86" t="s">
        <v>247</v>
      </c>
      <c r="B86">
        <v>5.0999999999999996</v>
      </c>
      <c r="C86">
        <v>3</v>
      </c>
      <c r="D86" t="s">
        <v>240</v>
      </c>
      <c r="E86">
        <v>19</v>
      </c>
      <c r="F86">
        <v>1</v>
      </c>
      <c r="G86">
        <v>110376.951</v>
      </c>
      <c r="H86">
        <v>38.146999999999998</v>
      </c>
      <c r="I86">
        <v>6</v>
      </c>
      <c r="J86">
        <v>255</v>
      </c>
      <c r="K86">
        <v>4210586.8619999997</v>
      </c>
      <c r="L86">
        <v>2198927</v>
      </c>
      <c r="O86" t="s">
        <v>243</v>
      </c>
    </row>
    <row r="87" spans="1:17" x14ac:dyDescent="0.25">
      <c r="A87" t="s">
        <v>247</v>
      </c>
      <c r="B87">
        <v>5.0999999999999996</v>
      </c>
      <c r="C87">
        <v>3</v>
      </c>
      <c r="D87" t="s">
        <v>238</v>
      </c>
      <c r="E87">
        <v>12</v>
      </c>
      <c r="F87">
        <v>2</v>
      </c>
      <c r="G87">
        <v>202744.86</v>
      </c>
      <c r="H87">
        <v>30.425999999999998</v>
      </c>
      <c r="I87">
        <v>2</v>
      </c>
      <c r="J87">
        <v>255</v>
      </c>
      <c r="K87">
        <v>6168739.4280000003</v>
      </c>
      <c r="L87">
        <v>3221548</v>
      </c>
      <c r="O87" t="s">
        <v>243</v>
      </c>
      <c r="Q87">
        <f t="shared" ref="Q87" si="41">SUM(E86:E87)</f>
        <v>31</v>
      </c>
    </row>
    <row r="88" spans="1:17" x14ac:dyDescent="0.25">
      <c r="A88" t="s">
        <v>247</v>
      </c>
      <c r="B88">
        <v>5.0999999999999996</v>
      </c>
      <c r="C88">
        <v>4</v>
      </c>
      <c r="D88" t="s">
        <v>240</v>
      </c>
      <c r="E88">
        <v>18</v>
      </c>
      <c r="F88">
        <v>1</v>
      </c>
      <c r="G88">
        <v>164653.00700000001</v>
      </c>
      <c r="H88">
        <v>33.625</v>
      </c>
      <c r="I88">
        <v>1</v>
      </c>
      <c r="J88">
        <v>255</v>
      </c>
      <c r="K88">
        <v>5536519.5980000002</v>
      </c>
      <c r="L88">
        <v>2891379</v>
      </c>
      <c r="O88" t="s">
        <v>243</v>
      </c>
    </row>
    <row r="89" spans="1:17" x14ac:dyDescent="0.25">
      <c r="A89" t="s">
        <v>247</v>
      </c>
      <c r="B89">
        <v>5.0999999999999996</v>
      </c>
      <c r="C89">
        <v>4</v>
      </c>
      <c r="D89" t="s">
        <v>238</v>
      </c>
      <c r="E89">
        <v>5</v>
      </c>
      <c r="F89">
        <v>2</v>
      </c>
      <c r="G89">
        <v>192575.16099999999</v>
      </c>
      <c r="H89">
        <v>26.925000000000001</v>
      </c>
      <c r="I89">
        <v>3</v>
      </c>
      <c r="J89">
        <v>255</v>
      </c>
      <c r="K89">
        <v>5185097.216</v>
      </c>
      <c r="L89">
        <v>2707853</v>
      </c>
      <c r="O89" t="s">
        <v>243</v>
      </c>
      <c r="Q89">
        <f t="shared" ref="Q89" si="42">SUM(E88:E89)</f>
        <v>23</v>
      </c>
    </row>
    <row r="90" spans="1:17" x14ac:dyDescent="0.25">
      <c r="A90" t="s">
        <v>248</v>
      </c>
      <c r="B90" t="s">
        <v>249</v>
      </c>
      <c r="C90">
        <v>1</v>
      </c>
      <c r="D90" t="s">
        <v>238</v>
      </c>
      <c r="E90">
        <v>28</v>
      </c>
      <c r="F90">
        <v>1</v>
      </c>
      <c r="G90">
        <v>234439.24299999999</v>
      </c>
      <c r="H90">
        <v>13.702999999999999</v>
      </c>
      <c r="I90">
        <v>1</v>
      </c>
      <c r="J90">
        <v>215</v>
      </c>
      <c r="K90">
        <v>3212623.5839999998</v>
      </c>
      <c r="L90">
        <v>1677753</v>
      </c>
      <c r="O90" t="s">
        <v>239</v>
      </c>
    </row>
    <row r="91" spans="1:17" x14ac:dyDescent="0.25">
      <c r="A91" t="s">
        <v>248</v>
      </c>
      <c r="B91" t="s">
        <v>249</v>
      </c>
      <c r="C91">
        <v>1</v>
      </c>
      <c r="D91" t="s">
        <v>240</v>
      </c>
      <c r="E91">
        <v>95</v>
      </c>
      <c r="F91">
        <v>2</v>
      </c>
      <c r="G91">
        <v>256392.85</v>
      </c>
      <c r="H91">
        <v>22.553000000000001</v>
      </c>
      <c r="I91">
        <v>2</v>
      </c>
      <c r="J91">
        <v>207</v>
      </c>
      <c r="K91">
        <v>5782553.1799999997</v>
      </c>
      <c r="L91">
        <v>3019867</v>
      </c>
      <c r="O91" t="s">
        <v>239</v>
      </c>
      <c r="Q91">
        <f t="shared" ref="Q91" si="43">SUM(E90:E91)</f>
        <v>123</v>
      </c>
    </row>
    <row r="92" spans="1:17" x14ac:dyDescent="0.25">
      <c r="A92" t="s">
        <v>248</v>
      </c>
      <c r="B92" t="s">
        <v>249</v>
      </c>
      <c r="C92">
        <v>2</v>
      </c>
      <c r="D92" t="s">
        <v>238</v>
      </c>
      <c r="E92">
        <v>24</v>
      </c>
      <c r="F92">
        <v>1</v>
      </c>
      <c r="G92">
        <v>124780.356</v>
      </c>
      <c r="H92">
        <v>11.733000000000001</v>
      </c>
      <c r="I92">
        <v>1</v>
      </c>
      <c r="J92">
        <v>129</v>
      </c>
      <c r="K92">
        <v>1464080.5689999999</v>
      </c>
      <c r="L92">
        <v>764598</v>
      </c>
      <c r="O92" t="s">
        <v>239</v>
      </c>
    </row>
    <row r="93" spans="1:17" x14ac:dyDescent="0.25">
      <c r="A93" t="s">
        <v>248</v>
      </c>
      <c r="B93" t="s">
        <v>249</v>
      </c>
      <c r="C93">
        <v>2</v>
      </c>
      <c r="D93" t="s">
        <v>240</v>
      </c>
      <c r="E93">
        <v>79</v>
      </c>
      <c r="F93">
        <v>2</v>
      </c>
      <c r="G93">
        <v>336714.51899999997</v>
      </c>
      <c r="H93">
        <v>19.920000000000002</v>
      </c>
      <c r="I93">
        <v>1</v>
      </c>
      <c r="J93">
        <v>185</v>
      </c>
      <c r="K93">
        <v>6707224.1550000003</v>
      </c>
      <c r="L93">
        <v>3502765</v>
      </c>
      <c r="O93" t="s">
        <v>239</v>
      </c>
      <c r="Q93">
        <f t="shared" ref="Q93" si="44">SUM(E92:E93)</f>
        <v>103</v>
      </c>
    </row>
    <row r="94" spans="1:17" x14ac:dyDescent="0.25">
      <c r="A94" t="s">
        <v>248</v>
      </c>
      <c r="B94" t="s">
        <v>249</v>
      </c>
      <c r="C94">
        <v>3</v>
      </c>
      <c r="D94" t="s">
        <v>238</v>
      </c>
      <c r="E94">
        <v>90</v>
      </c>
      <c r="F94">
        <v>1</v>
      </c>
      <c r="G94">
        <v>413909.25900000002</v>
      </c>
      <c r="H94">
        <v>16.524999999999999</v>
      </c>
      <c r="I94">
        <v>1</v>
      </c>
      <c r="J94">
        <v>236</v>
      </c>
      <c r="K94">
        <v>6839654.2850000001</v>
      </c>
      <c r="L94">
        <v>3571925</v>
      </c>
      <c r="O94" t="s">
        <v>239</v>
      </c>
    </row>
    <row r="95" spans="1:17" x14ac:dyDescent="0.25">
      <c r="A95" t="s">
        <v>248</v>
      </c>
      <c r="B95" t="s">
        <v>249</v>
      </c>
      <c r="C95">
        <v>3</v>
      </c>
      <c r="D95" t="s">
        <v>240</v>
      </c>
      <c r="E95">
        <v>54</v>
      </c>
      <c r="F95">
        <v>2</v>
      </c>
      <c r="G95">
        <v>210693.34899999999</v>
      </c>
      <c r="H95">
        <v>19.167000000000002</v>
      </c>
      <c r="I95">
        <v>1</v>
      </c>
      <c r="J95">
        <v>166</v>
      </c>
      <c r="K95">
        <v>4038460.2459999998</v>
      </c>
      <c r="L95">
        <v>2109036</v>
      </c>
      <c r="O95" t="s">
        <v>239</v>
      </c>
      <c r="Q95">
        <f t="shared" ref="Q95" si="45">SUM(E94:E95)</f>
        <v>144</v>
      </c>
    </row>
    <row r="96" spans="1:17" x14ac:dyDescent="0.25">
      <c r="A96" t="s">
        <v>248</v>
      </c>
      <c r="B96" t="s">
        <v>249</v>
      </c>
      <c r="C96">
        <v>4</v>
      </c>
      <c r="D96" t="s">
        <v>238</v>
      </c>
      <c r="E96">
        <v>23</v>
      </c>
      <c r="F96">
        <v>1</v>
      </c>
      <c r="G96">
        <v>361285.70799999998</v>
      </c>
      <c r="H96">
        <v>11.773</v>
      </c>
      <c r="I96">
        <v>1</v>
      </c>
      <c r="J96">
        <v>147</v>
      </c>
      <c r="K96">
        <v>4253247.5159999998</v>
      </c>
      <c r="L96">
        <v>2221206</v>
      </c>
      <c r="O96" t="s">
        <v>239</v>
      </c>
    </row>
    <row r="97" spans="1:17" x14ac:dyDescent="0.25">
      <c r="A97" t="s">
        <v>248</v>
      </c>
      <c r="B97" t="s">
        <v>249</v>
      </c>
      <c r="C97">
        <v>4</v>
      </c>
      <c r="D97" t="s">
        <v>240</v>
      </c>
      <c r="E97">
        <v>53</v>
      </c>
      <c r="F97">
        <v>2</v>
      </c>
      <c r="G97">
        <v>218000.367</v>
      </c>
      <c r="H97">
        <v>15.99</v>
      </c>
      <c r="I97">
        <v>1</v>
      </c>
      <c r="J97">
        <v>147</v>
      </c>
      <c r="K97">
        <v>3485736.7910000002</v>
      </c>
      <c r="L97">
        <v>1820383</v>
      </c>
      <c r="O97" t="s">
        <v>239</v>
      </c>
      <c r="Q97">
        <f t="shared" ref="Q97" si="46">SUM(E96:E97)</f>
        <v>76</v>
      </c>
    </row>
    <row r="98" spans="1:17" x14ac:dyDescent="0.25">
      <c r="A98" t="s">
        <v>250</v>
      </c>
      <c r="B98" t="s">
        <v>251</v>
      </c>
      <c r="C98">
        <v>1</v>
      </c>
      <c r="D98" t="s">
        <v>238</v>
      </c>
      <c r="E98">
        <v>37</v>
      </c>
      <c r="F98">
        <v>1</v>
      </c>
      <c r="G98">
        <v>292608.163</v>
      </c>
      <c r="H98">
        <v>16.526</v>
      </c>
      <c r="I98">
        <v>1</v>
      </c>
      <c r="J98">
        <v>221</v>
      </c>
      <c r="K98">
        <v>4835578.182</v>
      </c>
      <c r="L98">
        <v>2525321</v>
      </c>
      <c r="O98" t="s">
        <v>242</v>
      </c>
    </row>
    <row r="99" spans="1:17" x14ac:dyDescent="0.25">
      <c r="A99" t="s">
        <v>250</v>
      </c>
      <c r="B99" t="s">
        <v>251</v>
      </c>
      <c r="C99">
        <v>1</v>
      </c>
      <c r="D99" t="s">
        <v>240</v>
      </c>
      <c r="E99">
        <v>106</v>
      </c>
      <c r="F99">
        <v>1</v>
      </c>
      <c r="G99">
        <v>368673.14899999998</v>
      </c>
      <c r="H99">
        <v>22.010999999999999</v>
      </c>
      <c r="I99">
        <v>1</v>
      </c>
      <c r="J99">
        <v>255</v>
      </c>
      <c r="K99">
        <v>8114759.5870000003</v>
      </c>
      <c r="L99">
        <v>4237833</v>
      </c>
      <c r="O99" t="s">
        <v>242</v>
      </c>
      <c r="Q99">
        <f t="shared" ref="Q99" si="47">SUM(E98:E99)</f>
        <v>143</v>
      </c>
    </row>
    <row r="100" spans="1:17" x14ac:dyDescent="0.25">
      <c r="A100" t="s">
        <v>250</v>
      </c>
      <c r="B100" t="s">
        <v>251</v>
      </c>
      <c r="C100">
        <v>2</v>
      </c>
      <c r="D100" t="s">
        <v>238</v>
      </c>
      <c r="E100">
        <v>36</v>
      </c>
      <c r="F100">
        <v>1</v>
      </c>
      <c r="G100">
        <v>247115.46400000001</v>
      </c>
      <c r="H100">
        <v>15.598000000000001</v>
      </c>
      <c r="I100">
        <v>1</v>
      </c>
      <c r="J100">
        <v>209</v>
      </c>
      <c r="K100">
        <v>3854385.0469999998</v>
      </c>
      <c r="L100">
        <v>2012905</v>
      </c>
      <c r="O100" t="s">
        <v>242</v>
      </c>
    </row>
    <row r="101" spans="1:17" x14ac:dyDescent="0.25">
      <c r="A101" t="s">
        <v>250</v>
      </c>
      <c r="B101" t="s">
        <v>251</v>
      </c>
      <c r="C101">
        <v>2</v>
      </c>
      <c r="D101" t="s">
        <v>240</v>
      </c>
      <c r="E101">
        <v>103</v>
      </c>
      <c r="F101">
        <v>1</v>
      </c>
      <c r="G101">
        <v>394038.995</v>
      </c>
      <c r="H101">
        <v>23.681000000000001</v>
      </c>
      <c r="I101">
        <v>1</v>
      </c>
      <c r="J101">
        <v>255</v>
      </c>
      <c r="K101">
        <v>9331186.6219999995</v>
      </c>
      <c r="L101">
        <v>4873097</v>
      </c>
      <c r="O101" t="s">
        <v>242</v>
      </c>
      <c r="Q101">
        <f t="shared" ref="Q101" si="48">SUM(E100:E101)</f>
        <v>139</v>
      </c>
    </row>
    <row r="102" spans="1:17" x14ac:dyDescent="0.25">
      <c r="A102" t="s">
        <v>250</v>
      </c>
      <c r="B102" t="s">
        <v>251</v>
      </c>
      <c r="C102">
        <v>3</v>
      </c>
      <c r="D102" t="s">
        <v>238</v>
      </c>
      <c r="E102">
        <v>21</v>
      </c>
      <c r="F102">
        <v>1</v>
      </c>
      <c r="G102">
        <v>290628.22100000002</v>
      </c>
      <c r="H102">
        <v>25.216000000000001</v>
      </c>
      <c r="I102">
        <v>1</v>
      </c>
      <c r="J102">
        <v>255</v>
      </c>
      <c r="K102">
        <v>7328475.7989999996</v>
      </c>
      <c r="L102">
        <v>3827206</v>
      </c>
      <c r="O102" t="s">
        <v>242</v>
      </c>
    </row>
    <row r="103" spans="1:17" x14ac:dyDescent="0.25">
      <c r="A103" t="s">
        <v>250</v>
      </c>
      <c r="B103" t="s">
        <v>251</v>
      </c>
      <c r="C103">
        <v>3</v>
      </c>
      <c r="D103" t="s">
        <v>240</v>
      </c>
      <c r="E103">
        <v>86</v>
      </c>
      <c r="F103">
        <v>1</v>
      </c>
      <c r="G103">
        <v>339548.478</v>
      </c>
      <c r="H103">
        <v>35.478999999999999</v>
      </c>
      <c r="I103">
        <v>3</v>
      </c>
      <c r="J103">
        <v>255</v>
      </c>
      <c r="K103">
        <v>12046990.418</v>
      </c>
      <c r="L103">
        <v>6291392</v>
      </c>
      <c r="O103" t="s">
        <v>242</v>
      </c>
      <c r="Q103">
        <f t="shared" ref="Q103" si="49">SUM(E102:E103)</f>
        <v>107</v>
      </c>
    </row>
    <row r="104" spans="1:17" x14ac:dyDescent="0.25">
      <c r="A104" t="s">
        <v>250</v>
      </c>
      <c r="B104" t="s">
        <v>251</v>
      </c>
      <c r="C104">
        <v>4</v>
      </c>
      <c r="D104" t="s">
        <v>238</v>
      </c>
      <c r="E104">
        <v>37</v>
      </c>
      <c r="F104">
        <v>1</v>
      </c>
      <c r="G104">
        <v>292784.32799999998</v>
      </c>
      <c r="H104">
        <v>31.154</v>
      </c>
      <c r="I104">
        <v>1</v>
      </c>
      <c r="J104">
        <v>255</v>
      </c>
      <c r="K104">
        <v>9121466.0109999999</v>
      </c>
      <c r="L104">
        <v>4763573</v>
      </c>
      <c r="O104" t="s">
        <v>242</v>
      </c>
    </row>
    <row r="105" spans="1:17" x14ac:dyDescent="0.25">
      <c r="A105" t="s">
        <v>250</v>
      </c>
      <c r="B105" t="s">
        <v>251</v>
      </c>
      <c r="C105">
        <v>4</v>
      </c>
      <c r="D105" t="s">
        <v>240</v>
      </c>
      <c r="E105">
        <v>96</v>
      </c>
      <c r="F105">
        <v>1</v>
      </c>
      <c r="G105">
        <v>328917.30200000003</v>
      </c>
      <c r="H105">
        <v>40.402999999999999</v>
      </c>
      <c r="I105">
        <v>2</v>
      </c>
      <c r="J105">
        <v>255</v>
      </c>
      <c r="K105">
        <v>13289279.243000001</v>
      </c>
      <c r="L105">
        <v>6940162</v>
      </c>
      <c r="O105" t="s">
        <v>242</v>
      </c>
      <c r="Q105">
        <f t="shared" ref="Q105" si="50">SUM(E104:E105)</f>
        <v>133</v>
      </c>
    </row>
    <row r="106" spans="1:17" x14ac:dyDescent="0.25">
      <c r="A106" t="s">
        <v>250</v>
      </c>
      <c r="B106" t="s">
        <v>252</v>
      </c>
      <c r="C106">
        <v>1</v>
      </c>
      <c r="D106" t="s">
        <v>240</v>
      </c>
      <c r="E106">
        <v>22</v>
      </c>
      <c r="F106">
        <v>1</v>
      </c>
      <c r="G106">
        <v>246205.91699999999</v>
      </c>
      <c r="H106">
        <v>29.338999999999999</v>
      </c>
      <c r="I106">
        <v>3</v>
      </c>
      <c r="J106">
        <v>204</v>
      </c>
      <c r="K106">
        <v>7223404.8609999996</v>
      </c>
      <c r="L106">
        <v>3772334</v>
      </c>
      <c r="O106" t="s">
        <v>243</v>
      </c>
    </row>
    <row r="107" spans="1:17" x14ac:dyDescent="0.25">
      <c r="A107" t="s">
        <v>250</v>
      </c>
      <c r="B107" t="s">
        <v>252</v>
      </c>
      <c r="C107">
        <v>1</v>
      </c>
      <c r="D107" t="s">
        <v>238</v>
      </c>
      <c r="E107">
        <v>28</v>
      </c>
      <c r="F107">
        <v>2</v>
      </c>
      <c r="G107">
        <v>207924.495</v>
      </c>
      <c r="H107">
        <v>26.388999999999999</v>
      </c>
      <c r="I107">
        <v>2</v>
      </c>
      <c r="J107">
        <v>255</v>
      </c>
      <c r="K107">
        <v>5486946.3820000002</v>
      </c>
      <c r="L107">
        <v>2865490</v>
      </c>
      <c r="O107" t="s">
        <v>243</v>
      </c>
      <c r="Q107">
        <f t="shared" ref="Q107" si="51">SUM(E106:E107)</f>
        <v>50</v>
      </c>
    </row>
    <row r="108" spans="1:17" x14ac:dyDescent="0.25">
      <c r="A108" t="s">
        <v>250</v>
      </c>
      <c r="B108" t="s">
        <v>252</v>
      </c>
      <c r="C108">
        <v>2</v>
      </c>
      <c r="D108" t="s">
        <v>240</v>
      </c>
      <c r="E108">
        <v>20</v>
      </c>
      <c r="F108">
        <v>1</v>
      </c>
      <c r="G108">
        <v>361069.33100000001</v>
      </c>
      <c r="H108">
        <v>8.4489999999999998</v>
      </c>
      <c r="I108">
        <v>1</v>
      </c>
      <c r="J108">
        <v>67</v>
      </c>
      <c r="K108">
        <v>3050743.2609999999</v>
      </c>
      <c r="L108">
        <v>1593213</v>
      </c>
      <c r="O108" t="s">
        <v>243</v>
      </c>
    </row>
    <row r="109" spans="1:17" x14ac:dyDescent="0.25">
      <c r="A109" t="s">
        <v>250</v>
      </c>
      <c r="B109" t="s">
        <v>252</v>
      </c>
      <c r="C109">
        <v>2</v>
      </c>
      <c r="D109" t="s">
        <v>238</v>
      </c>
      <c r="E109">
        <v>12</v>
      </c>
      <c r="F109">
        <v>2</v>
      </c>
      <c r="G109">
        <v>331958.06400000001</v>
      </c>
      <c r="H109">
        <v>8.4169999999999998</v>
      </c>
      <c r="I109">
        <v>1</v>
      </c>
      <c r="J109">
        <v>98</v>
      </c>
      <c r="K109">
        <v>2793977.0180000002</v>
      </c>
      <c r="L109">
        <v>1459120</v>
      </c>
      <c r="O109" t="s">
        <v>243</v>
      </c>
      <c r="Q109">
        <f t="shared" ref="Q109" si="52">SUM(E108:E109)</f>
        <v>32</v>
      </c>
    </row>
    <row r="110" spans="1:17" x14ac:dyDescent="0.25">
      <c r="A110" t="s">
        <v>253</v>
      </c>
      <c r="B110" t="s">
        <v>252</v>
      </c>
      <c r="C110">
        <v>3</v>
      </c>
      <c r="D110" t="s">
        <v>240</v>
      </c>
      <c r="E110">
        <v>27</v>
      </c>
      <c r="F110">
        <v>1</v>
      </c>
      <c r="G110">
        <v>340278.03100000002</v>
      </c>
      <c r="H110">
        <v>9.0640000000000001</v>
      </c>
      <c r="I110">
        <v>1</v>
      </c>
      <c r="J110">
        <v>67</v>
      </c>
      <c r="K110">
        <v>3084429.074</v>
      </c>
      <c r="L110">
        <v>1610805</v>
      </c>
      <c r="O110" t="s">
        <v>243</v>
      </c>
    </row>
    <row r="111" spans="1:17" x14ac:dyDescent="0.25">
      <c r="A111" t="s">
        <v>250</v>
      </c>
      <c r="B111" t="s">
        <v>252</v>
      </c>
      <c r="C111">
        <v>3</v>
      </c>
      <c r="D111" t="s">
        <v>238</v>
      </c>
      <c r="E111">
        <v>21</v>
      </c>
      <c r="F111">
        <v>2</v>
      </c>
      <c r="G111">
        <v>291717.76299999998</v>
      </c>
      <c r="H111">
        <v>9.6340000000000003</v>
      </c>
      <c r="I111">
        <v>1</v>
      </c>
      <c r="J111">
        <v>85</v>
      </c>
      <c r="K111">
        <v>2810417.8089999999</v>
      </c>
      <c r="L111">
        <v>1467706</v>
      </c>
      <c r="O111" t="s">
        <v>243</v>
      </c>
      <c r="Q111">
        <f t="shared" ref="Q111" si="53">SUM(E110:E111)</f>
        <v>48</v>
      </c>
    </row>
    <row r="112" spans="1:17" x14ac:dyDescent="0.25">
      <c r="A112" t="s">
        <v>250</v>
      </c>
      <c r="B112" t="s">
        <v>252</v>
      </c>
      <c r="C112">
        <v>4</v>
      </c>
      <c r="D112" t="s">
        <v>240</v>
      </c>
      <c r="E112">
        <v>21</v>
      </c>
      <c r="F112">
        <v>1</v>
      </c>
      <c r="G112">
        <v>454080.625</v>
      </c>
      <c r="H112">
        <v>21.937000000000001</v>
      </c>
      <c r="I112">
        <v>3</v>
      </c>
      <c r="J112">
        <v>227</v>
      </c>
      <c r="K112">
        <v>9961309.7060000002</v>
      </c>
      <c r="L112">
        <v>5202171</v>
      </c>
      <c r="O112" t="s">
        <v>243</v>
      </c>
    </row>
    <row r="113" spans="1:17" x14ac:dyDescent="0.25">
      <c r="A113" t="s">
        <v>250</v>
      </c>
      <c r="B113" t="s">
        <v>252</v>
      </c>
      <c r="C113">
        <v>4</v>
      </c>
      <c r="D113" t="s">
        <v>238</v>
      </c>
      <c r="E113">
        <v>11</v>
      </c>
      <c r="F113">
        <v>2</v>
      </c>
      <c r="G113">
        <v>163216.87899999999</v>
      </c>
      <c r="H113">
        <v>22.081</v>
      </c>
      <c r="I113">
        <v>4</v>
      </c>
      <c r="J113">
        <v>178</v>
      </c>
      <c r="K113">
        <v>3603981.807</v>
      </c>
      <c r="L113">
        <v>1882135</v>
      </c>
      <c r="O113" t="s">
        <v>243</v>
      </c>
      <c r="Q113">
        <f t="shared" ref="Q113" si="54">SUM(E112:E113)</f>
        <v>32</v>
      </c>
    </row>
    <row r="114" spans="1:17" x14ac:dyDescent="0.25">
      <c r="A114" t="s">
        <v>254</v>
      </c>
      <c r="B114" t="s">
        <v>255</v>
      </c>
      <c r="C114">
        <v>1</v>
      </c>
      <c r="D114" t="s">
        <v>238</v>
      </c>
      <c r="E114">
        <v>41</v>
      </c>
      <c r="F114">
        <v>1</v>
      </c>
      <c r="G114">
        <v>286804.29100000003</v>
      </c>
      <c r="H114">
        <v>14.321</v>
      </c>
      <c r="I114">
        <v>1</v>
      </c>
      <c r="J114">
        <v>87</v>
      </c>
      <c r="K114">
        <v>4107258.426</v>
      </c>
      <c r="L114">
        <v>2144965</v>
      </c>
      <c r="O114" t="s">
        <v>239</v>
      </c>
    </row>
    <row r="115" spans="1:17" x14ac:dyDescent="0.25">
      <c r="A115" t="s">
        <v>254</v>
      </c>
      <c r="B115" t="s">
        <v>255</v>
      </c>
      <c r="C115">
        <v>1</v>
      </c>
      <c r="D115" t="s">
        <v>240</v>
      </c>
      <c r="E115">
        <v>62</v>
      </c>
      <c r="F115">
        <v>2</v>
      </c>
      <c r="G115">
        <v>200870.23499999999</v>
      </c>
      <c r="H115">
        <v>14.324</v>
      </c>
      <c r="I115">
        <v>1</v>
      </c>
      <c r="J115">
        <v>75</v>
      </c>
      <c r="K115">
        <v>2877341.3629999999</v>
      </c>
      <c r="L115">
        <v>1502656</v>
      </c>
      <c r="O115" t="s">
        <v>239</v>
      </c>
      <c r="Q115">
        <f t="shared" ref="Q115" si="55">SUM(E114:E115)</f>
        <v>103</v>
      </c>
    </row>
    <row r="116" spans="1:17" x14ac:dyDescent="0.25">
      <c r="A116" t="s">
        <v>254</v>
      </c>
      <c r="B116" t="s">
        <v>255</v>
      </c>
      <c r="C116">
        <v>2</v>
      </c>
      <c r="D116" t="s">
        <v>238</v>
      </c>
      <c r="E116">
        <v>90</v>
      </c>
      <c r="F116">
        <v>1</v>
      </c>
      <c r="G116">
        <v>176143.94399999999</v>
      </c>
      <c r="H116">
        <v>25.041</v>
      </c>
      <c r="I116">
        <v>2</v>
      </c>
      <c r="J116">
        <v>189</v>
      </c>
      <c r="K116">
        <v>4410852.0089999996</v>
      </c>
      <c r="L116">
        <v>2303513</v>
      </c>
      <c r="O116" t="s">
        <v>239</v>
      </c>
    </row>
    <row r="117" spans="1:17" x14ac:dyDescent="0.25">
      <c r="A117" t="s">
        <v>254</v>
      </c>
      <c r="B117" t="s">
        <v>255</v>
      </c>
      <c r="C117">
        <v>2</v>
      </c>
      <c r="D117" t="s">
        <v>240</v>
      </c>
      <c r="E117">
        <v>110</v>
      </c>
      <c r="F117">
        <v>2</v>
      </c>
      <c r="G117">
        <v>260680.17</v>
      </c>
      <c r="H117">
        <v>20.756</v>
      </c>
      <c r="I117">
        <v>1</v>
      </c>
      <c r="J117">
        <v>147</v>
      </c>
      <c r="K117">
        <v>5410640.1260000002</v>
      </c>
      <c r="L117">
        <v>2825640</v>
      </c>
      <c r="O117" t="s">
        <v>239</v>
      </c>
      <c r="Q117">
        <f t="shared" ref="Q117" si="56">SUM(E116:E117)</f>
        <v>200</v>
      </c>
    </row>
    <row r="118" spans="1:17" x14ac:dyDescent="0.25">
      <c r="A118" t="s">
        <v>254</v>
      </c>
      <c r="B118" t="s">
        <v>255</v>
      </c>
      <c r="C118">
        <v>3</v>
      </c>
      <c r="D118" t="s">
        <v>238</v>
      </c>
      <c r="E118">
        <v>84</v>
      </c>
      <c r="F118">
        <v>1</v>
      </c>
      <c r="G118">
        <v>317265.51899999997</v>
      </c>
      <c r="H118">
        <v>27.882999999999999</v>
      </c>
      <c r="I118">
        <v>2</v>
      </c>
      <c r="J118">
        <v>248</v>
      </c>
      <c r="K118">
        <v>8846202.4419999998</v>
      </c>
      <c r="L118">
        <v>4619820</v>
      </c>
      <c r="O118" t="s">
        <v>239</v>
      </c>
    </row>
    <row r="119" spans="1:17" x14ac:dyDescent="0.25">
      <c r="A119" t="s">
        <v>254</v>
      </c>
      <c r="B119" t="s">
        <v>255</v>
      </c>
      <c r="C119">
        <v>3</v>
      </c>
      <c r="D119" t="s">
        <v>240</v>
      </c>
      <c r="E119">
        <v>69</v>
      </c>
      <c r="F119">
        <v>2</v>
      </c>
      <c r="G119">
        <v>206363.902</v>
      </c>
      <c r="H119">
        <v>34.171999999999997</v>
      </c>
      <c r="I119">
        <v>3</v>
      </c>
      <c r="J119">
        <v>255</v>
      </c>
      <c r="K119">
        <v>7051839.2920000004</v>
      </c>
      <c r="L119">
        <v>3682736</v>
      </c>
      <c r="O119" t="s">
        <v>239</v>
      </c>
      <c r="Q119">
        <f t="shared" ref="Q119" si="57">SUM(E118:E119)</f>
        <v>153</v>
      </c>
    </row>
    <row r="120" spans="1:17" x14ac:dyDescent="0.25">
      <c r="A120" t="s">
        <v>254</v>
      </c>
      <c r="B120" t="s">
        <v>255</v>
      </c>
      <c r="C120">
        <v>4</v>
      </c>
      <c r="D120" t="s">
        <v>238</v>
      </c>
      <c r="E120">
        <v>81</v>
      </c>
      <c r="F120">
        <v>1</v>
      </c>
      <c r="G120">
        <v>213199.87100000001</v>
      </c>
      <c r="H120">
        <v>29.550999999999998</v>
      </c>
      <c r="I120">
        <v>2</v>
      </c>
      <c r="J120">
        <v>203</v>
      </c>
      <c r="K120">
        <v>6300296.392</v>
      </c>
      <c r="L120">
        <v>3290252</v>
      </c>
      <c r="O120" t="s">
        <v>239</v>
      </c>
    </row>
    <row r="121" spans="1:17" x14ac:dyDescent="0.25">
      <c r="A121" t="s">
        <v>254</v>
      </c>
      <c r="B121" t="s">
        <v>255</v>
      </c>
      <c r="C121">
        <v>4</v>
      </c>
      <c r="D121" t="s">
        <v>240</v>
      </c>
      <c r="E121">
        <v>85</v>
      </c>
      <c r="F121">
        <v>2</v>
      </c>
      <c r="G121">
        <v>284131.179</v>
      </c>
      <c r="H121">
        <v>30.503</v>
      </c>
      <c r="I121">
        <v>2</v>
      </c>
      <c r="J121">
        <v>239</v>
      </c>
      <c r="K121">
        <v>8666778.3819999993</v>
      </c>
      <c r="L121">
        <v>4526118</v>
      </c>
      <c r="O121" t="s">
        <v>239</v>
      </c>
      <c r="Q121">
        <f t="shared" ref="Q121" si="58">SUM(E120:E121)</f>
        <v>166</v>
      </c>
    </row>
    <row r="122" spans="1:17" x14ac:dyDescent="0.25">
      <c r="A122" t="s">
        <v>254</v>
      </c>
      <c r="B122" t="s">
        <v>256</v>
      </c>
      <c r="C122">
        <v>1</v>
      </c>
      <c r="D122" t="s">
        <v>238</v>
      </c>
      <c r="E122">
        <v>49</v>
      </c>
      <c r="F122">
        <v>1</v>
      </c>
      <c r="G122">
        <v>333648.86499999999</v>
      </c>
      <c r="H122">
        <v>11.048</v>
      </c>
      <c r="I122">
        <v>0</v>
      </c>
      <c r="J122">
        <v>195</v>
      </c>
      <c r="K122">
        <v>3686241.2919999999</v>
      </c>
      <c r="L122">
        <v>1925094</v>
      </c>
      <c r="O122" t="s">
        <v>242</v>
      </c>
    </row>
    <row r="123" spans="1:17" x14ac:dyDescent="0.25">
      <c r="A123" t="s">
        <v>254</v>
      </c>
      <c r="B123" t="s">
        <v>256</v>
      </c>
      <c r="C123">
        <v>1</v>
      </c>
      <c r="D123" t="s">
        <v>240</v>
      </c>
      <c r="E123">
        <v>67</v>
      </c>
      <c r="F123">
        <v>1</v>
      </c>
      <c r="G123">
        <v>187646.37</v>
      </c>
      <c r="H123">
        <v>18.965</v>
      </c>
      <c r="I123">
        <v>1</v>
      </c>
      <c r="J123">
        <v>209</v>
      </c>
      <c r="K123">
        <v>3558625.0619999999</v>
      </c>
      <c r="L123">
        <v>1858448</v>
      </c>
      <c r="O123" t="s">
        <v>242</v>
      </c>
      <c r="Q123">
        <f t="shared" ref="Q123" si="59">SUM(E122:E123)</f>
        <v>116</v>
      </c>
    </row>
    <row r="124" spans="1:17" x14ac:dyDescent="0.25">
      <c r="A124" t="s">
        <v>254</v>
      </c>
      <c r="B124" t="s">
        <v>256</v>
      </c>
      <c r="C124">
        <v>2</v>
      </c>
      <c r="D124" t="s">
        <v>238</v>
      </c>
      <c r="E124">
        <v>40</v>
      </c>
      <c r="F124">
        <v>1</v>
      </c>
      <c r="G124">
        <v>255757.12400000001</v>
      </c>
      <c r="H124">
        <v>18.884</v>
      </c>
      <c r="I124">
        <v>2</v>
      </c>
      <c r="J124">
        <v>223</v>
      </c>
      <c r="K124">
        <v>4829655.591</v>
      </c>
      <c r="L124">
        <v>2522228</v>
      </c>
      <c r="O124" t="s">
        <v>242</v>
      </c>
    </row>
    <row r="125" spans="1:17" x14ac:dyDescent="0.25">
      <c r="A125" t="s">
        <v>254</v>
      </c>
      <c r="B125" t="s">
        <v>256</v>
      </c>
      <c r="C125">
        <v>2</v>
      </c>
      <c r="D125" t="s">
        <v>240</v>
      </c>
      <c r="E125">
        <v>51</v>
      </c>
      <c r="F125">
        <v>1</v>
      </c>
      <c r="G125">
        <v>208179.16800000001</v>
      </c>
      <c r="H125">
        <v>15.882999999999999</v>
      </c>
      <c r="I125">
        <v>1</v>
      </c>
      <c r="J125">
        <v>150</v>
      </c>
      <c r="K125">
        <v>3306557.83</v>
      </c>
      <c r="L125">
        <v>1726809</v>
      </c>
      <c r="O125" t="s">
        <v>242</v>
      </c>
      <c r="Q125">
        <f t="shared" ref="Q125" si="60">SUM(E124:E125)</f>
        <v>91</v>
      </c>
    </row>
    <row r="126" spans="1:17" x14ac:dyDescent="0.25">
      <c r="A126" t="s">
        <v>254</v>
      </c>
      <c r="B126" t="s">
        <v>256</v>
      </c>
      <c r="C126">
        <v>3</v>
      </c>
      <c r="D126" t="s">
        <v>238</v>
      </c>
      <c r="E126">
        <v>59</v>
      </c>
      <c r="F126">
        <v>1</v>
      </c>
      <c r="G126">
        <v>321897.51</v>
      </c>
      <c r="H126">
        <v>18.875</v>
      </c>
      <c r="I126">
        <v>1</v>
      </c>
      <c r="J126">
        <v>213</v>
      </c>
      <c r="K126">
        <v>6075798.983</v>
      </c>
      <c r="L126">
        <v>3173011</v>
      </c>
      <c r="O126" t="s">
        <v>242</v>
      </c>
    </row>
    <row r="127" spans="1:17" x14ac:dyDescent="0.25">
      <c r="A127" t="s">
        <v>254</v>
      </c>
      <c r="B127" t="s">
        <v>256</v>
      </c>
      <c r="C127">
        <v>3</v>
      </c>
      <c r="D127" t="s">
        <v>240</v>
      </c>
      <c r="E127">
        <v>91</v>
      </c>
      <c r="F127">
        <v>2</v>
      </c>
      <c r="G127">
        <v>307446.23499999999</v>
      </c>
      <c r="H127">
        <v>23.071000000000002</v>
      </c>
      <c r="I127">
        <v>2</v>
      </c>
      <c r="J127">
        <v>203</v>
      </c>
      <c r="K127">
        <v>7093002.5439999998</v>
      </c>
      <c r="L127">
        <v>3704233</v>
      </c>
      <c r="O127" t="s">
        <v>242</v>
      </c>
      <c r="Q127">
        <f t="shared" ref="Q127" si="61">SUM(E126:E127)</f>
        <v>150</v>
      </c>
    </row>
    <row r="128" spans="1:17" x14ac:dyDescent="0.25">
      <c r="A128" t="s">
        <v>254</v>
      </c>
      <c r="B128" t="s">
        <v>256</v>
      </c>
      <c r="C128">
        <v>4</v>
      </c>
      <c r="D128" t="s">
        <v>238</v>
      </c>
      <c r="E128">
        <v>43</v>
      </c>
      <c r="F128">
        <v>1</v>
      </c>
      <c r="G128">
        <v>305887.55699999997</v>
      </c>
      <c r="H128">
        <v>23.518999999999998</v>
      </c>
      <c r="I128">
        <v>1</v>
      </c>
      <c r="J128">
        <v>255</v>
      </c>
      <c r="K128">
        <v>7194180.6179999998</v>
      </c>
      <c r="L128">
        <v>3757072</v>
      </c>
      <c r="O128" t="s">
        <v>242</v>
      </c>
    </row>
    <row r="129" spans="1:17" x14ac:dyDescent="0.25">
      <c r="A129" t="s">
        <v>254</v>
      </c>
      <c r="B129" t="s">
        <v>256</v>
      </c>
      <c r="C129">
        <v>4</v>
      </c>
      <c r="D129" t="s">
        <v>240</v>
      </c>
      <c r="E129">
        <v>39</v>
      </c>
      <c r="F129">
        <v>1</v>
      </c>
      <c r="G129">
        <v>137035.31299999999</v>
      </c>
      <c r="H129">
        <v>26.561</v>
      </c>
      <c r="I129">
        <v>2</v>
      </c>
      <c r="J129">
        <v>254</v>
      </c>
      <c r="K129">
        <v>3639817.983</v>
      </c>
      <c r="L129">
        <v>1900850</v>
      </c>
      <c r="O129" t="s">
        <v>242</v>
      </c>
      <c r="Q129">
        <f t="shared" ref="Q129" si="62">SUM(E128:E129)</f>
        <v>82</v>
      </c>
    </row>
    <row r="130" spans="1:17" x14ac:dyDescent="0.25">
      <c r="A130" t="s">
        <v>254</v>
      </c>
      <c r="B130" t="s">
        <v>257</v>
      </c>
      <c r="C130">
        <v>1</v>
      </c>
      <c r="D130" t="s">
        <v>258</v>
      </c>
      <c r="E130">
        <v>26</v>
      </c>
      <c r="F130">
        <v>1</v>
      </c>
      <c r="G130">
        <v>454919.32400000002</v>
      </c>
      <c r="H130">
        <v>21.338999999999999</v>
      </c>
      <c r="I130">
        <v>1</v>
      </c>
      <c r="J130">
        <v>255</v>
      </c>
      <c r="K130">
        <v>9707622.5209999997</v>
      </c>
      <c r="L130">
        <v>5069686</v>
      </c>
      <c r="O130" t="s">
        <v>243</v>
      </c>
      <c r="Q130">
        <f>E130</f>
        <v>26</v>
      </c>
    </row>
    <row r="131" spans="1:17" x14ac:dyDescent="0.25">
      <c r="A131" t="s">
        <v>254</v>
      </c>
      <c r="B131" t="s">
        <v>257</v>
      </c>
      <c r="C131">
        <v>2</v>
      </c>
      <c r="D131" t="s">
        <v>258</v>
      </c>
      <c r="E131">
        <v>21</v>
      </c>
      <c r="F131">
        <v>1</v>
      </c>
      <c r="G131">
        <v>434997.359</v>
      </c>
      <c r="H131">
        <v>16.329999999999998</v>
      </c>
      <c r="I131">
        <v>2</v>
      </c>
      <c r="J131">
        <v>193</v>
      </c>
      <c r="K131">
        <v>7103371.3859999999</v>
      </c>
      <c r="L131">
        <v>3709648</v>
      </c>
      <c r="O131" t="s">
        <v>243</v>
      </c>
      <c r="Q131">
        <f t="shared" ref="Q131:Q133" si="63">E131</f>
        <v>21</v>
      </c>
    </row>
    <row r="132" spans="1:17" x14ac:dyDescent="0.25">
      <c r="A132" t="s">
        <v>254</v>
      </c>
      <c r="B132" t="s">
        <v>257</v>
      </c>
      <c r="C132">
        <v>3</v>
      </c>
      <c r="D132" t="s">
        <v>258</v>
      </c>
      <c r="E132">
        <v>35</v>
      </c>
      <c r="F132">
        <v>1</v>
      </c>
      <c r="G132">
        <v>530771.76399999997</v>
      </c>
      <c r="H132">
        <v>6.6340000000000003</v>
      </c>
      <c r="I132">
        <v>0</v>
      </c>
      <c r="J132">
        <v>125</v>
      </c>
      <c r="K132">
        <v>3521381.4819999998</v>
      </c>
      <c r="L132">
        <v>1838998</v>
      </c>
      <c r="O132" t="s">
        <v>243</v>
      </c>
      <c r="Q132">
        <f t="shared" si="63"/>
        <v>35</v>
      </c>
    </row>
    <row r="133" spans="1:17" x14ac:dyDescent="0.25">
      <c r="A133" t="s">
        <v>254</v>
      </c>
      <c r="B133" t="s">
        <v>257</v>
      </c>
      <c r="C133">
        <v>4</v>
      </c>
      <c r="D133" t="s">
        <v>258</v>
      </c>
      <c r="E133">
        <v>28</v>
      </c>
      <c r="F133">
        <v>1</v>
      </c>
      <c r="G133">
        <v>446744.88500000001</v>
      </c>
      <c r="H133">
        <v>14.868</v>
      </c>
      <c r="I133">
        <v>1</v>
      </c>
      <c r="J133">
        <v>255</v>
      </c>
      <c r="K133">
        <v>6642355.2209999999</v>
      </c>
      <c r="L133">
        <v>3468888</v>
      </c>
      <c r="O133" t="s">
        <v>243</v>
      </c>
      <c r="Q133">
        <f t="shared" si="63"/>
        <v>28</v>
      </c>
    </row>
    <row r="134" spans="1:17" x14ac:dyDescent="0.25">
      <c r="A134" t="s">
        <v>259</v>
      </c>
      <c r="B134">
        <v>1.5</v>
      </c>
      <c r="C134">
        <v>1</v>
      </c>
      <c r="D134" t="s">
        <v>238</v>
      </c>
      <c r="E134">
        <v>118</v>
      </c>
      <c r="F134">
        <v>1</v>
      </c>
      <c r="G134">
        <v>301640.44900000002</v>
      </c>
      <c r="H134">
        <v>23.841000000000001</v>
      </c>
      <c r="I134">
        <v>1</v>
      </c>
      <c r="J134">
        <v>255</v>
      </c>
      <c r="K134">
        <v>7191354.318</v>
      </c>
      <c r="L134">
        <v>3755596</v>
      </c>
      <c r="O134" t="s">
        <v>239</v>
      </c>
    </row>
    <row r="135" spans="1:17" x14ac:dyDescent="0.25">
      <c r="A135" t="s">
        <v>259</v>
      </c>
      <c r="B135">
        <v>1.5</v>
      </c>
      <c r="C135">
        <v>1</v>
      </c>
      <c r="D135" t="s">
        <v>240</v>
      </c>
      <c r="E135">
        <v>80</v>
      </c>
      <c r="F135">
        <v>2</v>
      </c>
      <c r="G135">
        <v>275824.61599999998</v>
      </c>
      <c r="H135">
        <v>19.631</v>
      </c>
      <c r="I135">
        <v>1</v>
      </c>
      <c r="J135">
        <v>255</v>
      </c>
      <c r="K135">
        <v>5414621.0729999999</v>
      </c>
      <c r="L135">
        <v>2827719</v>
      </c>
      <c r="O135" t="s">
        <v>239</v>
      </c>
      <c r="Q135">
        <f t="shared" ref="Q135:Q197" si="64">SUM(E134:E135)</f>
        <v>198</v>
      </c>
    </row>
    <row r="136" spans="1:17" x14ac:dyDescent="0.25">
      <c r="A136" t="s">
        <v>259</v>
      </c>
      <c r="B136">
        <v>1.5</v>
      </c>
      <c r="C136">
        <v>2</v>
      </c>
      <c r="D136" t="s">
        <v>238</v>
      </c>
      <c r="E136">
        <v>85</v>
      </c>
      <c r="F136">
        <v>1</v>
      </c>
      <c r="G136">
        <v>283407.37099999998</v>
      </c>
      <c r="H136">
        <v>22.992999999999999</v>
      </c>
      <c r="I136">
        <v>0</v>
      </c>
      <c r="J136">
        <v>255</v>
      </c>
      <c r="K136">
        <v>6516311.0729999999</v>
      </c>
      <c r="L136">
        <v>3403063</v>
      </c>
      <c r="O136" t="s">
        <v>239</v>
      </c>
    </row>
    <row r="137" spans="1:17" x14ac:dyDescent="0.25">
      <c r="A137" t="s">
        <v>259</v>
      </c>
      <c r="B137">
        <v>1.5</v>
      </c>
      <c r="C137">
        <v>2</v>
      </c>
      <c r="D137" t="s">
        <v>240</v>
      </c>
      <c r="E137">
        <v>82</v>
      </c>
      <c r="F137">
        <v>2</v>
      </c>
      <c r="G137">
        <v>235055.821</v>
      </c>
      <c r="H137">
        <v>24.553999999999998</v>
      </c>
      <c r="I137">
        <v>1</v>
      </c>
      <c r="J137">
        <v>255</v>
      </c>
      <c r="K137">
        <v>5771464.358</v>
      </c>
      <c r="L137">
        <v>3014076</v>
      </c>
      <c r="O137" t="s">
        <v>239</v>
      </c>
      <c r="Q137">
        <f t="shared" si="64"/>
        <v>167</v>
      </c>
    </row>
    <row r="138" spans="1:17" x14ac:dyDescent="0.25">
      <c r="A138" t="s">
        <v>259</v>
      </c>
      <c r="B138">
        <v>1.5</v>
      </c>
      <c r="C138">
        <v>3</v>
      </c>
      <c r="D138" t="s">
        <v>238</v>
      </c>
      <c r="E138">
        <v>58</v>
      </c>
      <c r="F138">
        <v>1</v>
      </c>
      <c r="G138">
        <v>212786.266</v>
      </c>
      <c r="H138">
        <v>19.762</v>
      </c>
      <c r="I138">
        <v>1</v>
      </c>
      <c r="J138">
        <v>255</v>
      </c>
      <c r="K138">
        <v>4204987.8789999997</v>
      </c>
      <c r="L138">
        <v>2196003</v>
      </c>
      <c r="O138" t="s">
        <v>239</v>
      </c>
    </row>
    <row r="139" spans="1:17" x14ac:dyDescent="0.25">
      <c r="A139" t="s">
        <v>259</v>
      </c>
      <c r="B139">
        <v>1.5</v>
      </c>
      <c r="C139">
        <v>3</v>
      </c>
      <c r="D139" t="s">
        <v>240</v>
      </c>
      <c r="E139">
        <v>103</v>
      </c>
      <c r="F139">
        <v>2</v>
      </c>
      <c r="G139">
        <v>251017.902</v>
      </c>
      <c r="H139">
        <v>35.950000000000003</v>
      </c>
      <c r="I139">
        <v>1</v>
      </c>
      <c r="J139">
        <v>255</v>
      </c>
      <c r="K139">
        <v>9024027.6129999999</v>
      </c>
      <c r="L139">
        <v>4712687</v>
      </c>
      <c r="O139" t="s">
        <v>239</v>
      </c>
      <c r="Q139">
        <f t="shared" si="64"/>
        <v>161</v>
      </c>
    </row>
    <row r="140" spans="1:17" x14ac:dyDescent="0.25">
      <c r="A140" t="s">
        <v>259</v>
      </c>
      <c r="B140">
        <v>1.5</v>
      </c>
      <c r="C140">
        <v>4</v>
      </c>
      <c r="D140" t="s">
        <v>238</v>
      </c>
      <c r="E140">
        <v>86</v>
      </c>
      <c r="F140">
        <v>1</v>
      </c>
      <c r="G140">
        <v>398925.65899999999</v>
      </c>
      <c r="H140">
        <v>28.201000000000001</v>
      </c>
      <c r="I140">
        <v>1</v>
      </c>
      <c r="J140">
        <v>255</v>
      </c>
      <c r="K140">
        <v>11250234.386</v>
      </c>
      <c r="L140">
        <v>5875296</v>
      </c>
      <c r="O140" t="s">
        <v>239</v>
      </c>
    </row>
    <row r="141" spans="1:17" x14ac:dyDescent="0.25">
      <c r="A141" t="s">
        <v>259</v>
      </c>
      <c r="B141">
        <v>1.5</v>
      </c>
      <c r="C141">
        <v>4</v>
      </c>
      <c r="D141" t="s">
        <v>240</v>
      </c>
      <c r="E141">
        <v>77</v>
      </c>
      <c r="F141">
        <v>2</v>
      </c>
      <c r="G141">
        <v>247050.36</v>
      </c>
      <c r="H141">
        <v>38.780999999999999</v>
      </c>
      <c r="I141">
        <v>1</v>
      </c>
      <c r="J141">
        <v>255</v>
      </c>
      <c r="K141">
        <v>9580785.6300000008</v>
      </c>
      <c r="L141">
        <v>5003447</v>
      </c>
      <c r="O141" t="s">
        <v>239</v>
      </c>
      <c r="Q141">
        <f t="shared" si="64"/>
        <v>163</v>
      </c>
    </row>
    <row r="142" spans="1:17" x14ac:dyDescent="0.25">
      <c r="A142" t="s">
        <v>259</v>
      </c>
      <c r="B142">
        <v>3.2</v>
      </c>
      <c r="C142">
        <v>1</v>
      </c>
      <c r="D142" t="s">
        <v>238</v>
      </c>
      <c r="E142">
        <v>27</v>
      </c>
      <c r="F142">
        <v>1</v>
      </c>
      <c r="G142">
        <v>200182.80799999999</v>
      </c>
      <c r="H142">
        <v>21.56</v>
      </c>
      <c r="I142">
        <v>1</v>
      </c>
      <c r="J142">
        <v>255</v>
      </c>
      <c r="K142">
        <v>4316000.5559999999</v>
      </c>
      <c r="L142">
        <v>2253978</v>
      </c>
      <c r="O142" t="s">
        <v>242</v>
      </c>
    </row>
    <row r="143" spans="1:17" x14ac:dyDescent="0.25">
      <c r="A143" t="s">
        <v>259</v>
      </c>
      <c r="B143">
        <v>3.2</v>
      </c>
      <c r="C143">
        <v>1</v>
      </c>
      <c r="D143" t="s">
        <v>240</v>
      </c>
      <c r="E143">
        <v>73</v>
      </c>
      <c r="F143">
        <v>1</v>
      </c>
      <c r="G143">
        <v>448087.185</v>
      </c>
      <c r="H143">
        <v>18.437000000000001</v>
      </c>
      <c r="I143">
        <v>1</v>
      </c>
      <c r="J143">
        <v>255</v>
      </c>
      <c r="K143">
        <v>8261505.0379999997</v>
      </c>
      <c r="L143">
        <v>4314469</v>
      </c>
      <c r="O143" t="s">
        <v>242</v>
      </c>
      <c r="Q143">
        <f t="shared" si="64"/>
        <v>100</v>
      </c>
    </row>
    <row r="144" spans="1:17" x14ac:dyDescent="0.25">
      <c r="A144" t="s">
        <v>259</v>
      </c>
      <c r="B144">
        <v>3.2</v>
      </c>
      <c r="C144">
        <v>2</v>
      </c>
      <c r="D144" t="s">
        <v>238</v>
      </c>
      <c r="E144">
        <v>64</v>
      </c>
      <c r="F144">
        <v>1</v>
      </c>
      <c r="G144">
        <v>228911.10800000001</v>
      </c>
      <c r="H144">
        <v>4.9720000000000004</v>
      </c>
      <c r="I144">
        <v>1</v>
      </c>
      <c r="J144">
        <v>125</v>
      </c>
      <c r="K144">
        <v>1138081.4779999999</v>
      </c>
      <c r="L144">
        <v>594349</v>
      </c>
      <c r="O144" t="s">
        <v>242</v>
      </c>
    </row>
    <row r="145" spans="1:17" x14ac:dyDescent="0.25">
      <c r="A145" t="s">
        <v>259</v>
      </c>
      <c r="B145">
        <v>3.2</v>
      </c>
      <c r="C145">
        <v>2</v>
      </c>
      <c r="D145" t="s">
        <v>240</v>
      </c>
      <c r="E145">
        <v>5</v>
      </c>
      <c r="F145">
        <v>1</v>
      </c>
      <c r="G145">
        <v>541556.12600000005</v>
      </c>
      <c r="H145">
        <v>9.0549999999999997</v>
      </c>
      <c r="I145">
        <v>0</v>
      </c>
      <c r="J145">
        <v>171</v>
      </c>
      <c r="K145">
        <v>4903597.023</v>
      </c>
      <c r="L145">
        <v>2560843</v>
      </c>
      <c r="O145" t="s">
        <v>242</v>
      </c>
      <c r="Q145">
        <f t="shared" si="64"/>
        <v>69</v>
      </c>
    </row>
    <row r="146" spans="1:17" x14ac:dyDescent="0.25">
      <c r="A146" t="s">
        <v>259</v>
      </c>
      <c r="B146">
        <v>3.2</v>
      </c>
      <c r="C146">
        <v>3</v>
      </c>
      <c r="D146" t="s">
        <v>238</v>
      </c>
      <c r="E146">
        <v>22</v>
      </c>
      <c r="F146">
        <v>1</v>
      </c>
      <c r="G146">
        <v>190101.19099999999</v>
      </c>
      <c r="H146">
        <v>19.748999999999999</v>
      </c>
      <c r="I146">
        <v>1</v>
      </c>
      <c r="J146">
        <v>255</v>
      </c>
      <c r="K146">
        <v>3754313.7480000001</v>
      </c>
      <c r="L146">
        <v>1960644</v>
      </c>
      <c r="O146" t="s">
        <v>242</v>
      </c>
    </row>
    <row r="147" spans="1:17" x14ac:dyDescent="0.25">
      <c r="A147" t="s">
        <v>259</v>
      </c>
      <c r="B147">
        <v>3.2</v>
      </c>
      <c r="C147">
        <v>3</v>
      </c>
      <c r="D147" t="s">
        <v>240</v>
      </c>
      <c r="E147">
        <v>148</v>
      </c>
      <c r="F147">
        <v>1</v>
      </c>
      <c r="G147">
        <v>457896.89600000001</v>
      </c>
      <c r="H147">
        <v>32.030999999999999</v>
      </c>
      <c r="I147">
        <v>2</v>
      </c>
      <c r="J147">
        <v>255</v>
      </c>
      <c r="K147">
        <v>14666948.960999999</v>
      </c>
      <c r="L147">
        <v>7659633</v>
      </c>
      <c r="O147" t="s">
        <v>242</v>
      </c>
      <c r="Q147">
        <f t="shared" si="64"/>
        <v>170</v>
      </c>
    </row>
    <row r="148" spans="1:17" x14ac:dyDescent="0.25">
      <c r="A148" t="s">
        <v>259</v>
      </c>
      <c r="B148">
        <v>3.2</v>
      </c>
      <c r="C148">
        <v>4</v>
      </c>
      <c r="D148" t="s">
        <v>238</v>
      </c>
      <c r="E148">
        <v>51</v>
      </c>
      <c r="F148">
        <v>1</v>
      </c>
      <c r="G148">
        <v>244304.48300000001</v>
      </c>
      <c r="H148">
        <v>20.853000000000002</v>
      </c>
      <c r="I148">
        <v>1</v>
      </c>
      <c r="J148">
        <v>255</v>
      </c>
      <c r="K148">
        <v>5094523.51</v>
      </c>
      <c r="L148">
        <v>2660552</v>
      </c>
      <c r="O148" t="s">
        <v>242</v>
      </c>
    </row>
    <row r="149" spans="1:17" x14ac:dyDescent="0.25">
      <c r="A149" t="s">
        <v>259</v>
      </c>
      <c r="B149">
        <v>3.2</v>
      </c>
      <c r="C149">
        <v>4</v>
      </c>
      <c r="D149" t="s">
        <v>240</v>
      </c>
      <c r="E149">
        <v>150</v>
      </c>
      <c r="F149">
        <v>1</v>
      </c>
      <c r="G149">
        <v>388750.21500000003</v>
      </c>
      <c r="H149">
        <v>29.242999999999999</v>
      </c>
      <c r="I149">
        <v>1</v>
      </c>
      <c r="J149">
        <v>255</v>
      </c>
      <c r="K149">
        <v>11368320.471999999</v>
      </c>
      <c r="L149">
        <v>5936965</v>
      </c>
      <c r="O149" t="s">
        <v>242</v>
      </c>
      <c r="Q149">
        <f t="shared" si="64"/>
        <v>201</v>
      </c>
    </row>
    <row r="150" spans="1:17" x14ac:dyDescent="0.25">
      <c r="A150" t="s">
        <v>259</v>
      </c>
      <c r="B150">
        <v>3.8</v>
      </c>
      <c r="C150">
        <v>1</v>
      </c>
      <c r="D150" t="s">
        <v>240</v>
      </c>
      <c r="E150">
        <v>46</v>
      </c>
      <c r="F150">
        <v>1</v>
      </c>
      <c r="G150">
        <v>234768.595</v>
      </c>
      <c r="H150">
        <v>20.699000000000002</v>
      </c>
      <c r="I150">
        <v>1</v>
      </c>
      <c r="J150">
        <v>255</v>
      </c>
      <c r="K150">
        <v>4859417.9029999999</v>
      </c>
      <c r="L150">
        <v>2537771</v>
      </c>
      <c r="O150" t="s">
        <v>243</v>
      </c>
    </row>
    <row r="151" spans="1:17" x14ac:dyDescent="0.25">
      <c r="A151" t="s">
        <v>259</v>
      </c>
      <c r="B151">
        <v>3.8</v>
      </c>
      <c r="C151">
        <v>1</v>
      </c>
      <c r="D151" t="s">
        <v>238</v>
      </c>
      <c r="E151">
        <v>17</v>
      </c>
      <c r="F151">
        <v>2</v>
      </c>
      <c r="G151">
        <v>212253.94099999999</v>
      </c>
      <c r="H151">
        <v>13.909000000000001</v>
      </c>
      <c r="I151">
        <v>1</v>
      </c>
      <c r="J151">
        <v>242</v>
      </c>
      <c r="K151">
        <v>2952140.642</v>
      </c>
      <c r="L151">
        <v>1541719</v>
      </c>
      <c r="O151" t="s">
        <v>243</v>
      </c>
      <c r="Q151">
        <f t="shared" si="64"/>
        <v>63</v>
      </c>
    </row>
    <row r="152" spans="1:17" x14ac:dyDescent="0.25">
      <c r="A152" t="s">
        <v>259</v>
      </c>
      <c r="B152">
        <v>3.8</v>
      </c>
      <c r="C152">
        <v>2</v>
      </c>
      <c r="D152" t="s">
        <v>240</v>
      </c>
      <c r="E152">
        <v>39</v>
      </c>
      <c r="F152">
        <v>1</v>
      </c>
      <c r="G152">
        <v>415268.79300000001</v>
      </c>
      <c r="H152">
        <v>24.641999999999999</v>
      </c>
      <c r="I152">
        <v>1</v>
      </c>
      <c r="J152">
        <v>255</v>
      </c>
      <c r="K152">
        <v>10233241.458000001</v>
      </c>
      <c r="L152">
        <v>5344184</v>
      </c>
      <c r="O152" t="s">
        <v>243</v>
      </c>
    </row>
    <row r="153" spans="1:17" x14ac:dyDescent="0.25">
      <c r="A153" t="s">
        <v>259</v>
      </c>
      <c r="B153">
        <v>3.8</v>
      </c>
      <c r="C153">
        <v>2</v>
      </c>
      <c r="D153" t="s">
        <v>238</v>
      </c>
      <c r="E153">
        <v>21</v>
      </c>
      <c r="F153">
        <v>2</v>
      </c>
      <c r="G153">
        <v>148572.20600000001</v>
      </c>
      <c r="H153">
        <v>25.244</v>
      </c>
      <c r="I153">
        <v>1</v>
      </c>
      <c r="J153">
        <v>255</v>
      </c>
      <c r="K153">
        <v>3750526.2009999999</v>
      </c>
      <c r="L153">
        <v>1958666</v>
      </c>
      <c r="O153" t="s">
        <v>243</v>
      </c>
      <c r="Q153">
        <f t="shared" si="64"/>
        <v>60</v>
      </c>
    </row>
    <row r="154" spans="1:17" x14ac:dyDescent="0.25">
      <c r="A154" t="s">
        <v>259</v>
      </c>
      <c r="B154">
        <v>3.8</v>
      </c>
      <c r="C154">
        <v>3</v>
      </c>
      <c r="D154" t="s">
        <v>240</v>
      </c>
      <c r="E154">
        <v>37</v>
      </c>
      <c r="F154">
        <v>1</v>
      </c>
      <c r="G154">
        <v>177087.959</v>
      </c>
      <c r="H154">
        <v>30.218</v>
      </c>
      <c r="I154">
        <v>2</v>
      </c>
      <c r="J154">
        <v>255</v>
      </c>
      <c r="K154">
        <v>5351207.4139999999</v>
      </c>
      <c r="L154">
        <v>2794602</v>
      </c>
      <c r="O154" t="s">
        <v>243</v>
      </c>
    </row>
    <row r="155" spans="1:17" x14ac:dyDescent="0.25">
      <c r="A155" t="s">
        <v>259</v>
      </c>
      <c r="B155">
        <v>3.8</v>
      </c>
      <c r="C155">
        <v>3</v>
      </c>
      <c r="D155" t="s">
        <v>238</v>
      </c>
      <c r="E155">
        <v>42</v>
      </c>
      <c r="F155">
        <v>2</v>
      </c>
      <c r="G155">
        <v>279491.52899999998</v>
      </c>
      <c r="H155">
        <v>26.126999999999999</v>
      </c>
      <c r="I155">
        <v>2</v>
      </c>
      <c r="J155">
        <v>255</v>
      </c>
      <c r="K155">
        <v>7302267.4239999996</v>
      </c>
      <c r="L155">
        <v>3813519</v>
      </c>
      <c r="O155" t="s">
        <v>243</v>
      </c>
      <c r="Q155">
        <f t="shared" si="64"/>
        <v>79</v>
      </c>
    </row>
    <row r="156" spans="1:17" x14ac:dyDescent="0.25">
      <c r="A156" t="s">
        <v>259</v>
      </c>
      <c r="B156">
        <v>3.8</v>
      </c>
      <c r="C156">
        <v>4</v>
      </c>
      <c r="D156" t="s">
        <v>240</v>
      </c>
      <c r="E156">
        <v>48</v>
      </c>
      <c r="F156">
        <v>1</v>
      </c>
      <c r="G156">
        <v>307643.46299999999</v>
      </c>
      <c r="H156">
        <v>27.315000000000001</v>
      </c>
      <c r="I156">
        <v>2</v>
      </c>
      <c r="J156">
        <v>255</v>
      </c>
      <c r="K156">
        <v>8403281.4869999997</v>
      </c>
      <c r="L156">
        <v>4388510</v>
      </c>
      <c r="O156" t="s">
        <v>243</v>
      </c>
    </row>
    <row r="157" spans="1:17" x14ac:dyDescent="0.25">
      <c r="A157" t="s">
        <v>259</v>
      </c>
      <c r="B157">
        <v>3.8</v>
      </c>
      <c r="C157">
        <v>4</v>
      </c>
      <c r="D157" t="s">
        <v>238</v>
      </c>
      <c r="E157">
        <v>19</v>
      </c>
      <c r="F157">
        <v>2</v>
      </c>
      <c r="G157">
        <v>272155.788</v>
      </c>
      <c r="H157">
        <v>17.959</v>
      </c>
      <c r="I157">
        <v>1</v>
      </c>
      <c r="J157">
        <v>255</v>
      </c>
      <c r="K157">
        <v>4887747.9170000004</v>
      </c>
      <c r="L157">
        <v>2552566</v>
      </c>
      <c r="O157" t="s">
        <v>243</v>
      </c>
      <c r="Q157">
        <f t="shared" si="64"/>
        <v>67</v>
      </c>
    </row>
    <row r="158" spans="1:17" x14ac:dyDescent="0.25">
      <c r="A158" t="s">
        <v>260</v>
      </c>
      <c r="B158">
        <v>1.4</v>
      </c>
      <c r="C158">
        <v>1</v>
      </c>
      <c r="D158" t="s">
        <v>238</v>
      </c>
      <c r="E158">
        <v>47</v>
      </c>
      <c r="F158">
        <v>1</v>
      </c>
      <c r="G158">
        <v>271832.18099999998</v>
      </c>
      <c r="H158">
        <v>11.811</v>
      </c>
      <c r="I158">
        <v>0</v>
      </c>
      <c r="J158">
        <v>195</v>
      </c>
      <c r="K158">
        <v>3210683.8539999998</v>
      </c>
      <c r="L158">
        <v>1676740</v>
      </c>
      <c r="O158" t="s">
        <v>239</v>
      </c>
    </row>
    <row r="159" spans="1:17" x14ac:dyDescent="0.25">
      <c r="A159" t="s">
        <v>260</v>
      </c>
      <c r="B159">
        <v>1.4</v>
      </c>
      <c r="C159">
        <v>1</v>
      </c>
      <c r="D159" t="s">
        <v>240</v>
      </c>
      <c r="E159">
        <v>85</v>
      </c>
      <c r="F159">
        <v>2</v>
      </c>
      <c r="G159">
        <v>277875.40600000002</v>
      </c>
      <c r="H159">
        <v>20.49</v>
      </c>
      <c r="I159">
        <v>1</v>
      </c>
      <c r="J159">
        <v>248</v>
      </c>
      <c r="K159">
        <v>5693555.3839999996</v>
      </c>
      <c r="L159">
        <v>2973389</v>
      </c>
      <c r="O159" t="s">
        <v>239</v>
      </c>
      <c r="Q159">
        <f t="shared" si="64"/>
        <v>132</v>
      </c>
    </row>
    <row r="160" spans="1:17" x14ac:dyDescent="0.25">
      <c r="A160" t="s">
        <v>260</v>
      </c>
      <c r="B160">
        <v>1.4</v>
      </c>
      <c r="C160">
        <v>2</v>
      </c>
      <c r="D160" t="s">
        <v>238</v>
      </c>
      <c r="E160">
        <v>35</v>
      </c>
      <c r="F160">
        <v>1</v>
      </c>
      <c r="G160">
        <v>245767.41899999999</v>
      </c>
      <c r="H160">
        <v>9.2509999999999994</v>
      </c>
      <c r="I160">
        <v>1</v>
      </c>
      <c r="J160">
        <v>176</v>
      </c>
      <c r="K160">
        <v>2273688.9870000002</v>
      </c>
      <c r="L160">
        <v>1187406</v>
      </c>
      <c r="O160" t="s">
        <v>239</v>
      </c>
    </row>
    <row r="161" spans="1:17" x14ac:dyDescent="0.25">
      <c r="A161" t="s">
        <v>260</v>
      </c>
      <c r="B161">
        <v>1.4</v>
      </c>
      <c r="C161">
        <v>2</v>
      </c>
      <c r="D161" t="s">
        <v>240</v>
      </c>
      <c r="E161">
        <f>119-35</f>
        <v>84</v>
      </c>
      <c r="F161">
        <v>2</v>
      </c>
      <c r="G161">
        <v>315201.32500000001</v>
      </c>
      <c r="H161">
        <v>13.759</v>
      </c>
      <c r="I161">
        <v>1</v>
      </c>
      <c r="J161">
        <v>179</v>
      </c>
      <c r="K161">
        <v>4336883.7690000003</v>
      </c>
      <c r="L161">
        <v>2264884</v>
      </c>
      <c r="O161" t="s">
        <v>239</v>
      </c>
      <c r="Q161">
        <f t="shared" si="64"/>
        <v>119</v>
      </c>
    </row>
    <row r="162" spans="1:17" x14ac:dyDescent="0.25">
      <c r="A162" t="s">
        <v>260</v>
      </c>
      <c r="B162">
        <v>1.4</v>
      </c>
      <c r="C162">
        <v>3</v>
      </c>
      <c r="D162" t="s">
        <v>238</v>
      </c>
      <c r="E162">
        <v>63</v>
      </c>
      <c r="F162">
        <v>1</v>
      </c>
      <c r="G162">
        <v>348931.179</v>
      </c>
      <c r="H162">
        <v>11.257</v>
      </c>
      <c r="I162">
        <v>1</v>
      </c>
      <c r="J162">
        <v>171</v>
      </c>
      <c r="K162">
        <v>3927882.2370000002</v>
      </c>
      <c r="L162">
        <v>2051288</v>
      </c>
      <c r="O162" t="s">
        <v>239</v>
      </c>
    </row>
    <row r="163" spans="1:17" x14ac:dyDescent="0.25">
      <c r="A163" t="s">
        <v>260</v>
      </c>
      <c r="B163">
        <v>1.4</v>
      </c>
      <c r="C163">
        <v>3</v>
      </c>
      <c r="D163" t="s">
        <v>240</v>
      </c>
      <c r="E163">
        <f>135-63</f>
        <v>72</v>
      </c>
      <c r="F163">
        <v>2</v>
      </c>
      <c r="G163">
        <v>271079.65000000002</v>
      </c>
      <c r="H163">
        <v>15.5</v>
      </c>
      <c r="I163">
        <v>1</v>
      </c>
      <c r="J163">
        <v>181</v>
      </c>
      <c r="K163">
        <v>4201830.3119999999</v>
      </c>
      <c r="L163">
        <v>2194354</v>
      </c>
      <c r="O163" t="s">
        <v>239</v>
      </c>
      <c r="Q163">
        <f t="shared" si="64"/>
        <v>135</v>
      </c>
    </row>
    <row r="164" spans="1:17" x14ac:dyDescent="0.25">
      <c r="A164" t="s">
        <v>260</v>
      </c>
      <c r="B164">
        <v>1.4</v>
      </c>
      <c r="C164">
        <v>4</v>
      </c>
      <c r="D164" t="s">
        <v>238</v>
      </c>
      <c r="E164">
        <v>47</v>
      </c>
      <c r="F164">
        <v>1</v>
      </c>
      <c r="G164">
        <v>230398.93700000001</v>
      </c>
      <c r="H164">
        <v>6.8150000000000004</v>
      </c>
      <c r="I164">
        <v>0</v>
      </c>
      <c r="J164">
        <v>74</v>
      </c>
      <c r="K164">
        <v>1570214.2420000001</v>
      </c>
      <c r="L164">
        <v>820025</v>
      </c>
      <c r="O164" t="s">
        <v>239</v>
      </c>
    </row>
    <row r="165" spans="1:17" x14ac:dyDescent="0.25">
      <c r="A165" t="s">
        <v>260</v>
      </c>
      <c r="B165">
        <v>1.4</v>
      </c>
      <c r="C165">
        <v>4</v>
      </c>
      <c r="D165" t="s">
        <v>240</v>
      </c>
      <c r="E165">
        <v>70</v>
      </c>
      <c r="F165">
        <v>2</v>
      </c>
      <c r="G165">
        <v>281180.41499999998</v>
      </c>
      <c r="H165">
        <v>9.7550000000000008</v>
      </c>
      <c r="I165">
        <v>0</v>
      </c>
      <c r="J165">
        <v>113</v>
      </c>
      <c r="K165">
        <v>2742963.844</v>
      </c>
      <c r="L165">
        <v>1432479</v>
      </c>
      <c r="O165" t="s">
        <v>239</v>
      </c>
      <c r="Q165">
        <f t="shared" si="64"/>
        <v>117</v>
      </c>
    </row>
    <row r="166" spans="1:17" x14ac:dyDescent="0.25">
      <c r="A166" t="s">
        <v>260</v>
      </c>
      <c r="B166">
        <v>1.9</v>
      </c>
      <c r="C166">
        <v>1</v>
      </c>
      <c r="D166" t="s">
        <v>238</v>
      </c>
      <c r="E166">
        <v>39</v>
      </c>
      <c r="F166">
        <v>1</v>
      </c>
      <c r="G166">
        <v>268506.109</v>
      </c>
      <c r="H166">
        <v>22.181999999999999</v>
      </c>
      <c r="I166">
        <v>2</v>
      </c>
      <c r="J166">
        <v>255</v>
      </c>
      <c r="K166">
        <v>5955989.5439999998</v>
      </c>
      <c r="L166">
        <v>3110442</v>
      </c>
      <c r="O166" t="s">
        <v>242</v>
      </c>
    </row>
    <row r="167" spans="1:17" x14ac:dyDescent="0.25">
      <c r="A167" t="s">
        <v>260</v>
      </c>
      <c r="B167">
        <v>1.9</v>
      </c>
      <c r="C167">
        <v>1</v>
      </c>
      <c r="D167" t="s">
        <v>240</v>
      </c>
      <c r="E167">
        <v>125</v>
      </c>
      <c r="F167">
        <v>1</v>
      </c>
      <c r="G167">
        <v>482935.30499999999</v>
      </c>
      <c r="H167">
        <v>23.763999999999999</v>
      </c>
      <c r="I167">
        <v>2</v>
      </c>
      <c r="J167">
        <v>255</v>
      </c>
      <c r="K167">
        <v>11476353.663000001</v>
      </c>
      <c r="L167">
        <v>5993384</v>
      </c>
      <c r="O167" t="s">
        <v>242</v>
      </c>
      <c r="Q167">
        <f t="shared" si="64"/>
        <v>164</v>
      </c>
    </row>
    <row r="168" spans="1:17" x14ac:dyDescent="0.25">
      <c r="A168" t="s">
        <v>260</v>
      </c>
      <c r="B168">
        <v>1.9</v>
      </c>
      <c r="C168">
        <v>2</v>
      </c>
      <c r="D168" t="s">
        <v>238</v>
      </c>
      <c r="E168">
        <v>48</v>
      </c>
      <c r="F168">
        <v>1</v>
      </c>
      <c r="G168">
        <v>237277.03099999999</v>
      </c>
      <c r="H168">
        <v>19.599</v>
      </c>
      <c r="I168">
        <v>0</v>
      </c>
      <c r="J168">
        <v>255</v>
      </c>
      <c r="K168">
        <v>4650338.7620000001</v>
      </c>
      <c r="L168">
        <v>2428582</v>
      </c>
      <c r="O168" t="s">
        <v>242</v>
      </c>
    </row>
    <row r="169" spans="1:17" x14ac:dyDescent="0.25">
      <c r="A169" t="s">
        <v>260</v>
      </c>
      <c r="B169">
        <v>1.9</v>
      </c>
      <c r="C169">
        <v>2</v>
      </c>
      <c r="D169" t="s">
        <v>240</v>
      </c>
      <c r="E169">
        <v>117</v>
      </c>
      <c r="F169">
        <v>1</v>
      </c>
      <c r="G169">
        <v>384707.99400000001</v>
      </c>
      <c r="H169">
        <v>21.542999999999999</v>
      </c>
      <c r="I169">
        <v>1</v>
      </c>
      <c r="J169">
        <v>255</v>
      </c>
      <c r="K169">
        <v>8287858.9400000004</v>
      </c>
      <c r="L169">
        <v>4328232</v>
      </c>
      <c r="O169" t="s">
        <v>242</v>
      </c>
      <c r="Q169">
        <f t="shared" si="64"/>
        <v>165</v>
      </c>
    </row>
    <row r="170" spans="1:17" x14ac:dyDescent="0.25">
      <c r="A170" t="s">
        <v>260</v>
      </c>
      <c r="B170">
        <v>1.9</v>
      </c>
      <c r="C170">
        <v>3</v>
      </c>
      <c r="D170" t="s">
        <v>238</v>
      </c>
      <c r="E170">
        <v>44</v>
      </c>
      <c r="F170">
        <v>1</v>
      </c>
      <c r="G170">
        <v>325095.288</v>
      </c>
      <c r="H170">
        <v>18.558</v>
      </c>
      <c r="I170">
        <v>1</v>
      </c>
      <c r="J170">
        <v>255</v>
      </c>
      <c r="K170">
        <v>6033165.1359999999</v>
      </c>
      <c r="L170">
        <v>3150746</v>
      </c>
      <c r="O170" t="s">
        <v>242</v>
      </c>
    </row>
    <row r="171" spans="1:17" x14ac:dyDescent="0.25">
      <c r="A171" t="s">
        <v>260</v>
      </c>
      <c r="B171">
        <v>1.9</v>
      </c>
      <c r="C171">
        <v>3</v>
      </c>
      <c r="D171" t="s">
        <v>240</v>
      </c>
      <c r="E171">
        <v>103</v>
      </c>
      <c r="F171">
        <v>1</v>
      </c>
      <c r="G171">
        <v>310188.28100000002</v>
      </c>
      <c r="H171">
        <v>15.981</v>
      </c>
      <c r="I171">
        <v>1</v>
      </c>
      <c r="J171">
        <v>176</v>
      </c>
      <c r="K171">
        <v>4957183.7379999999</v>
      </c>
      <c r="L171">
        <v>2588828</v>
      </c>
      <c r="O171" t="s">
        <v>242</v>
      </c>
      <c r="Q171">
        <f t="shared" si="64"/>
        <v>147</v>
      </c>
    </row>
    <row r="172" spans="1:17" x14ac:dyDescent="0.25">
      <c r="A172" t="s">
        <v>260</v>
      </c>
      <c r="B172">
        <v>1.9</v>
      </c>
      <c r="C172">
        <v>4</v>
      </c>
      <c r="D172" t="s">
        <v>238</v>
      </c>
      <c r="E172">
        <v>74</v>
      </c>
      <c r="F172">
        <v>1</v>
      </c>
      <c r="G172">
        <v>310266.78999999998</v>
      </c>
      <c r="H172">
        <v>17.898</v>
      </c>
      <c r="I172">
        <v>1</v>
      </c>
      <c r="J172">
        <v>255</v>
      </c>
      <c r="K172">
        <v>5553224.6370000001</v>
      </c>
      <c r="L172">
        <v>2900103</v>
      </c>
      <c r="O172" t="s">
        <v>242</v>
      </c>
    </row>
    <row r="173" spans="1:17" x14ac:dyDescent="0.25">
      <c r="A173" t="s">
        <v>260</v>
      </c>
      <c r="B173">
        <v>1.9</v>
      </c>
      <c r="C173">
        <v>4</v>
      </c>
      <c r="D173" t="s">
        <v>240</v>
      </c>
      <c r="E173">
        <v>78</v>
      </c>
      <c r="F173">
        <v>1</v>
      </c>
      <c r="G173">
        <v>245409.34400000001</v>
      </c>
      <c r="H173">
        <v>15.098000000000001</v>
      </c>
      <c r="I173">
        <v>1</v>
      </c>
      <c r="J173">
        <v>229</v>
      </c>
      <c r="K173">
        <v>3705265.1979999999</v>
      </c>
      <c r="L173">
        <v>1935029</v>
      </c>
      <c r="O173" t="s">
        <v>242</v>
      </c>
      <c r="Q173">
        <f t="shared" si="64"/>
        <v>152</v>
      </c>
    </row>
    <row r="174" spans="1:17" x14ac:dyDescent="0.25">
      <c r="A174" t="s">
        <v>260</v>
      </c>
      <c r="B174">
        <v>2.8</v>
      </c>
      <c r="C174">
        <v>1</v>
      </c>
      <c r="D174" t="s">
        <v>240</v>
      </c>
      <c r="E174">
        <v>24</v>
      </c>
      <c r="F174">
        <v>1</v>
      </c>
      <c r="G174">
        <v>359426.40100000001</v>
      </c>
      <c r="H174">
        <v>24.661999999999999</v>
      </c>
      <c r="I174">
        <v>1</v>
      </c>
      <c r="J174">
        <v>248</v>
      </c>
      <c r="K174">
        <v>8863997.023</v>
      </c>
      <c r="L174">
        <v>4629113</v>
      </c>
      <c r="O174" t="s">
        <v>243</v>
      </c>
    </row>
    <row r="175" spans="1:17" x14ac:dyDescent="0.25">
      <c r="A175" t="s">
        <v>260</v>
      </c>
      <c r="B175">
        <v>2.8</v>
      </c>
      <c r="C175">
        <v>1</v>
      </c>
      <c r="D175" t="s">
        <v>238</v>
      </c>
      <c r="E175">
        <v>22</v>
      </c>
      <c r="F175">
        <v>2</v>
      </c>
      <c r="G175">
        <v>203315.48199999999</v>
      </c>
      <c r="H175">
        <v>32.061999999999998</v>
      </c>
      <c r="I175">
        <v>1</v>
      </c>
      <c r="J175">
        <v>255</v>
      </c>
      <c r="K175">
        <v>6518731.4270000001</v>
      </c>
      <c r="L175">
        <v>3404327</v>
      </c>
      <c r="O175" t="s">
        <v>243</v>
      </c>
      <c r="Q175">
        <f t="shared" si="64"/>
        <v>46</v>
      </c>
    </row>
    <row r="176" spans="1:17" x14ac:dyDescent="0.25">
      <c r="A176" t="s">
        <v>260</v>
      </c>
      <c r="B176">
        <v>2.8</v>
      </c>
      <c r="C176">
        <v>2</v>
      </c>
      <c r="D176" t="s">
        <v>240</v>
      </c>
      <c r="E176">
        <v>31</v>
      </c>
      <c r="F176">
        <v>1</v>
      </c>
      <c r="G176">
        <v>323818.09100000001</v>
      </c>
      <c r="H176">
        <v>22.977</v>
      </c>
      <c r="I176">
        <v>1</v>
      </c>
      <c r="J176">
        <v>220</v>
      </c>
      <c r="K176">
        <v>7440219.9440000001</v>
      </c>
      <c r="L176">
        <v>3885563</v>
      </c>
      <c r="O176" t="s">
        <v>243</v>
      </c>
    </row>
    <row r="177" spans="1:17" x14ac:dyDescent="0.25">
      <c r="A177" t="s">
        <v>260</v>
      </c>
      <c r="B177">
        <v>2.8</v>
      </c>
      <c r="C177">
        <v>2</v>
      </c>
      <c r="D177" t="s">
        <v>238</v>
      </c>
      <c r="E177">
        <v>15</v>
      </c>
      <c r="F177">
        <v>2</v>
      </c>
      <c r="G177">
        <v>233952.87400000001</v>
      </c>
      <c r="H177">
        <v>21.788</v>
      </c>
      <c r="I177">
        <v>1</v>
      </c>
      <c r="J177">
        <v>157</v>
      </c>
      <c r="K177">
        <v>5097344.0640000002</v>
      </c>
      <c r="L177">
        <v>2662025</v>
      </c>
      <c r="O177" t="s">
        <v>243</v>
      </c>
      <c r="Q177">
        <f t="shared" si="64"/>
        <v>46</v>
      </c>
    </row>
    <row r="178" spans="1:17" x14ac:dyDescent="0.25">
      <c r="A178" t="s">
        <v>260</v>
      </c>
      <c r="B178">
        <v>2.8</v>
      </c>
      <c r="C178">
        <v>3</v>
      </c>
      <c r="D178" t="s">
        <v>240</v>
      </c>
      <c r="E178">
        <v>45</v>
      </c>
      <c r="F178">
        <v>1</v>
      </c>
      <c r="G178">
        <v>429693.261</v>
      </c>
      <c r="H178">
        <v>19.082000000000001</v>
      </c>
      <c r="I178">
        <v>0</v>
      </c>
      <c r="J178">
        <v>255</v>
      </c>
      <c r="K178">
        <v>8199598.3559999997</v>
      </c>
      <c r="L178">
        <v>4282139</v>
      </c>
      <c r="O178" t="s">
        <v>243</v>
      </c>
    </row>
    <row r="179" spans="1:17" x14ac:dyDescent="0.25">
      <c r="A179" t="s">
        <v>260</v>
      </c>
      <c r="B179">
        <v>2.8</v>
      </c>
      <c r="C179">
        <v>3</v>
      </c>
      <c r="D179" t="s">
        <v>238</v>
      </c>
      <c r="E179">
        <v>12</v>
      </c>
      <c r="F179">
        <v>2</v>
      </c>
      <c r="G179">
        <v>244840.63800000001</v>
      </c>
      <c r="H179">
        <v>17.126999999999999</v>
      </c>
      <c r="I179">
        <v>1</v>
      </c>
      <c r="J179">
        <v>99</v>
      </c>
      <c r="K179">
        <v>4193493.1120000002</v>
      </c>
      <c r="L179">
        <v>2190000</v>
      </c>
      <c r="O179" t="s">
        <v>243</v>
      </c>
      <c r="Q179">
        <f t="shared" si="64"/>
        <v>57</v>
      </c>
    </row>
    <row r="180" spans="1:17" x14ac:dyDescent="0.25">
      <c r="A180" t="s">
        <v>260</v>
      </c>
      <c r="B180">
        <v>2.8</v>
      </c>
      <c r="C180">
        <v>4</v>
      </c>
      <c r="D180" t="s">
        <v>240</v>
      </c>
      <c r="E180">
        <v>26</v>
      </c>
      <c r="F180">
        <v>1</v>
      </c>
      <c r="G180">
        <v>252478.92300000001</v>
      </c>
      <c r="H180">
        <v>14.917</v>
      </c>
      <c r="I180">
        <v>1</v>
      </c>
      <c r="J180">
        <v>255</v>
      </c>
      <c r="K180">
        <v>3766109.1439999999</v>
      </c>
      <c r="L180">
        <v>1966804</v>
      </c>
      <c r="O180" t="s">
        <v>243</v>
      </c>
    </row>
    <row r="181" spans="1:17" x14ac:dyDescent="0.25">
      <c r="A181" t="s">
        <v>260</v>
      </c>
      <c r="B181">
        <v>2.8</v>
      </c>
      <c r="C181">
        <v>4</v>
      </c>
      <c r="D181" t="s">
        <v>238</v>
      </c>
      <c r="E181">
        <v>33</v>
      </c>
      <c r="F181">
        <v>2</v>
      </c>
      <c r="G181">
        <v>259839.55600000001</v>
      </c>
      <c r="H181">
        <v>15.15</v>
      </c>
      <c r="I181">
        <v>1</v>
      </c>
      <c r="J181">
        <v>255</v>
      </c>
      <c r="K181">
        <v>3936669.4240000001</v>
      </c>
      <c r="L181">
        <v>2055877</v>
      </c>
      <c r="O181" t="s">
        <v>243</v>
      </c>
      <c r="Q181">
        <f t="shared" si="64"/>
        <v>59</v>
      </c>
    </row>
    <row r="182" spans="1:17" x14ac:dyDescent="0.25">
      <c r="A182" t="s">
        <v>261</v>
      </c>
      <c r="B182">
        <v>11</v>
      </c>
      <c r="C182">
        <v>1</v>
      </c>
      <c r="D182" t="s">
        <v>238</v>
      </c>
      <c r="E182">
        <v>61</v>
      </c>
      <c r="F182">
        <v>1</v>
      </c>
      <c r="G182">
        <v>277323.93300000002</v>
      </c>
      <c r="H182">
        <v>16.452999999999999</v>
      </c>
      <c r="I182">
        <v>0</v>
      </c>
      <c r="J182">
        <v>255</v>
      </c>
      <c r="K182">
        <v>4562811.5609999998</v>
      </c>
      <c r="L182">
        <v>2382872</v>
      </c>
      <c r="O182" t="s">
        <v>239</v>
      </c>
    </row>
    <row r="183" spans="1:17" x14ac:dyDescent="0.25">
      <c r="A183" t="s">
        <v>261</v>
      </c>
      <c r="B183">
        <v>11</v>
      </c>
      <c r="C183">
        <v>1</v>
      </c>
      <c r="D183" t="s">
        <v>240</v>
      </c>
      <c r="E183">
        <v>59</v>
      </c>
      <c r="F183">
        <v>2</v>
      </c>
      <c r="G183">
        <v>172126.61600000001</v>
      </c>
      <c r="H183">
        <v>14.728999999999999</v>
      </c>
      <c r="I183">
        <v>0</v>
      </c>
      <c r="J183">
        <v>235</v>
      </c>
      <c r="K183">
        <v>2535294.023</v>
      </c>
      <c r="L183">
        <v>1324026</v>
      </c>
      <c r="O183" t="s">
        <v>239</v>
      </c>
      <c r="Q183">
        <f t="shared" si="64"/>
        <v>120</v>
      </c>
    </row>
    <row r="184" spans="1:17" x14ac:dyDescent="0.25">
      <c r="A184" t="s">
        <v>261</v>
      </c>
      <c r="B184">
        <v>11</v>
      </c>
      <c r="C184">
        <v>2</v>
      </c>
      <c r="D184" t="s">
        <v>238</v>
      </c>
      <c r="E184">
        <v>61</v>
      </c>
      <c r="F184">
        <v>1</v>
      </c>
      <c r="G184">
        <v>303319.761</v>
      </c>
      <c r="H184">
        <v>16.260999999999999</v>
      </c>
      <c r="I184">
        <v>0</v>
      </c>
      <c r="J184">
        <v>255</v>
      </c>
      <c r="K184">
        <v>4932294.6859999998</v>
      </c>
      <c r="L184">
        <v>2575830</v>
      </c>
      <c r="O184" t="s">
        <v>239</v>
      </c>
    </row>
    <row r="185" spans="1:17" x14ac:dyDescent="0.25">
      <c r="A185" t="s">
        <v>261</v>
      </c>
      <c r="B185">
        <v>11</v>
      </c>
      <c r="C185">
        <v>2</v>
      </c>
      <c r="D185" t="s">
        <v>240</v>
      </c>
      <c r="E185">
        <f>108-61</f>
        <v>47</v>
      </c>
      <c r="F185">
        <v>2</v>
      </c>
      <c r="G185">
        <v>109971.00599999999</v>
      </c>
      <c r="H185">
        <v>23.8</v>
      </c>
      <c r="I185">
        <v>1</v>
      </c>
      <c r="J185">
        <v>230</v>
      </c>
      <c r="K185">
        <v>2617275.8560000001</v>
      </c>
      <c r="L185">
        <v>1366840</v>
      </c>
      <c r="O185" t="s">
        <v>239</v>
      </c>
      <c r="Q185">
        <f t="shared" si="64"/>
        <v>108</v>
      </c>
    </row>
    <row r="186" spans="1:17" x14ac:dyDescent="0.25">
      <c r="A186" t="s">
        <v>261</v>
      </c>
      <c r="B186">
        <v>11</v>
      </c>
      <c r="C186">
        <v>3</v>
      </c>
      <c r="D186" t="s">
        <v>238</v>
      </c>
      <c r="E186">
        <v>68</v>
      </c>
      <c r="F186">
        <v>1</v>
      </c>
      <c r="G186">
        <v>275977.80300000001</v>
      </c>
      <c r="H186">
        <v>19.295999999999999</v>
      </c>
      <c r="I186">
        <v>1</v>
      </c>
      <c r="J186">
        <v>255</v>
      </c>
      <c r="K186">
        <v>5325378.1780000003</v>
      </c>
      <c r="L186">
        <v>2781113</v>
      </c>
      <c r="O186" t="s">
        <v>239</v>
      </c>
    </row>
    <row r="187" spans="1:17" x14ac:dyDescent="0.25">
      <c r="A187" t="s">
        <v>261</v>
      </c>
      <c r="B187">
        <v>11</v>
      </c>
      <c r="C187">
        <v>3</v>
      </c>
      <c r="D187" t="s">
        <v>240</v>
      </c>
      <c r="E187">
        <v>44</v>
      </c>
      <c r="F187">
        <v>2</v>
      </c>
      <c r="G187">
        <v>120954.511</v>
      </c>
      <c r="H187">
        <v>30.641999999999999</v>
      </c>
      <c r="I187">
        <v>1</v>
      </c>
      <c r="J187">
        <v>255</v>
      </c>
      <c r="K187">
        <v>3706322.1880000001</v>
      </c>
      <c r="L187">
        <v>1935581</v>
      </c>
      <c r="O187" t="s">
        <v>239</v>
      </c>
      <c r="Q187">
        <f t="shared" si="64"/>
        <v>112</v>
      </c>
    </row>
    <row r="188" spans="1:17" x14ac:dyDescent="0.25">
      <c r="A188" t="s">
        <v>261</v>
      </c>
      <c r="B188">
        <v>11</v>
      </c>
      <c r="C188">
        <v>4</v>
      </c>
      <c r="D188" t="s">
        <v>238</v>
      </c>
      <c r="E188">
        <v>52</v>
      </c>
      <c r="F188">
        <v>1</v>
      </c>
      <c r="G188">
        <v>335990.71</v>
      </c>
      <c r="H188">
        <v>11.337999999999999</v>
      </c>
      <c r="I188">
        <v>0</v>
      </c>
      <c r="J188">
        <v>255</v>
      </c>
      <c r="K188">
        <v>3809480.2030000002</v>
      </c>
      <c r="L188">
        <v>1989454</v>
      </c>
      <c r="O188" t="s">
        <v>239</v>
      </c>
    </row>
    <row r="189" spans="1:17" x14ac:dyDescent="0.25">
      <c r="A189" t="s">
        <v>261</v>
      </c>
      <c r="B189">
        <v>11</v>
      </c>
      <c r="C189">
        <v>4</v>
      </c>
      <c r="D189" t="s">
        <v>240</v>
      </c>
      <c r="E189">
        <v>56</v>
      </c>
      <c r="F189">
        <v>2</v>
      </c>
      <c r="G189">
        <v>183422.24</v>
      </c>
      <c r="H189">
        <v>14.513</v>
      </c>
      <c r="I189">
        <v>0</v>
      </c>
      <c r="J189">
        <v>213</v>
      </c>
      <c r="K189">
        <v>2662012.1940000001</v>
      </c>
      <c r="L189">
        <v>1390203</v>
      </c>
      <c r="O189" t="s">
        <v>239</v>
      </c>
      <c r="Q189">
        <f t="shared" si="64"/>
        <v>108</v>
      </c>
    </row>
    <row r="190" spans="1:17" x14ac:dyDescent="0.25">
      <c r="A190" t="s">
        <v>261</v>
      </c>
      <c r="B190">
        <v>15</v>
      </c>
      <c r="C190">
        <v>1</v>
      </c>
      <c r="D190" t="s">
        <v>238</v>
      </c>
      <c r="E190">
        <v>41</v>
      </c>
      <c r="F190">
        <v>1</v>
      </c>
      <c r="G190">
        <v>327998.18099999998</v>
      </c>
      <c r="H190">
        <v>11.794</v>
      </c>
      <c r="I190">
        <v>1</v>
      </c>
      <c r="J190">
        <v>163</v>
      </c>
      <c r="K190">
        <v>3868393.9950000001</v>
      </c>
      <c r="L190">
        <v>2020221</v>
      </c>
      <c r="O190" t="s">
        <v>242</v>
      </c>
    </row>
    <row r="191" spans="1:17" x14ac:dyDescent="0.25">
      <c r="A191" t="s">
        <v>261</v>
      </c>
      <c r="B191">
        <v>15</v>
      </c>
      <c r="C191">
        <v>1</v>
      </c>
      <c r="D191" t="s">
        <v>240</v>
      </c>
      <c r="E191">
        <v>10</v>
      </c>
      <c r="F191">
        <v>1</v>
      </c>
      <c r="G191">
        <v>158780.20199999999</v>
      </c>
      <c r="H191">
        <v>7.3360000000000003</v>
      </c>
      <c r="I191">
        <v>0</v>
      </c>
      <c r="J191">
        <v>198</v>
      </c>
      <c r="K191">
        <v>1164739.8400000001</v>
      </c>
      <c r="L191">
        <v>608271</v>
      </c>
      <c r="O191" t="s">
        <v>242</v>
      </c>
      <c r="Q191">
        <f t="shared" si="64"/>
        <v>51</v>
      </c>
    </row>
    <row r="192" spans="1:17" x14ac:dyDescent="0.25">
      <c r="A192" t="s">
        <v>261</v>
      </c>
      <c r="B192">
        <v>15</v>
      </c>
      <c r="C192">
        <v>2</v>
      </c>
      <c r="D192" t="s">
        <v>238</v>
      </c>
      <c r="E192">
        <v>25</v>
      </c>
      <c r="F192">
        <v>1</v>
      </c>
      <c r="G192">
        <v>282643.35100000002</v>
      </c>
      <c r="H192">
        <v>12.371</v>
      </c>
      <c r="I192">
        <v>1</v>
      </c>
      <c r="J192">
        <v>145</v>
      </c>
      <c r="K192">
        <v>3496666.68</v>
      </c>
      <c r="L192">
        <v>1826091</v>
      </c>
      <c r="O192" t="s">
        <v>242</v>
      </c>
    </row>
    <row r="193" spans="1:17" x14ac:dyDescent="0.25">
      <c r="A193" t="s">
        <v>261</v>
      </c>
      <c r="B193">
        <v>15</v>
      </c>
      <c r="C193">
        <v>2</v>
      </c>
      <c r="D193" t="s">
        <v>240</v>
      </c>
      <c r="E193">
        <v>37</v>
      </c>
      <c r="F193">
        <v>1</v>
      </c>
      <c r="G193">
        <v>357379.44</v>
      </c>
      <c r="H193">
        <v>14.097</v>
      </c>
      <c r="I193">
        <v>0</v>
      </c>
      <c r="J193">
        <v>158</v>
      </c>
      <c r="K193">
        <v>5037934.3310000002</v>
      </c>
      <c r="L193">
        <v>2630999</v>
      </c>
      <c r="O193" t="s">
        <v>242</v>
      </c>
      <c r="Q193">
        <f t="shared" si="64"/>
        <v>62</v>
      </c>
    </row>
    <row r="194" spans="1:17" x14ac:dyDescent="0.25">
      <c r="A194" t="s">
        <v>261</v>
      </c>
      <c r="B194">
        <v>15</v>
      </c>
      <c r="C194">
        <v>3</v>
      </c>
      <c r="D194" t="s">
        <v>238</v>
      </c>
      <c r="E194">
        <v>27</v>
      </c>
      <c r="F194">
        <v>1</v>
      </c>
      <c r="G194">
        <v>253076.35200000001</v>
      </c>
      <c r="H194">
        <v>13.53</v>
      </c>
      <c r="I194">
        <v>0</v>
      </c>
      <c r="J194">
        <v>255</v>
      </c>
      <c r="K194">
        <v>3424115.42</v>
      </c>
      <c r="L194">
        <v>1788202</v>
      </c>
      <c r="O194" t="s">
        <v>242</v>
      </c>
    </row>
    <row r="195" spans="1:17" x14ac:dyDescent="0.25">
      <c r="A195" t="s">
        <v>261</v>
      </c>
      <c r="B195">
        <v>15</v>
      </c>
      <c r="C195">
        <v>3</v>
      </c>
      <c r="D195" t="s">
        <v>240</v>
      </c>
      <c r="E195">
        <v>52</v>
      </c>
      <c r="F195">
        <v>1</v>
      </c>
      <c r="G195">
        <v>166583.163</v>
      </c>
      <c r="H195">
        <v>26.966000000000001</v>
      </c>
      <c r="I195">
        <v>0</v>
      </c>
      <c r="J195">
        <v>255</v>
      </c>
      <c r="K195">
        <v>4492106.2029999997</v>
      </c>
      <c r="L195">
        <v>2345947</v>
      </c>
      <c r="O195" t="s">
        <v>242</v>
      </c>
      <c r="Q195">
        <f t="shared" si="64"/>
        <v>79</v>
      </c>
    </row>
    <row r="196" spans="1:17" x14ac:dyDescent="0.25">
      <c r="A196" t="s">
        <v>261</v>
      </c>
      <c r="B196">
        <v>15</v>
      </c>
      <c r="C196">
        <v>4</v>
      </c>
      <c r="D196" t="s">
        <v>238</v>
      </c>
      <c r="E196">
        <v>28</v>
      </c>
      <c r="F196">
        <v>1</v>
      </c>
      <c r="G196">
        <v>285237.95500000002</v>
      </c>
      <c r="H196">
        <v>14.534000000000001</v>
      </c>
      <c r="I196">
        <v>1</v>
      </c>
      <c r="J196">
        <v>255</v>
      </c>
      <c r="K196">
        <v>4145733.2459999998</v>
      </c>
      <c r="L196">
        <v>2165058</v>
      </c>
      <c r="O196" t="s">
        <v>242</v>
      </c>
    </row>
    <row r="197" spans="1:17" x14ac:dyDescent="0.25">
      <c r="A197" t="s">
        <v>261</v>
      </c>
      <c r="B197">
        <v>15</v>
      </c>
      <c r="C197">
        <v>4</v>
      </c>
      <c r="D197" t="s">
        <v>240</v>
      </c>
      <c r="E197">
        <v>24</v>
      </c>
      <c r="F197">
        <v>1</v>
      </c>
      <c r="G197">
        <v>313950.93599999999</v>
      </c>
      <c r="H197">
        <v>19.43</v>
      </c>
      <c r="I197">
        <v>0</v>
      </c>
      <c r="J197">
        <v>255</v>
      </c>
      <c r="K197">
        <v>6099996.7779999999</v>
      </c>
      <c r="L197">
        <v>3185648</v>
      </c>
      <c r="O197" t="s">
        <v>242</v>
      </c>
      <c r="Q197">
        <f t="shared" si="64"/>
        <v>52</v>
      </c>
    </row>
    <row r="198" spans="1:17" x14ac:dyDescent="0.25">
      <c r="A198" t="s">
        <v>261</v>
      </c>
      <c r="B198">
        <v>12</v>
      </c>
      <c r="C198">
        <v>1</v>
      </c>
      <c r="D198" t="s">
        <v>240</v>
      </c>
      <c r="E198">
        <v>1</v>
      </c>
      <c r="F198">
        <v>1</v>
      </c>
      <c r="G198">
        <v>216321.05499999999</v>
      </c>
      <c r="H198">
        <v>17.388999999999999</v>
      </c>
      <c r="I198">
        <v>2</v>
      </c>
      <c r="J198">
        <v>255</v>
      </c>
      <c r="K198">
        <v>3761593.9589999998</v>
      </c>
      <c r="L198">
        <v>1964446</v>
      </c>
      <c r="O198" t="s">
        <v>243</v>
      </c>
    </row>
    <row r="199" spans="1:17" x14ac:dyDescent="0.25">
      <c r="A199" t="s">
        <v>261</v>
      </c>
      <c r="B199">
        <v>12</v>
      </c>
      <c r="C199">
        <v>1</v>
      </c>
      <c r="D199" t="s">
        <v>238</v>
      </c>
      <c r="E199">
        <v>25</v>
      </c>
      <c r="F199">
        <v>2</v>
      </c>
      <c r="G199">
        <v>238446.997</v>
      </c>
      <c r="H199">
        <v>21.527999999999999</v>
      </c>
      <c r="I199">
        <v>2</v>
      </c>
      <c r="J199">
        <v>255</v>
      </c>
      <c r="K199">
        <v>5133233.8550000004</v>
      </c>
      <c r="L199">
        <v>2680768</v>
      </c>
      <c r="O199" t="s">
        <v>243</v>
      </c>
      <c r="Q199">
        <f t="shared" ref="Q199" si="65">SUM(E198:E199)</f>
        <v>26</v>
      </c>
    </row>
    <row r="200" spans="1:17" x14ac:dyDescent="0.25">
      <c r="A200" t="s">
        <v>261</v>
      </c>
      <c r="B200">
        <v>12</v>
      </c>
      <c r="C200">
        <v>2</v>
      </c>
      <c r="D200" t="s">
        <v>258</v>
      </c>
      <c r="E200">
        <v>9</v>
      </c>
      <c r="F200">
        <v>1</v>
      </c>
      <c r="G200">
        <v>243381.53200000001</v>
      </c>
      <c r="H200">
        <v>10.840999999999999</v>
      </c>
      <c r="I200">
        <v>2</v>
      </c>
      <c r="J200">
        <v>255</v>
      </c>
      <c r="K200">
        <v>2638557.355</v>
      </c>
      <c r="L200">
        <v>1377954</v>
      </c>
      <c r="O200" t="s">
        <v>243</v>
      </c>
      <c r="Q200">
        <f>E200</f>
        <v>9</v>
      </c>
    </row>
    <row r="201" spans="1:17" x14ac:dyDescent="0.25">
      <c r="A201" t="s">
        <v>261</v>
      </c>
      <c r="B201">
        <v>12</v>
      </c>
      <c r="C201">
        <v>3</v>
      </c>
      <c r="D201" t="s">
        <v>258</v>
      </c>
      <c r="E201">
        <v>25</v>
      </c>
      <c r="F201">
        <v>1</v>
      </c>
      <c r="G201">
        <v>417627.87300000002</v>
      </c>
      <c r="H201">
        <v>16.184000000000001</v>
      </c>
      <c r="I201">
        <v>1</v>
      </c>
      <c r="J201">
        <v>255</v>
      </c>
      <c r="K201">
        <v>6758748.5899999999</v>
      </c>
      <c r="L201">
        <v>3529673</v>
      </c>
      <c r="O201" t="s">
        <v>243</v>
      </c>
      <c r="Q201">
        <f>E201</f>
        <v>25</v>
      </c>
    </row>
    <row r="202" spans="1:17" x14ac:dyDescent="0.25">
      <c r="A202" t="s">
        <v>261</v>
      </c>
      <c r="B202">
        <v>12</v>
      </c>
      <c r="C202">
        <v>4</v>
      </c>
      <c r="D202" t="s">
        <v>240</v>
      </c>
      <c r="E202">
        <v>29</v>
      </c>
      <c r="F202">
        <v>1</v>
      </c>
      <c r="G202">
        <v>393420.50300000003</v>
      </c>
      <c r="H202">
        <v>33.728999999999999</v>
      </c>
      <c r="I202">
        <v>2</v>
      </c>
      <c r="J202">
        <v>255</v>
      </c>
      <c r="K202">
        <v>13269585.143999999</v>
      </c>
      <c r="L202">
        <v>6929877</v>
      </c>
      <c r="O202" t="s">
        <v>243</v>
      </c>
    </row>
    <row r="203" spans="1:17" x14ac:dyDescent="0.25">
      <c r="A203" t="s">
        <v>261</v>
      </c>
      <c r="B203">
        <v>12</v>
      </c>
      <c r="C203">
        <v>4</v>
      </c>
      <c r="D203" t="s">
        <v>238</v>
      </c>
      <c r="E203">
        <v>16</v>
      </c>
      <c r="F203">
        <v>2</v>
      </c>
      <c r="G203">
        <v>164360.03700000001</v>
      </c>
      <c r="H203">
        <v>23.061</v>
      </c>
      <c r="I203">
        <v>2</v>
      </c>
      <c r="J203">
        <v>255</v>
      </c>
      <c r="K203">
        <v>3790297.3659999999</v>
      </c>
      <c r="L203">
        <v>1979436</v>
      </c>
      <c r="O203" t="s">
        <v>243</v>
      </c>
      <c r="Q203">
        <f t="shared" ref="Q203" si="66">SUM(E202:E203)</f>
        <v>45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selection activeCell="N11" sqref="N11"/>
    </sheetView>
  </sheetViews>
  <sheetFormatPr defaultRowHeight="15" x14ac:dyDescent="0.25"/>
  <sheetData>
    <row r="1" spans="1:8" x14ac:dyDescent="0.25">
      <c r="A1" t="s">
        <v>225</v>
      </c>
      <c r="B1" t="s">
        <v>0</v>
      </c>
      <c r="C1" t="s">
        <v>226</v>
      </c>
      <c r="D1" t="s">
        <v>236</v>
      </c>
      <c r="E1" t="s">
        <v>262</v>
      </c>
      <c r="F1" t="s">
        <v>31</v>
      </c>
      <c r="G1" t="s">
        <v>235</v>
      </c>
      <c r="H1" t="s">
        <v>263</v>
      </c>
    </row>
    <row r="2" spans="1:8" x14ac:dyDescent="0.25">
      <c r="A2" t="s">
        <v>261</v>
      </c>
      <c r="B2">
        <v>11</v>
      </c>
      <c r="C2">
        <v>1</v>
      </c>
      <c r="D2">
        <v>120</v>
      </c>
      <c r="E2">
        <v>449450.549</v>
      </c>
      <c r="G2" t="s">
        <v>239</v>
      </c>
      <c r="H2">
        <v>2.6699266530432028E-4</v>
      </c>
    </row>
    <row r="3" spans="1:8" x14ac:dyDescent="0.25">
      <c r="A3" t="s">
        <v>261</v>
      </c>
      <c r="B3">
        <v>11</v>
      </c>
      <c r="C3">
        <v>2</v>
      </c>
      <c r="D3">
        <v>108</v>
      </c>
      <c r="E3">
        <v>413290.76699999999</v>
      </c>
      <c r="G3" t="s">
        <v>239</v>
      </c>
      <c r="H3">
        <v>2.6131723383019588E-4</v>
      </c>
    </row>
    <row r="4" spans="1:8" x14ac:dyDescent="0.25">
      <c r="A4" t="s">
        <v>261</v>
      </c>
      <c r="B4">
        <v>11</v>
      </c>
      <c r="C4">
        <v>3</v>
      </c>
      <c r="D4">
        <v>112</v>
      </c>
      <c r="E4">
        <v>396932.31400000001</v>
      </c>
      <c r="G4" t="s">
        <v>239</v>
      </c>
      <c r="H4">
        <v>2.8216397619872287E-4</v>
      </c>
    </row>
    <row r="5" spans="1:8" x14ac:dyDescent="0.25">
      <c r="A5" t="s">
        <v>261</v>
      </c>
      <c r="B5">
        <v>11</v>
      </c>
      <c r="C5">
        <v>4</v>
      </c>
      <c r="D5">
        <v>108</v>
      </c>
      <c r="E5">
        <v>519412.95</v>
      </c>
      <c r="G5" t="s">
        <v>239</v>
      </c>
      <c r="H5">
        <v>2.0792704533069496E-4</v>
      </c>
    </row>
    <row r="6" spans="1:8" x14ac:dyDescent="0.25">
      <c r="A6" t="s">
        <v>261</v>
      </c>
      <c r="B6">
        <v>12</v>
      </c>
      <c r="C6">
        <v>1</v>
      </c>
      <c r="D6">
        <v>26</v>
      </c>
      <c r="E6">
        <v>454768.05200000003</v>
      </c>
      <c r="G6" t="s">
        <v>243</v>
      </c>
      <c r="H6">
        <v>5.7172002047320593E-5</v>
      </c>
    </row>
    <row r="7" spans="1:8" x14ac:dyDescent="0.25">
      <c r="A7" t="s">
        <v>261</v>
      </c>
      <c r="B7">
        <v>12</v>
      </c>
      <c r="C7">
        <v>2</v>
      </c>
      <c r="D7">
        <v>9</v>
      </c>
      <c r="E7">
        <v>243381.53200000001</v>
      </c>
      <c r="G7" t="s">
        <v>243</v>
      </c>
      <c r="H7">
        <v>3.6978976695733842E-5</v>
      </c>
    </row>
    <row r="8" spans="1:8" x14ac:dyDescent="0.25">
      <c r="A8" t="s">
        <v>261</v>
      </c>
      <c r="B8">
        <v>12</v>
      </c>
      <c r="C8">
        <v>3</v>
      </c>
      <c r="D8">
        <v>25</v>
      </c>
      <c r="E8">
        <v>417627.87300000002</v>
      </c>
      <c r="G8" t="s">
        <v>243</v>
      </c>
      <c r="H8">
        <v>5.9861904859017875E-5</v>
      </c>
    </row>
    <row r="9" spans="1:8" x14ac:dyDescent="0.25">
      <c r="A9" t="s">
        <v>261</v>
      </c>
      <c r="B9">
        <v>12</v>
      </c>
      <c r="C9">
        <v>4</v>
      </c>
      <c r="D9">
        <v>45</v>
      </c>
      <c r="E9">
        <v>557780.54</v>
      </c>
      <c r="G9" t="s">
        <v>243</v>
      </c>
      <c r="H9">
        <v>8.0676891309259361E-5</v>
      </c>
    </row>
    <row r="10" spans="1:8" x14ac:dyDescent="0.25">
      <c r="A10" t="s">
        <v>261</v>
      </c>
      <c r="B10">
        <v>15</v>
      </c>
      <c r="C10">
        <v>1</v>
      </c>
      <c r="D10">
        <v>51</v>
      </c>
      <c r="E10">
        <v>486778.38299999997</v>
      </c>
      <c r="G10" t="s">
        <v>242</v>
      </c>
      <c r="H10">
        <v>1.0477047005598028E-4</v>
      </c>
    </row>
    <row r="11" spans="1:8" x14ac:dyDescent="0.25">
      <c r="A11" t="s">
        <v>261</v>
      </c>
      <c r="B11">
        <v>15</v>
      </c>
      <c r="C11">
        <v>2</v>
      </c>
      <c r="D11">
        <v>62</v>
      </c>
      <c r="E11">
        <v>640022.79099999997</v>
      </c>
      <c r="G11" t="s">
        <v>242</v>
      </c>
      <c r="H11">
        <v>9.6871550313276273E-5</v>
      </c>
    </row>
    <row r="12" spans="1:8" x14ac:dyDescent="0.25">
      <c r="A12" t="s">
        <v>261</v>
      </c>
      <c r="B12">
        <v>15</v>
      </c>
      <c r="C12">
        <v>3</v>
      </c>
      <c r="D12">
        <v>79</v>
      </c>
      <c r="E12">
        <v>419659.51500000001</v>
      </c>
      <c r="G12" t="s">
        <v>242</v>
      </c>
      <c r="H12">
        <v>1.8824784659058664E-4</v>
      </c>
    </row>
    <row r="13" spans="1:8" x14ac:dyDescent="0.25">
      <c r="A13" t="s">
        <v>261</v>
      </c>
      <c r="B13">
        <v>15</v>
      </c>
      <c r="C13">
        <v>4</v>
      </c>
      <c r="D13">
        <v>52</v>
      </c>
      <c r="E13">
        <v>599188.89100000006</v>
      </c>
      <c r="G13" t="s">
        <v>242</v>
      </c>
      <c r="H13">
        <v>8.6783985452760991E-5</v>
      </c>
    </row>
    <row r="14" spans="1:8" x14ac:dyDescent="0.25">
      <c r="A14" t="s">
        <v>260</v>
      </c>
      <c r="B14">
        <v>1.4</v>
      </c>
      <c r="C14">
        <v>1</v>
      </c>
      <c r="D14">
        <v>132</v>
      </c>
      <c r="E14">
        <v>549707.58700000006</v>
      </c>
      <c r="G14" t="s">
        <v>239</v>
      </c>
      <c r="H14">
        <v>2.4012766627505176E-4</v>
      </c>
    </row>
    <row r="15" spans="1:8" x14ac:dyDescent="0.25">
      <c r="A15" t="s">
        <v>260</v>
      </c>
      <c r="B15">
        <v>1.4</v>
      </c>
      <c r="C15">
        <v>2</v>
      </c>
      <c r="D15">
        <v>119</v>
      </c>
      <c r="E15">
        <v>560968.74399999995</v>
      </c>
      <c r="G15" t="s">
        <v>239</v>
      </c>
      <c r="H15">
        <v>2.1213303106955281E-4</v>
      </c>
    </row>
    <row r="16" spans="1:8" x14ac:dyDescent="0.25">
      <c r="A16" t="s">
        <v>260</v>
      </c>
      <c r="B16">
        <v>1.4</v>
      </c>
      <c r="C16">
        <v>3</v>
      </c>
      <c r="D16">
        <v>135</v>
      </c>
      <c r="E16">
        <v>620010.82900000003</v>
      </c>
      <c r="G16" t="s">
        <v>239</v>
      </c>
      <c r="H16">
        <v>2.177381324415545E-4</v>
      </c>
    </row>
    <row r="17" spans="1:8" x14ac:dyDescent="0.25">
      <c r="A17" t="s">
        <v>260</v>
      </c>
      <c r="B17">
        <v>1.4</v>
      </c>
      <c r="C17">
        <v>4</v>
      </c>
      <c r="D17">
        <v>117</v>
      </c>
      <c r="E17">
        <v>511579.35199999996</v>
      </c>
      <c r="G17" t="s">
        <v>239</v>
      </c>
      <c r="H17">
        <v>2.2870352281145236E-4</v>
      </c>
    </row>
    <row r="18" spans="1:8" x14ac:dyDescent="0.25">
      <c r="A18" t="s">
        <v>260</v>
      </c>
      <c r="B18">
        <v>1.9</v>
      </c>
      <c r="C18">
        <v>1</v>
      </c>
      <c r="D18">
        <v>164</v>
      </c>
      <c r="E18">
        <v>751441.41399999999</v>
      </c>
      <c r="G18" t="s">
        <v>242</v>
      </c>
      <c r="H18">
        <v>2.1824722053448068E-4</v>
      </c>
    </row>
    <row r="19" spans="1:8" x14ac:dyDescent="0.25">
      <c r="A19" t="s">
        <v>260</v>
      </c>
      <c r="B19">
        <v>1.9</v>
      </c>
      <c r="C19">
        <v>2</v>
      </c>
      <c r="D19">
        <v>165</v>
      </c>
      <c r="E19">
        <v>621985.02500000002</v>
      </c>
      <c r="G19" t="s">
        <v>242</v>
      </c>
      <c r="H19">
        <v>2.6527969865512436E-4</v>
      </c>
    </row>
    <row r="20" spans="1:8" x14ac:dyDescent="0.25">
      <c r="A20" t="s">
        <v>260</v>
      </c>
      <c r="B20">
        <v>1.9</v>
      </c>
      <c r="C20">
        <v>3</v>
      </c>
      <c r="D20">
        <v>147</v>
      </c>
      <c r="E20">
        <v>635283.56900000002</v>
      </c>
      <c r="G20" t="s">
        <v>242</v>
      </c>
      <c r="H20">
        <v>2.3139273101521063E-4</v>
      </c>
    </row>
    <row r="21" spans="1:8" x14ac:dyDescent="0.25">
      <c r="A21" t="s">
        <v>260</v>
      </c>
      <c r="B21">
        <v>1.9</v>
      </c>
      <c r="C21">
        <v>4</v>
      </c>
      <c r="D21">
        <v>152</v>
      </c>
      <c r="E21">
        <v>555676.13399999996</v>
      </c>
      <c r="G21" t="s">
        <v>242</v>
      </c>
      <c r="H21">
        <v>2.7354063041332637E-4</v>
      </c>
    </row>
    <row r="22" spans="1:8" x14ac:dyDescent="0.25">
      <c r="A22" t="s">
        <v>260</v>
      </c>
      <c r="B22">
        <v>2.8</v>
      </c>
      <c r="C22">
        <v>1</v>
      </c>
      <c r="D22">
        <v>46</v>
      </c>
      <c r="E22">
        <v>562741.88300000003</v>
      </c>
      <c r="G22" t="s">
        <v>243</v>
      </c>
      <c r="H22">
        <v>8.1742627285483205E-5</v>
      </c>
    </row>
    <row r="23" spans="1:8" x14ac:dyDescent="0.25">
      <c r="A23" t="s">
        <v>260</v>
      </c>
      <c r="B23">
        <v>2.8</v>
      </c>
      <c r="C23">
        <v>2</v>
      </c>
      <c r="D23">
        <v>46</v>
      </c>
      <c r="E23">
        <v>557770.96500000008</v>
      </c>
      <c r="G23" t="s">
        <v>243</v>
      </c>
      <c r="H23">
        <v>8.2471126836084038E-5</v>
      </c>
    </row>
    <row r="24" spans="1:8" x14ac:dyDescent="0.25">
      <c r="A24" t="s">
        <v>260</v>
      </c>
      <c r="B24">
        <v>2.8</v>
      </c>
      <c r="C24">
        <v>3</v>
      </c>
      <c r="D24">
        <v>57</v>
      </c>
      <c r="E24">
        <v>674533.89899999998</v>
      </c>
      <c r="G24" t="s">
        <v>243</v>
      </c>
      <c r="H24">
        <v>8.450279531466513E-5</v>
      </c>
    </row>
    <row r="25" spans="1:8" x14ac:dyDescent="0.25">
      <c r="A25" t="s">
        <v>260</v>
      </c>
      <c r="B25">
        <v>2.8</v>
      </c>
      <c r="C25">
        <v>4</v>
      </c>
      <c r="D25">
        <v>59</v>
      </c>
      <c r="E25">
        <v>512318.47900000005</v>
      </c>
      <c r="G25" t="s">
        <v>243</v>
      </c>
      <c r="H25">
        <v>1.151627404015618E-4</v>
      </c>
    </row>
    <row r="26" spans="1:8" x14ac:dyDescent="0.25">
      <c r="A26" t="s">
        <v>259</v>
      </c>
      <c r="B26">
        <v>1.5</v>
      </c>
      <c r="C26">
        <v>1</v>
      </c>
      <c r="D26">
        <v>198</v>
      </c>
      <c r="E26">
        <v>577465.06499999994</v>
      </c>
      <c r="G26" t="s">
        <v>239</v>
      </c>
      <c r="H26">
        <v>3.4287788474269003E-4</v>
      </c>
    </row>
    <row r="27" spans="1:8" x14ac:dyDescent="0.25">
      <c r="A27" t="s">
        <v>259</v>
      </c>
      <c r="B27">
        <v>1.5</v>
      </c>
      <c r="C27">
        <v>2</v>
      </c>
      <c r="D27">
        <v>167</v>
      </c>
      <c r="E27">
        <v>518463.19199999998</v>
      </c>
      <c r="G27" t="s">
        <v>239</v>
      </c>
      <c r="H27">
        <v>3.2210579762815644E-4</v>
      </c>
    </row>
    <row r="28" spans="1:8" x14ac:dyDescent="0.25">
      <c r="A28" t="s">
        <v>259</v>
      </c>
      <c r="B28">
        <v>1.5</v>
      </c>
      <c r="C28">
        <v>3</v>
      </c>
      <c r="D28">
        <v>161</v>
      </c>
      <c r="E28">
        <v>463804.16800000001</v>
      </c>
      <c r="G28" t="s">
        <v>239</v>
      </c>
      <c r="H28">
        <v>3.4712926512553459E-4</v>
      </c>
    </row>
    <row r="29" spans="1:8" x14ac:dyDescent="0.25">
      <c r="A29" t="s">
        <v>259</v>
      </c>
      <c r="B29">
        <v>1.5</v>
      </c>
      <c r="C29">
        <v>4</v>
      </c>
      <c r="D29">
        <v>163</v>
      </c>
      <c r="E29">
        <v>645976.01899999997</v>
      </c>
      <c r="G29" t="s">
        <v>239</v>
      </c>
      <c r="H29">
        <v>2.5233134854190308E-4</v>
      </c>
    </row>
    <row r="30" spans="1:8" x14ac:dyDescent="0.25">
      <c r="A30" t="s">
        <v>259</v>
      </c>
      <c r="B30">
        <v>3.2</v>
      </c>
      <c r="C30">
        <v>1</v>
      </c>
      <c r="D30">
        <v>100</v>
      </c>
      <c r="E30">
        <v>648269.99300000002</v>
      </c>
      <c r="G30" t="s">
        <v>242</v>
      </c>
      <c r="H30">
        <v>1.5425671568913726E-4</v>
      </c>
    </row>
    <row r="31" spans="1:8" x14ac:dyDescent="0.25">
      <c r="A31" t="s">
        <v>259</v>
      </c>
      <c r="B31">
        <v>3.2</v>
      </c>
      <c r="C31">
        <v>2</v>
      </c>
      <c r="D31">
        <v>69</v>
      </c>
      <c r="E31">
        <v>770467.23400000005</v>
      </c>
      <c r="G31" t="s">
        <v>242</v>
      </c>
      <c r="H31">
        <v>8.95560472335414E-5</v>
      </c>
    </row>
    <row r="32" spans="1:8" x14ac:dyDescent="0.25">
      <c r="A32" t="s">
        <v>259</v>
      </c>
      <c r="B32">
        <v>3.2</v>
      </c>
      <c r="C32">
        <v>3</v>
      </c>
      <c r="D32">
        <v>170</v>
      </c>
      <c r="E32">
        <v>647998.08700000006</v>
      </c>
      <c r="G32" t="s">
        <v>242</v>
      </c>
      <c r="H32">
        <v>2.6234645350118138E-4</v>
      </c>
    </row>
    <row r="33" spans="1:8" x14ac:dyDescent="0.25">
      <c r="A33" t="s">
        <v>259</v>
      </c>
      <c r="B33">
        <v>3.2</v>
      </c>
      <c r="C33">
        <v>4</v>
      </c>
      <c r="D33">
        <v>201</v>
      </c>
      <c r="E33">
        <v>633054.69800000009</v>
      </c>
      <c r="G33" t="s">
        <v>242</v>
      </c>
      <c r="H33">
        <v>3.1750810891225702E-4</v>
      </c>
    </row>
    <row r="34" spans="1:8" x14ac:dyDescent="0.25">
      <c r="A34" t="s">
        <v>259</v>
      </c>
      <c r="B34">
        <v>3.8</v>
      </c>
      <c r="C34">
        <v>1</v>
      </c>
      <c r="D34">
        <v>63</v>
      </c>
      <c r="E34">
        <v>447022.53599999996</v>
      </c>
      <c r="G34" t="s">
        <v>243</v>
      </c>
      <c r="H34">
        <v>1.4093249204778348E-4</v>
      </c>
    </row>
    <row r="35" spans="1:8" x14ac:dyDescent="0.25">
      <c r="A35" t="s">
        <v>259</v>
      </c>
      <c r="B35">
        <v>3.8</v>
      </c>
      <c r="C35">
        <v>2</v>
      </c>
      <c r="D35">
        <v>60</v>
      </c>
      <c r="E35">
        <v>563840.99900000007</v>
      </c>
      <c r="G35" t="s">
        <v>243</v>
      </c>
      <c r="H35">
        <v>1.0641297831554103E-4</v>
      </c>
    </row>
    <row r="36" spans="1:8" x14ac:dyDescent="0.25">
      <c r="A36" t="s">
        <v>259</v>
      </c>
      <c r="B36">
        <v>3.8</v>
      </c>
      <c r="C36">
        <v>3</v>
      </c>
      <c r="D36">
        <v>79</v>
      </c>
      <c r="E36">
        <v>456579.48800000001</v>
      </c>
      <c r="G36" t="s">
        <v>243</v>
      </c>
      <c r="H36">
        <v>1.73025731721001E-4</v>
      </c>
    </row>
    <row r="37" spans="1:8" x14ac:dyDescent="0.25">
      <c r="A37" t="s">
        <v>259</v>
      </c>
      <c r="B37">
        <v>3.8</v>
      </c>
      <c r="C37">
        <v>4</v>
      </c>
      <c r="D37">
        <v>67</v>
      </c>
      <c r="E37">
        <v>579799.25099999993</v>
      </c>
      <c r="G37" t="s">
        <v>243</v>
      </c>
      <c r="H37">
        <v>1.1555723793096106E-4</v>
      </c>
    </row>
    <row r="38" spans="1:8" x14ac:dyDescent="0.25">
      <c r="A38" t="s">
        <v>254</v>
      </c>
      <c r="B38" t="s">
        <v>255</v>
      </c>
      <c r="C38">
        <v>1</v>
      </c>
      <c r="D38">
        <v>103</v>
      </c>
      <c r="E38">
        <v>487674.52600000001</v>
      </c>
      <c r="G38" t="s">
        <v>239</v>
      </c>
      <c r="H38">
        <v>2.1120643894366546E-4</v>
      </c>
    </row>
    <row r="39" spans="1:8" x14ac:dyDescent="0.25">
      <c r="A39" t="s">
        <v>254</v>
      </c>
      <c r="B39" t="s">
        <v>255</v>
      </c>
      <c r="C39">
        <v>2</v>
      </c>
      <c r="D39">
        <v>200</v>
      </c>
      <c r="E39">
        <v>436824.114</v>
      </c>
      <c r="G39" t="s">
        <v>239</v>
      </c>
      <c r="H39">
        <v>4.5785018177819736E-4</v>
      </c>
    </row>
    <row r="40" spans="1:8" x14ac:dyDescent="0.25">
      <c r="A40" t="s">
        <v>254</v>
      </c>
      <c r="B40" t="s">
        <v>255</v>
      </c>
      <c r="C40">
        <v>3</v>
      </c>
      <c r="D40">
        <v>153</v>
      </c>
      <c r="E40">
        <v>523629.42099999997</v>
      </c>
      <c r="G40" t="s">
        <v>239</v>
      </c>
      <c r="H40">
        <v>2.9219137402136159E-4</v>
      </c>
    </row>
    <row r="41" spans="1:8" x14ac:dyDescent="0.25">
      <c r="A41" t="s">
        <v>254</v>
      </c>
      <c r="B41" t="s">
        <v>255</v>
      </c>
      <c r="C41">
        <v>4</v>
      </c>
      <c r="D41">
        <v>166</v>
      </c>
      <c r="E41">
        <v>497331.05000000005</v>
      </c>
      <c r="G41" t="s">
        <v>239</v>
      </c>
      <c r="H41">
        <v>3.337816933006696E-4</v>
      </c>
    </row>
    <row r="42" spans="1:8" x14ac:dyDescent="0.25">
      <c r="A42" t="s">
        <v>254</v>
      </c>
      <c r="B42" t="s">
        <v>256</v>
      </c>
      <c r="C42">
        <v>1</v>
      </c>
      <c r="D42">
        <v>116</v>
      </c>
      <c r="E42">
        <v>521295.23499999999</v>
      </c>
      <c r="G42" t="s">
        <v>242</v>
      </c>
      <c r="H42">
        <v>2.2252265551592852E-4</v>
      </c>
    </row>
    <row r="43" spans="1:8" x14ac:dyDescent="0.25">
      <c r="A43" t="s">
        <v>254</v>
      </c>
      <c r="B43" t="s">
        <v>256</v>
      </c>
      <c r="C43">
        <v>2</v>
      </c>
      <c r="D43">
        <v>91</v>
      </c>
      <c r="E43">
        <v>463936.29200000002</v>
      </c>
      <c r="G43" t="s">
        <v>242</v>
      </c>
      <c r="H43">
        <v>1.9614762106172974E-4</v>
      </c>
    </row>
    <row r="44" spans="1:8" x14ac:dyDescent="0.25">
      <c r="A44" t="s">
        <v>254</v>
      </c>
      <c r="B44" t="s">
        <v>256</v>
      </c>
      <c r="C44">
        <v>3</v>
      </c>
      <c r="D44">
        <v>150</v>
      </c>
      <c r="E44">
        <v>629343.745</v>
      </c>
      <c r="G44" t="s">
        <v>242</v>
      </c>
      <c r="H44">
        <v>2.3834351448110444E-4</v>
      </c>
    </row>
    <row r="45" spans="1:8" x14ac:dyDescent="0.25">
      <c r="A45" t="s">
        <v>254</v>
      </c>
      <c r="B45" t="s">
        <v>256</v>
      </c>
      <c r="C45">
        <v>4</v>
      </c>
      <c r="D45">
        <v>82</v>
      </c>
      <c r="E45">
        <v>442922.87</v>
      </c>
      <c r="G45" t="s">
        <v>242</v>
      </c>
      <c r="H45">
        <v>1.8513381347863117E-4</v>
      </c>
    </row>
    <row r="46" spans="1:8" x14ac:dyDescent="0.25">
      <c r="A46" t="s">
        <v>254</v>
      </c>
      <c r="B46" t="s">
        <v>257</v>
      </c>
      <c r="C46">
        <v>1</v>
      </c>
      <c r="D46">
        <v>26</v>
      </c>
      <c r="E46">
        <v>454919.32400000002</v>
      </c>
      <c r="G46" t="s">
        <v>243</v>
      </c>
      <c r="H46">
        <v>5.7152990933398994E-5</v>
      </c>
    </row>
    <row r="47" spans="1:8" x14ac:dyDescent="0.25">
      <c r="A47" t="s">
        <v>254</v>
      </c>
      <c r="B47" t="s">
        <v>257</v>
      </c>
      <c r="C47">
        <v>2</v>
      </c>
      <c r="D47">
        <v>21</v>
      </c>
      <c r="E47">
        <v>434997.359</v>
      </c>
      <c r="G47" t="s">
        <v>243</v>
      </c>
      <c r="H47">
        <v>4.8276155166266192E-5</v>
      </c>
    </row>
    <row r="48" spans="1:8" x14ac:dyDescent="0.25">
      <c r="A48" t="s">
        <v>254</v>
      </c>
      <c r="B48" t="s">
        <v>257</v>
      </c>
      <c r="C48">
        <v>3</v>
      </c>
      <c r="D48">
        <v>35</v>
      </c>
      <c r="E48">
        <v>530771.76399999997</v>
      </c>
      <c r="G48" t="s">
        <v>243</v>
      </c>
      <c r="H48">
        <v>6.5941714261951584E-5</v>
      </c>
    </row>
    <row r="49" spans="1:8" x14ac:dyDescent="0.25">
      <c r="A49" t="s">
        <v>254</v>
      </c>
      <c r="B49" t="s">
        <v>257</v>
      </c>
      <c r="C49">
        <v>4</v>
      </c>
      <c r="D49">
        <v>28</v>
      </c>
      <c r="E49">
        <v>446744.88500000001</v>
      </c>
      <c r="G49" t="s">
        <v>243</v>
      </c>
      <c r="H49">
        <v>6.2675591685845493E-5</v>
      </c>
    </row>
    <row r="50" spans="1:8" x14ac:dyDescent="0.25">
      <c r="A50" t="s">
        <v>248</v>
      </c>
      <c r="B50" t="s">
        <v>249</v>
      </c>
      <c r="C50">
        <v>1</v>
      </c>
      <c r="D50">
        <v>123</v>
      </c>
      <c r="E50">
        <v>490832.09299999999</v>
      </c>
      <c r="G50" t="s">
        <v>239</v>
      </c>
      <c r="H50">
        <v>2.5059486075618126E-4</v>
      </c>
    </row>
    <row r="51" spans="1:8" x14ac:dyDescent="0.25">
      <c r="A51" t="s">
        <v>248</v>
      </c>
      <c r="B51" t="s">
        <v>249</v>
      </c>
      <c r="C51">
        <v>2</v>
      </c>
      <c r="D51">
        <v>103</v>
      </c>
      <c r="E51">
        <v>461494.875</v>
      </c>
      <c r="G51" t="s">
        <v>239</v>
      </c>
      <c r="H51">
        <v>2.2318774395923682E-4</v>
      </c>
    </row>
    <row r="52" spans="1:8" x14ac:dyDescent="0.25">
      <c r="A52" t="s">
        <v>248</v>
      </c>
      <c r="B52" t="s">
        <v>249</v>
      </c>
      <c r="C52">
        <v>3</v>
      </c>
      <c r="D52">
        <v>144</v>
      </c>
      <c r="E52">
        <v>624602.60800000001</v>
      </c>
      <c r="G52" t="s">
        <v>239</v>
      </c>
      <c r="H52">
        <v>2.3054658779138494E-4</v>
      </c>
    </row>
    <row r="53" spans="1:8" x14ac:dyDescent="0.25">
      <c r="A53" t="s">
        <v>248</v>
      </c>
      <c r="B53" t="s">
        <v>249</v>
      </c>
      <c r="C53">
        <v>4</v>
      </c>
      <c r="D53">
        <v>76</v>
      </c>
      <c r="E53">
        <v>579286.07499999995</v>
      </c>
      <c r="G53" t="s">
        <v>239</v>
      </c>
      <c r="H53">
        <v>1.3119597255984447E-4</v>
      </c>
    </row>
    <row r="54" spans="1:8" x14ac:dyDescent="0.25">
      <c r="A54" t="s">
        <v>248</v>
      </c>
      <c r="B54" t="s">
        <v>251</v>
      </c>
      <c r="C54">
        <v>1</v>
      </c>
      <c r="D54">
        <v>143</v>
      </c>
      <c r="E54">
        <v>661281.31199999992</v>
      </c>
      <c r="G54" t="s">
        <v>242</v>
      </c>
      <c r="H54">
        <v>2.1624684896584529E-4</v>
      </c>
    </row>
    <row r="55" spans="1:8" x14ac:dyDescent="0.25">
      <c r="A55" t="s">
        <v>248</v>
      </c>
      <c r="B55" t="s">
        <v>251</v>
      </c>
      <c r="C55">
        <v>2</v>
      </c>
      <c r="D55">
        <v>139</v>
      </c>
      <c r="E55">
        <v>641154.45900000003</v>
      </c>
      <c r="G55" t="s">
        <v>242</v>
      </c>
      <c r="H55">
        <v>2.1679643344724831E-4</v>
      </c>
    </row>
    <row r="56" spans="1:8" x14ac:dyDescent="0.25">
      <c r="A56" t="s">
        <v>248</v>
      </c>
      <c r="B56" t="s">
        <v>251</v>
      </c>
      <c r="C56">
        <v>3</v>
      </c>
      <c r="D56">
        <v>107</v>
      </c>
      <c r="E56">
        <v>630176.69900000002</v>
      </c>
      <c r="G56" t="s">
        <v>242</v>
      </c>
      <c r="H56">
        <v>1.6979364703549599E-4</v>
      </c>
    </row>
    <row r="57" spans="1:8" x14ac:dyDescent="0.25">
      <c r="A57" t="s">
        <v>248</v>
      </c>
      <c r="B57" t="s">
        <v>251</v>
      </c>
      <c r="C57">
        <v>4</v>
      </c>
      <c r="D57">
        <v>133</v>
      </c>
      <c r="E57">
        <v>621701.63</v>
      </c>
      <c r="G57" t="s">
        <v>242</v>
      </c>
      <c r="H57">
        <v>2.1392898712522276E-4</v>
      </c>
    </row>
    <row r="58" spans="1:8" x14ac:dyDescent="0.25">
      <c r="A58" t="s">
        <v>248</v>
      </c>
      <c r="B58" t="s">
        <v>252</v>
      </c>
      <c r="C58">
        <v>1</v>
      </c>
      <c r="D58">
        <v>50</v>
      </c>
      <c r="E58">
        <v>454130.41200000001</v>
      </c>
      <c r="G58" t="s">
        <v>243</v>
      </c>
      <c r="H58">
        <v>1.1010053209120907E-4</v>
      </c>
    </row>
    <row r="59" spans="1:8" x14ac:dyDescent="0.25">
      <c r="A59" t="s">
        <v>248</v>
      </c>
      <c r="B59" t="s">
        <v>252</v>
      </c>
      <c r="C59">
        <v>2</v>
      </c>
      <c r="D59">
        <v>32</v>
      </c>
      <c r="E59">
        <v>693027.39500000002</v>
      </c>
      <c r="G59" t="s">
        <v>243</v>
      </c>
      <c r="H59">
        <v>4.6174220861788584E-5</v>
      </c>
    </row>
    <row r="60" spans="1:8" x14ac:dyDescent="0.25">
      <c r="A60" t="s">
        <v>248</v>
      </c>
      <c r="B60" t="s">
        <v>252</v>
      </c>
      <c r="C60">
        <v>3</v>
      </c>
      <c r="D60">
        <v>48</v>
      </c>
      <c r="E60">
        <v>631995.79399999999</v>
      </c>
      <c r="G60" t="s">
        <v>243</v>
      </c>
      <c r="H60">
        <v>7.5949872539816306E-5</v>
      </c>
    </row>
    <row r="61" spans="1:8" x14ac:dyDescent="0.25">
      <c r="A61" t="s">
        <v>248</v>
      </c>
      <c r="B61" t="s">
        <v>252</v>
      </c>
      <c r="C61">
        <v>4</v>
      </c>
      <c r="D61">
        <v>32</v>
      </c>
      <c r="E61">
        <v>617297.50399999996</v>
      </c>
      <c r="G61" t="s">
        <v>243</v>
      </c>
      <c r="H61">
        <v>5.1838861801067643E-5</v>
      </c>
    </row>
    <row r="62" spans="1:8" x14ac:dyDescent="0.25">
      <c r="A62" t="s">
        <v>247</v>
      </c>
      <c r="B62">
        <v>1.7</v>
      </c>
      <c r="C62">
        <v>1</v>
      </c>
      <c r="D62">
        <v>43</v>
      </c>
      <c r="E62">
        <v>333068.66899999999</v>
      </c>
      <c r="G62" t="s">
        <v>239</v>
      </c>
      <c r="H62">
        <v>1.2910250648643268E-4</v>
      </c>
    </row>
    <row r="63" spans="1:8" x14ac:dyDescent="0.25">
      <c r="A63" t="s">
        <v>247</v>
      </c>
      <c r="B63">
        <v>1.7</v>
      </c>
      <c r="C63">
        <v>2</v>
      </c>
      <c r="D63">
        <v>47</v>
      </c>
      <c r="E63">
        <v>417754.25199999998</v>
      </c>
      <c r="G63" t="s">
        <v>239</v>
      </c>
      <c r="H63">
        <v>1.1250633542324784E-4</v>
      </c>
    </row>
    <row r="64" spans="1:8" x14ac:dyDescent="0.25">
      <c r="A64" t="s">
        <v>247</v>
      </c>
      <c r="B64">
        <v>1.7</v>
      </c>
      <c r="C64">
        <v>3</v>
      </c>
      <c r="D64">
        <v>58</v>
      </c>
      <c r="E64">
        <v>342392.011</v>
      </c>
      <c r="G64" t="s">
        <v>239</v>
      </c>
      <c r="H64">
        <v>1.6939647578401005E-4</v>
      </c>
    </row>
    <row r="65" spans="1:8" x14ac:dyDescent="0.25">
      <c r="A65" t="s">
        <v>247</v>
      </c>
      <c r="B65">
        <v>1.7</v>
      </c>
      <c r="C65">
        <v>4</v>
      </c>
      <c r="D65">
        <v>27</v>
      </c>
      <c r="E65">
        <v>450961.35600000003</v>
      </c>
      <c r="G65" t="s">
        <v>239</v>
      </c>
      <c r="H65">
        <v>5.9872092454857699E-5</v>
      </c>
    </row>
    <row r="66" spans="1:8" x14ac:dyDescent="0.25">
      <c r="A66" t="s">
        <v>247</v>
      </c>
      <c r="B66">
        <v>4.3</v>
      </c>
      <c r="C66">
        <v>1</v>
      </c>
      <c r="D66">
        <v>47</v>
      </c>
      <c r="E66">
        <v>384459.06599999999</v>
      </c>
      <c r="G66" t="s">
        <v>242</v>
      </c>
      <c r="H66">
        <v>1.2224968574417751E-4</v>
      </c>
    </row>
    <row r="67" spans="1:8" x14ac:dyDescent="0.25">
      <c r="A67" t="s">
        <v>247</v>
      </c>
      <c r="B67">
        <v>4.3</v>
      </c>
      <c r="C67">
        <v>2</v>
      </c>
      <c r="D67">
        <v>47</v>
      </c>
      <c r="E67">
        <v>349166.70400000003</v>
      </c>
      <c r="G67" t="s">
        <v>242</v>
      </c>
      <c r="H67">
        <v>1.3460619085833568E-4</v>
      </c>
    </row>
    <row r="68" spans="1:8" x14ac:dyDescent="0.25">
      <c r="A68" t="s">
        <v>247</v>
      </c>
      <c r="B68">
        <v>4.3</v>
      </c>
      <c r="C68">
        <v>3</v>
      </c>
      <c r="D68">
        <v>32</v>
      </c>
      <c r="E68">
        <v>385027.772</v>
      </c>
      <c r="G68" t="s">
        <v>242</v>
      </c>
      <c r="H68">
        <v>8.3110887907587091E-5</v>
      </c>
    </row>
    <row r="69" spans="1:8" x14ac:dyDescent="0.25">
      <c r="A69" t="s">
        <v>247</v>
      </c>
      <c r="B69">
        <v>4.3</v>
      </c>
      <c r="C69">
        <v>4</v>
      </c>
      <c r="D69">
        <v>42</v>
      </c>
      <c r="E69">
        <v>319879.272</v>
      </c>
      <c r="G69" t="s">
        <v>242</v>
      </c>
      <c r="H69">
        <v>1.3129953603245665E-4</v>
      </c>
    </row>
    <row r="70" spans="1:8" x14ac:dyDescent="0.25">
      <c r="A70" t="s">
        <v>247</v>
      </c>
      <c r="B70">
        <v>5.0999999999999996</v>
      </c>
      <c r="C70">
        <v>1</v>
      </c>
      <c r="D70">
        <v>37</v>
      </c>
      <c r="E70">
        <v>517425.34899999999</v>
      </c>
      <c r="G70" t="s">
        <v>243</v>
      </c>
      <c r="H70">
        <v>7.1507899780147801E-5</v>
      </c>
    </row>
    <row r="71" spans="1:8" x14ac:dyDescent="0.25">
      <c r="A71" t="s">
        <v>247</v>
      </c>
      <c r="B71">
        <v>5.0999999999999996</v>
      </c>
      <c r="C71">
        <v>2</v>
      </c>
      <c r="D71">
        <v>34</v>
      </c>
      <c r="E71">
        <v>304506.95999999996</v>
      </c>
      <c r="G71" t="s">
        <v>243</v>
      </c>
      <c r="H71">
        <v>1.1165590435108611E-4</v>
      </c>
    </row>
    <row r="72" spans="1:8" x14ac:dyDescent="0.25">
      <c r="A72" t="s">
        <v>247</v>
      </c>
      <c r="B72">
        <v>5.0999999999999996</v>
      </c>
      <c r="C72">
        <v>3</v>
      </c>
      <c r="D72">
        <v>31</v>
      </c>
      <c r="E72">
        <v>313121.81099999999</v>
      </c>
      <c r="G72" t="s">
        <v>243</v>
      </c>
      <c r="H72">
        <v>9.9003004297263731E-5</v>
      </c>
    </row>
    <row r="73" spans="1:8" x14ac:dyDescent="0.25">
      <c r="A73" t="s">
        <v>247</v>
      </c>
      <c r="B73">
        <v>5.0999999999999996</v>
      </c>
      <c r="C73">
        <v>4</v>
      </c>
      <c r="D73">
        <v>23</v>
      </c>
      <c r="E73">
        <v>357228.16800000001</v>
      </c>
      <c r="G73" t="s">
        <v>243</v>
      </c>
      <c r="H73">
        <v>6.4384620419966431E-5</v>
      </c>
    </row>
    <row r="74" spans="1:8" x14ac:dyDescent="0.25">
      <c r="A74" t="s">
        <v>244</v>
      </c>
      <c r="B74">
        <v>1.5</v>
      </c>
      <c r="C74">
        <v>1</v>
      </c>
      <c r="D74">
        <v>39</v>
      </c>
      <c r="E74">
        <v>380931.93599999999</v>
      </c>
      <c r="G74" t="s">
        <v>239</v>
      </c>
      <c r="H74">
        <v>1.0238049455638186E-4</v>
      </c>
    </row>
    <row r="75" spans="1:8" x14ac:dyDescent="0.25">
      <c r="A75" t="s">
        <v>244</v>
      </c>
      <c r="B75">
        <v>1.5</v>
      </c>
      <c r="C75">
        <v>2</v>
      </c>
      <c r="D75">
        <v>58</v>
      </c>
      <c r="E75">
        <v>377222.89599999995</v>
      </c>
      <c r="G75" t="s">
        <v>239</v>
      </c>
      <c r="H75">
        <v>1.5375524819681149E-4</v>
      </c>
    </row>
    <row r="76" spans="1:8" x14ac:dyDescent="0.25">
      <c r="A76" t="s">
        <v>244</v>
      </c>
      <c r="B76">
        <v>1.5</v>
      </c>
      <c r="C76">
        <v>3</v>
      </c>
      <c r="D76">
        <v>36</v>
      </c>
      <c r="E76">
        <v>344745.34499999997</v>
      </c>
      <c r="G76" t="s">
        <v>239</v>
      </c>
      <c r="H76">
        <v>1.0442490528769867E-4</v>
      </c>
    </row>
    <row r="77" spans="1:8" x14ac:dyDescent="0.25">
      <c r="A77" t="s">
        <v>244</v>
      </c>
      <c r="B77">
        <v>1.5</v>
      </c>
      <c r="C77">
        <v>4</v>
      </c>
      <c r="D77">
        <v>42</v>
      </c>
      <c r="E77">
        <v>327622.87199999997</v>
      </c>
      <c r="G77" t="s">
        <v>239</v>
      </c>
      <c r="H77">
        <v>1.2819617795182506E-4</v>
      </c>
    </row>
    <row r="78" spans="1:8" x14ac:dyDescent="0.25">
      <c r="A78" t="s">
        <v>244</v>
      </c>
      <c r="B78">
        <v>3.1</v>
      </c>
      <c r="C78">
        <v>1</v>
      </c>
      <c r="D78">
        <v>59</v>
      </c>
      <c r="E78">
        <v>331046.60100000002</v>
      </c>
      <c r="G78" t="s">
        <v>242</v>
      </c>
      <c r="H78">
        <v>1.7822264243697822E-4</v>
      </c>
    </row>
    <row r="79" spans="1:8" x14ac:dyDescent="0.25">
      <c r="A79" t="s">
        <v>244</v>
      </c>
      <c r="B79">
        <v>3.1</v>
      </c>
      <c r="C79">
        <v>2</v>
      </c>
      <c r="D79">
        <v>52</v>
      </c>
      <c r="E79">
        <v>339579.11499999999</v>
      </c>
      <c r="G79" t="s">
        <v>242</v>
      </c>
      <c r="H79">
        <v>1.5313073655899009E-4</v>
      </c>
    </row>
    <row r="80" spans="1:8" x14ac:dyDescent="0.25">
      <c r="A80" t="s">
        <v>244</v>
      </c>
      <c r="B80">
        <v>3.1</v>
      </c>
      <c r="C80">
        <v>3</v>
      </c>
      <c r="D80">
        <v>69</v>
      </c>
      <c r="E80">
        <v>429308.37899999996</v>
      </c>
      <c r="G80" t="s">
        <v>242</v>
      </c>
      <c r="H80">
        <v>1.6072362752556481E-4</v>
      </c>
    </row>
    <row r="81" spans="1:8" x14ac:dyDescent="0.25">
      <c r="A81" t="s">
        <v>244</v>
      </c>
      <c r="B81">
        <v>3.1</v>
      </c>
      <c r="C81">
        <v>4</v>
      </c>
      <c r="D81">
        <v>72</v>
      </c>
      <c r="E81">
        <v>466615.14800000004</v>
      </c>
      <c r="G81" t="s">
        <v>242</v>
      </c>
      <c r="H81">
        <v>1.5430274886832433E-4</v>
      </c>
    </row>
    <row r="82" spans="1:8" x14ac:dyDescent="0.25">
      <c r="A82" t="s">
        <v>244</v>
      </c>
      <c r="B82">
        <v>4.5</v>
      </c>
      <c r="C82">
        <v>1</v>
      </c>
      <c r="D82">
        <v>24</v>
      </c>
      <c r="E82">
        <v>433626.33600000001</v>
      </c>
      <c r="G82" t="s">
        <v>243</v>
      </c>
      <c r="H82">
        <v>5.5347191827389379E-5</v>
      </c>
    </row>
    <row r="83" spans="1:8" x14ac:dyDescent="0.25">
      <c r="A83" t="s">
        <v>244</v>
      </c>
      <c r="B83">
        <v>4.5</v>
      </c>
      <c r="C83">
        <v>2</v>
      </c>
      <c r="D83">
        <v>28</v>
      </c>
      <c r="E83">
        <v>277557.54300000001</v>
      </c>
      <c r="G83" t="s">
        <v>243</v>
      </c>
      <c r="H83">
        <v>1.0087998220967103E-4</v>
      </c>
    </row>
    <row r="84" spans="1:8" x14ac:dyDescent="0.25">
      <c r="A84" t="s">
        <v>244</v>
      </c>
      <c r="B84">
        <v>4.5</v>
      </c>
      <c r="C84">
        <v>3</v>
      </c>
      <c r="D84">
        <v>41</v>
      </c>
      <c r="E84">
        <v>392342.44900000002</v>
      </c>
      <c r="G84" t="s">
        <v>243</v>
      </c>
      <c r="H84">
        <v>1.0450054564450148E-4</v>
      </c>
    </row>
    <row r="85" spans="1:8" x14ac:dyDescent="0.25">
      <c r="A85" t="s">
        <v>244</v>
      </c>
      <c r="B85">
        <v>4.5</v>
      </c>
      <c r="C85">
        <v>4</v>
      </c>
      <c r="D85">
        <v>46</v>
      </c>
      <c r="E85">
        <v>302618.93099999998</v>
      </c>
      <c r="G85" t="s">
        <v>243</v>
      </c>
      <c r="H85">
        <v>1.5200635283454887E-4</v>
      </c>
    </row>
    <row r="86" spans="1:8" x14ac:dyDescent="0.25">
      <c r="A86" t="s">
        <v>237</v>
      </c>
      <c r="B86">
        <v>3.1</v>
      </c>
      <c r="C86">
        <v>2</v>
      </c>
      <c r="D86">
        <v>71</v>
      </c>
      <c r="E86">
        <v>459208.55900000001</v>
      </c>
      <c r="F86" t="s">
        <v>241</v>
      </c>
      <c r="G86" t="s">
        <v>239</v>
      </c>
      <c r="H86">
        <v>1.5461384290095515E-4</v>
      </c>
    </row>
    <row r="87" spans="1:8" x14ac:dyDescent="0.25">
      <c r="A87" t="s">
        <v>237</v>
      </c>
      <c r="B87">
        <v>3.1</v>
      </c>
      <c r="C87">
        <v>3</v>
      </c>
      <c r="D87">
        <v>60</v>
      </c>
      <c r="E87">
        <v>247559.70600000001</v>
      </c>
      <c r="F87" t="s">
        <v>241</v>
      </c>
      <c r="G87" t="s">
        <v>239</v>
      </c>
      <c r="H87">
        <v>2.4236577498601487E-4</v>
      </c>
    </row>
    <row r="88" spans="1:8" x14ac:dyDescent="0.25">
      <c r="A88" t="s">
        <v>237</v>
      </c>
      <c r="B88">
        <v>3.4</v>
      </c>
      <c r="C88">
        <v>2</v>
      </c>
      <c r="D88">
        <v>54</v>
      </c>
      <c r="E88">
        <v>332241.45999999996</v>
      </c>
      <c r="F88" t="s">
        <v>241</v>
      </c>
      <c r="G88" t="s">
        <v>239</v>
      </c>
      <c r="H88">
        <v>1.6253239436161884E-4</v>
      </c>
    </row>
    <row r="89" spans="1:8" x14ac:dyDescent="0.25">
      <c r="A89" t="s">
        <v>237</v>
      </c>
      <c r="B89">
        <v>3.4</v>
      </c>
      <c r="C89">
        <v>4</v>
      </c>
      <c r="D89">
        <v>76</v>
      </c>
      <c r="E89">
        <v>433450.17099999997</v>
      </c>
      <c r="F89" t="s">
        <v>241</v>
      </c>
      <c r="G89" t="s">
        <v>239</v>
      </c>
      <c r="H89">
        <v>1.7533733998688399E-4</v>
      </c>
    </row>
    <row r="90" spans="1:8" x14ac:dyDescent="0.25">
      <c r="A90" t="s">
        <v>237</v>
      </c>
      <c r="B90">
        <v>3.5</v>
      </c>
      <c r="C90">
        <v>2</v>
      </c>
      <c r="D90">
        <v>83</v>
      </c>
      <c r="E90">
        <v>616803.47699999996</v>
      </c>
      <c r="F90" t="s">
        <v>241</v>
      </c>
      <c r="G90" t="s">
        <v>239</v>
      </c>
      <c r="H90">
        <v>1.3456474078858024E-4</v>
      </c>
    </row>
    <row r="91" spans="1:8" x14ac:dyDescent="0.25">
      <c r="A91" t="s">
        <v>237</v>
      </c>
      <c r="B91">
        <v>3.5</v>
      </c>
      <c r="C91">
        <v>4</v>
      </c>
      <c r="D91">
        <v>80</v>
      </c>
      <c r="E91">
        <v>645005.19699999993</v>
      </c>
      <c r="F91" t="s">
        <v>241</v>
      </c>
      <c r="G91" t="s">
        <v>239</v>
      </c>
      <c r="H91">
        <v>1.2403000839697112E-4</v>
      </c>
    </row>
    <row r="92" spans="1:8" x14ac:dyDescent="0.25">
      <c r="A92" t="s">
        <v>237</v>
      </c>
      <c r="B92">
        <v>4.2</v>
      </c>
      <c r="C92">
        <v>1</v>
      </c>
      <c r="D92">
        <v>33</v>
      </c>
      <c r="E92">
        <v>375547.41399999999</v>
      </c>
      <c r="F92" t="s">
        <v>241</v>
      </c>
      <c r="G92" t="s">
        <v>242</v>
      </c>
      <c r="H92">
        <v>8.7871727429868551E-5</v>
      </c>
    </row>
    <row r="93" spans="1:8" x14ac:dyDescent="0.25">
      <c r="A93" t="s">
        <v>237</v>
      </c>
      <c r="B93">
        <v>4.2</v>
      </c>
      <c r="C93">
        <v>4</v>
      </c>
      <c r="D93">
        <v>135</v>
      </c>
      <c r="E93">
        <v>432856.57200000004</v>
      </c>
      <c r="F93" t="s">
        <v>241</v>
      </c>
      <c r="G93" t="s">
        <v>242</v>
      </c>
      <c r="H93">
        <v>3.1188159943197071E-4</v>
      </c>
    </row>
    <row r="94" spans="1:8" x14ac:dyDescent="0.25">
      <c r="A94" t="s">
        <v>237</v>
      </c>
      <c r="B94">
        <v>4.4000000000000004</v>
      </c>
      <c r="C94">
        <v>2</v>
      </c>
      <c r="D94">
        <v>0</v>
      </c>
      <c r="E94">
        <v>323854.47399999999</v>
      </c>
      <c r="F94" t="s">
        <v>241</v>
      </c>
      <c r="G94" t="s">
        <v>243</v>
      </c>
      <c r="H94">
        <v>0</v>
      </c>
    </row>
    <row r="95" spans="1:8" x14ac:dyDescent="0.25">
      <c r="A95" t="s">
        <v>237</v>
      </c>
      <c r="B95">
        <v>4.4000000000000004</v>
      </c>
      <c r="C95">
        <v>4</v>
      </c>
      <c r="D95">
        <v>24</v>
      </c>
      <c r="E95">
        <v>382182.32400000002</v>
      </c>
      <c r="F95" t="s">
        <v>241</v>
      </c>
      <c r="G95" t="s">
        <v>243</v>
      </c>
      <c r="H95">
        <v>6.2797252758345777E-5</v>
      </c>
    </row>
    <row r="96" spans="1:8" x14ac:dyDescent="0.25">
      <c r="A96" t="s">
        <v>237</v>
      </c>
      <c r="B96">
        <v>3.1</v>
      </c>
      <c r="C96">
        <v>1</v>
      </c>
      <c r="D96">
        <v>173</v>
      </c>
      <c r="E96">
        <v>541039.12</v>
      </c>
      <c r="G96" t="s">
        <v>239</v>
      </c>
      <c r="H96">
        <v>3.1975506687945224E-4</v>
      </c>
    </row>
    <row r="97" spans="1:8" x14ac:dyDescent="0.25">
      <c r="A97" t="s">
        <v>237</v>
      </c>
      <c r="B97">
        <v>3.1</v>
      </c>
      <c r="C97">
        <v>4</v>
      </c>
      <c r="D97">
        <v>165</v>
      </c>
      <c r="E97">
        <v>518851.90300000005</v>
      </c>
      <c r="G97" t="s">
        <v>239</v>
      </c>
      <c r="H97">
        <v>3.180098194609493E-4</v>
      </c>
    </row>
    <row r="98" spans="1:8" x14ac:dyDescent="0.25">
      <c r="A98" t="s">
        <v>237</v>
      </c>
      <c r="B98">
        <v>3.4</v>
      </c>
      <c r="C98">
        <v>1</v>
      </c>
      <c r="D98">
        <v>131</v>
      </c>
      <c r="E98">
        <v>400662.41700000002</v>
      </c>
      <c r="G98" t="s">
        <v>239</v>
      </c>
      <c r="H98">
        <v>3.2695854275745559E-4</v>
      </c>
    </row>
    <row r="99" spans="1:8" x14ac:dyDescent="0.25">
      <c r="A99" t="s">
        <v>237</v>
      </c>
      <c r="B99">
        <v>3.4</v>
      </c>
      <c r="C99">
        <v>3</v>
      </c>
      <c r="D99">
        <v>158</v>
      </c>
      <c r="E99">
        <v>483283.80499999999</v>
      </c>
      <c r="G99" t="s">
        <v>239</v>
      </c>
      <c r="H99">
        <v>3.2693005303581404E-4</v>
      </c>
    </row>
    <row r="100" spans="1:8" x14ac:dyDescent="0.25">
      <c r="A100" t="s">
        <v>237</v>
      </c>
      <c r="B100">
        <v>3.5</v>
      </c>
      <c r="C100">
        <v>1</v>
      </c>
      <c r="D100">
        <v>95</v>
      </c>
      <c r="E100">
        <v>560740.87899999996</v>
      </c>
      <c r="G100" t="s">
        <v>239</v>
      </c>
      <c r="H100">
        <v>1.6941871648348293E-4</v>
      </c>
    </row>
    <row r="101" spans="1:8" x14ac:dyDescent="0.25">
      <c r="A101" t="s">
        <v>237</v>
      </c>
      <c r="B101">
        <v>3.5</v>
      </c>
      <c r="C101">
        <v>3</v>
      </c>
      <c r="D101">
        <v>218</v>
      </c>
      <c r="E101">
        <v>539746.60499999998</v>
      </c>
      <c r="G101" t="s">
        <v>239</v>
      </c>
      <c r="H101">
        <v>4.0389323060216378E-4</v>
      </c>
    </row>
    <row r="102" spans="1:8" x14ac:dyDescent="0.25">
      <c r="A102" t="s">
        <v>237</v>
      </c>
      <c r="B102">
        <v>4.2</v>
      </c>
      <c r="C102">
        <v>2</v>
      </c>
      <c r="D102">
        <v>162</v>
      </c>
      <c r="E102">
        <v>474500.44799999997</v>
      </c>
      <c r="G102" t="s">
        <v>242</v>
      </c>
      <c r="H102">
        <v>3.4141169030044838E-4</v>
      </c>
    </row>
    <row r="103" spans="1:8" x14ac:dyDescent="0.25">
      <c r="A103" t="s">
        <v>237</v>
      </c>
      <c r="B103">
        <v>4.2</v>
      </c>
      <c r="C103">
        <v>3</v>
      </c>
      <c r="D103">
        <v>161</v>
      </c>
      <c r="E103">
        <v>643402.47799999989</v>
      </c>
      <c r="G103" t="s">
        <v>242</v>
      </c>
      <c r="H103">
        <v>2.5023217271475913E-4</v>
      </c>
    </row>
    <row r="104" spans="1:8" x14ac:dyDescent="0.25">
      <c r="A104" t="s">
        <v>237</v>
      </c>
      <c r="B104">
        <v>4.4000000000000004</v>
      </c>
      <c r="C104">
        <v>1</v>
      </c>
      <c r="D104">
        <v>19</v>
      </c>
      <c r="E104">
        <v>407936.88300000003</v>
      </c>
      <c r="G104" t="s">
        <v>243</v>
      </c>
      <c r="H104">
        <v>4.6575832663799605E-5</v>
      </c>
    </row>
    <row r="105" spans="1:8" x14ac:dyDescent="0.25">
      <c r="A105" t="s">
        <v>237</v>
      </c>
      <c r="B105">
        <v>4.4000000000000004</v>
      </c>
      <c r="C105">
        <v>3</v>
      </c>
      <c r="D105">
        <v>105</v>
      </c>
      <c r="E105">
        <v>414770.935</v>
      </c>
      <c r="G105" t="s">
        <v>243</v>
      </c>
      <c r="H105">
        <v>2.5315177882461799E-4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opLeftCell="D1" zoomScale="70" zoomScaleNormal="70" workbookViewId="0">
      <selection activeCell="L62" sqref="L62"/>
    </sheetView>
  </sheetViews>
  <sheetFormatPr defaultRowHeight="15" x14ac:dyDescent="0.25"/>
  <cols>
    <col min="1" max="1" width="18.7109375" customWidth="1"/>
    <col min="11" max="11" width="11.28515625" customWidth="1"/>
  </cols>
  <sheetData>
    <row r="1" spans="1:14" x14ac:dyDescent="0.25">
      <c r="A1" s="1" t="s">
        <v>286</v>
      </c>
      <c r="B1" s="1">
        <v>20</v>
      </c>
      <c r="C1" s="1">
        <v>50</v>
      </c>
      <c r="D1" s="1">
        <v>80</v>
      </c>
      <c r="E1" s="1">
        <v>110</v>
      </c>
      <c r="F1" s="1">
        <v>140</v>
      </c>
      <c r="G1" s="1">
        <v>170</v>
      </c>
      <c r="H1" s="1">
        <v>200</v>
      </c>
      <c r="I1" s="1">
        <v>230</v>
      </c>
      <c r="K1" t="s">
        <v>287</v>
      </c>
      <c r="L1" t="s">
        <v>288</v>
      </c>
      <c r="M1" s="53" t="s">
        <v>289</v>
      </c>
      <c r="N1" t="s">
        <v>290</v>
      </c>
    </row>
    <row r="2" spans="1:14" x14ac:dyDescent="0.25">
      <c r="A2" t="s">
        <v>291</v>
      </c>
      <c r="B2">
        <v>0</v>
      </c>
      <c r="C2">
        <v>3</v>
      </c>
      <c r="D2">
        <v>4</v>
      </c>
      <c r="E2">
        <v>4</v>
      </c>
      <c r="F2">
        <v>4</v>
      </c>
      <c r="G2">
        <v>3</v>
      </c>
      <c r="H2">
        <v>1</v>
      </c>
      <c r="I2">
        <v>0</v>
      </c>
      <c r="K2">
        <f>SUM(B2:I2)</f>
        <v>19</v>
      </c>
      <c r="L2">
        <f>SUM(B2:E2)</f>
        <v>11</v>
      </c>
      <c r="M2">
        <f>SUM(F2:I2)</f>
        <v>8</v>
      </c>
      <c r="N2">
        <f>SUM(B2:C2)</f>
        <v>3</v>
      </c>
    </row>
    <row r="3" spans="1:14" x14ac:dyDescent="0.25">
      <c r="A3" t="s">
        <v>292</v>
      </c>
      <c r="B3">
        <v>1</v>
      </c>
      <c r="C3">
        <v>2</v>
      </c>
      <c r="D3">
        <v>3</v>
      </c>
      <c r="E3">
        <v>2</v>
      </c>
      <c r="F3">
        <v>2</v>
      </c>
      <c r="G3">
        <v>1</v>
      </c>
      <c r="H3">
        <v>0</v>
      </c>
      <c r="I3">
        <v>0</v>
      </c>
      <c r="K3">
        <f t="shared" ref="K3:K5" si="0">SUM(B3:I3)</f>
        <v>11</v>
      </c>
      <c r="L3">
        <f t="shared" ref="L3:L5" si="1">SUM(B3:E3)</f>
        <v>8</v>
      </c>
      <c r="M3">
        <f t="shared" ref="M3:M5" si="2">SUM(F3:I3)</f>
        <v>3</v>
      </c>
      <c r="N3">
        <f t="shared" ref="N3:N5" si="3">SUM(B3:C3)</f>
        <v>3</v>
      </c>
    </row>
    <row r="4" spans="1:14" x14ac:dyDescent="0.25">
      <c r="A4" t="s">
        <v>293</v>
      </c>
      <c r="B4">
        <v>2</v>
      </c>
      <c r="C4">
        <v>4</v>
      </c>
      <c r="D4">
        <v>4</v>
      </c>
      <c r="E4">
        <v>4</v>
      </c>
      <c r="F4">
        <v>4</v>
      </c>
      <c r="G4">
        <v>3</v>
      </c>
      <c r="H4">
        <v>2</v>
      </c>
      <c r="I4">
        <v>1</v>
      </c>
      <c r="K4">
        <f t="shared" si="0"/>
        <v>24</v>
      </c>
      <c r="L4">
        <f t="shared" si="1"/>
        <v>14</v>
      </c>
      <c r="M4">
        <f t="shared" si="2"/>
        <v>10</v>
      </c>
      <c r="N4">
        <f t="shared" si="3"/>
        <v>6</v>
      </c>
    </row>
    <row r="5" spans="1:14" x14ac:dyDescent="0.25">
      <c r="A5" t="s">
        <v>294</v>
      </c>
      <c r="B5">
        <v>1</v>
      </c>
      <c r="C5">
        <v>4</v>
      </c>
      <c r="D5">
        <v>4</v>
      </c>
      <c r="E5">
        <v>4</v>
      </c>
      <c r="F5">
        <v>3</v>
      </c>
      <c r="G5">
        <v>1</v>
      </c>
      <c r="H5">
        <v>1</v>
      </c>
      <c r="I5">
        <v>1</v>
      </c>
      <c r="K5">
        <f t="shared" si="0"/>
        <v>19</v>
      </c>
      <c r="L5">
        <f t="shared" si="1"/>
        <v>13</v>
      </c>
      <c r="M5">
        <f t="shared" si="2"/>
        <v>6</v>
      </c>
      <c r="N5">
        <f t="shared" si="3"/>
        <v>5</v>
      </c>
    </row>
    <row r="6" spans="1:14" x14ac:dyDescent="0.25">
      <c r="B6" s="54">
        <f>AVERAGE(B2:B5)</f>
        <v>1</v>
      </c>
      <c r="C6" s="54">
        <f t="shared" ref="C6:N6" si="4">AVERAGE(C2:C5)</f>
        <v>3.25</v>
      </c>
      <c r="D6" s="54">
        <f t="shared" si="4"/>
        <v>3.75</v>
      </c>
      <c r="E6" s="54">
        <f t="shared" si="4"/>
        <v>3.5</v>
      </c>
      <c r="F6" s="54">
        <f t="shared" si="4"/>
        <v>3.25</v>
      </c>
      <c r="G6" s="54">
        <f t="shared" si="4"/>
        <v>2</v>
      </c>
      <c r="H6" s="54">
        <f t="shared" si="4"/>
        <v>1</v>
      </c>
      <c r="I6" s="54">
        <f t="shared" si="4"/>
        <v>0.5</v>
      </c>
      <c r="J6" s="54"/>
      <c r="K6" s="54">
        <f t="shared" si="4"/>
        <v>18.25</v>
      </c>
      <c r="L6" s="54">
        <f t="shared" si="4"/>
        <v>11.5</v>
      </c>
      <c r="M6" s="54">
        <f t="shared" si="4"/>
        <v>6.75</v>
      </c>
      <c r="N6" s="54">
        <f t="shared" si="4"/>
        <v>4.25</v>
      </c>
    </row>
    <row r="7" spans="1:14" x14ac:dyDescent="0.25">
      <c r="B7">
        <f>STDEV(B2:B5)</f>
        <v>0.81649658092772603</v>
      </c>
      <c r="C7">
        <f t="shared" ref="C7:N7" si="5">STDEV(C2:C5)</f>
        <v>0.9574271077563381</v>
      </c>
      <c r="D7">
        <f t="shared" si="5"/>
        <v>0.5</v>
      </c>
      <c r="E7">
        <f t="shared" si="5"/>
        <v>1</v>
      </c>
      <c r="F7">
        <f t="shared" si="5"/>
        <v>0.9574271077563381</v>
      </c>
      <c r="G7">
        <f t="shared" si="5"/>
        <v>1.1547005383792515</v>
      </c>
      <c r="H7">
        <f t="shared" si="5"/>
        <v>0.81649658092772603</v>
      </c>
      <c r="I7">
        <f t="shared" si="5"/>
        <v>0.57735026918962573</v>
      </c>
      <c r="K7">
        <f t="shared" si="5"/>
        <v>5.3774219349672263</v>
      </c>
      <c r="L7">
        <f t="shared" si="5"/>
        <v>2.6457513110645907</v>
      </c>
      <c r="M7">
        <f t="shared" si="5"/>
        <v>2.9860788111948193</v>
      </c>
      <c r="N7">
        <f t="shared" si="5"/>
        <v>1.5</v>
      </c>
    </row>
    <row r="8" spans="1:14" ht="15.75" x14ac:dyDescent="0.25">
      <c r="B8" s="2">
        <f>B7/SQRT(COUNT(B2:B5))</f>
        <v>0.40824829046386302</v>
      </c>
      <c r="C8" s="2">
        <f t="shared" ref="C8:N8" si="6">C7/SQRT(COUNT(C2:C5))</f>
        <v>0.47871355387816905</v>
      </c>
      <c r="D8" s="2">
        <f t="shared" si="6"/>
        <v>0.25</v>
      </c>
      <c r="E8" s="2">
        <f t="shared" si="6"/>
        <v>0.5</v>
      </c>
      <c r="F8" s="2">
        <f t="shared" si="6"/>
        <v>0.47871355387816905</v>
      </c>
      <c r="G8" s="2">
        <f t="shared" si="6"/>
        <v>0.57735026918962573</v>
      </c>
      <c r="H8" s="2">
        <f t="shared" si="6"/>
        <v>0.40824829046386302</v>
      </c>
      <c r="I8" s="2">
        <f t="shared" si="6"/>
        <v>0.28867513459481287</v>
      </c>
      <c r="J8" s="2"/>
      <c r="K8" s="2">
        <f t="shared" si="6"/>
        <v>2.6887109674836132</v>
      </c>
      <c r="L8" s="2">
        <f t="shared" si="6"/>
        <v>1.3228756555322954</v>
      </c>
      <c r="M8" s="2">
        <f t="shared" si="6"/>
        <v>1.4930394055974097</v>
      </c>
      <c r="N8" s="2">
        <f t="shared" si="6"/>
        <v>0.75</v>
      </c>
    </row>
    <row r="11" spans="1:14" x14ac:dyDescent="0.25">
      <c r="A11" s="1" t="s">
        <v>286</v>
      </c>
      <c r="B11" s="1">
        <v>20</v>
      </c>
      <c r="C11" s="1">
        <v>50</v>
      </c>
      <c r="D11" s="1">
        <v>80</v>
      </c>
      <c r="E11" s="1">
        <v>110</v>
      </c>
      <c r="F11" s="1">
        <v>140</v>
      </c>
      <c r="G11" s="1">
        <v>170</v>
      </c>
      <c r="H11" s="1">
        <v>200</v>
      </c>
      <c r="I11" s="1">
        <v>230</v>
      </c>
    </row>
    <row r="12" spans="1:14" x14ac:dyDescent="0.25">
      <c r="A12" t="s">
        <v>291</v>
      </c>
      <c r="B12">
        <v>1</v>
      </c>
      <c r="C12">
        <v>2</v>
      </c>
      <c r="D12">
        <v>3</v>
      </c>
      <c r="E12">
        <v>4</v>
      </c>
      <c r="F12">
        <v>4</v>
      </c>
      <c r="G12">
        <v>2</v>
      </c>
      <c r="H12">
        <v>0</v>
      </c>
      <c r="I12">
        <v>0</v>
      </c>
      <c r="K12">
        <f>SUM(B12:I12)</f>
        <v>16</v>
      </c>
      <c r="L12">
        <f>SUM(B12:E12)</f>
        <v>10</v>
      </c>
      <c r="M12">
        <f>SUM(F12:I12)</f>
        <v>6</v>
      </c>
      <c r="N12">
        <f>SUM(B12:C12)</f>
        <v>3</v>
      </c>
    </row>
    <row r="13" spans="1:14" x14ac:dyDescent="0.25">
      <c r="A13" t="s">
        <v>292</v>
      </c>
      <c r="B13">
        <v>1</v>
      </c>
      <c r="C13">
        <v>1</v>
      </c>
      <c r="D13">
        <v>3</v>
      </c>
      <c r="E13">
        <v>2</v>
      </c>
      <c r="F13">
        <v>1</v>
      </c>
      <c r="G13">
        <v>1</v>
      </c>
      <c r="H13">
        <v>1</v>
      </c>
      <c r="I13">
        <v>1</v>
      </c>
      <c r="K13">
        <f>SUM(B13:I13)</f>
        <v>11</v>
      </c>
      <c r="L13">
        <f t="shared" ref="L13:L15" si="7">SUM(B13:E13)</f>
        <v>7</v>
      </c>
      <c r="M13">
        <f t="shared" ref="M13:M15" si="8">SUM(F13:I13)</f>
        <v>4</v>
      </c>
      <c r="N13">
        <f t="shared" ref="N13:N15" si="9">SUM(B13:C13)</f>
        <v>2</v>
      </c>
    </row>
    <row r="14" spans="1:14" x14ac:dyDescent="0.25">
      <c r="A14" t="s">
        <v>293</v>
      </c>
      <c r="B14">
        <v>1</v>
      </c>
      <c r="C14">
        <v>3</v>
      </c>
      <c r="D14">
        <v>4</v>
      </c>
      <c r="E14">
        <v>4</v>
      </c>
      <c r="F14">
        <v>4</v>
      </c>
      <c r="G14">
        <v>3</v>
      </c>
      <c r="H14">
        <v>1</v>
      </c>
      <c r="I14">
        <v>0</v>
      </c>
      <c r="K14">
        <f t="shared" ref="K14:K15" si="10">SUM(B14:I14)</f>
        <v>20</v>
      </c>
      <c r="L14">
        <f t="shared" si="7"/>
        <v>12</v>
      </c>
      <c r="M14">
        <f t="shared" si="8"/>
        <v>8</v>
      </c>
      <c r="N14">
        <f t="shared" si="9"/>
        <v>4</v>
      </c>
    </row>
    <row r="15" spans="1:14" x14ac:dyDescent="0.25">
      <c r="A15" t="s">
        <v>294</v>
      </c>
      <c r="B15">
        <v>1</v>
      </c>
      <c r="C15">
        <v>4</v>
      </c>
      <c r="D15">
        <v>4</v>
      </c>
      <c r="E15">
        <v>4</v>
      </c>
      <c r="F15">
        <v>3</v>
      </c>
      <c r="G15">
        <v>1</v>
      </c>
      <c r="H15">
        <v>1</v>
      </c>
      <c r="I15">
        <v>1</v>
      </c>
      <c r="K15">
        <f t="shared" si="10"/>
        <v>19</v>
      </c>
      <c r="L15">
        <f t="shared" si="7"/>
        <v>13</v>
      </c>
      <c r="M15">
        <f t="shared" si="8"/>
        <v>6</v>
      </c>
      <c r="N15">
        <f t="shared" si="9"/>
        <v>5</v>
      </c>
    </row>
    <row r="16" spans="1:14" x14ac:dyDescent="0.25">
      <c r="B16" s="54">
        <f>AVERAGE(B12:B15)</f>
        <v>1</v>
      </c>
      <c r="C16" s="54">
        <f t="shared" ref="C16:N16" si="11">AVERAGE(C12:C15)</f>
        <v>2.5</v>
      </c>
      <c r="D16" s="54">
        <f t="shared" si="11"/>
        <v>3.5</v>
      </c>
      <c r="E16" s="54">
        <f t="shared" si="11"/>
        <v>3.5</v>
      </c>
      <c r="F16" s="54">
        <f t="shared" si="11"/>
        <v>3</v>
      </c>
      <c r="G16" s="54">
        <f t="shared" si="11"/>
        <v>1.75</v>
      </c>
      <c r="H16" s="54">
        <f t="shared" si="11"/>
        <v>0.75</v>
      </c>
      <c r="I16" s="54">
        <f t="shared" si="11"/>
        <v>0.5</v>
      </c>
      <c r="J16" s="54"/>
      <c r="K16" s="54">
        <f t="shared" si="11"/>
        <v>16.5</v>
      </c>
      <c r="L16" s="54">
        <f t="shared" si="11"/>
        <v>10.5</v>
      </c>
      <c r="M16" s="54">
        <f t="shared" si="11"/>
        <v>6</v>
      </c>
      <c r="N16" s="54">
        <f t="shared" si="11"/>
        <v>3.5</v>
      </c>
    </row>
    <row r="17" spans="1:14" x14ac:dyDescent="0.25">
      <c r="B17">
        <f>STDEV(B12:B15)</f>
        <v>0</v>
      </c>
      <c r="C17">
        <f t="shared" ref="C17:N17" si="12">STDEV(C12:C15)</f>
        <v>1.2909944487358056</v>
      </c>
      <c r="D17">
        <f t="shared" si="12"/>
        <v>0.57735026918962573</v>
      </c>
      <c r="E17">
        <f t="shared" si="12"/>
        <v>1</v>
      </c>
      <c r="F17">
        <f t="shared" si="12"/>
        <v>1.4142135623730951</v>
      </c>
      <c r="G17">
        <f t="shared" si="12"/>
        <v>0.9574271077563381</v>
      </c>
      <c r="H17">
        <f t="shared" si="12"/>
        <v>0.5</v>
      </c>
      <c r="I17">
        <f t="shared" si="12"/>
        <v>0.57735026918962573</v>
      </c>
      <c r="K17">
        <f t="shared" si="12"/>
        <v>4.0414518843273806</v>
      </c>
      <c r="L17">
        <f t="shared" si="12"/>
        <v>2.6457513110645907</v>
      </c>
      <c r="M17">
        <f t="shared" si="12"/>
        <v>1.6329931618554521</v>
      </c>
      <c r="N17">
        <f t="shared" si="12"/>
        <v>1.2909944487358056</v>
      </c>
    </row>
    <row r="18" spans="1:14" ht="15.75" x14ac:dyDescent="0.25">
      <c r="B18" s="2">
        <f>B17/SQRT(COUNT(B12:B15))</f>
        <v>0</v>
      </c>
      <c r="C18" s="2">
        <f t="shared" ref="C18:N18" si="13">C17/SQRT(COUNT(C12:C15))</f>
        <v>0.6454972243679028</v>
      </c>
      <c r="D18" s="2">
        <f t="shared" si="13"/>
        <v>0.28867513459481287</v>
      </c>
      <c r="E18" s="2">
        <f t="shared" si="13"/>
        <v>0.5</v>
      </c>
      <c r="F18" s="2">
        <f t="shared" si="13"/>
        <v>0.70710678118654757</v>
      </c>
      <c r="G18" s="2">
        <f t="shared" si="13"/>
        <v>0.47871355387816905</v>
      </c>
      <c r="H18" s="2">
        <f t="shared" si="13"/>
        <v>0.25</v>
      </c>
      <c r="I18" s="2">
        <f t="shared" si="13"/>
        <v>0.28867513459481287</v>
      </c>
      <c r="J18" s="2"/>
      <c r="K18" s="2">
        <f t="shared" si="13"/>
        <v>2.0207259421636903</v>
      </c>
      <c r="L18" s="2">
        <f t="shared" si="13"/>
        <v>1.3228756555322954</v>
      </c>
      <c r="M18" s="2">
        <f t="shared" si="13"/>
        <v>0.81649658092772603</v>
      </c>
      <c r="N18" s="2">
        <f t="shared" si="13"/>
        <v>0.6454972243679028</v>
      </c>
    </row>
    <row r="21" spans="1:14" x14ac:dyDescent="0.25">
      <c r="A21" s="1" t="s">
        <v>295</v>
      </c>
      <c r="B21" s="1">
        <v>20</v>
      </c>
      <c r="C21" s="1">
        <v>50</v>
      </c>
      <c r="D21" s="1">
        <v>80</v>
      </c>
      <c r="E21" s="1">
        <v>110</v>
      </c>
      <c r="F21" s="1">
        <v>140</v>
      </c>
      <c r="G21" s="1">
        <v>170</v>
      </c>
      <c r="H21" s="1">
        <v>200</v>
      </c>
      <c r="I21" s="1">
        <v>230</v>
      </c>
    </row>
    <row r="22" spans="1:14" x14ac:dyDescent="0.25">
      <c r="A22" t="s">
        <v>291</v>
      </c>
      <c r="B22">
        <v>1</v>
      </c>
      <c r="C22">
        <v>2</v>
      </c>
      <c r="D22">
        <v>4</v>
      </c>
      <c r="E22">
        <v>4</v>
      </c>
      <c r="F22">
        <v>4</v>
      </c>
      <c r="G22">
        <v>1</v>
      </c>
      <c r="H22">
        <v>0</v>
      </c>
      <c r="I22">
        <v>0</v>
      </c>
      <c r="K22">
        <f>SUM(B22:I22)</f>
        <v>16</v>
      </c>
      <c r="L22">
        <f>SUM(B22:E22)</f>
        <v>11</v>
      </c>
      <c r="M22">
        <f>SUM(F22:I22)</f>
        <v>5</v>
      </c>
      <c r="N22">
        <f>SUM(B22:C22)</f>
        <v>3</v>
      </c>
    </row>
    <row r="23" spans="1:14" x14ac:dyDescent="0.25">
      <c r="A23" t="s">
        <v>292</v>
      </c>
      <c r="B23">
        <v>1</v>
      </c>
      <c r="C23">
        <v>2</v>
      </c>
      <c r="D23">
        <v>3</v>
      </c>
      <c r="E23">
        <v>3</v>
      </c>
      <c r="F23">
        <v>2</v>
      </c>
      <c r="G23">
        <v>1</v>
      </c>
      <c r="H23">
        <v>1</v>
      </c>
      <c r="I23">
        <v>1</v>
      </c>
      <c r="K23">
        <f t="shared" ref="K23:K25" si="14">SUM(B23:I23)</f>
        <v>14</v>
      </c>
      <c r="L23">
        <f t="shared" ref="L23:L25" si="15">SUM(B23:E23)</f>
        <v>9</v>
      </c>
      <c r="M23">
        <f t="shared" ref="M23:M25" si="16">SUM(F23:I23)</f>
        <v>5</v>
      </c>
      <c r="N23">
        <f t="shared" ref="N23:N25" si="17">SUM(B23:C23)</f>
        <v>3</v>
      </c>
    </row>
    <row r="24" spans="1:14" x14ac:dyDescent="0.25">
      <c r="A24" t="s">
        <v>293</v>
      </c>
      <c r="B24">
        <v>2</v>
      </c>
      <c r="C24">
        <v>4</v>
      </c>
      <c r="D24">
        <v>4</v>
      </c>
      <c r="E24">
        <v>4</v>
      </c>
      <c r="F24">
        <v>3</v>
      </c>
      <c r="G24">
        <v>3</v>
      </c>
      <c r="H24">
        <v>2</v>
      </c>
      <c r="I24">
        <v>1</v>
      </c>
      <c r="K24">
        <f t="shared" si="14"/>
        <v>23</v>
      </c>
      <c r="L24">
        <f t="shared" si="15"/>
        <v>14</v>
      </c>
      <c r="M24">
        <f t="shared" si="16"/>
        <v>9</v>
      </c>
      <c r="N24">
        <f t="shared" si="17"/>
        <v>6</v>
      </c>
    </row>
    <row r="25" spans="1:14" x14ac:dyDescent="0.25">
      <c r="A25" t="s">
        <v>294</v>
      </c>
      <c r="B25">
        <v>1</v>
      </c>
      <c r="C25">
        <v>4</v>
      </c>
      <c r="D25">
        <v>4</v>
      </c>
      <c r="E25">
        <v>4</v>
      </c>
      <c r="F25">
        <v>4</v>
      </c>
      <c r="G25">
        <v>1</v>
      </c>
      <c r="H25">
        <v>1</v>
      </c>
      <c r="I25">
        <v>1</v>
      </c>
      <c r="K25">
        <f t="shared" si="14"/>
        <v>20</v>
      </c>
      <c r="L25">
        <f t="shared" si="15"/>
        <v>13</v>
      </c>
      <c r="M25">
        <f t="shared" si="16"/>
        <v>7</v>
      </c>
      <c r="N25">
        <f t="shared" si="17"/>
        <v>5</v>
      </c>
    </row>
    <row r="26" spans="1:14" x14ac:dyDescent="0.25">
      <c r="B26" s="54">
        <f>AVERAGE(B22:B25)</f>
        <v>1.25</v>
      </c>
      <c r="C26" s="54">
        <f t="shared" ref="C26:N26" si="18">AVERAGE(C22:C25)</f>
        <v>3</v>
      </c>
      <c r="D26" s="54">
        <f t="shared" si="18"/>
        <v>3.75</v>
      </c>
      <c r="E26" s="54">
        <f t="shared" si="18"/>
        <v>3.75</v>
      </c>
      <c r="F26" s="54">
        <f t="shared" si="18"/>
        <v>3.25</v>
      </c>
      <c r="G26" s="54">
        <f t="shared" si="18"/>
        <v>1.5</v>
      </c>
      <c r="H26" s="54">
        <f t="shared" si="18"/>
        <v>1</v>
      </c>
      <c r="I26" s="54">
        <f t="shared" si="18"/>
        <v>0.75</v>
      </c>
      <c r="J26" s="54"/>
      <c r="K26" s="54">
        <f t="shared" si="18"/>
        <v>18.25</v>
      </c>
      <c r="L26" s="54">
        <f t="shared" si="18"/>
        <v>11.75</v>
      </c>
      <c r="M26" s="54">
        <f t="shared" si="18"/>
        <v>6.5</v>
      </c>
      <c r="N26" s="54">
        <f t="shared" si="18"/>
        <v>4.25</v>
      </c>
    </row>
    <row r="27" spans="1:14" x14ac:dyDescent="0.25">
      <c r="B27">
        <f>STDEV(B22:B25)</f>
        <v>0.5</v>
      </c>
      <c r="C27">
        <f t="shared" ref="C27:N27" si="19">STDEV(C22:C25)</f>
        <v>1.1547005383792515</v>
      </c>
      <c r="D27">
        <f t="shared" si="19"/>
        <v>0.5</v>
      </c>
      <c r="E27">
        <f t="shared" si="19"/>
        <v>0.5</v>
      </c>
      <c r="F27">
        <f t="shared" si="19"/>
        <v>0.9574271077563381</v>
      </c>
      <c r="G27">
        <f t="shared" si="19"/>
        <v>1</v>
      </c>
      <c r="H27">
        <f t="shared" si="19"/>
        <v>0.81649658092772603</v>
      </c>
      <c r="I27">
        <f t="shared" si="19"/>
        <v>0.5</v>
      </c>
      <c r="K27">
        <f t="shared" si="19"/>
        <v>4.0311288741492746</v>
      </c>
      <c r="L27">
        <f t="shared" si="19"/>
        <v>2.2173557826083452</v>
      </c>
      <c r="M27">
        <f t="shared" si="19"/>
        <v>1.9148542155126762</v>
      </c>
      <c r="N27">
        <f t="shared" si="19"/>
        <v>1.5</v>
      </c>
    </row>
    <row r="28" spans="1:14" ht="15.75" x14ac:dyDescent="0.25">
      <c r="B28" s="2">
        <f>B27/SQRT(COUNT(B22:B25))</f>
        <v>0.25</v>
      </c>
      <c r="C28" s="2">
        <f t="shared" ref="C28:N28" si="20">C27/SQRT(COUNT(C22:C25))</f>
        <v>0.57735026918962573</v>
      </c>
      <c r="D28" s="2">
        <f t="shared" si="20"/>
        <v>0.25</v>
      </c>
      <c r="E28" s="2">
        <f t="shared" si="20"/>
        <v>0.25</v>
      </c>
      <c r="F28" s="2">
        <f t="shared" si="20"/>
        <v>0.47871355387816905</v>
      </c>
      <c r="G28" s="2">
        <f t="shared" si="20"/>
        <v>0.5</v>
      </c>
      <c r="H28" s="2">
        <f t="shared" si="20"/>
        <v>0.40824829046386302</v>
      </c>
      <c r="I28" s="2">
        <f t="shared" si="20"/>
        <v>0.25</v>
      </c>
      <c r="J28" s="2"/>
      <c r="K28" s="2">
        <f t="shared" si="20"/>
        <v>2.0155644370746373</v>
      </c>
      <c r="L28" s="2">
        <f t="shared" si="20"/>
        <v>1.1086778913041726</v>
      </c>
      <c r="M28" s="2">
        <f t="shared" si="20"/>
        <v>0.9574271077563381</v>
      </c>
      <c r="N28" s="2">
        <f t="shared" si="20"/>
        <v>0.75</v>
      </c>
    </row>
    <row r="31" spans="1:14" x14ac:dyDescent="0.25">
      <c r="A31" s="1" t="s">
        <v>296</v>
      </c>
      <c r="B31" s="1">
        <v>20</v>
      </c>
      <c r="C31" s="1">
        <v>50</v>
      </c>
      <c r="D31" s="1">
        <v>80</v>
      </c>
      <c r="E31" s="1">
        <v>110</v>
      </c>
      <c r="F31" s="1">
        <v>140</v>
      </c>
      <c r="G31" s="1">
        <v>170</v>
      </c>
      <c r="H31" s="1">
        <v>200</v>
      </c>
      <c r="I31" s="1">
        <v>230</v>
      </c>
    </row>
    <row r="32" spans="1:14" x14ac:dyDescent="0.25">
      <c r="A32" t="s">
        <v>291</v>
      </c>
      <c r="B32">
        <v>1</v>
      </c>
      <c r="C32">
        <v>2</v>
      </c>
      <c r="D32">
        <v>4</v>
      </c>
      <c r="E32">
        <v>4</v>
      </c>
      <c r="F32">
        <v>4</v>
      </c>
      <c r="G32">
        <v>2</v>
      </c>
      <c r="H32">
        <v>0</v>
      </c>
      <c r="I32">
        <v>0</v>
      </c>
      <c r="K32">
        <f>SUM(B32:I32)</f>
        <v>17</v>
      </c>
      <c r="L32">
        <f>SUM(B32:E32)</f>
        <v>11</v>
      </c>
      <c r="M32">
        <f>SUM(F32:I32)</f>
        <v>6</v>
      </c>
      <c r="N32">
        <f>SUM(B32:C32)</f>
        <v>3</v>
      </c>
    </row>
    <row r="33" spans="1:14" x14ac:dyDescent="0.25">
      <c r="A33" t="s">
        <v>292</v>
      </c>
      <c r="B33">
        <v>1</v>
      </c>
      <c r="C33">
        <v>2</v>
      </c>
      <c r="D33">
        <v>3</v>
      </c>
      <c r="E33">
        <v>2</v>
      </c>
      <c r="F33">
        <v>2</v>
      </c>
      <c r="G33">
        <v>1</v>
      </c>
      <c r="H33">
        <v>1</v>
      </c>
      <c r="I33">
        <v>1</v>
      </c>
      <c r="K33">
        <f t="shared" ref="K33:K35" si="21">SUM(B33:I33)</f>
        <v>13</v>
      </c>
      <c r="L33">
        <f t="shared" ref="L33:L35" si="22">SUM(B33:E33)</f>
        <v>8</v>
      </c>
      <c r="M33">
        <f t="shared" ref="M33:M35" si="23">SUM(F33:I33)</f>
        <v>5</v>
      </c>
      <c r="N33">
        <f t="shared" ref="N33:N35" si="24">SUM(B33:C33)</f>
        <v>3</v>
      </c>
    </row>
    <row r="34" spans="1:14" x14ac:dyDescent="0.25">
      <c r="A34" t="s">
        <v>293</v>
      </c>
      <c r="B34">
        <v>2</v>
      </c>
      <c r="C34">
        <v>4</v>
      </c>
      <c r="D34">
        <v>4</v>
      </c>
      <c r="E34">
        <v>4</v>
      </c>
      <c r="F34">
        <v>3</v>
      </c>
      <c r="G34">
        <v>3</v>
      </c>
      <c r="H34">
        <v>3</v>
      </c>
      <c r="I34">
        <v>2</v>
      </c>
      <c r="K34">
        <f t="shared" si="21"/>
        <v>25</v>
      </c>
      <c r="L34">
        <f t="shared" si="22"/>
        <v>14</v>
      </c>
      <c r="M34">
        <f t="shared" si="23"/>
        <v>11</v>
      </c>
      <c r="N34">
        <f t="shared" si="24"/>
        <v>6</v>
      </c>
    </row>
    <row r="35" spans="1:14" x14ac:dyDescent="0.25">
      <c r="A35" t="s">
        <v>294</v>
      </c>
      <c r="B35">
        <v>1</v>
      </c>
      <c r="C35">
        <v>4</v>
      </c>
      <c r="D35">
        <v>4</v>
      </c>
      <c r="E35">
        <v>4</v>
      </c>
      <c r="F35">
        <v>4</v>
      </c>
      <c r="G35">
        <v>2</v>
      </c>
      <c r="H35">
        <v>1</v>
      </c>
      <c r="I35">
        <v>1</v>
      </c>
      <c r="K35">
        <f t="shared" si="21"/>
        <v>21</v>
      </c>
      <c r="L35">
        <f t="shared" si="22"/>
        <v>13</v>
      </c>
      <c r="M35">
        <f t="shared" si="23"/>
        <v>8</v>
      </c>
      <c r="N35">
        <f t="shared" si="24"/>
        <v>5</v>
      </c>
    </row>
    <row r="36" spans="1:14" x14ac:dyDescent="0.25">
      <c r="B36" s="54">
        <f>AVERAGE(B32:B35)</f>
        <v>1.25</v>
      </c>
      <c r="C36" s="54">
        <f t="shared" ref="C36:N36" si="25">AVERAGE(C32:C35)</f>
        <v>3</v>
      </c>
      <c r="D36" s="54">
        <f t="shared" si="25"/>
        <v>3.75</v>
      </c>
      <c r="E36" s="54">
        <f t="shared" si="25"/>
        <v>3.5</v>
      </c>
      <c r="F36" s="54">
        <f t="shared" si="25"/>
        <v>3.25</v>
      </c>
      <c r="G36" s="54">
        <f t="shared" si="25"/>
        <v>2</v>
      </c>
      <c r="H36" s="54">
        <f t="shared" si="25"/>
        <v>1.25</v>
      </c>
      <c r="I36" s="54">
        <f t="shared" si="25"/>
        <v>1</v>
      </c>
      <c r="J36" s="54"/>
      <c r="K36" s="54">
        <f t="shared" si="25"/>
        <v>19</v>
      </c>
      <c r="L36" s="54">
        <f t="shared" si="25"/>
        <v>11.5</v>
      </c>
      <c r="M36" s="54">
        <f t="shared" si="25"/>
        <v>7.5</v>
      </c>
      <c r="N36" s="54">
        <f t="shared" si="25"/>
        <v>4.25</v>
      </c>
    </row>
    <row r="37" spans="1:14" x14ac:dyDescent="0.25">
      <c r="B37">
        <f>STDEV(B32:B35)</f>
        <v>0.5</v>
      </c>
      <c r="C37">
        <f t="shared" ref="C37:N37" si="26">STDEV(C32:C35)</f>
        <v>1.1547005383792515</v>
      </c>
      <c r="D37">
        <f t="shared" si="26"/>
        <v>0.5</v>
      </c>
      <c r="E37">
        <f t="shared" si="26"/>
        <v>1</v>
      </c>
      <c r="F37">
        <f t="shared" si="26"/>
        <v>0.9574271077563381</v>
      </c>
      <c r="G37">
        <f t="shared" si="26"/>
        <v>0.81649658092772603</v>
      </c>
      <c r="H37">
        <f t="shared" si="26"/>
        <v>1.2583057392117916</v>
      </c>
      <c r="I37">
        <f t="shared" si="26"/>
        <v>0.81649658092772603</v>
      </c>
      <c r="K37">
        <f t="shared" si="26"/>
        <v>5.1639777949432224</v>
      </c>
      <c r="L37">
        <f t="shared" si="26"/>
        <v>2.6457513110645907</v>
      </c>
      <c r="M37">
        <f t="shared" si="26"/>
        <v>2.6457513110645907</v>
      </c>
      <c r="N37">
        <f t="shared" si="26"/>
        <v>1.5</v>
      </c>
    </row>
    <row r="38" spans="1:14" ht="15.75" x14ac:dyDescent="0.25">
      <c r="B38" s="2">
        <f>B37/SQRT(COUNT(B32:B35))</f>
        <v>0.25</v>
      </c>
      <c r="C38" s="2">
        <f t="shared" ref="C38:N38" si="27">C37/SQRT(COUNT(C32:C35))</f>
        <v>0.57735026918962573</v>
      </c>
      <c r="D38" s="2">
        <f t="shared" si="27"/>
        <v>0.25</v>
      </c>
      <c r="E38" s="2">
        <f t="shared" si="27"/>
        <v>0.5</v>
      </c>
      <c r="F38" s="2">
        <f t="shared" si="27"/>
        <v>0.47871355387816905</v>
      </c>
      <c r="G38" s="2">
        <f t="shared" si="27"/>
        <v>0.40824829046386302</v>
      </c>
      <c r="H38" s="2">
        <f t="shared" si="27"/>
        <v>0.62915286960589578</v>
      </c>
      <c r="I38" s="2">
        <f t="shared" si="27"/>
        <v>0.40824829046386302</v>
      </c>
      <c r="J38" s="2"/>
      <c r="K38" s="2">
        <f t="shared" si="27"/>
        <v>2.5819888974716112</v>
      </c>
      <c r="L38" s="2">
        <f t="shared" si="27"/>
        <v>1.3228756555322954</v>
      </c>
      <c r="M38" s="2">
        <f t="shared" si="27"/>
        <v>1.3228756555322954</v>
      </c>
      <c r="N38" s="2">
        <f t="shared" si="27"/>
        <v>0.75</v>
      </c>
    </row>
    <row r="41" spans="1:14" x14ac:dyDescent="0.25">
      <c r="A41" s="1" t="s">
        <v>297</v>
      </c>
      <c r="B41" s="1">
        <v>20</v>
      </c>
      <c r="C41" s="1">
        <v>50</v>
      </c>
      <c r="D41" s="1">
        <v>80</v>
      </c>
      <c r="E41" s="1">
        <v>110</v>
      </c>
      <c r="F41" s="1">
        <v>140</v>
      </c>
      <c r="G41" s="1">
        <v>170</v>
      </c>
      <c r="H41" s="1">
        <v>200</v>
      </c>
      <c r="I41" s="1">
        <v>230</v>
      </c>
    </row>
    <row r="42" spans="1:14" x14ac:dyDescent="0.25">
      <c r="A42" t="s">
        <v>291</v>
      </c>
      <c r="B42">
        <v>1</v>
      </c>
      <c r="C42">
        <v>4</v>
      </c>
      <c r="D42">
        <v>4</v>
      </c>
      <c r="E42">
        <v>4</v>
      </c>
      <c r="F42">
        <v>4</v>
      </c>
      <c r="G42">
        <v>2</v>
      </c>
      <c r="H42">
        <v>1</v>
      </c>
      <c r="I42">
        <v>0</v>
      </c>
      <c r="K42">
        <f>SUM(B42:I42)</f>
        <v>20</v>
      </c>
      <c r="L42">
        <f>SUM(B42:E42)</f>
        <v>13</v>
      </c>
      <c r="M42">
        <f>SUM(F42:I42)</f>
        <v>7</v>
      </c>
      <c r="N42">
        <f>SUM(B42:C42)</f>
        <v>5</v>
      </c>
    </row>
    <row r="43" spans="1:14" x14ac:dyDescent="0.25">
      <c r="A43" t="s">
        <v>292</v>
      </c>
      <c r="B43">
        <v>0</v>
      </c>
      <c r="C43">
        <v>2</v>
      </c>
      <c r="D43">
        <v>2</v>
      </c>
      <c r="E43">
        <v>2</v>
      </c>
      <c r="F43">
        <v>2</v>
      </c>
      <c r="G43">
        <v>0</v>
      </c>
      <c r="H43">
        <v>1</v>
      </c>
      <c r="I43">
        <v>1</v>
      </c>
      <c r="K43">
        <f t="shared" ref="K43:K45" si="28">SUM(B43:I43)</f>
        <v>10</v>
      </c>
      <c r="L43">
        <f t="shared" ref="L43:L45" si="29">SUM(B43:E43)</f>
        <v>6</v>
      </c>
      <c r="M43">
        <f t="shared" ref="M43:M45" si="30">SUM(F43:I43)</f>
        <v>4</v>
      </c>
      <c r="N43">
        <f t="shared" ref="N43:N45" si="31">SUM(B43:C43)</f>
        <v>2</v>
      </c>
    </row>
    <row r="44" spans="1:14" x14ac:dyDescent="0.25">
      <c r="A44" t="s">
        <v>293</v>
      </c>
      <c r="B44">
        <v>2</v>
      </c>
      <c r="C44">
        <v>4</v>
      </c>
      <c r="D44">
        <v>4</v>
      </c>
      <c r="E44">
        <v>4</v>
      </c>
      <c r="F44">
        <v>3</v>
      </c>
      <c r="G44">
        <v>2</v>
      </c>
      <c r="H44">
        <v>2</v>
      </c>
      <c r="I44">
        <v>1</v>
      </c>
      <c r="K44">
        <f t="shared" si="28"/>
        <v>22</v>
      </c>
      <c r="L44">
        <f t="shared" si="29"/>
        <v>14</v>
      </c>
      <c r="M44">
        <f t="shared" si="30"/>
        <v>8</v>
      </c>
      <c r="N44">
        <f t="shared" si="31"/>
        <v>6</v>
      </c>
    </row>
    <row r="45" spans="1:14" x14ac:dyDescent="0.25">
      <c r="A45" t="s">
        <v>294</v>
      </c>
      <c r="B45">
        <v>1</v>
      </c>
      <c r="C45">
        <v>3</v>
      </c>
      <c r="D45">
        <v>4</v>
      </c>
      <c r="E45">
        <v>4</v>
      </c>
      <c r="F45">
        <v>4</v>
      </c>
      <c r="G45">
        <v>2</v>
      </c>
      <c r="H45">
        <v>1</v>
      </c>
      <c r="I45">
        <v>1</v>
      </c>
      <c r="K45">
        <f t="shared" si="28"/>
        <v>20</v>
      </c>
      <c r="L45">
        <f t="shared" si="29"/>
        <v>12</v>
      </c>
      <c r="M45">
        <f t="shared" si="30"/>
        <v>8</v>
      </c>
      <c r="N45">
        <f t="shared" si="31"/>
        <v>4</v>
      </c>
    </row>
    <row r="46" spans="1:14" x14ac:dyDescent="0.25">
      <c r="B46" s="54">
        <f>AVERAGE(B42:B45)</f>
        <v>1</v>
      </c>
      <c r="C46" s="54">
        <f t="shared" ref="C46:N46" si="32">AVERAGE(C42:C45)</f>
        <v>3.25</v>
      </c>
      <c r="D46" s="54">
        <f t="shared" si="32"/>
        <v>3.5</v>
      </c>
      <c r="E46" s="54">
        <f t="shared" si="32"/>
        <v>3.5</v>
      </c>
      <c r="F46" s="54">
        <f t="shared" si="32"/>
        <v>3.25</v>
      </c>
      <c r="G46" s="54">
        <f t="shared" si="32"/>
        <v>1.5</v>
      </c>
      <c r="H46" s="54">
        <f t="shared" si="32"/>
        <v>1.25</v>
      </c>
      <c r="I46" s="54">
        <f t="shared" si="32"/>
        <v>0.75</v>
      </c>
      <c r="J46" s="54"/>
      <c r="K46" s="54">
        <f t="shared" si="32"/>
        <v>18</v>
      </c>
      <c r="L46" s="54">
        <f t="shared" si="32"/>
        <v>11.25</v>
      </c>
      <c r="M46" s="54">
        <f t="shared" si="32"/>
        <v>6.75</v>
      </c>
      <c r="N46" s="54">
        <f t="shared" si="32"/>
        <v>4.25</v>
      </c>
    </row>
    <row r="47" spans="1:14" x14ac:dyDescent="0.25">
      <c r="B47">
        <f>STDEV(B42:B45)</f>
        <v>0.81649658092772603</v>
      </c>
      <c r="C47">
        <f t="shared" ref="C47:N47" si="33">STDEV(C42:C45)</f>
        <v>0.9574271077563381</v>
      </c>
      <c r="D47">
        <f t="shared" si="33"/>
        <v>1</v>
      </c>
      <c r="E47">
        <f t="shared" si="33"/>
        <v>1</v>
      </c>
      <c r="F47">
        <f t="shared" si="33"/>
        <v>0.9574271077563381</v>
      </c>
      <c r="G47">
        <f t="shared" si="33"/>
        <v>1</v>
      </c>
      <c r="H47">
        <f t="shared" si="33"/>
        <v>0.5</v>
      </c>
      <c r="I47">
        <f t="shared" si="33"/>
        <v>0.5</v>
      </c>
      <c r="K47">
        <f t="shared" si="33"/>
        <v>5.41602560309064</v>
      </c>
      <c r="L47">
        <f t="shared" si="33"/>
        <v>3.5939764421413041</v>
      </c>
      <c r="M47">
        <f t="shared" si="33"/>
        <v>1.8929694486000912</v>
      </c>
      <c r="N47">
        <f t="shared" si="33"/>
        <v>1.707825127659933</v>
      </c>
    </row>
    <row r="48" spans="1:14" ht="15.75" x14ac:dyDescent="0.25">
      <c r="B48" s="2">
        <f>B47/SQRT(COUNT(B42:B45))</f>
        <v>0.40824829046386302</v>
      </c>
      <c r="C48" s="2">
        <f t="shared" ref="C48:N48" si="34">C47/SQRT(COUNT(C42:C45))</f>
        <v>0.47871355387816905</v>
      </c>
      <c r="D48" s="2">
        <f t="shared" si="34"/>
        <v>0.5</v>
      </c>
      <c r="E48" s="2">
        <f t="shared" si="34"/>
        <v>0.5</v>
      </c>
      <c r="F48" s="2">
        <f t="shared" si="34"/>
        <v>0.47871355387816905</v>
      </c>
      <c r="G48" s="2">
        <f t="shared" si="34"/>
        <v>0.5</v>
      </c>
      <c r="H48" s="2">
        <f t="shared" si="34"/>
        <v>0.25</v>
      </c>
      <c r="I48" s="2">
        <f t="shared" si="34"/>
        <v>0.25</v>
      </c>
      <c r="J48" s="2"/>
      <c r="K48" s="2">
        <f t="shared" si="34"/>
        <v>2.70801280154532</v>
      </c>
      <c r="L48" s="2">
        <f t="shared" si="34"/>
        <v>1.796988221070652</v>
      </c>
      <c r="M48" s="2">
        <f t="shared" si="34"/>
        <v>0.9464847243000456</v>
      </c>
      <c r="N48" s="2">
        <f t="shared" si="34"/>
        <v>0.8539125638299665</v>
      </c>
    </row>
    <row r="51" spans="1:14" x14ac:dyDescent="0.25">
      <c r="A51" s="1" t="s">
        <v>298</v>
      </c>
      <c r="B51" s="1">
        <v>20</v>
      </c>
      <c r="C51" s="1">
        <v>50</v>
      </c>
      <c r="D51" s="1">
        <v>80</v>
      </c>
      <c r="E51" s="1">
        <v>110</v>
      </c>
      <c r="F51" s="1">
        <v>140</v>
      </c>
      <c r="G51" s="1">
        <v>170</v>
      </c>
      <c r="H51" s="1">
        <v>200</v>
      </c>
      <c r="I51" s="1">
        <v>230</v>
      </c>
    </row>
    <row r="52" spans="1:14" x14ac:dyDescent="0.25">
      <c r="A52" t="s">
        <v>291</v>
      </c>
      <c r="B52">
        <v>1</v>
      </c>
      <c r="C52">
        <v>2</v>
      </c>
      <c r="D52">
        <v>3</v>
      </c>
      <c r="E52">
        <v>3</v>
      </c>
      <c r="F52">
        <v>3</v>
      </c>
      <c r="G52">
        <v>2</v>
      </c>
      <c r="H52">
        <v>0</v>
      </c>
      <c r="I52">
        <v>0</v>
      </c>
      <c r="K52">
        <f>SUM(B52:I52)</f>
        <v>14</v>
      </c>
      <c r="L52">
        <f>SUM(B52:E52)</f>
        <v>9</v>
      </c>
      <c r="M52">
        <f>SUM(F52:I52)</f>
        <v>5</v>
      </c>
      <c r="N52">
        <f>SUM(B52:C52)</f>
        <v>3</v>
      </c>
    </row>
    <row r="53" spans="1:14" x14ac:dyDescent="0.25">
      <c r="A53" t="s">
        <v>292</v>
      </c>
      <c r="B53">
        <v>1</v>
      </c>
      <c r="C53">
        <v>1</v>
      </c>
      <c r="D53">
        <v>2</v>
      </c>
      <c r="E53">
        <v>2</v>
      </c>
      <c r="F53">
        <v>1</v>
      </c>
      <c r="G53">
        <v>1</v>
      </c>
      <c r="H53">
        <v>1</v>
      </c>
      <c r="I53">
        <v>1</v>
      </c>
      <c r="K53">
        <f t="shared" ref="K53:K55" si="35">SUM(B53:I53)</f>
        <v>10</v>
      </c>
      <c r="L53">
        <f t="shared" ref="L53:L55" si="36">SUM(B53:E53)</f>
        <v>6</v>
      </c>
      <c r="M53">
        <f t="shared" ref="M53:M55" si="37">SUM(F53:I53)</f>
        <v>4</v>
      </c>
      <c r="N53">
        <f t="shared" ref="N53:N55" si="38">SUM(B53:C53)</f>
        <v>2</v>
      </c>
    </row>
    <row r="54" spans="1:14" x14ac:dyDescent="0.25">
      <c r="A54" t="s">
        <v>293</v>
      </c>
      <c r="B54">
        <v>1</v>
      </c>
      <c r="C54">
        <v>3</v>
      </c>
      <c r="D54">
        <v>4</v>
      </c>
      <c r="E54">
        <v>4</v>
      </c>
      <c r="F54">
        <v>4</v>
      </c>
      <c r="G54">
        <v>3</v>
      </c>
      <c r="H54">
        <v>0</v>
      </c>
      <c r="I54">
        <v>0</v>
      </c>
      <c r="K54">
        <f t="shared" si="35"/>
        <v>19</v>
      </c>
      <c r="L54">
        <f t="shared" si="36"/>
        <v>12</v>
      </c>
      <c r="M54">
        <f t="shared" si="37"/>
        <v>7</v>
      </c>
      <c r="N54">
        <f t="shared" si="38"/>
        <v>4</v>
      </c>
    </row>
    <row r="55" spans="1:14" x14ac:dyDescent="0.25">
      <c r="A55" t="s">
        <v>294</v>
      </c>
      <c r="B55">
        <v>0</v>
      </c>
      <c r="C55">
        <v>4</v>
      </c>
      <c r="D55">
        <v>4</v>
      </c>
      <c r="E55">
        <v>4</v>
      </c>
      <c r="F55">
        <v>4</v>
      </c>
      <c r="G55">
        <v>2</v>
      </c>
      <c r="H55">
        <v>0</v>
      </c>
      <c r="I55">
        <v>0</v>
      </c>
      <c r="K55">
        <f t="shared" si="35"/>
        <v>18</v>
      </c>
      <c r="L55">
        <f t="shared" si="36"/>
        <v>12</v>
      </c>
      <c r="M55">
        <f t="shared" si="37"/>
        <v>6</v>
      </c>
      <c r="N55">
        <f t="shared" si="38"/>
        <v>4</v>
      </c>
    </row>
    <row r="56" spans="1:14" x14ac:dyDescent="0.25">
      <c r="B56" s="54">
        <f>AVERAGE(B52:B55)</f>
        <v>0.75</v>
      </c>
      <c r="C56" s="54">
        <f t="shared" ref="C56:N56" si="39">AVERAGE(C52:C55)</f>
        <v>2.5</v>
      </c>
      <c r="D56" s="54">
        <f t="shared" si="39"/>
        <v>3.25</v>
      </c>
      <c r="E56" s="54">
        <f t="shared" si="39"/>
        <v>3.25</v>
      </c>
      <c r="F56" s="54">
        <f t="shared" si="39"/>
        <v>3</v>
      </c>
      <c r="G56" s="54">
        <f t="shared" si="39"/>
        <v>2</v>
      </c>
      <c r="H56" s="54">
        <f t="shared" si="39"/>
        <v>0.25</v>
      </c>
      <c r="I56" s="54">
        <f t="shared" si="39"/>
        <v>0.25</v>
      </c>
      <c r="J56" s="54"/>
      <c r="K56" s="54">
        <f t="shared" si="39"/>
        <v>15.25</v>
      </c>
      <c r="L56" s="54">
        <f t="shared" si="39"/>
        <v>9.75</v>
      </c>
      <c r="M56" s="54">
        <f t="shared" si="39"/>
        <v>5.5</v>
      </c>
      <c r="N56" s="54">
        <f t="shared" si="39"/>
        <v>3.25</v>
      </c>
    </row>
    <row r="57" spans="1:14" x14ac:dyDescent="0.25">
      <c r="B57">
        <f>STDEV(B52:B55)</f>
        <v>0.5</v>
      </c>
      <c r="C57">
        <f t="shared" ref="C57:N57" si="40">STDEV(C52:C55)</f>
        <v>1.2909944487358056</v>
      </c>
      <c r="D57">
        <f t="shared" si="40"/>
        <v>0.9574271077563381</v>
      </c>
      <c r="E57">
        <f t="shared" si="40"/>
        <v>0.9574271077563381</v>
      </c>
      <c r="F57">
        <f t="shared" si="40"/>
        <v>1.4142135623730951</v>
      </c>
      <c r="G57">
        <f t="shared" si="40"/>
        <v>0.81649658092772603</v>
      </c>
      <c r="H57">
        <f t="shared" si="40"/>
        <v>0.5</v>
      </c>
      <c r="I57">
        <f t="shared" si="40"/>
        <v>0.5</v>
      </c>
      <c r="K57">
        <f t="shared" si="40"/>
        <v>4.1129875597510219</v>
      </c>
      <c r="L57">
        <f t="shared" si="40"/>
        <v>2.8722813232690143</v>
      </c>
      <c r="M57">
        <f t="shared" si="40"/>
        <v>1.2909944487358056</v>
      </c>
      <c r="N57">
        <f t="shared" si="40"/>
        <v>0.9574271077563381</v>
      </c>
    </row>
    <row r="58" spans="1:14" ht="15.75" x14ac:dyDescent="0.25">
      <c r="B58" s="2">
        <f>B57/SQRT(COUNT(B52:B55))</f>
        <v>0.25</v>
      </c>
      <c r="C58" s="2">
        <f t="shared" ref="C58:N58" si="41">C57/SQRT(COUNT(C52:C55))</f>
        <v>0.6454972243679028</v>
      </c>
      <c r="D58" s="2">
        <f t="shared" si="41"/>
        <v>0.47871355387816905</v>
      </c>
      <c r="E58" s="2">
        <f t="shared" si="41"/>
        <v>0.47871355387816905</v>
      </c>
      <c r="F58" s="2">
        <f t="shared" si="41"/>
        <v>0.70710678118654757</v>
      </c>
      <c r="G58" s="2">
        <f t="shared" si="41"/>
        <v>0.40824829046386302</v>
      </c>
      <c r="H58" s="2">
        <f t="shared" si="41"/>
        <v>0.25</v>
      </c>
      <c r="I58" s="2">
        <f t="shared" si="41"/>
        <v>0.25</v>
      </c>
      <c r="J58" s="2"/>
      <c r="K58" s="2">
        <f t="shared" si="41"/>
        <v>2.056493779875511</v>
      </c>
      <c r="L58" s="2">
        <f t="shared" si="41"/>
        <v>1.4361406616345072</v>
      </c>
      <c r="M58" s="2">
        <f t="shared" si="41"/>
        <v>0.6454972243679028</v>
      </c>
      <c r="N58" s="2">
        <f t="shared" si="41"/>
        <v>0.47871355387816905</v>
      </c>
    </row>
    <row r="61" spans="1:14" x14ac:dyDescent="0.25">
      <c r="A61" s="1" t="s">
        <v>299</v>
      </c>
      <c r="B61" s="1">
        <v>20</v>
      </c>
      <c r="C61" s="1">
        <v>50</v>
      </c>
      <c r="D61" s="1">
        <v>80</v>
      </c>
      <c r="E61" s="1">
        <v>110</v>
      </c>
      <c r="F61" s="1">
        <v>140</v>
      </c>
      <c r="G61" s="1">
        <v>170</v>
      </c>
      <c r="H61" s="1">
        <v>200</v>
      </c>
      <c r="I61" s="1">
        <v>230</v>
      </c>
    </row>
    <row r="62" spans="1:14" x14ac:dyDescent="0.25">
      <c r="A62" t="s">
        <v>291</v>
      </c>
      <c r="B62">
        <v>1</v>
      </c>
      <c r="C62">
        <v>1</v>
      </c>
      <c r="D62">
        <v>3</v>
      </c>
      <c r="E62">
        <v>3</v>
      </c>
      <c r="F62">
        <v>3</v>
      </c>
      <c r="G62">
        <v>2</v>
      </c>
      <c r="H62">
        <v>0</v>
      </c>
      <c r="I62">
        <v>0</v>
      </c>
      <c r="K62">
        <f>SUM(B62:I62)</f>
        <v>13</v>
      </c>
      <c r="L62">
        <f>SUM(B62:E62)</f>
        <v>8</v>
      </c>
      <c r="M62">
        <f>SUM(F62:I62)</f>
        <v>5</v>
      </c>
      <c r="N62">
        <f>SUM(B62:C62)</f>
        <v>2</v>
      </c>
    </row>
    <row r="63" spans="1:14" x14ac:dyDescent="0.25">
      <c r="A63" t="s">
        <v>292</v>
      </c>
      <c r="B63">
        <v>1</v>
      </c>
      <c r="C63">
        <v>1</v>
      </c>
      <c r="D63">
        <v>2</v>
      </c>
      <c r="E63">
        <v>1</v>
      </c>
      <c r="F63">
        <v>1</v>
      </c>
      <c r="G63">
        <v>1</v>
      </c>
      <c r="H63">
        <v>1</v>
      </c>
      <c r="I63">
        <v>0</v>
      </c>
      <c r="K63">
        <f t="shared" ref="K63:K65" si="42">SUM(B63:I63)</f>
        <v>8</v>
      </c>
      <c r="L63">
        <f t="shared" ref="L63:L65" si="43">SUM(B63:E63)</f>
        <v>5</v>
      </c>
      <c r="M63">
        <f t="shared" ref="M63:M65" si="44">SUM(F63:I63)</f>
        <v>3</v>
      </c>
      <c r="N63">
        <f t="shared" ref="N63:N65" si="45">SUM(B63:C63)</f>
        <v>2</v>
      </c>
    </row>
    <row r="64" spans="1:14" x14ac:dyDescent="0.25">
      <c r="A64" t="s">
        <v>293</v>
      </c>
      <c r="B64">
        <v>2</v>
      </c>
      <c r="C64">
        <v>2</v>
      </c>
      <c r="D64">
        <v>4</v>
      </c>
      <c r="E64">
        <v>4</v>
      </c>
      <c r="F64">
        <v>4</v>
      </c>
      <c r="G64">
        <v>2</v>
      </c>
      <c r="H64">
        <v>1</v>
      </c>
      <c r="I64">
        <v>0</v>
      </c>
      <c r="K64">
        <f t="shared" si="42"/>
        <v>19</v>
      </c>
      <c r="L64">
        <f t="shared" si="43"/>
        <v>12</v>
      </c>
      <c r="M64">
        <f t="shared" si="44"/>
        <v>7</v>
      </c>
      <c r="N64">
        <f t="shared" si="45"/>
        <v>4</v>
      </c>
    </row>
    <row r="65" spans="1:14" x14ac:dyDescent="0.25">
      <c r="A65" t="s">
        <v>294</v>
      </c>
      <c r="B65">
        <v>1</v>
      </c>
      <c r="C65">
        <v>2</v>
      </c>
      <c r="D65">
        <v>2</v>
      </c>
      <c r="E65">
        <v>3</v>
      </c>
      <c r="F65">
        <v>4</v>
      </c>
      <c r="G65">
        <v>3</v>
      </c>
      <c r="H65">
        <v>1</v>
      </c>
      <c r="I65">
        <v>1</v>
      </c>
      <c r="K65">
        <f t="shared" si="42"/>
        <v>17</v>
      </c>
      <c r="L65">
        <f t="shared" si="43"/>
        <v>8</v>
      </c>
      <c r="M65">
        <f t="shared" si="44"/>
        <v>9</v>
      </c>
      <c r="N65">
        <f t="shared" si="45"/>
        <v>3</v>
      </c>
    </row>
    <row r="66" spans="1:14" x14ac:dyDescent="0.25">
      <c r="B66" s="54">
        <f>AVERAGE(B62:B65)</f>
        <v>1.25</v>
      </c>
      <c r="C66" s="54">
        <f t="shared" ref="C66:I66" si="46">AVERAGE(C62:C65)</f>
        <v>1.5</v>
      </c>
      <c r="D66" s="54">
        <f>AVERAGE(D62:D65)</f>
        <v>2.75</v>
      </c>
      <c r="E66" s="54">
        <f t="shared" si="46"/>
        <v>2.75</v>
      </c>
      <c r="F66" s="54">
        <f t="shared" si="46"/>
        <v>3</v>
      </c>
      <c r="G66" s="54">
        <f t="shared" si="46"/>
        <v>2</v>
      </c>
      <c r="H66" s="54">
        <f t="shared" si="46"/>
        <v>0.75</v>
      </c>
      <c r="I66" s="54">
        <f t="shared" si="46"/>
        <v>0.25</v>
      </c>
      <c r="J66" s="54"/>
      <c r="K66" s="54">
        <f t="shared" ref="K66:N66" si="47">AVERAGE(K62:K65)</f>
        <v>14.25</v>
      </c>
      <c r="L66" s="54">
        <f t="shared" si="47"/>
        <v>8.25</v>
      </c>
      <c r="M66" s="54">
        <f t="shared" si="47"/>
        <v>6</v>
      </c>
      <c r="N66" s="54">
        <f t="shared" si="47"/>
        <v>2.75</v>
      </c>
    </row>
    <row r="67" spans="1:14" x14ac:dyDescent="0.25">
      <c r="B67">
        <f>STDEV(B62:B65)</f>
        <v>0.5</v>
      </c>
      <c r="C67">
        <f t="shared" ref="C67:I67" si="48">STDEV(C62:C65)</f>
        <v>0.57735026918962573</v>
      </c>
      <c r="D67">
        <f t="shared" si="48"/>
        <v>0.9574271077563381</v>
      </c>
      <c r="E67">
        <f t="shared" si="48"/>
        <v>1.2583057392117916</v>
      </c>
      <c r="F67">
        <f t="shared" si="48"/>
        <v>1.4142135623730951</v>
      </c>
      <c r="G67">
        <f t="shared" si="48"/>
        <v>0.81649658092772603</v>
      </c>
      <c r="H67">
        <f t="shared" si="48"/>
        <v>0.5</v>
      </c>
      <c r="I67">
        <f t="shared" si="48"/>
        <v>0.5</v>
      </c>
      <c r="K67">
        <f t="shared" ref="K67:N67" si="49">STDEV(K62:K65)</f>
        <v>4.8562674281111553</v>
      </c>
      <c r="L67">
        <f t="shared" si="49"/>
        <v>2.8722813232690143</v>
      </c>
      <c r="M67">
        <f t="shared" si="49"/>
        <v>2.5819888974716112</v>
      </c>
      <c r="N67">
        <f t="shared" si="49"/>
        <v>0.9574271077563381</v>
      </c>
    </row>
    <row r="68" spans="1:14" ht="15.75" x14ac:dyDescent="0.25">
      <c r="B68" s="2">
        <f>B67/SQRT(COUNT(B62:B65))</f>
        <v>0.25</v>
      </c>
      <c r="C68" s="2">
        <f t="shared" ref="C68:I68" si="50">C67/SQRT(COUNT(C62:C65))</f>
        <v>0.28867513459481287</v>
      </c>
      <c r="D68" s="2">
        <f t="shared" si="50"/>
        <v>0.47871355387816905</v>
      </c>
      <c r="E68" s="2">
        <f t="shared" si="50"/>
        <v>0.62915286960589578</v>
      </c>
      <c r="F68" s="2">
        <f t="shared" si="50"/>
        <v>0.70710678118654757</v>
      </c>
      <c r="G68" s="2">
        <f t="shared" si="50"/>
        <v>0.40824829046386302</v>
      </c>
      <c r="H68" s="2">
        <f t="shared" si="50"/>
        <v>0.25</v>
      </c>
      <c r="I68" s="2">
        <f t="shared" si="50"/>
        <v>0.25</v>
      </c>
      <c r="J68" s="2"/>
      <c r="K68" s="2">
        <f t="shared" ref="K68:N68" si="51">K67/SQRT(COUNT(K62:K65))</f>
        <v>2.4281337140555777</v>
      </c>
      <c r="L68" s="2">
        <f t="shared" si="51"/>
        <v>1.4361406616345072</v>
      </c>
      <c r="M68" s="2">
        <f t="shared" si="51"/>
        <v>1.2909944487358056</v>
      </c>
      <c r="N68" s="2">
        <f t="shared" si="51"/>
        <v>0.47871355387816905</v>
      </c>
    </row>
    <row r="70" spans="1:14" x14ac:dyDescent="0.25">
      <c r="K70">
        <f>TTEST(K2:K5,K62:K65,1,1)</f>
        <v>1.1003023245399179E-2</v>
      </c>
      <c r="L70">
        <f t="shared" ref="L70:M70" si="52">TTEST(L2:L5,L62:L65,1,1)</f>
        <v>7.0366255057534325E-3</v>
      </c>
      <c r="M70">
        <f t="shared" si="52"/>
        <v>0.31880904570030089</v>
      </c>
      <c r="N70">
        <f>TTEST(N2:N5,N62:N65,1,1)</f>
        <v>6.9234164944295207E-3</v>
      </c>
    </row>
    <row r="71" spans="1:14" x14ac:dyDescent="0.25">
      <c r="K71">
        <f>TTEST(K62:K65,K12:K15,1,1)</f>
        <v>9.1099273716111658E-3</v>
      </c>
      <c r="L71">
        <f t="shared" ref="L71:M71" si="53">TTEST(L62:L65,L12:L15,1,1)</f>
        <v>5.851951776975578E-2</v>
      </c>
      <c r="M71">
        <f t="shared" si="53"/>
        <v>0.5</v>
      </c>
      <c r="N71">
        <f>TTEST(N62:N65,N12:N15,1,1)</f>
        <v>0.10758497128477508</v>
      </c>
    </row>
    <row r="75" spans="1:14" x14ac:dyDescent="0.25">
      <c r="L75" t="s">
        <v>300</v>
      </c>
    </row>
    <row r="76" spans="1:14" x14ac:dyDescent="0.25">
      <c r="L76" t="s">
        <v>301</v>
      </c>
      <c r="M76">
        <v>7.1000000000000004E-3</v>
      </c>
    </row>
    <row r="77" spans="1:14" x14ac:dyDescent="0.25">
      <c r="K77" t="s">
        <v>302</v>
      </c>
    </row>
    <row r="78" spans="1:14" x14ac:dyDescent="0.25">
      <c r="K78" t="s">
        <v>303</v>
      </c>
      <c r="L78">
        <v>17.66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>
      <selection activeCell="B62" sqref="B62:I65"/>
    </sheetView>
  </sheetViews>
  <sheetFormatPr defaultRowHeight="15" x14ac:dyDescent="0.25"/>
  <cols>
    <col min="1" max="1" width="18.7109375" customWidth="1"/>
    <col min="11" max="11" width="11.28515625" customWidth="1"/>
  </cols>
  <sheetData>
    <row r="1" spans="1:12" x14ac:dyDescent="0.25">
      <c r="A1" s="1" t="s">
        <v>286</v>
      </c>
      <c r="B1" s="1">
        <v>20</v>
      </c>
      <c r="C1" s="1">
        <v>50</v>
      </c>
      <c r="D1" s="1">
        <v>80</v>
      </c>
      <c r="E1" s="1">
        <v>110</v>
      </c>
      <c r="F1" s="1">
        <v>140</v>
      </c>
      <c r="G1" s="1">
        <v>170</v>
      </c>
      <c r="H1" s="1">
        <v>200</v>
      </c>
      <c r="I1" s="1">
        <v>230</v>
      </c>
      <c r="K1" t="s">
        <v>287</v>
      </c>
      <c r="L1" t="s">
        <v>288</v>
      </c>
    </row>
    <row r="2" spans="1:12" x14ac:dyDescent="0.25">
      <c r="A2" t="s">
        <v>291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1</v>
      </c>
      <c r="I2">
        <v>3</v>
      </c>
      <c r="K2">
        <f>SUM(B2:I2)</f>
        <v>5</v>
      </c>
      <c r="L2">
        <f>SUM(B2:E2)</f>
        <v>1</v>
      </c>
    </row>
    <row r="3" spans="1:12" x14ac:dyDescent="0.25">
      <c r="A3" t="s">
        <v>292</v>
      </c>
      <c r="B3">
        <v>1</v>
      </c>
      <c r="C3">
        <v>0</v>
      </c>
      <c r="D3">
        <v>1</v>
      </c>
      <c r="E3">
        <v>1</v>
      </c>
      <c r="F3">
        <v>1</v>
      </c>
      <c r="G3">
        <v>1</v>
      </c>
      <c r="H3">
        <v>1</v>
      </c>
      <c r="I3">
        <v>3</v>
      </c>
      <c r="K3">
        <f t="shared" ref="K3:K5" si="0">SUM(B3:I3)</f>
        <v>9</v>
      </c>
      <c r="L3">
        <f t="shared" ref="L3:L5" si="1">SUM(B3:E3)</f>
        <v>3</v>
      </c>
    </row>
    <row r="4" spans="1:12" x14ac:dyDescent="0.25">
      <c r="A4" t="s">
        <v>293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1</v>
      </c>
      <c r="K4">
        <f t="shared" si="0"/>
        <v>2</v>
      </c>
      <c r="L4">
        <f t="shared" si="1"/>
        <v>0</v>
      </c>
    </row>
    <row r="5" spans="1:12" x14ac:dyDescent="0.25">
      <c r="A5" t="s">
        <v>294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K5">
        <f t="shared" si="0"/>
        <v>0</v>
      </c>
      <c r="L5">
        <f t="shared" si="1"/>
        <v>0</v>
      </c>
    </row>
    <row r="6" spans="1:12" x14ac:dyDescent="0.25">
      <c r="B6" s="54">
        <f>AVERAGE(B2:B5)</f>
        <v>0.25</v>
      </c>
      <c r="C6" s="54">
        <f t="shared" ref="C6:L6" si="2">AVERAGE(C2:C5)</f>
        <v>0.25</v>
      </c>
      <c r="D6" s="54">
        <f t="shared" si="2"/>
        <v>0.25</v>
      </c>
      <c r="E6" s="54">
        <f t="shared" si="2"/>
        <v>0.25</v>
      </c>
      <c r="F6" s="54">
        <f t="shared" si="2"/>
        <v>0.25</v>
      </c>
      <c r="G6" s="54">
        <f t="shared" si="2"/>
        <v>0.25</v>
      </c>
      <c r="H6" s="54">
        <f t="shared" si="2"/>
        <v>0.75</v>
      </c>
      <c r="I6" s="54">
        <f t="shared" si="2"/>
        <v>1.75</v>
      </c>
      <c r="J6" s="54"/>
      <c r="K6" s="54">
        <f t="shared" si="2"/>
        <v>4</v>
      </c>
      <c r="L6" s="54">
        <f t="shared" si="2"/>
        <v>1</v>
      </c>
    </row>
    <row r="7" spans="1:12" x14ac:dyDescent="0.25">
      <c r="B7">
        <f>STDEV(B2:B5)</f>
        <v>0.5</v>
      </c>
      <c r="C7">
        <f t="shared" ref="C7:L7" si="3">STDEV(C2:C5)</f>
        <v>0.5</v>
      </c>
      <c r="D7">
        <f t="shared" si="3"/>
        <v>0.5</v>
      </c>
      <c r="E7">
        <f t="shared" si="3"/>
        <v>0.5</v>
      </c>
      <c r="F7">
        <f t="shared" si="3"/>
        <v>0.5</v>
      </c>
      <c r="G7">
        <f t="shared" si="3"/>
        <v>0.5</v>
      </c>
      <c r="H7">
        <f t="shared" si="3"/>
        <v>0.5</v>
      </c>
      <c r="I7">
        <f t="shared" si="3"/>
        <v>1.5</v>
      </c>
      <c r="K7">
        <f t="shared" si="3"/>
        <v>3.9157800414902435</v>
      </c>
      <c r="L7">
        <f t="shared" si="3"/>
        <v>1.4142135623730951</v>
      </c>
    </row>
    <row r="8" spans="1:12" ht="15.75" x14ac:dyDescent="0.25">
      <c r="B8" s="2">
        <f>B7/SQRT(COUNT(B2:B5))</f>
        <v>0.25</v>
      </c>
      <c r="C8" s="2">
        <f t="shared" ref="C8:L8" si="4">C7/SQRT(COUNT(C2:C5))</f>
        <v>0.25</v>
      </c>
      <c r="D8" s="2">
        <f t="shared" si="4"/>
        <v>0.25</v>
      </c>
      <c r="E8" s="2">
        <f t="shared" si="4"/>
        <v>0.25</v>
      </c>
      <c r="F8" s="2">
        <f t="shared" si="4"/>
        <v>0.25</v>
      </c>
      <c r="G8" s="2">
        <f t="shared" si="4"/>
        <v>0.25</v>
      </c>
      <c r="H8" s="2">
        <f t="shared" si="4"/>
        <v>0.25</v>
      </c>
      <c r="I8" s="2">
        <f t="shared" si="4"/>
        <v>0.75</v>
      </c>
      <c r="J8" s="2"/>
      <c r="K8" s="2">
        <f t="shared" si="4"/>
        <v>1.9578900207451218</v>
      </c>
      <c r="L8" s="2">
        <f t="shared" si="4"/>
        <v>0.70710678118654757</v>
      </c>
    </row>
    <row r="11" spans="1:12" x14ac:dyDescent="0.25">
      <c r="A11" s="1" t="s">
        <v>286</v>
      </c>
      <c r="B11" s="1">
        <v>20</v>
      </c>
      <c r="C11" s="1">
        <v>50</v>
      </c>
      <c r="D11" s="1">
        <v>80</v>
      </c>
      <c r="E11" s="1">
        <v>110</v>
      </c>
      <c r="F11" s="1">
        <v>140</v>
      </c>
      <c r="G11" s="1">
        <v>170</v>
      </c>
      <c r="H11" s="1">
        <v>200</v>
      </c>
      <c r="I11" s="1">
        <v>230</v>
      </c>
    </row>
    <row r="12" spans="1:12" x14ac:dyDescent="0.25">
      <c r="A12" t="s">
        <v>291</v>
      </c>
      <c r="B12">
        <v>0</v>
      </c>
      <c r="C12">
        <v>1</v>
      </c>
      <c r="D12">
        <v>1</v>
      </c>
      <c r="E12">
        <v>0</v>
      </c>
      <c r="F12">
        <v>0</v>
      </c>
      <c r="G12">
        <v>1</v>
      </c>
      <c r="H12">
        <v>3</v>
      </c>
      <c r="I12">
        <v>3</v>
      </c>
      <c r="K12">
        <f>SUM(B12:I12)</f>
        <v>9</v>
      </c>
      <c r="L12">
        <f>SUM(B12:E12)</f>
        <v>2</v>
      </c>
    </row>
    <row r="13" spans="1:12" x14ac:dyDescent="0.25">
      <c r="A13" t="s">
        <v>292</v>
      </c>
      <c r="B13">
        <v>1</v>
      </c>
      <c r="C13">
        <v>1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K13">
        <f>SUM(B13:I13)</f>
        <v>3</v>
      </c>
      <c r="L13">
        <f t="shared" ref="L13:L15" si="5">SUM(B13:E13)</f>
        <v>3</v>
      </c>
    </row>
    <row r="14" spans="1:12" x14ac:dyDescent="0.25">
      <c r="A14" t="s">
        <v>293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1</v>
      </c>
      <c r="I14">
        <v>4</v>
      </c>
      <c r="K14">
        <f t="shared" ref="K14:K15" si="6">SUM(B14:I14)</f>
        <v>6</v>
      </c>
      <c r="L14">
        <f t="shared" si="5"/>
        <v>1</v>
      </c>
    </row>
    <row r="15" spans="1:12" x14ac:dyDescent="0.25">
      <c r="A15" t="s">
        <v>294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K15">
        <f t="shared" si="6"/>
        <v>0</v>
      </c>
      <c r="L15">
        <f t="shared" si="5"/>
        <v>0</v>
      </c>
    </row>
    <row r="16" spans="1:12" x14ac:dyDescent="0.25">
      <c r="B16" s="54">
        <f>AVERAGE(B12:B15)</f>
        <v>0.25</v>
      </c>
      <c r="C16" s="54">
        <f t="shared" ref="C16:L16" si="7">AVERAGE(C12:C15)</f>
        <v>0.5</v>
      </c>
      <c r="D16" s="54">
        <f t="shared" si="7"/>
        <v>0.75</v>
      </c>
      <c r="E16" s="54">
        <f t="shared" si="7"/>
        <v>0</v>
      </c>
      <c r="F16" s="54">
        <f t="shared" si="7"/>
        <v>0</v>
      </c>
      <c r="G16" s="54">
        <f t="shared" si="7"/>
        <v>0.25</v>
      </c>
      <c r="H16" s="54">
        <f t="shared" si="7"/>
        <v>1</v>
      </c>
      <c r="I16" s="54">
        <f t="shared" si="7"/>
        <v>1.75</v>
      </c>
      <c r="J16" s="54"/>
      <c r="K16" s="54">
        <f t="shared" si="7"/>
        <v>4.5</v>
      </c>
      <c r="L16" s="54">
        <f t="shared" si="7"/>
        <v>1.5</v>
      </c>
    </row>
    <row r="17" spans="1:12" x14ac:dyDescent="0.25">
      <c r="B17">
        <f>STDEV(B12:B15)</f>
        <v>0.5</v>
      </c>
      <c r="C17">
        <f t="shared" ref="C17:L17" si="8">STDEV(C12:C15)</f>
        <v>0.57735026918962573</v>
      </c>
      <c r="D17">
        <f t="shared" si="8"/>
        <v>0.5</v>
      </c>
      <c r="E17">
        <f t="shared" si="8"/>
        <v>0</v>
      </c>
      <c r="F17">
        <f t="shared" si="8"/>
        <v>0</v>
      </c>
      <c r="G17">
        <f t="shared" si="8"/>
        <v>0.5</v>
      </c>
      <c r="H17">
        <f t="shared" si="8"/>
        <v>1.4142135623730951</v>
      </c>
      <c r="I17">
        <f t="shared" si="8"/>
        <v>2.0615528128088303</v>
      </c>
      <c r="K17">
        <f t="shared" si="8"/>
        <v>3.872983346207417</v>
      </c>
      <c r="L17">
        <f t="shared" si="8"/>
        <v>1.2909944487358056</v>
      </c>
    </row>
    <row r="18" spans="1:12" ht="15.75" x14ac:dyDescent="0.25">
      <c r="B18" s="2">
        <f>B17/SQRT(COUNT(B12:B15))</f>
        <v>0.25</v>
      </c>
      <c r="C18" s="2">
        <f t="shared" ref="C18:L18" si="9">C17/SQRT(COUNT(C12:C15))</f>
        <v>0.28867513459481287</v>
      </c>
      <c r="D18" s="2">
        <f t="shared" si="9"/>
        <v>0.25</v>
      </c>
      <c r="E18" s="2">
        <f t="shared" si="9"/>
        <v>0</v>
      </c>
      <c r="F18" s="2">
        <f t="shared" si="9"/>
        <v>0</v>
      </c>
      <c r="G18" s="2">
        <f t="shared" si="9"/>
        <v>0.25</v>
      </c>
      <c r="H18" s="2">
        <f t="shared" si="9"/>
        <v>0.70710678118654757</v>
      </c>
      <c r="I18" s="2">
        <f t="shared" si="9"/>
        <v>1.0307764064044151</v>
      </c>
      <c r="J18" s="2"/>
      <c r="K18" s="2">
        <f t="shared" si="9"/>
        <v>1.9364916731037085</v>
      </c>
      <c r="L18" s="2">
        <f t="shared" si="9"/>
        <v>0.6454972243679028</v>
      </c>
    </row>
    <row r="21" spans="1:12" x14ac:dyDescent="0.25">
      <c r="A21" s="1" t="s">
        <v>295</v>
      </c>
      <c r="B21" s="1">
        <v>20</v>
      </c>
      <c r="C21" s="1">
        <v>50</v>
      </c>
      <c r="D21" s="1">
        <v>80</v>
      </c>
      <c r="E21" s="1">
        <v>110</v>
      </c>
      <c r="F21" s="1">
        <v>140</v>
      </c>
      <c r="G21" s="1">
        <v>170</v>
      </c>
      <c r="H21" s="1">
        <v>200</v>
      </c>
      <c r="I21" s="1">
        <v>230</v>
      </c>
    </row>
    <row r="22" spans="1:12" x14ac:dyDescent="0.25">
      <c r="A22" t="s">
        <v>291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1</v>
      </c>
      <c r="I22">
        <v>4</v>
      </c>
      <c r="K22">
        <f>SUM(B22:I22)</f>
        <v>6</v>
      </c>
      <c r="L22">
        <f>SUM(B22:E22)</f>
        <v>1</v>
      </c>
    </row>
    <row r="23" spans="1:12" x14ac:dyDescent="0.25">
      <c r="A23" t="s">
        <v>292</v>
      </c>
      <c r="B23">
        <v>0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K23">
        <f t="shared" ref="K23:K25" si="10">SUM(B23:I23)</f>
        <v>1</v>
      </c>
      <c r="L23">
        <f t="shared" ref="L23:L25" si="11">SUM(B23:E23)</f>
        <v>1</v>
      </c>
    </row>
    <row r="24" spans="1:12" x14ac:dyDescent="0.25">
      <c r="A24" t="s">
        <v>293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1</v>
      </c>
      <c r="I24">
        <v>1</v>
      </c>
      <c r="K24">
        <f t="shared" si="10"/>
        <v>3</v>
      </c>
      <c r="L24">
        <f t="shared" si="11"/>
        <v>1</v>
      </c>
    </row>
    <row r="25" spans="1:12" x14ac:dyDescent="0.25">
      <c r="A25" t="s">
        <v>294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K25">
        <f t="shared" si="10"/>
        <v>0</v>
      </c>
      <c r="L25">
        <f t="shared" si="11"/>
        <v>0</v>
      </c>
    </row>
    <row r="26" spans="1:12" x14ac:dyDescent="0.25">
      <c r="B26" s="54">
        <f>AVERAGE(B22:B25)</f>
        <v>0</v>
      </c>
      <c r="C26" s="54">
        <f t="shared" ref="C26:L26" si="12">AVERAGE(C22:C25)</f>
        <v>0.25</v>
      </c>
      <c r="D26" s="54">
        <f t="shared" si="12"/>
        <v>0.5</v>
      </c>
      <c r="E26" s="54">
        <f t="shared" si="12"/>
        <v>0</v>
      </c>
      <c r="F26" s="54">
        <f t="shared" si="12"/>
        <v>0</v>
      </c>
      <c r="G26" s="54">
        <f t="shared" si="12"/>
        <v>0</v>
      </c>
      <c r="H26" s="54">
        <f t="shared" si="12"/>
        <v>0.5</v>
      </c>
      <c r="I26" s="54">
        <f t="shared" si="12"/>
        <v>1.25</v>
      </c>
      <c r="J26" s="54"/>
      <c r="K26" s="54">
        <f t="shared" si="12"/>
        <v>2.5</v>
      </c>
      <c r="L26" s="54">
        <f t="shared" si="12"/>
        <v>0.75</v>
      </c>
    </row>
    <row r="27" spans="1:12" x14ac:dyDescent="0.25">
      <c r="B27">
        <f>STDEV(B22:B25)</f>
        <v>0</v>
      </c>
      <c r="C27">
        <f t="shared" ref="C27:L27" si="13">STDEV(C22:C25)</f>
        <v>0.5</v>
      </c>
      <c r="D27">
        <f t="shared" si="13"/>
        <v>0.57735026918962573</v>
      </c>
      <c r="E27">
        <f t="shared" si="13"/>
        <v>0</v>
      </c>
      <c r="F27">
        <f t="shared" si="13"/>
        <v>0</v>
      </c>
      <c r="G27">
        <f t="shared" si="13"/>
        <v>0</v>
      </c>
      <c r="H27">
        <f t="shared" si="13"/>
        <v>0.57735026918962573</v>
      </c>
      <c r="I27">
        <f t="shared" si="13"/>
        <v>1.8929694486000912</v>
      </c>
      <c r="K27">
        <f t="shared" si="13"/>
        <v>2.6457513110645907</v>
      </c>
      <c r="L27">
        <f t="shared" si="13"/>
        <v>0.5</v>
      </c>
    </row>
    <row r="28" spans="1:12" ht="15.75" x14ac:dyDescent="0.25">
      <c r="B28" s="2">
        <f>B27/SQRT(COUNT(B22:B25))</f>
        <v>0</v>
      </c>
      <c r="C28" s="2">
        <f t="shared" ref="C28:L28" si="14">C27/SQRT(COUNT(C22:C25))</f>
        <v>0.25</v>
      </c>
      <c r="D28" s="2">
        <f t="shared" si="14"/>
        <v>0.28867513459481287</v>
      </c>
      <c r="E28" s="2">
        <f t="shared" si="14"/>
        <v>0</v>
      </c>
      <c r="F28" s="2">
        <f t="shared" si="14"/>
        <v>0</v>
      </c>
      <c r="G28" s="2">
        <f t="shared" si="14"/>
        <v>0</v>
      </c>
      <c r="H28" s="2">
        <f t="shared" si="14"/>
        <v>0.28867513459481287</v>
      </c>
      <c r="I28" s="2">
        <f t="shared" si="14"/>
        <v>0.9464847243000456</v>
      </c>
      <c r="J28" s="2"/>
      <c r="K28" s="2">
        <f t="shared" si="14"/>
        <v>1.3228756555322954</v>
      </c>
      <c r="L28" s="2">
        <f t="shared" si="14"/>
        <v>0.25</v>
      </c>
    </row>
    <row r="31" spans="1:12" x14ac:dyDescent="0.25">
      <c r="A31" s="1" t="s">
        <v>296</v>
      </c>
      <c r="B31" s="1">
        <v>20</v>
      </c>
      <c r="C31" s="1">
        <v>50</v>
      </c>
      <c r="D31" s="1">
        <v>80</v>
      </c>
      <c r="E31" s="1">
        <v>110</v>
      </c>
      <c r="F31" s="1">
        <v>140</v>
      </c>
      <c r="G31" s="1">
        <v>170</v>
      </c>
      <c r="H31" s="1">
        <v>200</v>
      </c>
      <c r="I31" s="1">
        <v>230</v>
      </c>
    </row>
    <row r="32" spans="1:12" x14ac:dyDescent="0.25">
      <c r="A32" t="s">
        <v>291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2</v>
      </c>
      <c r="I32">
        <v>3</v>
      </c>
      <c r="K32">
        <f>SUM(B32:I32)</f>
        <v>5</v>
      </c>
      <c r="L32">
        <f>SUM(B32:E32)</f>
        <v>0</v>
      </c>
    </row>
    <row r="33" spans="1:12" x14ac:dyDescent="0.25">
      <c r="A33" t="s">
        <v>292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  <c r="I33">
        <v>1</v>
      </c>
      <c r="K33">
        <f t="shared" ref="K33:K35" si="15">SUM(B33:I33)</f>
        <v>2</v>
      </c>
      <c r="L33">
        <f t="shared" ref="L33:L35" si="16">SUM(B33:E33)</f>
        <v>1</v>
      </c>
    </row>
    <row r="34" spans="1:12" x14ac:dyDescent="0.25">
      <c r="A34" t="s">
        <v>293</v>
      </c>
      <c r="B34">
        <v>0</v>
      </c>
      <c r="C34">
        <v>0</v>
      </c>
      <c r="D34">
        <v>2</v>
      </c>
      <c r="E34">
        <v>0</v>
      </c>
      <c r="F34">
        <v>0</v>
      </c>
      <c r="G34">
        <v>0</v>
      </c>
      <c r="H34">
        <v>0</v>
      </c>
      <c r="I34">
        <v>1</v>
      </c>
      <c r="K34">
        <f t="shared" si="15"/>
        <v>3</v>
      </c>
      <c r="L34">
        <f t="shared" si="16"/>
        <v>2</v>
      </c>
    </row>
    <row r="35" spans="1:12" x14ac:dyDescent="0.25">
      <c r="A35" t="s">
        <v>294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K35">
        <f t="shared" si="15"/>
        <v>0</v>
      </c>
      <c r="L35">
        <f t="shared" si="16"/>
        <v>0</v>
      </c>
    </row>
    <row r="36" spans="1:12" x14ac:dyDescent="0.25">
      <c r="B36" s="54">
        <f>AVERAGE(B32:B35)</f>
        <v>0</v>
      </c>
      <c r="C36" s="54">
        <f t="shared" ref="C36:L36" si="17">AVERAGE(C32:C35)</f>
        <v>0</v>
      </c>
      <c r="D36" s="54">
        <f t="shared" si="17"/>
        <v>0.75</v>
      </c>
      <c r="E36" s="54">
        <f t="shared" si="17"/>
        <v>0</v>
      </c>
      <c r="F36" s="54">
        <f t="shared" si="17"/>
        <v>0</v>
      </c>
      <c r="G36" s="54">
        <f t="shared" si="17"/>
        <v>0</v>
      </c>
      <c r="H36" s="54">
        <f t="shared" si="17"/>
        <v>0.5</v>
      </c>
      <c r="I36" s="54">
        <f t="shared" si="17"/>
        <v>1.25</v>
      </c>
      <c r="J36" s="54"/>
      <c r="K36" s="54">
        <f t="shared" si="17"/>
        <v>2.5</v>
      </c>
      <c r="L36" s="54">
        <f t="shared" si="17"/>
        <v>0.75</v>
      </c>
    </row>
    <row r="37" spans="1:12" x14ac:dyDescent="0.25">
      <c r="B37">
        <f>STDEV(B32:B35)</f>
        <v>0</v>
      </c>
      <c r="C37">
        <f t="shared" ref="C37:L37" si="18">STDEV(C32:C35)</f>
        <v>0</v>
      </c>
      <c r="D37">
        <f t="shared" si="18"/>
        <v>0.9574271077563381</v>
      </c>
      <c r="E37">
        <f t="shared" si="18"/>
        <v>0</v>
      </c>
      <c r="F37">
        <f t="shared" si="18"/>
        <v>0</v>
      </c>
      <c r="G37">
        <f t="shared" si="18"/>
        <v>0</v>
      </c>
      <c r="H37">
        <f t="shared" si="18"/>
        <v>1</v>
      </c>
      <c r="I37">
        <f t="shared" si="18"/>
        <v>1.2583057392117916</v>
      </c>
      <c r="K37">
        <f t="shared" si="18"/>
        <v>2.0816659994661326</v>
      </c>
      <c r="L37">
        <f t="shared" si="18"/>
        <v>0.9574271077563381</v>
      </c>
    </row>
    <row r="38" spans="1:12" ht="15.75" x14ac:dyDescent="0.25">
      <c r="B38" s="2">
        <f>B37/SQRT(COUNT(B32:B35))</f>
        <v>0</v>
      </c>
      <c r="C38" s="2">
        <f t="shared" ref="C38:L38" si="19">C37/SQRT(COUNT(C32:C35))</f>
        <v>0</v>
      </c>
      <c r="D38" s="2">
        <f t="shared" si="19"/>
        <v>0.47871355387816905</v>
      </c>
      <c r="E38" s="2">
        <f t="shared" si="19"/>
        <v>0</v>
      </c>
      <c r="F38" s="2">
        <f t="shared" si="19"/>
        <v>0</v>
      </c>
      <c r="G38" s="2">
        <f t="shared" si="19"/>
        <v>0</v>
      </c>
      <c r="H38" s="2">
        <f t="shared" si="19"/>
        <v>0.5</v>
      </c>
      <c r="I38" s="2">
        <f t="shared" si="19"/>
        <v>0.62915286960589578</v>
      </c>
      <c r="J38" s="2"/>
      <c r="K38" s="2">
        <f t="shared" si="19"/>
        <v>1.0408329997330663</v>
      </c>
      <c r="L38" s="2">
        <f t="shared" si="19"/>
        <v>0.47871355387816905</v>
      </c>
    </row>
    <row r="41" spans="1:12" x14ac:dyDescent="0.25">
      <c r="A41" s="1" t="s">
        <v>297</v>
      </c>
      <c r="B41" s="1">
        <v>20</v>
      </c>
      <c r="C41" s="1">
        <v>50</v>
      </c>
      <c r="D41" s="1">
        <v>80</v>
      </c>
      <c r="E41" s="1">
        <v>110</v>
      </c>
      <c r="F41" s="1">
        <v>140</v>
      </c>
      <c r="G41" s="1">
        <v>170</v>
      </c>
      <c r="H41" s="1">
        <v>200</v>
      </c>
      <c r="I41" s="1">
        <v>230</v>
      </c>
    </row>
    <row r="42" spans="1:12" x14ac:dyDescent="0.25">
      <c r="A42" t="s">
        <v>291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3</v>
      </c>
      <c r="K42">
        <f>SUM(B42:I42)</f>
        <v>4</v>
      </c>
      <c r="L42">
        <f>SUM(B42:E42)</f>
        <v>0</v>
      </c>
    </row>
    <row r="43" spans="1:12" x14ac:dyDescent="0.25">
      <c r="A43" t="s">
        <v>292</v>
      </c>
      <c r="B43">
        <v>0</v>
      </c>
      <c r="C43">
        <v>0</v>
      </c>
      <c r="D43">
        <v>1</v>
      </c>
      <c r="E43">
        <v>1</v>
      </c>
      <c r="F43">
        <v>0</v>
      </c>
      <c r="G43">
        <v>4</v>
      </c>
      <c r="H43">
        <v>0</v>
      </c>
      <c r="I43">
        <v>1</v>
      </c>
      <c r="K43">
        <f t="shared" ref="K43:K45" si="20">SUM(B43:I43)</f>
        <v>7</v>
      </c>
      <c r="L43">
        <f t="shared" ref="L43:L45" si="21">SUM(B43:E43)</f>
        <v>2</v>
      </c>
    </row>
    <row r="44" spans="1:12" x14ac:dyDescent="0.25">
      <c r="A44" t="s">
        <v>293</v>
      </c>
      <c r="B44">
        <v>0</v>
      </c>
      <c r="C44">
        <v>0</v>
      </c>
      <c r="D44">
        <v>1</v>
      </c>
      <c r="E44">
        <v>0</v>
      </c>
      <c r="F44">
        <v>0</v>
      </c>
      <c r="G44">
        <v>1</v>
      </c>
      <c r="H44">
        <v>2</v>
      </c>
      <c r="I44">
        <v>1</v>
      </c>
      <c r="K44">
        <f t="shared" si="20"/>
        <v>5</v>
      </c>
      <c r="L44">
        <f t="shared" si="21"/>
        <v>1</v>
      </c>
    </row>
    <row r="45" spans="1:12" x14ac:dyDescent="0.25">
      <c r="A45" t="s">
        <v>294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K45">
        <f t="shared" si="20"/>
        <v>0</v>
      </c>
      <c r="L45">
        <f t="shared" si="21"/>
        <v>0</v>
      </c>
    </row>
    <row r="46" spans="1:12" x14ac:dyDescent="0.25">
      <c r="B46" s="54">
        <f>AVERAGE(B42:B45)</f>
        <v>0</v>
      </c>
      <c r="C46" s="54">
        <f t="shared" ref="C46:L46" si="22">AVERAGE(C42:C45)</f>
        <v>0</v>
      </c>
      <c r="D46" s="54">
        <f t="shared" si="22"/>
        <v>0.5</v>
      </c>
      <c r="E46" s="54">
        <f t="shared" si="22"/>
        <v>0.25</v>
      </c>
      <c r="F46" s="54">
        <f t="shared" si="22"/>
        <v>0</v>
      </c>
      <c r="G46" s="54">
        <f t="shared" si="22"/>
        <v>1.25</v>
      </c>
      <c r="H46" s="54">
        <f t="shared" si="22"/>
        <v>0.75</v>
      </c>
      <c r="I46" s="54">
        <f t="shared" si="22"/>
        <v>1.25</v>
      </c>
      <c r="J46" s="54"/>
      <c r="K46" s="54">
        <f t="shared" si="22"/>
        <v>4</v>
      </c>
      <c r="L46" s="54">
        <f t="shared" si="22"/>
        <v>0.75</v>
      </c>
    </row>
    <row r="47" spans="1:12" x14ac:dyDescent="0.25">
      <c r="B47">
        <f>STDEV(B42:B45)</f>
        <v>0</v>
      </c>
      <c r="C47">
        <f t="shared" ref="C47:L47" si="23">STDEV(C42:C45)</f>
        <v>0</v>
      </c>
      <c r="D47">
        <f t="shared" si="23"/>
        <v>0.57735026918962573</v>
      </c>
      <c r="E47">
        <f t="shared" si="23"/>
        <v>0.5</v>
      </c>
      <c r="F47">
        <f t="shared" si="23"/>
        <v>0</v>
      </c>
      <c r="G47">
        <f t="shared" si="23"/>
        <v>1.8929694486000912</v>
      </c>
      <c r="H47">
        <f t="shared" si="23"/>
        <v>0.9574271077563381</v>
      </c>
      <c r="I47">
        <f t="shared" si="23"/>
        <v>1.2583057392117916</v>
      </c>
      <c r="K47">
        <f t="shared" si="23"/>
        <v>2.9439202887759488</v>
      </c>
      <c r="L47">
        <f t="shared" si="23"/>
        <v>0.9574271077563381</v>
      </c>
    </row>
    <row r="48" spans="1:12" ht="15.75" x14ac:dyDescent="0.25">
      <c r="B48" s="2">
        <f>B47/SQRT(COUNT(B42:B45))</f>
        <v>0</v>
      </c>
      <c r="C48" s="2">
        <f t="shared" ref="C48:L48" si="24">C47/SQRT(COUNT(C42:C45))</f>
        <v>0</v>
      </c>
      <c r="D48" s="2">
        <f t="shared" si="24"/>
        <v>0.28867513459481287</v>
      </c>
      <c r="E48" s="2">
        <f t="shared" si="24"/>
        <v>0.25</v>
      </c>
      <c r="F48" s="2">
        <f t="shared" si="24"/>
        <v>0</v>
      </c>
      <c r="G48" s="2">
        <f t="shared" si="24"/>
        <v>0.9464847243000456</v>
      </c>
      <c r="H48" s="2">
        <f t="shared" si="24"/>
        <v>0.47871355387816905</v>
      </c>
      <c r="I48" s="2">
        <f t="shared" si="24"/>
        <v>0.62915286960589578</v>
      </c>
      <c r="J48" s="2"/>
      <c r="K48" s="2">
        <f t="shared" si="24"/>
        <v>1.4719601443879744</v>
      </c>
      <c r="L48" s="2">
        <f t="shared" si="24"/>
        <v>0.47871355387816905</v>
      </c>
    </row>
    <row r="51" spans="1:12" x14ac:dyDescent="0.25">
      <c r="A51" s="1" t="s">
        <v>298</v>
      </c>
      <c r="B51" s="1">
        <v>20</v>
      </c>
      <c r="C51" s="1">
        <v>50</v>
      </c>
      <c r="D51" s="1">
        <v>80</v>
      </c>
      <c r="E51" s="1">
        <v>110</v>
      </c>
      <c r="F51" s="1">
        <v>140</v>
      </c>
      <c r="G51" s="1">
        <v>170</v>
      </c>
      <c r="H51" s="1">
        <v>200</v>
      </c>
      <c r="I51" s="1">
        <v>230</v>
      </c>
    </row>
    <row r="52" spans="1:12" x14ac:dyDescent="0.25">
      <c r="A52" t="s">
        <v>291</v>
      </c>
      <c r="B52">
        <v>0</v>
      </c>
      <c r="C52">
        <v>1</v>
      </c>
      <c r="D52">
        <v>1</v>
      </c>
      <c r="E52">
        <v>1</v>
      </c>
      <c r="F52">
        <v>0</v>
      </c>
      <c r="G52">
        <v>0</v>
      </c>
      <c r="H52">
        <v>3</v>
      </c>
      <c r="I52">
        <v>3</v>
      </c>
      <c r="K52">
        <f>SUM(B52:I52)</f>
        <v>9</v>
      </c>
      <c r="L52">
        <f>SUM(B52:E52)</f>
        <v>3</v>
      </c>
    </row>
    <row r="53" spans="1:12" x14ac:dyDescent="0.25">
      <c r="A53" t="s">
        <v>292</v>
      </c>
      <c r="B53">
        <v>0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K53">
        <f t="shared" ref="K53:K55" si="25">SUM(B53:I53)</f>
        <v>7</v>
      </c>
      <c r="L53">
        <f t="shared" ref="L53:L55" si="26">SUM(B53:E53)</f>
        <v>3</v>
      </c>
    </row>
    <row r="54" spans="1:12" x14ac:dyDescent="0.25">
      <c r="A54" t="s">
        <v>293</v>
      </c>
      <c r="B54">
        <v>0</v>
      </c>
      <c r="C54">
        <v>0</v>
      </c>
      <c r="D54">
        <v>1</v>
      </c>
      <c r="E54">
        <v>1</v>
      </c>
      <c r="F54">
        <v>0</v>
      </c>
      <c r="G54">
        <v>1</v>
      </c>
      <c r="H54">
        <v>5</v>
      </c>
      <c r="I54">
        <v>3</v>
      </c>
      <c r="K54">
        <f t="shared" si="25"/>
        <v>11</v>
      </c>
      <c r="L54">
        <f t="shared" si="26"/>
        <v>2</v>
      </c>
    </row>
    <row r="55" spans="1:12" x14ac:dyDescent="0.25">
      <c r="A55" t="s">
        <v>294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3</v>
      </c>
      <c r="I55">
        <v>3</v>
      </c>
      <c r="K55">
        <f t="shared" si="25"/>
        <v>6</v>
      </c>
      <c r="L55">
        <f t="shared" si="26"/>
        <v>0</v>
      </c>
    </row>
    <row r="56" spans="1:12" x14ac:dyDescent="0.25">
      <c r="B56" s="54">
        <f>AVERAGE(B52:B55)</f>
        <v>0</v>
      </c>
      <c r="C56" s="54">
        <f t="shared" ref="C56:L56" si="27">AVERAGE(C52:C55)</f>
        <v>0.5</v>
      </c>
      <c r="D56" s="54">
        <f t="shared" si="27"/>
        <v>0.75</v>
      </c>
      <c r="E56" s="54">
        <f t="shared" si="27"/>
        <v>0.75</v>
      </c>
      <c r="F56" s="54">
        <f t="shared" si="27"/>
        <v>0.25</v>
      </c>
      <c r="G56" s="54">
        <f t="shared" si="27"/>
        <v>0.5</v>
      </c>
      <c r="H56" s="54">
        <f t="shared" si="27"/>
        <v>3</v>
      </c>
      <c r="I56" s="54">
        <f t="shared" si="27"/>
        <v>2.5</v>
      </c>
      <c r="J56" s="54"/>
      <c r="K56" s="54">
        <f t="shared" si="27"/>
        <v>8.25</v>
      </c>
      <c r="L56" s="54">
        <f t="shared" si="27"/>
        <v>2</v>
      </c>
    </row>
    <row r="57" spans="1:12" x14ac:dyDescent="0.25">
      <c r="B57">
        <f>STDEV(B52:B55)</f>
        <v>0</v>
      </c>
      <c r="C57">
        <f t="shared" ref="C57:L57" si="28">STDEV(C52:C55)</f>
        <v>0.57735026918962573</v>
      </c>
      <c r="D57">
        <f t="shared" si="28"/>
        <v>0.5</v>
      </c>
      <c r="E57">
        <f t="shared" si="28"/>
        <v>0.5</v>
      </c>
      <c r="F57">
        <f t="shared" si="28"/>
        <v>0.5</v>
      </c>
      <c r="G57">
        <f t="shared" si="28"/>
        <v>0.57735026918962573</v>
      </c>
      <c r="H57">
        <f t="shared" si="28"/>
        <v>1.6329931618554521</v>
      </c>
      <c r="I57">
        <f t="shared" si="28"/>
        <v>1</v>
      </c>
      <c r="K57">
        <f t="shared" si="28"/>
        <v>2.2173557826083452</v>
      </c>
      <c r="L57">
        <f t="shared" si="28"/>
        <v>1.4142135623730951</v>
      </c>
    </row>
    <row r="58" spans="1:12" ht="15.75" x14ac:dyDescent="0.25">
      <c r="B58" s="2">
        <f>B57/SQRT(COUNT(B52:B55))</f>
        <v>0</v>
      </c>
      <c r="C58" s="2">
        <f t="shared" ref="C58:L58" si="29">C57/SQRT(COUNT(C52:C55))</f>
        <v>0.28867513459481287</v>
      </c>
      <c r="D58" s="2">
        <f t="shared" si="29"/>
        <v>0.25</v>
      </c>
      <c r="E58" s="2">
        <f t="shared" si="29"/>
        <v>0.25</v>
      </c>
      <c r="F58" s="2">
        <f t="shared" si="29"/>
        <v>0.25</v>
      </c>
      <c r="G58" s="2">
        <f t="shared" si="29"/>
        <v>0.28867513459481287</v>
      </c>
      <c r="H58" s="2">
        <f t="shared" si="29"/>
        <v>0.81649658092772603</v>
      </c>
      <c r="I58" s="2">
        <f t="shared" si="29"/>
        <v>0.5</v>
      </c>
      <c r="J58" s="2"/>
      <c r="K58" s="2">
        <f t="shared" si="29"/>
        <v>1.1086778913041726</v>
      </c>
      <c r="L58" s="2">
        <f t="shared" si="29"/>
        <v>0.70710678118654757</v>
      </c>
    </row>
    <row r="61" spans="1:12" x14ac:dyDescent="0.25">
      <c r="A61" s="1" t="s">
        <v>299</v>
      </c>
      <c r="B61" s="1">
        <v>20</v>
      </c>
      <c r="C61" s="1">
        <v>50</v>
      </c>
      <c r="D61" s="1">
        <v>80</v>
      </c>
      <c r="E61" s="1">
        <v>110</v>
      </c>
      <c r="F61" s="1">
        <v>140</v>
      </c>
      <c r="G61" s="1">
        <v>170</v>
      </c>
      <c r="H61" s="1">
        <v>200</v>
      </c>
      <c r="I61" s="1">
        <v>230</v>
      </c>
    </row>
    <row r="62" spans="1:12" x14ac:dyDescent="0.25">
      <c r="A62" t="s">
        <v>291</v>
      </c>
      <c r="B62">
        <v>0</v>
      </c>
      <c r="C62">
        <v>1</v>
      </c>
      <c r="D62">
        <v>1</v>
      </c>
      <c r="E62">
        <v>1</v>
      </c>
      <c r="F62">
        <v>1</v>
      </c>
      <c r="G62">
        <v>1</v>
      </c>
      <c r="H62">
        <v>3</v>
      </c>
      <c r="I62">
        <v>3</v>
      </c>
      <c r="K62">
        <f>SUM(B62:I62)</f>
        <v>11</v>
      </c>
      <c r="L62">
        <f>SUM(B62:E62)</f>
        <v>3</v>
      </c>
    </row>
    <row r="63" spans="1:12" x14ac:dyDescent="0.25">
      <c r="A63" t="s">
        <v>292</v>
      </c>
      <c r="B63">
        <v>0</v>
      </c>
      <c r="C63">
        <v>0</v>
      </c>
      <c r="D63">
        <v>0</v>
      </c>
      <c r="E63">
        <v>1</v>
      </c>
      <c r="F63">
        <v>0</v>
      </c>
      <c r="G63">
        <v>1</v>
      </c>
      <c r="H63">
        <v>1</v>
      </c>
      <c r="I63">
        <v>3</v>
      </c>
      <c r="K63">
        <f t="shared" ref="K63:K65" si="30">SUM(B63:I63)</f>
        <v>6</v>
      </c>
      <c r="L63">
        <f t="shared" ref="L63:L65" si="31">SUM(B63:E63)</f>
        <v>1</v>
      </c>
    </row>
    <row r="64" spans="1:12" x14ac:dyDescent="0.25">
      <c r="A64" t="s">
        <v>293</v>
      </c>
      <c r="B64">
        <v>0</v>
      </c>
      <c r="C64">
        <v>0</v>
      </c>
      <c r="D64">
        <v>1</v>
      </c>
      <c r="E64">
        <v>1</v>
      </c>
      <c r="F64">
        <v>1</v>
      </c>
      <c r="G64">
        <v>0</v>
      </c>
      <c r="H64">
        <v>1</v>
      </c>
      <c r="I64">
        <v>3</v>
      </c>
      <c r="K64">
        <f t="shared" si="30"/>
        <v>7</v>
      </c>
      <c r="L64">
        <f t="shared" si="31"/>
        <v>2</v>
      </c>
    </row>
    <row r="65" spans="1:12" x14ac:dyDescent="0.25">
      <c r="A65" t="s">
        <v>294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K65">
        <f t="shared" si="30"/>
        <v>0</v>
      </c>
      <c r="L65">
        <f t="shared" si="31"/>
        <v>0</v>
      </c>
    </row>
    <row r="66" spans="1:12" x14ac:dyDescent="0.25">
      <c r="B66" s="54">
        <f>AVERAGE(B62:B65)</f>
        <v>0</v>
      </c>
      <c r="C66" s="54">
        <f t="shared" ref="C66:I66" si="32">AVERAGE(C62:C65)</f>
        <v>0.25</v>
      </c>
      <c r="D66" s="54">
        <f>AVERAGE(D62:D65)</f>
        <v>0.5</v>
      </c>
      <c r="E66" s="54">
        <f t="shared" si="32"/>
        <v>0.75</v>
      </c>
      <c r="F66" s="54">
        <f t="shared" si="32"/>
        <v>0.5</v>
      </c>
      <c r="G66" s="54">
        <f t="shared" si="32"/>
        <v>0.5</v>
      </c>
      <c r="H66" s="54">
        <f t="shared" si="32"/>
        <v>1.25</v>
      </c>
      <c r="I66" s="54">
        <f t="shared" si="32"/>
        <v>2.25</v>
      </c>
      <c r="J66" s="54"/>
      <c r="K66" s="54">
        <f t="shared" ref="K66:L66" si="33">AVERAGE(K62:K65)</f>
        <v>6</v>
      </c>
      <c r="L66" s="54">
        <f t="shared" si="33"/>
        <v>1.5</v>
      </c>
    </row>
    <row r="67" spans="1:12" x14ac:dyDescent="0.25">
      <c r="B67">
        <f>STDEV(B62:B65)</f>
        <v>0</v>
      </c>
      <c r="C67">
        <f t="shared" ref="C67:I67" si="34">STDEV(C62:C65)</f>
        <v>0.5</v>
      </c>
      <c r="D67">
        <f t="shared" si="34"/>
        <v>0.57735026918962573</v>
      </c>
      <c r="E67">
        <f t="shared" si="34"/>
        <v>0.5</v>
      </c>
      <c r="F67">
        <f t="shared" si="34"/>
        <v>0.57735026918962573</v>
      </c>
      <c r="G67">
        <f t="shared" si="34"/>
        <v>0.57735026918962573</v>
      </c>
      <c r="H67">
        <f t="shared" si="34"/>
        <v>1.2583057392117916</v>
      </c>
      <c r="I67">
        <f t="shared" si="34"/>
        <v>1.5</v>
      </c>
      <c r="K67">
        <f t="shared" ref="K67:L67" si="35">STDEV(K62:K65)</f>
        <v>4.5460605656619517</v>
      </c>
      <c r="L67">
        <f t="shared" si="35"/>
        <v>1.2909944487358056</v>
      </c>
    </row>
    <row r="68" spans="1:12" ht="15.75" x14ac:dyDescent="0.25">
      <c r="B68" s="2">
        <f>B67/SQRT(COUNT(B62:B65))</f>
        <v>0</v>
      </c>
      <c r="C68" s="2">
        <f t="shared" ref="C68:I68" si="36">C67/SQRT(COUNT(C62:C65))</f>
        <v>0.25</v>
      </c>
      <c r="D68" s="2">
        <f t="shared" si="36"/>
        <v>0.28867513459481287</v>
      </c>
      <c r="E68" s="2">
        <f t="shared" si="36"/>
        <v>0.25</v>
      </c>
      <c r="F68" s="2">
        <f t="shared" si="36"/>
        <v>0.28867513459481287</v>
      </c>
      <c r="G68" s="2">
        <f t="shared" si="36"/>
        <v>0.28867513459481287</v>
      </c>
      <c r="H68" s="2">
        <f t="shared" si="36"/>
        <v>0.62915286960589578</v>
      </c>
      <c r="I68" s="2">
        <f t="shared" si="36"/>
        <v>0.75</v>
      </c>
      <c r="J68" s="2"/>
      <c r="K68" s="2">
        <f t="shared" ref="K68:L68" si="37">K67/SQRT(COUNT(K62:K65))</f>
        <v>2.2730302828309759</v>
      </c>
      <c r="L68" s="2">
        <f t="shared" si="37"/>
        <v>0.6454972243679028</v>
      </c>
    </row>
    <row r="70" spans="1:12" x14ac:dyDescent="0.25">
      <c r="K70">
        <f>TTEST(K2:K5,K62:K65,1,1)</f>
        <v>0.20766644000702145</v>
      </c>
      <c r="L70">
        <f t="shared" ref="L70" si="38">TTEST(L2:L5,L62:L65,1,1)</f>
        <v>0.31880904570030089</v>
      </c>
    </row>
    <row r="71" spans="1:12" x14ac:dyDescent="0.25">
      <c r="K71">
        <f>TTEST(K62:K65,K12:K15,1,1)</f>
        <v>5.1364039429199523E-2</v>
      </c>
      <c r="L71">
        <f t="shared" ref="L71" si="39">TTEST(L62:L65,L12:L15,1,1)</f>
        <v>0.5</v>
      </c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4"/>
  <sheetViews>
    <sheetView topLeftCell="H1" workbookViewId="0">
      <selection activeCell="W3" sqref="W3:AJ4"/>
    </sheetView>
  </sheetViews>
  <sheetFormatPr defaultRowHeight="15" x14ac:dyDescent="0.25"/>
  <sheetData>
    <row r="1" spans="1:47" x14ac:dyDescent="0.25">
      <c r="A1" s="56" t="s">
        <v>304</v>
      </c>
      <c r="B1" s="56"/>
      <c r="C1" s="56"/>
      <c r="F1" s="56" t="s">
        <v>310</v>
      </c>
      <c r="G1" s="56"/>
      <c r="H1" s="56"/>
      <c r="K1" s="56" t="s">
        <v>311</v>
      </c>
      <c r="L1" s="56"/>
      <c r="M1" s="56"/>
      <c r="P1" s="56" t="s">
        <v>313</v>
      </c>
      <c r="Q1" s="56"/>
      <c r="R1" s="56"/>
      <c r="U1" s="56" t="s">
        <v>316</v>
      </c>
      <c r="V1" s="56"/>
    </row>
    <row r="2" spans="1:47" x14ac:dyDescent="0.25">
      <c r="A2" t="s">
        <v>177</v>
      </c>
      <c r="B2" t="s">
        <v>1</v>
      </c>
      <c r="C2" t="s">
        <v>305</v>
      </c>
      <c r="D2" t="s">
        <v>306</v>
      </c>
      <c r="F2" t="s">
        <v>177</v>
      </c>
      <c r="G2" t="s">
        <v>1</v>
      </c>
      <c r="H2" t="s">
        <v>305</v>
      </c>
      <c r="I2" t="s">
        <v>306</v>
      </c>
      <c r="K2" t="s">
        <v>177</v>
      </c>
      <c r="L2" t="s">
        <v>1</v>
      </c>
      <c r="M2" t="s">
        <v>305</v>
      </c>
      <c r="N2" t="s">
        <v>306</v>
      </c>
      <c r="P2" t="s">
        <v>177</v>
      </c>
      <c r="Q2" t="s">
        <v>1</v>
      </c>
      <c r="R2" t="s">
        <v>305</v>
      </c>
      <c r="S2" t="s">
        <v>306</v>
      </c>
      <c r="U2" t="s">
        <v>177</v>
      </c>
      <c r="V2" t="s">
        <v>1</v>
      </c>
      <c r="W2" t="s">
        <v>306</v>
      </c>
    </row>
    <row r="3" spans="1:47" x14ac:dyDescent="0.25">
      <c r="A3">
        <v>1</v>
      </c>
      <c r="B3" t="s">
        <v>23</v>
      </c>
      <c r="C3">
        <v>14</v>
      </c>
      <c r="D3" s="55">
        <v>26.5</v>
      </c>
      <c r="E3" s="55"/>
      <c r="F3" s="59">
        <v>1</v>
      </c>
      <c r="G3" s="58" t="s">
        <v>23</v>
      </c>
      <c r="H3">
        <v>26</v>
      </c>
      <c r="I3" s="57">
        <v>250.99</v>
      </c>
      <c r="J3" s="55"/>
      <c r="K3" s="55">
        <v>1</v>
      </c>
      <c r="L3" s="55" t="s">
        <v>23</v>
      </c>
      <c r="M3" s="55">
        <v>14</v>
      </c>
      <c r="N3" s="55">
        <v>15</v>
      </c>
      <c r="O3" s="55"/>
      <c r="P3" s="55">
        <v>1</v>
      </c>
      <c r="Q3" s="61" t="s">
        <v>23</v>
      </c>
      <c r="R3" s="58">
        <v>20</v>
      </c>
      <c r="S3" s="55">
        <v>111.57</v>
      </c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>
        <v>1.5</v>
      </c>
      <c r="AN3" s="55">
        <v>15.5</v>
      </c>
      <c r="AO3" s="55">
        <v>2</v>
      </c>
      <c r="AP3" s="55">
        <v>3</v>
      </c>
      <c r="AQ3" s="55">
        <v>8</v>
      </c>
      <c r="AR3" s="55">
        <v>4.5</v>
      </c>
      <c r="AS3" s="55">
        <v>6.5</v>
      </c>
      <c r="AT3" s="55">
        <v>4</v>
      </c>
      <c r="AU3" s="55">
        <v>9.5</v>
      </c>
    </row>
    <row r="4" spans="1:47" x14ac:dyDescent="0.25">
      <c r="A4">
        <v>2</v>
      </c>
      <c r="B4" t="s">
        <v>23</v>
      </c>
      <c r="C4">
        <v>14</v>
      </c>
      <c r="D4" s="55">
        <v>29</v>
      </c>
      <c r="F4" s="59">
        <v>2</v>
      </c>
      <c r="G4" s="58" t="s">
        <v>23</v>
      </c>
      <c r="H4">
        <v>26</v>
      </c>
      <c r="I4" s="57">
        <v>59.12</v>
      </c>
      <c r="K4">
        <v>2</v>
      </c>
      <c r="L4" s="55" t="s">
        <v>23</v>
      </c>
      <c r="M4" s="55">
        <v>14</v>
      </c>
      <c r="N4" s="55">
        <v>11</v>
      </c>
      <c r="P4" s="55">
        <v>2</v>
      </c>
      <c r="Q4" s="61" t="s">
        <v>23</v>
      </c>
      <c r="R4" s="58">
        <v>20</v>
      </c>
      <c r="S4" s="55">
        <v>415.57</v>
      </c>
    </row>
    <row r="5" spans="1:47" x14ac:dyDescent="0.25">
      <c r="A5">
        <v>3</v>
      </c>
      <c r="B5" t="s">
        <v>23</v>
      </c>
      <c r="C5">
        <v>14</v>
      </c>
      <c r="D5" s="55">
        <v>28</v>
      </c>
      <c r="F5" s="59">
        <v>3</v>
      </c>
      <c r="G5" s="58" t="s">
        <v>23</v>
      </c>
      <c r="H5">
        <v>26</v>
      </c>
      <c r="I5" s="57">
        <v>228.97</v>
      </c>
      <c r="K5">
        <v>3</v>
      </c>
      <c r="L5" s="55" t="s">
        <v>23</v>
      </c>
      <c r="M5" s="55">
        <v>14</v>
      </c>
      <c r="N5" s="55">
        <v>15</v>
      </c>
      <c r="P5" s="55">
        <v>3</v>
      </c>
      <c r="Q5" s="61" t="s">
        <v>23</v>
      </c>
      <c r="R5" s="58">
        <v>20</v>
      </c>
      <c r="S5" s="55">
        <v>37.229999999999997</v>
      </c>
    </row>
    <row r="6" spans="1:47" x14ac:dyDescent="0.25">
      <c r="A6">
        <v>4</v>
      </c>
      <c r="B6" t="s">
        <v>23</v>
      </c>
      <c r="C6">
        <v>14</v>
      </c>
      <c r="D6" s="55">
        <v>24.5</v>
      </c>
      <c r="F6" s="59">
        <v>4</v>
      </c>
      <c r="G6" s="58" t="s">
        <v>23</v>
      </c>
      <c r="H6">
        <v>26</v>
      </c>
      <c r="I6" s="57">
        <v>111.23</v>
      </c>
      <c r="K6">
        <v>4</v>
      </c>
      <c r="L6" s="55" t="s">
        <v>23</v>
      </c>
      <c r="M6" s="55">
        <v>14</v>
      </c>
      <c r="N6" s="55">
        <v>22</v>
      </c>
      <c r="P6" s="55">
        <v>4</v>
      </c>
      <c r="Q6" s="61" t="s">
        <v>23</v>
      </c>
      <c r="R6" s="58">
        <v>20</v>
      </c>
      <c r="S6" s="55">
        <v>240.42</v>
      </c>
    </row>
    <row r="7" spans="1:47" x14ac:dyDescent="0.25">
      <c r="A7">
        <v>5</v>
      </c>
      <c r="B7" t="s">
        <v>23</v>
      </c>
      <c r="C7">
        <v>14</v>
      </c>
      <c r="D7" s="55">
        <v>22</v>
      </c>
      <c r="F7" s="59">
        <v>5</v>
      </c>
      <c r="G7" s="58" t="s">
        <v>23</v>
      </c>
      <c r="H7">
        <v>26</v>
      </c>
      <c r="I7" s="57">
        <v>112.29</v>
      </c>
      <c r="K7">
        <v>5</v>
      </c>
      <c r="L7" s="55" t="s">
        <v>23</v>
      </c>
      <c r="M7" s="55">
        <v>14</v>
      </c>
      <c r="N7" s="55">
        <v>13</v>
      </c>
      <c r="P7" s="55">
        <v>5</v>
      </c>
      <c r="Q7" s="61" t="s">
        <v>23</v>
      </c>
      <c r="R7" s="58">
        <v>20</v>
      </c>
      <c r="S7" s="55">
        <v>317.02</v>
      </c>
    </row>
    <row r="8" spans="1:47" x14ac:dyDescent="0.25">
      <c r="A8">
        <v>6</v>
      </c>
      <c r="B8" t="s">
        <v>23</v>
      </c>
      <c r="C8">
        <v>14</v>
      </c>
      <c r="D8" s="55">
        <v>15.5</v>
      </c>
      <c r="F8" s="59">
        <v>6</v>
      </c>
      <c r="G8" s="58" t="s">
        <v>23</v>
      </c>
      <c r="H8">
        <v>26</v>
      </c>
      <c r="I8" s="57">
        <v>351.37</v>
      </c>
      <c r="K8">
        <v>6</v>
      </c>
      <c r="L8" s="55" t="s">
        <v>23</v>
      </c>
      <c r="M8" s="55">
        <v>14</v>
      </c>
      <c r="N8" s="55">
        <v>18</v>
      </c>
      <c r="P8" s="55">
        <v>6</v>
      </c>
      <c r="Q8" s="61" t="s">
        <v>23</v>
      </c>
      <c r="R8" s="58">
        <v>20</v>
      </c>
      <c r="S8" s="55">
        <v>349.94</v>
      </c>
    </row>
    <row r="9" spans="1:47" x14ac:dyDescent="0.25">
      <c r="A9">
        <v>1</v>
      </c>
      <c r="B9" t="s">
        <v>134</v>
      </c>
      <c r="C9">
        <v>14</v>
      </c>
      <c r="D9" s="55">
        <v>50.5</v>
      </c>
      <c r="F9" s="59">
        <v>7</v>
      </c>
      <c r="G9" s="58" t="s">
        <v>23</v>
      </c>
      <c r="H9">
        <v>26</v>
      </c>
      <c r="I9" s="57">
        <v>213.01</v>
      </c>
      <c r="K9">
        <v>1</v>
      </c>
      <c r="L9" s="61" t="s">
        <v>312</v>
      </c>
      <c r="M9" s="55">
        <v>14</v>
      </c>
      <c r="N9" s="55">
        <v>7.5</v>
      </c>
      <c r="P9" s="55">
        <v>7</v>
      </c>
      <c r="Q9" s="61" t="s">
        <v>23</v>
      </c>
      <c r="R9" s="58">
        <v>20</v>
      </c>
      <c r="S9" s="55">
        <v>112.39</v>
      </c>
    </row>
    <row r="10" spans="1:47" x14ac:dyDescent="0.25">
      <c r="A10">
        <v>2</v>
      </c>
      <c r="B10" t="s">
        <v>134</v>
      </c>
      <c r="C10">
        <v>14</v>
      </c>
      <c r="D10" s="55">
        <v>54</v>
      </c>
      <c r="F10" s="59">
        <v>8</v>
      </c>
      <c r="G10" s="58" t="s">
        <v>23</v>
      </c>
      <c r="H10">
        <v>26</v>
      </c>
      <c r="I10" s="57">
        <v>45.19</v>
      </c>
      <c r="K10">
        <v>2</v>
      </c>
      <c r="L10" s="61" t="s">
        <v>312</v>
      </c>
      <c r="M10" s="55">
        <v>14</v>
      </c>
      <c r="N10" s="55">
        <v>12</v>
      </c>
      <c r="P10" s="55">
        <v>8</v>
      </c>
      <c r="Q10" s="61" t="s">
        <v>23</v>
      </c>
      <c r="R10" s="58">
        <v>20</v>
      </c>
      <c r="S10" s="55">
        <v>222.02</v>
      </c>
    </row>
    <row r="11" spans="1:47" x14ac:dyDescent="0.25">
      <c r="A11">
        <v>3</v>
      </c>
      <c r="B11" t="s">
        <v>134</v>
      </c>
      <c r="C11">
        <v>14</v>
      </c>
      <c r="D11" s="55">
        <v>55</v>
      </c>
      <c r="F11" s="59">
        <v>1</v>
      </c>
      <c r="G11" s="58" t="s">
        <v>134</v>
      </c>
      <c r="H11">
        <v>26</v>
      </c>
      <c r="I11" s="57">
        <v>240.23</v>
      </c>
      <c r="K11">
        <v>3</v>
      </c>
      <c r="L11" s="61" t="s">
        <v>312</v>
      </c>
      <c r="M11" s="55">
        <v>14</v>
      </c>
      <c r="N11" s="55">
        <v>4.5</v>
      </c>
      <c r="P11" s="55">
        <v>9</v>
      </c>
      <c r="Q11" s="61" t="s">
        <v>23</v>
      </c>
      <c r="R11" s="58">
        <v>20</v>
      </c>
      <c r="S11" s="55">
        <v>321.7</v>
      </c>
    </row>
    <row r="12" spans="1:47" x14ac:dyDescent="0.25">
      <c r="A12">
        <v>4</v>
      </c>
      <c r="B12" t="s">
        <v>134</v>
      </c>
      <c r="C12">
        <v>14</v>
      </c>
      <c r="D12" s="55">
        <v>42</v>
      </c>
      <c r="F12" s="59">
        <v>2</v>
      </c>
      <c r="G12" s="58" t="s">
        <v>134</v>
      </c>
      <c r="H12">
        <v>26</v>
      </c>
      <c r="I12" s="57">
        <v>254.84</v>
      </c>
      <c r="K12">
        <v>4</v>
      </c>
      <c r="L12" s="61" t="s">
        <v>312</v>
      </c>
      <c r="M12" s="55">
        <v>14</v>
      </c>
      <c r="N12" s="55">
        <v>17</v>
      </c>
      <c r="P12" s="55">
        <v>10</v>
      </c>
      <c r="Q12" s="61" t="s">
        <v>23</v>
      </c>
      <c r="R12" s="58">
        <v>20</v>
      </c>
      <c r="S12" s="55">
        <v>419.98</v>
      </c>
    </row>
    <row r="13" spans="1:47" x14ac:dyDescent="0.25">
      <c r="A13">
        <v>5</v>
      </c>
      <c r="B13" t="s">
        <v>134</v>
      </c>
      <c r="C13">
        <v>14</v>
      </c>
      <c r="D13" s="55">
        <v>36</v>
      </c>
      <c r="F13" s="60">
        <v>3</v>
      </c>
      <c r="G13" s="58" t="s">
        <v>134</v>
      </c>
      <c r="H13">
        <v>26</v>
      </c>
      <c r="I13" s="57">
        <v>250.1</v>
      </c>
      <c r="J13" s="57"/>
      <c r="K13" s="57">
        <v>5</v>
      </c>
      <c r="L13" s="61" t="s">
        <v>312</v>
      </c>
      <c r="M13" s="55">
        <v>14</v>
      </c>
      <c r="N13" s="55">
        <v>2.5</v>
      </c>
      <c r="P13" s="55">
        <v>11</v>
      </c>
      <c r="Q13" s="61" t="s">
        <v>23</v>
      </c>
      <c r="R13" s="58">
        <v>20</v>
      </c>
      <c r="S13" s="55">
        <v>249.39</v>
      </c>
    </row>
    <row r="14" spans="1:47" x14ac:dyDescent="0.25">
      <c r="A14">
        <v>6</v>
      </c>
      <c r="B14" t="s">
        <v>134</v>
      </c>
      <c r="C14">
        <v>14</v>
      </c>
      <c r="D14" s="55">
        <v>18.5</v>
      </c>
      <c r="F14" s="60">
        <v>4</v>
      </c>
      <c r="G14" s="58" t="s">
        <v>134</v>
      </c>
      <c r="H14">
        <v>26</v>
      </c>
      <c r="I14" s="57">
        <v>228.44</v>
      </c>
      <c r="J14" s="57"/>
      <c r="K14" s="57">
        <v>6</v>
      </c>
      <c r="L14" s="61" t="s">
        <v>312</v>
      </c>
      <c r="M14" s="55">
        <v>14</v>
      </c>
      <c r="N14" s="55">
        <v>6.5</v>
      </c>
      <c r="P14" s="55">
        <v>12</v>
      </c>
      <c r="Q14" s="61" t="s">
        <v>23</v>
      </c>
      <c r="R14" s="58">
        <v>20</v>
      </c>
      <c r="S14" s="55">
        <v>342.8</v>
      </c>
    </row>
    <row r="15" spans="1:47" x14ac:dyDescent="0.25">
      <c r="A15">
        <v>1</v>
      </c>
      <c r="B15" t="s">
        <v>307</v>
      </c>
      <c r="C15">
        <v>14</v>
      </c>
      <c r="D15" s="55">
        <v>4</v>
      </c>
      <c r="F15" s="60">
        <v>5</v>
      </c>
      <c r="G15" s="58" t="s">
        <v>134</v>
      </c>
      <c r="H15">
        <v>26</v>
      </c>
      <c r="I15" s="57">
        <v>334.07</v>
      </c>
      <c r="J15" s="57"/>
      <c r="K15" s="57">
        <v>7</v>
      </c>
      <c r="L15" s="61" t="s">
        <v>312</v>
      </c>
      <c r="M15" s="55">
        <v>14</v>
      </c>
      <c r="N15" s="55">
        <v>8.5</v>
      </c>
      <c r="P15" s="55">
        <v>13</v>
      </c>
      <c r="Q15" s="61" t="s">
        <v>23</v>
      </c>
      <c r="R15" s="58">
        <v>20</v>
      </c>
      <c r="S15" s="55">
        <v>428.15</v>
      </c>
    </row>
    <row r="16" spans="1:47" x14ac:dyDescent="0.25">
      <c r="A16">
        <v>2</v>
      </c>
      <c r="B16" t="s">
        <v>307</v>
      </c>
      <c r="C16">
        <v>14</v>
      </c>
      <c r="D16" s="55">
        <v>12</v>
      </c>
      <c r="F16" s="60">
        <v>6</v>
      </c>
      <c r="G16" s="58" t="s">
        <v>134</v>
      </c>
      <c r="H16">
        <v>26</v>
      </c>
      <c r="I16" s="57">
        <v>306.05</v>
      </c>
      <c r="K16" s="57">
        <v>1</v>
      </c>
      <c r="L16" s="55" t="s">
        <v>23</v>
      </c>
      <c r="M16" s="55">
        <v>14</v>
      </c>
      <c r="N16" s="55">
        <v>34.5</v>
      </c>
      <c r="P16" s="55">
        <v>1</v>
      </c>
      <c r="Q16" s="61" t="s">
        <v>44</v>
      </c>
      <c r="R16" s="58">
        <v>20</v>
      </c>
      <c r="S16" s="55">
        <v>15.34</v>
      </c>
    </row>
    <row r="17" spans="1:19" x14ac:dyDescent="0.25">
      <c r="A17">
        <v>3</v>
      </c>
      <c r="B17" t="s">
        <v>307</v>
      </c>
      <c r="C17">
        <v>14</v>
      </c>
      <c r="D17" s="55">
        <v>30.5</v>
      </c>
      <c r="F17" s="60">
        <v>7</v>
      </c>
      <c r="G17" s="58" t="s">
        <v>134</v>
      </c>
      <c r="H17">
        <v>26</v>
      </c>
      <c r="I17" s="57">
        <v>253.41</v>
      </c>
      <c r="K17" s="57">
        <v>2</v>
      </c>
      <c r="L17" s="55" t="s">
        <v>23</v>
      </c>
      <c r="M17" s="55">
        <v>14</v>
      </c>
      <c r="N17" s="55">
        <v>12</v>
      </c>
      <c r="P17" s="55">
        <v>2</v>
      </c>
      <c r="Q17" s="61" t="s">
        <v>44</v>
      </c>
      <c r="R17" s="58">
        <v>20</v>
      </c>
      <c r="S17" s="55">
        <v>25.13</v>
      </c>
    </row>
    <row r="18" spans="1:19" x14ac:dyDescent="0.25">
      <c r="A18">
        <v>4</v>
      </c>
      <c r="B18" t="s">
        <v>307</v>
      </c>
      <c r="C18">
        <v>14</v>
      </c>
      <c r="D18" s="55">
        <v>20.5</v>
      </c>
      <c r="F18" s="60">
        <v>1</v>
      </c>
      <c r="G18" s="58" t="s">
        <v>44</v>
      </c>
      <c r="H18">
        <v>26</v>
      </c>
      <c r="I18" s="57">
        <v>9.5299999999999994</v>
      </c>
      <c r="K18" s="57">
        <v>3</v>
      </c>
      <c r="L18" s="55" t="s">
        <v>23</v>
      </c>
      <c r="M18" s="55">
        <v>14</v>
      </c>
      <c r="N18" s="55">
        <v>46</v>
      </c>
      <c r="P18" s="55">
        <v>3</v>
      </c>
      <c r="Q18" s="61" t="s">
        <v>44</v>
      </c>
      <c r="R18" s="58">
        <v>20</v>
      </c>
      <c r="S18" s="55">
        <v>7.09</v>
      </c>
    </row>
    <row r="19" spans="1:19" x14ac:dyDescent="0.25">
      <c r="A19">
        <v>5</v>
      </c>
      <c r="B19" t="s">
        <v>307</v>
      </c>
      <c r="C19">
        <v>14</v>
      </c>
      <c r="D19" s="55">
        <v>5.5</v>
      </c>
      <c r="F19" s="60">
        <v>2</v>
      </c>
      <c r="G19" s="58" t="s">
        <v>44</v>
      </c>
      <c r="H19">
        <v>26</v>
      </c>
      <c r="I19" s="57">
        <v>27.27</v>
      </c>
      <c r="K19" s="57">
        <v>4</v>
      </c>
      <c r="L19" s="55" t="s">
        <v>23</v>
      </c>
      <c r="M19" s="55">
        <v>14</v>
      </c>
      <c r="N19" s="55">
        <v>33.5</v>
      </c>
      <c r="P19" s="55">
        <v>4</v>
      </c>
      <c r="Q19" s="61" t="s">
        <v>44</v>
      </c>
      <c r="R19" s="58">
        <v>20</v>
      </c>
      <c r="S19" s="55">
        <v>225.96</v>
      </c>
    </row>
    <row r="20" spans="1:19" x14ac:dyDescent="0.25">
      <c r="A20">
        <v>6</v>
      </c>
      <c r="B20" t="s">
        <v>307</v>
      </c>
      <c r="C20">
        <v>14</v>
      </c>
      <c r="D20" s="55">
        <v>6</v>
      </c>
      <c r="F20" s="60">
        <v>3</v>
      </c>
      <c r="G20" s="58" t="s">
        <v>44</v>
      </c>
      <c r="H20">
        <v>26</v>
      </c>
      <c r="I20" s="57">
        <v>11.69</v>
      </c>
      <c r="K20" s="57">
        <v>5</v>
      </c>
      <c r="L20" s="55" t="s">
        <v>23</v>
      </c>
      <c r="M20" s="55">
        <v>14</v>
      </c>
      <c r="N20" s="55">
        <v>46</v>
      </c>
      <c r="P20" s="55">
        <v>5</v>
      </c>
      <c r="Q20" s="61" t="s">
        <v>44</v>
      </c>
      <c r="R20" s="58">
        <v>20</v>
      </c>
      <c r="S20" s="55">
        <v>340.33</v>
      </c>
    </row>
    <row r="21" spans="1:19" x14ac:dyDescent="0.25">
      <c r="A21">
        <v>1</v>
      </c>
      <c r="B21" t="s">
        <v>308</v>
      </c>
      <c r="C21">
        <v>14</v>
      </c>
      <c r="D21" s="55">
        <v>4.5</v>
      </c>
      <c r="F21" s="60">
        <v>4</v>
      </c>
      <c r="G21" s="58" t="s">
        <v>44</v>
      </c>
      <c r="H21">
        <v>26</v>
      </c>
      <c r="I21" s="57">
        <v>3.47</v>
      </c>
      <c r="K21" s="57">
        <v>1</v>
      </c>
      <c r="L21" s="58" t="s">
        <v>44</v>
      </c>
      <c r="M21" s="55">
        <v>14</v>
      </c>
      <c r="N21" s="55">
        <v>3.5</v>
      </c>
      <c r="P21" s="55">
        <v>6</v>
      </c>
      <c r="Q21" s="61" t="s">
        <v>44</v>
      </c>
      <c r="R21" s="58">
        <v>20</v>
      </c>
      <c r="S21" s="55">
        <v>150.56</v>
      </c>
    </row>
    <row r="22" spans="1:19" x14ac:dyDescent="0.25">
      <c r="A22">
        <v>2</v>
      </c>
      <c r="B22" t="s">
        <v>308</v>
      </c>
      <c r="C22">
        <v>14</v>
      </c>
      <c r="D22" s="55">
        <v>23.5</v>
      </c>
      <c r="F22" s="60">
        <v>5</v>
      </c>
      <c r="G22" s="58" t="s">
        <v>44</v>
      </c>
      <c r="H22">
        <v>26</v>
      </c>
      <c r="I22" s="57">
        <v>30.97</v>
      </c>
      <c r="K22" s="57">
        <v>2</v>
      </c>
      <c r="L22" s="58" t="s">
        <v>44</v>
      </c>
      <c r="M22" s="55">
        <v>14</v>
      </c>
      <c r="N22" s="55">
        <v>12.5</v>
      </c>
      <c r="P22" s="55">
        <v>7</v>
      </c>
      <c r="Q22" s="61" t="s">
        <v>44</v>
      </c>
      <c r="R22" s="58">
        <v>20</v>
      </c>
      <c r="S22" s="55">
        <v>51.88</v>
      </c>
    </row>
    <row r="23" spans="1:19" x14ac:dyDescent="0.25">
      <c r="A23">
        <v>3</v>
      </c>
      <c r="B23" t="s">
        <v>308</v>
      </c>
      <c r="C23">
        <v>14</v>
      </c>
      <c r="D23" s="55">
        <v>16.5</v>
      </c>
      <c r="F23" s="60">
        <v>6</v>
      </c>
      <c r="G23" s="58" t="s">
        <v>44</v>
      </c>
      <c r="H23">
        <v>26</v>
      </c>
      <c r="I23" s="57">
        <v>104.32</v>
      </c>
      <c r="K23" s="57">
        <v>3</v>
      </c>
      <c r="L23" s="58" t="s">
        <v>44</v>
      </c>
      <c r="M23" s="55">
        <v>14</v>
      </c>
      <c r="N23" s="55">
        <v>2</v>
      </c>
      <c r="P23" s="55">
        <v>8</v>
      </c>
      <c r="Q23" s="61" t="s">
        <v>44</v>
      </c>
      <c r="R23" s="58">
        <v>20</v>
      </c>
      <c r="S23" s="55">
        <v>103.16</v>
      </c>
    </row>
    <row r="24" spans="1:19" x14ac:dyDescent="0.25">
      <c r="A24">
        <v>4</v>
      </c>
      <c r="B24" t="s">
        <v>308</v>
      </c>
      <c r="C24">
        <v>14</v>
      </c>
      <c r="D24" s="55">
        <v>6</v>
      </c>
      <c r="F24" s="60">
        <v>7</v>
      </c>
      <c r="G24" s="58" t="s">
        <v>44</v>
      </c>
      <c r="H24">
        <v>26</v>
      </c>
      <c r="I24" s="57">
        <v>45.61</v>
      </c>
      <c r="K24" s="57">
        <v>4</v>
      </c>
      <c r="L24" s="58" t="s">
        <v>44</v>
      </c>
      <c r="M24" s="55">
        <v>14</v>
      </c>
      <c r="N24" s="55">
        <v>23</v>
      </c>
      <c r="P24" s="55">
        <v>9</v>
      </c>
      <c r="Q24" s="61" t="s">
        <v>44</v>
      </c>
      <c r="R24" s="58">
        <v>20</v>
      </c>
      <c r="S24" s="55">
        <v>155.26</v>
      </c>
    </row>
    <row r="25" spans="1:19" x14ac:dyDescent="0.25">
      <c r="A25">
        <v>5</v>
      </c>
      <c r="B25" t="s">
        <v>308</v>
      </c>
      <c r="C25">
        <v>14</v>
      </c>
      <c r="D25" s="55">
        <v>10.5</v>
      </c>
      <c r="F25" s="60">
        <v>8</v>
      </c>
      <c r="G25" s="58" t="s">
        <v>44</v>
      </c>
      <c r="H25">
        <v>26</v>
      </c>
      <c r="I25" s="57">
        <v>115.95</v>
      </c>
      <c r="K25" s="57">
        <v>5</v>
      </c>
      <c r="L25" s="58" t="s">
        <v>44</v>
      </c>
      <c r="M25" s="55">
        <v>14</v>
      </c>
      <c r="N25" s="55">
        <v>41</v>
      </c>
      <c r="P25" s="55">
        <v>10</v>
      </c>
      <c r="Q25" s="61" t="s">
        <v>44</v>
      </c>
      <c r="R25" s="58">
        <v>20</v>
      </c>
      <c r="S25" s="55">
        <v>152.26</v>
      </c>
    </row>
    <row r="26" spans="1:19" x14ac:dyDescent="0.25">
      <c r="A26">
        <v>6</v>
      </c>
      <c r="B26" t="s">
        <v>308</v>
      </c>
      <c r="C26">
        <v>14</v>
      </c>
      <c r="D26" s="55">
        <v>3.5</v>
      </c>
      <c r="K26" s="57">
        <v>6</v>
      </c>
      <c r="L26" s="58" t="s">
        <v>44</v>
      </c>
      <c r="M26" s="55">
        <v>14</v>
      </c>
      <c r="N26" s="55">
        <v>17.5</v>
      </c>
      <c r="P26" s="55">
        <v>11</v>
      </c>
      <c r="Q26" s="61" t="s">
        <v>44</v>
      </c>
      <c r="R26" s="58">
        <v>20</v>
      </c>
      <c r="S26" s="55">
        <v>149.54</v>
      </c>
    </row>
    <row r="27" spans="1:19" x14ac:dyDescent="0.25">
      <c r="A27">
        <v>1</v>
      </c>
      <c r="B27" t="s">
        <v>309</v>
      </c>
      <c r="C27">
        <v>14</v>
      </c>
      <c r="D27" s="55">
        <v>1.5</v>
      </c>
      <c r="K27" s="57">
        <v>7</v>
      </c>
      <c r="L27" s="58" t="s">
        <v>44</v>
      </c>
      <c r="M27" s="55">
        <v>14</v>
      </c>
      <c r="N27" s="55">
        <v>5.5</v>
      </c>
      <c r="P27" s="55">
        <v>12</v>
      </c>
      <c r="Q27" s="61" t="s">
        <v>44</v>
      </c>
      <c r="R27" s="58">
        <v>20</v>
      </c>
      <c r="S27" s="55">
        <v>330.13</v>
      </c>
    </row>
    <row r="28" spans="1:19" x14ac:dyDescent="0.25">
      <c r="A28">
        <v>2</v>
      </c>
      <c r="B28" t="s">
        <v>309</v>
      </c>
      <c r="C28">
        <v>14</v>
      </c>
      <c r="D28" s="55">
        <v>15.5</v>
      </c>
      <c r="P28" s="55">
        <v>13</v>
      </c>
      <c r="Q28" s="61" t="s">
        <v>44</v>
      </c>
      <c r="R28" s="58">
        <v>20</v>
      </c>
      <c r="S28" s="55">
        <v>222.99</v>
      </c>
    </row>
    <row r="29" spans="1:19" x14ac:dyDescent="0.25">
      <c r="A29">
        <v>3</v>
      </c>
      <c r="B29" t="s">
        <v>309</v>
      </c>
      <c r="C29">
        <v>14</v>
      </c>
      <c r="D29" s="55">
        <v>2</v>
      </c>
      <c r="P29" s="55">
        <v>1</v>
      </c>
      <c r="Q29" s="61" t="s">
        <v>314</v>
      </c>
      <c r="R29" s="58">
        <v>20</v>
      </c>
      <c r="S29" s="55">
        <v>140.81</v>
      </c>
    </row>
    <row r="30" spans="1:19" x14ac:dyDescent="0.25">
      <c r="A30">
        <v>4</v>
      </c>
      <c r="B30" t="s">
        <v>309</v>
      </c>
      <c r="C30">
        <v>14</v>
      </c>
      <c r="D30" s="55">
        <v>3</v>
      </c>
      <c r="P30" s="55">
        <v>2</v>
      </c>
      <c r="Q30" s="61" t="s">
        <v>314</v>
      </c>
      <c r="R30" s="58">
        <v>20</v>
      </c>
      <c r="S30" s="55">
        <v>309.19</v>
      </c>
    </row>
    <row r="31" spans="1:19" x14ac:dyDescent="0.25">
      <c r="A31">
        <v>5</v>
      </c>
      <c r="B31" t="s">
        <v>309</v>
      </c>
      <c r="C31">
        <v>14</v>
      </c>
      <c r="D31" s="55">
        <v>8</v>
      </c>
      <c r="P31" s="55">
        <v>3</v>
      </c>
      <c r="Q31" s="61" t="s">
        <v>314</v>
      </c>
      <c r="R31" s="58">
        <v>20</v>
      </c>
      <c r="S31" s="55">
        <v>124.61</v>
      </c>
    </row>
    <row r="32" spans="1:19" x14ac:dyDescent="0.25">
      <c r="A32">
        <v>6</v>
      </c>
      <c r="B32" t="s">
        <v>309</v>
      </c>
      <c r="C32">
        <v>14</v>
      </c>
      <c r="D32" s="55">
        <v>4.5</v>
      </c>
      <c r="P32" s="55">
        <v>4</v>
      </c>
      <c r="Q32" s="61" t="s">
        <v>314</v>
      </c>
      <c r="R32" s="58">
        <v>20</v>
      </c>
      <c r="S32" s="55">
        <v>213.48</v>
      </c>
    </row>
    <row r="33" spans="1:19" x14ac:dyDescent="0.25">
      <c r="A33">
        <v>6</v>
      </c>
      <c r="B33" t="s">
        <v>309</v>
      </c>
      <c r="C33">
        <v>14</v>
      </c>
      <c r="D33" s="55">
        <v>6.5</v>
      </c>
      <c r="P33" s="55">
        <v>5</v>
      </c>
      <c r="Q33" s="61" t="s">
        <v>314</v>
      </c>
      <c r="R33" s="58">
        <v>20</v>
      </c>
      <c r="S33" s="55">
        <v>44.61</v>
      </c>
    </row>
    <row r="34" spans="1:19" x14ac:dyDescent="0.25">
      <c r="A34">
        <v>6</v>
      </c>
      <c r="B34" t="s">
        <v>309</v>
      </c>
      <c r="C34">
        <v>14</v>
      </c>
      <c r="D34" s="55">
        <v>4</v>
      </c>
      <c r="P34" s="55">
        <v>6</v>
      </c>
      <c r="Q34" s="61" t="s">
        <v>314</v>
      </c>
      <c r="R34" s="58">
        <v>20</v>
      </c>
      <c r="S34" s="55">
        <v>12.15</v>
      </c>
    </row>
    <row r="35" spans="1:19" x14ac:dyDescent="0.25">
      <c r="A35">
        <v>6</v>
      </c>
      <c r="B35" t="s">
        <v>309</v>
      </c>
      <c r="C35">
        <v>14</v>
      </c>
      <c r="D35" s="55">
        <v>9.5</v>
      </c>
      <c r="P35" s="55">
        <v>7</v>
      </c>
      <c r="Q35" s="61" t="s">
        <v>314</v>
      </c>
      <c r="R35" s="58">
        <v>20</v>
      </c>
      <c r="S35" s="55">
        <v>19.010000000000002</v>
      </c>
    </row>
    <row r="36" spans="1:19" x14ac:dyDescent="0.25">
      <c r="P36" s="55">
        <v>8</v>
      </c>
      <c r="Q36" s="61" t="s">
        <v>314</v>
      </c>
      <c r="R36" s="58">
        <v>20</v>
      </c>
      <c r="S36" s="55">
        <v>45.48</v>
      </c>
    </row>
    <row r="37" spans="1:19" x14ac:dyDescent="0.25">
      <c r="P37" s="55">
        <v>1</v>
      </c>
      <c r="Q37" s="61" t="s">
        <v>315</v>
      </c>
      <c r="R37" s="58">
        <v>20</v>
      </c>
      <c r="S37" s="55">
        <v>14.05</v>
      </c>
    </row>
    <row r="38" spans="1:19" x14ac:dyDescent="0.25">
      <c r="P38" s="55">
        <v>2</v>
      </c>
      <c r="Q38" s="61" t="s">
        <v>315</v>
      </c>
      <c r="R38" s="58">
        <v>20</v>
      </c>
      <c r="S38" s="55">
        <v>128.83000000000001</v>
      </c>
    </row>
    <row r="39" spans="1:19" x14ac:dyDescent="0.25">
      <c r="P39" s="55">
        <v>3</v>
      </c>
      <c r="Q39" s="61" t="s">
        <v>315</v>
      </c>
      <c r="R39" s="58">
        <v>20</v>
      </c>
      <c r="S39" s="55">
        <v>42.17</v>
      </c>
    </row>
    <row r="40" spans="1:19" x14ac:dyDescent="0.25">
      <c r="P40" s="55">
        <v>4</v>
      </c>
      <c r="Q40" s="61" t="s">
        <v>315</v>
      </c>
      <c r="R40" s="58">
        <v>20</v>
      </c>
      <c r="S40" s="55">
        <v>112.79</v>
      </c>
    </row>
    <row r="41" spans="1:19" x14ac:dyDescent="0.25">
      <c r="P41" s="55">
        <v>5</v>
      </c>
      <c r="Q41" s="61" t="s">
        <v>315</v>
      </c>
      <c r="R41" s="58">
        <v>20</v>
      </c>
      <c r="S41" s="55">
        <v>16.78</v>
      </c>
    </row>
    <row r="42" spans="1:19" x14ac:dyDescent="0.25">
      <c r="P42" s="55">
        <v>6</v>
      </c>
      <c r="Q42" s="61" t="s">
        <v>315</v>
      </c>
      <c r="R42" s="58">
        <v>20</v>
      </c>
      <c r="S42" s="55">
        <v>2.74</v>
      </c>
    </row>
    <row r="43" spans="1:19" x14ac:dyDescent="0.25">
      <c r="P43" s="55">
        <v>7</v>
      </c>
      <c r="Q43" s="61" t="s">
        <v>315</v>
      </c>
      <c r="R43" s="58">
        <v>20</v>
      </c>
      <c r="S43" s="55">
        <v>23.08</v>
      </c>
    </row>
    <row r="44" spans="1:19" x14ac:dyDescent="0.25">
      <c r="P44" s="55">
        <v>8</v>
      </c>
      <c r="Q44" s="61" t="s">
        <v>315</v>
      </c>
      <c r="R44" s="58">
        <v>20</v>
      </c>
      <c r="S44" s="55">
        <v>53.87</v>
      </c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workbookViewId="0">
      <selection activeCell="C4" sqref="C4"/>
    </sheetView>
  </sheetViews>
  <sheetFormatPr defaultRowHeight="15" x14ac:dyDescent="0.25"/>
  <sheetData>
    <row r="1" spans="1:25" x14ac:dyDescent="0.25">
      <c r="A1" s="61" t="s">
        <v>317</v>
      </c>
      <c r="B1" s="67" t="s">
        <v>318</v>
      </c>
      <c r="C1" s="67"/>
      <c r="D1" s="67"/>
      <c r="E1" s="67"/>
      <c r="F1" s="67"/>
      <c r="G1" s="67"/>
      <c r="H1" s="67"/>
      <c r="I1" s="67"/>
      <c r="J1" s="67" t="s">
        <v>319</v>
      </c>
      <c r="K1" s="67"/>
      <c r="L1" s="67"/>
      <c r="M1" s="67"/>
      <c r="N1" s="67"/>
      <c r="O1" s="67"/>
      <c r="P1" s="67"/>
      <c r="Q1" s="67"/>
      <c r="R1" s="67" t="s">
        <v>320</v>
      </c>
      <c r="S1" s="67"/>
      <c r="T1" s="67"/>
      <c r="U1" s="67"/>
      <c r="V1" s="67"/>
      <c r="W1" s="67"/>
      <c r="X1" s="67"/>
      <c r="Y1" s="67"/>
    </row>
    <row r="2" spans="1:25" x14ac:dyDescent="0.25">
      <c r="A2" s="55">
        <v>0.01</v>
      </c>
      <c r="B2" s="55">
        <v>0.53935100000000002</v>
      </c>
      <c r="C2" s="55">
        <v>-0.46947230000000001</v>
      </c>
      <c r="D2" s="55">
        <v>-0.60499570000000003</v>
      </c>
      <c r="E2" s="55">
        <v>-0.34839179999999997</v>
      </c>
      <c r="F2" s="55">
        <v>0.74296180000000001</v>
      </c>
      <c r="G2" s="55">
        <v>-0.4827206</v>
      </c>
      <c r="H2" s="55">
        <v>-0.55916969999999999</v>
      </c>
      <c r="I2" s="55">
        <v>0.5107912</v>
      </c>
      <c r="J2" s="55">
        <v>0.76310129999999998</v>
      </c>
      <c r="K2" s="55">
        <v>0.66788420000000004</v>
      </c>
      <c r="L2" s="55">
        <v>0.72174079999999996</v>
      </c>
      <c r="M2" s="55">
        <v>0.22647120000000001</v>
      </c>
      <c r="N2" s="55">
        <v>0.67826839999999999</v>
      </c>
      <c r="O2" s="55">
        <v>-2.8125550000000001</v>
      </c>
      <c r="P2" s="55">
        <v>0.31816830000000001</v>
      </c>
      <c r="Q2" s="55">
        <v>0.69270050000000005</v>
      </c>
      <c r="R2" s="55">
        <v>-0.8519101</v>
      </c>
      <c r="S2" s="55">
        <v>-0.72186269999999997</v>
      </c>
      <c r="T2" s="55">
        <v>-0.3073572</v>
      </c>
      <c r="U2" s="55">
        <v>0.24354210000000001</v>
      </c>
      <c r="V2" s="55">
        <v>0.1979341</v>
      </c>
      <c r="W2" s="55">
        <v>0.88060179999999999</v>
      </c>
      <c r="X2" s="55">
        <v>0.4338264</v>
      </c>
      <c r="Y2" s="55">
        <v>0.87441670000000005</v>
      </c>
    </row>
    <row r="3" spans="1:25" x14ac:dyDescent="0.25">
      <c r="A3" s="55">
        <v>0.8</v>
      </c>
      <c r="B3" s="55">
        <v>0.50815900000000003</v>
      </c>
      <c r="C3" s="55">
        <v>0.35455140000000002</v>
      </c>
      <c r="D3" s="55">
        <v>-0.56035100000000004</v>
      </c>
      <c r="E3" s="55">
        <v>0.37356689999999998</v>
      </c>
      <c r="F3" s="55">
        <v>0.72730950000000005</v>
      </c>
      <c r="G3" s="55">
        <v>0.47457840000000001</v>
      </c>
      <c r="H3" s="55">
        <v>-0.99474090000000004</v>
      </c>
      <c r="I3" s="55">
        <v>0.27862419999999999</v>
      </c>
      <c r="J3" s="55">
        <v>0.86310500000000001</v>
      </c>
      <c r="K3" s="55">
        <v>0.56691400000000003</v>
      </c>
      <c r="L3" s="55">
        <v>0.868869</v>
      </c>
      <c r="M3" s="55">
        <v>0.578573</v>
      </c>
      <c r="N3" s="55">
        <v>0.76433099999999998</v>
      </c>
      <c r="O3" s="55">
        <v>-0.96696499999999996</v>
      </c>
      <c r="P3" s="55">
        <v>0.87790800000000002</v>
      </c>
      <c r="Q3" s="55">
        <v>-0.79483099999999995</v>
      </c>
      <c r="R3" s="55">
        <v>-0.79345719999999997</v>
      </c>
      <c r="S3" s="55">
        <v>-0.30134420000000001</v>
      </c>
      <c r="T3" s="55">
        <v>-0.30841980000000002</v>
      </c>
      <c r="U3" s="55">
        <v>0.1681492</v>
      </c>
      <c r="V3" s="55">
        <v>0.1884844</v>
      </c>
      <c r="W3" s="55">
        <v>0.29784909999999998</v>
      </c>
      <c r="X3" s="55">
        <v>0.77631229999999996</v>
      </c>
      <c r="Y3" s="55">
        <v>0.41256209999999999</v>
      </c>
    </row>
    <row r="4" spans="1:25" x14ac:dyDescent="0.25">
      <c r="A4" s="55">
        <v>2.5</v>
      </c>
      <c r="B4" s="55">
        <v>0.75813390000000003</v>
      </c>
      <c r="C4" s="55">
        <v>0.66473640000000001</v>
      </c>
      <c r="D4" s="55">
        <v>0.64389879999999999</v>
      </c>
      <c r="E4" s="55">
        <v>0.60836310000000005</v>
      </c>
      <c r="F4" s="55">
        <v>0.69506279999999998</v>
      </c>
      <c r="G4" s="55">
        <v>0.5389661</v>
      </c>
      <c r="H4" s="55">
        <v>0.74269180000000001</v>
      </c>
      <c r="I4" s="55">
        <v>0.58324620000000005</v>
      </c>
      <c r="J4" s="55">
        <v>0.84799000000000002</v>
      </c>
      <c r="K4" s="55">
        <v>-0.63997999999999999</v>
      </c>
      <c r="L4" s="55">
        <v>0.78710500000000005</v>
      </c>
      <c r="M4" s="55">
        <v>0.62631999999999999</v>
      </c>
      <c r="N4" s="55">
        <v>0.82504</v>
      </c>
      <c r="O4" s="55">
        <v>0.25588</v>
      </c>
      <c r="P4" s="55">
        <v>0.79547500000000004</v>
      </c>
      <c r="Q4" s="55">
        <v>-0.54615499999999995</v>
      </c>
      <c r="R4" s="55">
        <v>-0.92164000000000001</v>
      </c>
      <c r="S4" s="55">
        <v>0.31315999999999999</v>
      </c>
      <c r="T4" s="55">
        <v>0.41143999999999997</v>
      </c>
      <c r="U4" s="55">
        <v>0.16464799999999999</v>
      </c>
      <c r="V4" s="62" t="s">
        <v>321</v>
      </c>
      <c r="W4" s="55">
        <v>0.72039200000000003</v>
      </c>
      <c r="X4" s="55">
        <v>0.742344</v>
      </c>
      <c r="Y4" s="55">
        <v>0.72526400000000002</v>
      </c>
    </row>
    <row r="5" spans="1:25" x14ac:dyDescent="0.25">
      <c r="A5" s="55">
        <v>7.5</v>
      </c>
      <c r="B5" s="55">
        <v>0.93817620000000002</v>
      </c>
      <c r="C5" s="55">
        <v>0.88023149999999994</v>
      </c>
      <c r="D5" s="55">
        <v>0.55317150000000004</v>
      </c>
      <c r="E5" s="55">
        <v>0.83392429999999995</v>
      </c>
      <c r="F5" s="55">
        <v>0.72312639999999995</v>
      </c>
      <c r="G5" s="55">
        <v>0.7699184</v>
      </c>
      <c r="H5" s="55">
        <v>0.63827009999999995</v>
      </c>
      <c r="I5" s="55">
        <v>0.60141829999999996</v>
      </c>
      <c r="J5" s="55">
        <v>0.96572800000000003</v>
      </c>
      <c r="K5" s="55">
        <v>0.76441599999999998</v>
      </c>
      <c r="L5" s="55">
        <v>0.88631199999999999</v>
      </c>
      <c r="M5" s="55">
        <v>2.4184000000000001E-2</v>
      </c>
      <c r="N5" s="55">
        <v>0.87349600000000005</v>
      </c>
      <c r="O5" s="55">
        <v>0.235432</v>
      </c>
      <c r="P5" s="55">
        <v>0.98286399999999996</v>
      </c>
      <c r="Q5" s="55">
        <v>0.22794400000000001</v>
      </c>
      <c r="R5" s="55">
        <v>-0.317907</v>
      </c>
      <c r="S5" s="55">
        <v>0.44091399999999997</v>
      </c>
      <c r="T5" s="55">
        <v>-0.36309999999999998</v>
      </c>
      <c r="U5" s="55">
        <v>0.45089000000000001</v>
      </c>
      <c r="V5" s="55">
        <v>0.878224</v>
      </c>
      <c r="W5" s="55">
        <v>0.32180399999999998</v>
      </c>
      <c r="X5" s="55">
        <v>0.873193</v>
      </c>
      <c r="Y5" s="55">
        <v>0.53934099999999996</v>
      </c>
    </row>
    <row r="6" spans="1:25" x14ac:dyDescent="0.25">
      <c r="A6" s="55">
        <v>15</v>
      </c>
      <c r="B6" s="55">
        <v>0.91629240000000001</v>
      </c>
      <c r="C6" s="55">
        <v>0.97528099999999995</v>
      </c>
      <c r="D6" s="55">
        <v>0.9404496</v>
      </c>
      <c r="E6" s="55">
        <v>1</v>
      </c>
      <c r="F6" s="55">
        <v>0.82162979999999997</v>
      </c>
      <c r="G6" s="55">
        <v>0.76123669999999999</v>
      </c>
      <c r="H6" s="55">
        <v>0.71713570000000004</v>
      </c>
      <c r="I6" s="55">
        <v>0.80758490000000005</v>
      </c>
      <c r="J6" s="55">
        <v>0.97493399999999997</v>
      </c>
      <c r="K6" s="55">
        <v>0.84014200000000006</v>
      </c>
      <c r="L6" s="55">
        <v>0.89060600000000001</v>
      </c>
      <c r="M6" s="55">
        <v>-3.4595000000000001E-2</v>
      </c>
      <c r="N6" s="55">
        <v>0.89658199999999999</v>
      </c>
      <c r="O6" s="55">
        <v>0.62467399999999995</v>
      </c>
      <c r="P6" s="55">
        <v>0.70642899999999997</v>
      </c>
      <c r="Q6" s="55">
        <v>0.75382199999999999</v>
      </c>
      <c r="R6" s="55">
        <v>0.90468280000000001</v>
      </c>
      <c r="S6" s="55">
        <v>0.572716</v>
      </c>
      <c r="T6" s="55">
        <v>7.3201600000000006E-2</v>
      </c>
      <c r="U6" s="55">
        <v>0.5164048</v>
      </c>
      <c r="V6" s="55">
        <v>0.88595199999999996</v>
      </c>
      <c r="W6" s="55">
        <v>8.9279200000000003E-2</v>
      </c>
      <c r="X6" s="55">
        <v>0.87862600000000002</v>
      </c>
      <c r="Y6" s="55">
        <v>0.96479559999999998</v>
      </c>
    </row>
  </sheetData>
  <mergeCells count="3">
    <mergeCell ref="B1:I1"/>
    <mergeCell ref="J1:Q1"/>
    <mergeCell ref="R1:Y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selection activeCell="Y32" sqref="Y32"/>
    </sheetView>
  </sheetViews>
  <sheetFormatPr defaultRowHeight="15" x14ac:dyDescent="0.25"/>
  <sheetData>
    <row r="1" spans="1:25" x14ac:dyDescent="0.25">
      <c r="A1" s="61"/>
      <c r="B1" s="67" t="s">
        <v>23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 t="s">
        <v>44</v>
      </c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</row>
    <row r="2" spans="1:25" x14ac:dyDescent="0.25">
      <c r="A2" s="63" t="s">
        <v>322</v>
      </c>
      <c r="B2" s="55">
        <v>0.40853699999999998</v>
      </c>
      <c r="C2" s="55">
        <v>0.30769200000000002</v>
      </c>
      <c r="D2" s="55">
        <v>0.386905</v>
      </c>
      <c r="E2" s="55">
        <v>0.56497200000000003</v>
      </c>
      <c r="F2" s="55">
        <v>0.51127800000000001</v>
      </c>
      <c r="G2" s="55">
        <v>0.378882</v>
      </c>
      <c r="H2" s="55">
        <v>0.54861099999999996</v>
      </c>
      <c r="I2" s="55">
        <v>0.21126800000000001</v>
      </c>
      <c r="J2" s="55"/>
      <c r="K2" s="55"/>
      <c r="L2" s="55"/>
      <c r="M2" s="55"/>
      <c r="N2" s="55">
        <v>0.45</v>
      </c>
      <c r="O2" s="55">
        <v>0.51908399999999999</v>
      </c>
      <c r="P2" s="55">
        <v>0.44805200000000001</v>
      </c>
      <c r="Q2" s="55">
        <v>0.45652199999999998</v>
      </c>
      <c r="R2" s="55">
        <v>0.39778999999999998</v>
      </c>
      <c r="S2" s="55">
        <v>0.394737</v>
      </c>
      <c r="T2" s="55">
        <v>0.224242</v>
      </c>
      <c r="U2" s="55">
        <v>0.394737</v>
      </c>
      <c r="V2" s="55">
        <v>0.27407399999999998</v>
      </c>
      <c r="W2" s="55">
        <v>0.3</v>
      </c>
      <c r="X2" s="55"/>
      <c r="Y2" s="55"/>
    </row>
    <row r="3" spans="1:25" x14ac:dyDescent="0.25">
      <c r="A3" s="63" t="s">
        <v>323</v>
      </c>
      <c r="B3" s="55">
        <v>0.51851899999999995</v>
      </c>
      <c r="C3" s="55">
        <v>0.94050999999999996</v>
      </c>
      <c r="D3" s="55">
        <v>0.47826099999999999</v>
      </c>
      <c r="E3" s="55">
        <v>0.72483200000000003</v>
      </c>
      <c r="F3" s="55">
        <v>0.77575799999999995</v>
      </c>
      <c r="G3" s="55">
        <v>0.90256400000000003</v>
      </c>
      <c r="H3" s="55">
        <v>0.91119700000000003</v>
      </c>
      <c r="I3" s="55">
        <v>0.77215199999999995</v>
      </c>
      <c r="J3" s="55"/>
      <c r="K3" s="55"/>
      <c r="L3" s="55"/>
      <c r="M3" s="55"/>
      <c r="N3" s="55">
        <v>0.572519</v>
      </c>
      <c r="O3" s="55">
        <v>0.91542299999999999</v>
      </c>
      <c r="P3" s="55">
        <v>0.78947400000000001</v>
      </c>
      <c r="Q3" s="55">
        <v>0.57983200000000001</v>
      </c>
      <c r="R3" s="55">
        <v>0.67692300000000005</v>
      </c>
      <c r="S3" s="55">
        <v>0.63380300000000001</v>
      </c>
      <c r="T3" s="55">
        <v>0.82327600000000001</v>
      </c>
      <c r="U3" s="55">
        <v>0.80714300000000005</v>
      </c>
      <c r="V3" s="55">
        <v>0.85377400000000003</v>
      </c>
      <c r="W3" s="55">
        <v>0.70085500000000001</v>
      </c>
      <c r="X3" s="55"/>
      <c r="Y3" s="55"/>
    </row>
    <row r="4" spans="1:25" x14ac:dyDescent="0.25">
      <c r="A4" s="63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</row>
  </sheetData>
  <mergeCells count="2">
    <mergeCell ref="B1:M1"/>
    <mergeCell ref="N1:Y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R29" sqref="R29"/>
    </sheetView>
  </sheetViews>
  <sheetFormatPr defaultRowHeight="15" x14ac:dyDescent="0.25"/>
  <sheetData>
    <row r="1" spans="1:19" x14ac:dyDescent="0.25">
      <c r="A1" s="61"/>
      <c r="B1" s="67" t="s">
        <v>23</v>
      </c>
      <c r="C1" s="67"/>
      <c r="D1" s="67"/>
      <c r="E1" s="67"/>
      <c r="F1" s="67"/>
      <c r="G1" s="67"/>
      <c r="H1" s="67"/>
      <c r="I1" s="67"/>
      <c r="J1" s="67"/>
      <c r="K1" s="67" t="s">
        <v>44</v>
      </c>
      <c r="L1" s="67"/>
      <c r="M1" s="67"/>
      <c r="N1" s="67"/>
      <c r="O1" s="67"/>
      <c r="P1" s="67"/>
      <c r="Q1" s="67"/>
      <c r="R1" s="67"/>
      <c r="S1" s="67"/>
    </row>
    <row r="2" spans="1:19" x14ac:dyDescent="0.25">
      <c r="A2" s="63" t="s">
        <v>324</v>
      </c>
      <c r="B2" s="55">
        <v>7.5</v>
      </c>
      <c r="C2" s="55">
        <v>46</v>
      </c>
      <c r="D2" s="55">
        <v>47</v>
      </c>
      <c r="E2" s="55">
        <v>9</v>
      </c>
      <c r="F2" s="55">
        <v>12.5</v>
      </c>
      <c r="G2" s="55">
        <v>13</v>
      </c>
      <c r="H2" s="55">
        <v>20.5</v>
      </c>
      <c r="I2" s="55">
        <v>11</v>
      </c>
      <c r="J2" s="55">
        <v>42.5</v>
      </c>
      <c r="K2" s="55">
        <v>3.5</v>
      </c>
      <c r="L2" s="55">
        <v>16</v>
      </c>
      <c r="M2" s="55">
        <v>10.5</v>
      </c>
      <c r="N2" s="55">
        <v>5</v>
      </c>
      <c r="O2" s="55">
        <v>15</v>
      </c>
      <c r="P2" s="55">
        <v>5</v>
      </c>
      <c r="Q2" s="55">
        <v>14</v>
      </c>
      <c r="R2" s="55">
        <v>10.5</v>
      </c>
      <c r="S2" s="55">
        <v>11</v>
      </c>
    </row>
    <row r="3" spans="1:19" x14ac:dyDescent="0.25">
      <c r="A3" s="63" t="s">
        <v>325</v>
      </c>
      <c r="B3" s="55">
        <v>6.5</v>
      </c>
      <c r="C3" s="55">
        <v>39</v>
      </c>
      <c r="D3" s="55">
        <v>54</v>
      </c>
      <c r="E3" s="55">
        <v>11.5</v>
      </c>
      <c r="F3" s="55">
        <v>8</v>
      </c>
      <c r="G3" s="55">
        <v>14</v>
      </c>
      <c r="H3" s="55">
        <v>24.5</v>
      </c>
      <c r="I3" s="55">
        <v>15</v>
      </c>
      <c r="J3" s="55">
        <v>46</v>
      </c>
      <c r="K3" s="55">
        <v>5</v>
      </c>
      <c r="L3" s="55">
        <v>16</v>
      </c>
      <c r="M3" s="55">
        <v>5</v>
      </c>
      <c r="N3" s="55">
        <v>8.5</v>
      </c>
      <c r="O3" s="55">
        <v>20</v>
      </c>
      <c r="P3" s="55">
        <v>3.5</v>
      </c>
      <c r="Q3" s="55">
        <v>15.5</v>
      </c>
      <c r="R3" s="55">
        <v>7</v>
      </c>
      <c r="S3" s="55">
        <v>10</v>
      </c>
    </row>
    <row r="4" spans="1:19" x14ac:dyDescent="0.25">
      <c r="A4" s="63" t="s">
        <v>326</v>
      </c>
      <c r="B4" s="55">
        <v>5.5</v>
      </c>
      <c r="C4" s="55">
        <v>54</v>
      </c>
      <c r="D4" s="55">
        <v>53.5</v>
      </c>
      <c r="E4" s="55">
        <v>20</v>
      </c>
      <c r="F4" s="55">
        <v>11.5</v>
      </c>
      <c r="G4" s="55">
        <v>11</v>
      </c>
      <c r="H4" s="55">
        <v>26</v>
      </c>
      <c r="I4" s="55">
        <v>7.5</v>
      </c>
      <c r="J4" s="55">
        <v>46.5</v>
      </c>
      <c r="K4" s="55">
        <v>1.5</v>
      </c>
      <c r="L4" s="55">
        <v>18</v>
      </c>
      <c r="M4" s="55">
        <v>4</v>
      </c>
      <c r="N4" s="55">
        <v>3.5</v>
      </c>
      <c r="O4" s="55">
        <v>13</v>
      </c>
      <c r="P4" s="55">
        <v>8</v>
      </c>
      <c r="Q4" s="55">
        <v>10.5</v>
      </c>
      <c r="R4" s="55">
        <v>7</v>
      </c>
      <c r="S4" s="55">
        <v>8</v>
      </c>
    </row>
    <row r="5" spans="1:19" x14ac:dyDescent="0.25">
      <c r="A5" s="63" t="s">
        <v>327</v>
      </c>
      <c r="B5" s="55">
        <v>8</v>
      </c>
      <c r="C5" s="55">
        <v>52.5</v>
      </c>
      <c r="D5" s="55">
        <v>55.5</v>
      </c>
      <c r="E5" s="55">
        <v>20.5</v>
      </c>
      <c r="F5" s="55">
        <v>7.5</v>
      </c>
      <c r="G5" s="55">
        <v>8</v>
      </c>
      <c r="H5" s="55">
        <v>29</v>
      </c>
      <c r="I5" s="55">
        <v>8</v>
      </c>
      <c r="J5" s="55">
        <v>50</v>
      </c>
      <c r="K5" s="55">
        <v>1.5</v>
      </c>
      <c r="L5" s="55">
        <v>15.5</v>
      </c>
      <c r="M5" s="55">
        <v>2</v>
      </c>
      <c r="N5" s="55">
        <v>3</v>
      </c>
      <c r="O5" s="55">
        <v>8</v>
      </c>
      <c r="P5" s="55">
        <v>4.5</v>
      </c>
      <c r="Q5" s="55">
        <v>6.5</v>
      </c>
      <c r="R5" s="55">
        <v>4</v>
      </c>
      <c r="S5" s="55">
        <v>9.5</v>
      </c>
    </row>
    <row r="6" spans="1:19" x14ac:dyDescent="0.25">
      <c r="A6" s="63" t="s">
        <v>328</v>
      </c>
      <c r="B6" s="55"/>
      <c r="C6" s="55"/>
      <c r="D6" s="55"/>
      <c r="E6" s="55"/>
      <c r="F6" s="55">
        <v>14</v>
      </c>
      <c r="G6" s="55">
        <v>12</v>
      </c>
      <c r="H6" s="55">
        <v>22</v>
      </c>
      <c r="I6" s="55">
        <v>8</v>
      </c>
      <c r="J6" s="55">
        <v>37</v>
      </c>
      <c r="K6" s="55"/>
      <c r="L6" s="55"/>
      <c r="M6" s="55"/>
      <c r="N6" s="55"/>
      <c r="O6" s="55">
        <v>10.5</v>
      </c>
      <c r="P6" s="55">
        <v>4.5</v>
      </c>
      <c r="Q6" s="55">
        <v>10.5</v>
      </c>
      <c r="R6" s="55">
        <v>12.5</v>
      </c>
      <c r="S6" s="55">
        <v>47.5</v>
      </c>
    </row>
    <row r="7" spans="1:19" x14ac:dyDescent="0.25">
      <c r="A7" s="63" t="s">
        <v>329</v>
      </c>
      <c r="B7" s="55"/>
      <c r="C7" s="55"/>
      <c r="D7" s="55"/>
      <c r="E7" s="55"/>
      <c r="F7" s="55">
        <v>12</v>
      </c>
      <c r="G7" s="55">
        <v>10.5</v>
      </c>
      <c r="H7" s="55">
        <v>26.5</v>
      </c>
      <c r="I7" s="55">
        <v>12</v>
      </c>
      <c r="J7" s="55">
        <v>33</v>
      </c>
      <c r="K7" s="55"/>
      <c r="L7" s="55"/>
      <c r="M7" s="55"/>
      <c r="N7" s="55"/>
      <c r="O7" s="55">
        <v>10.5</v>
      </c>
      <c r="P7" s="55">
        <v>13.5</v>
      </c>
      <c r="Q7" s="55">
        <v>11</v>
      </c>
      <c r="R7" s="55">
        <v>16</v>
      </c>
      <c r="S7" s="55">
        <v>45</v>
      </c>
    </row>
    <row r="8" spans="1:19" x14ac:dyDescent="0.25">
      <c r="A8" s="63" t="s">
        <v>330</v>
      </c>
      <c r="B8" s="55"/>
      <c r="C8" s="55"/>
      <c r="D8" s="55"/>
      <c r="E8" s="55"/>
      <c r="F8" s="55">
        <v>12</v>
      </c>
      <c r="G8" s="55">
        <v>9</v>
      </c>
      <c r="H8" s="55">
        <v>11.5</v>
      </c>
      <c r="I8" s="55">
        <v>9.5</v>
      </c>
      <c r="J8" s="55">
        <v>11</v>
      </c>
      <c r="K8" s="55"/>
      <c r="L8" s="55"/>
      <c r="M8" s="55"/>
      <c r="N8" s="55"/>
      <c r="O8" s="55">
        <v>8</v>
      </c>
      <c r="P8" s="55">
        <v>8.5</v>
      </c>
      <c r="Q8" s="55">
        <v>9</v>
      </c>
      <c r="R8" s="55">
        <v>5.5</v>
      </c>
      <c r="S8" s="55">
        <v>40.5</v>
      </c>
    </row>
    <row r="9" spans="1:19" x14ac:dyDescent="0.25">
      <c r="A9" s="63" t="s">
        <v>331</v>
      </c>
      <c r="B9" s="55"/>
      <c r="C9" s="55"/>
      <c r="D9" s="55"/>
      <c r="E9" s="55"/>
      <c r="F9" s="55">
        <v>13.5</v>
      </c>
      <c r="G9" s="55">
        <v>11</v>
      </c>
      <c r="H9" s="55">
        <v>13</v>
      </c>
      <c r="I9" s="55">
        <v>12</v>
      </c>
      <c r="J9" s="55">
        <v>41</v>
      </c>
      <c r="K9" s="55"/>
      <c r="L9" s="55"/>
      <c r="M9" s="55"/>
      <c r="N9" s="55"/>
      <c r="O9" s="55">
        <v>10</v>
      </c>
      <c r="P9" s="55">
        <v>13.5</v>
      </c>
      <c r="Q9" s="55">
        <v>7.5</v>
      </c>
      <c r="R9" s="55">
        <v>17</v>
      </c>
      <c r="S9" s="55">
        <v>57</v>
      </c>
    </row>
    <row r="10" spans="1:19" x14ac:dyDescent="0.25">
      <c r="A10" s="63" t="s">
        <v>332</v>
      </c>
      <c r="B10" s="55"/>
      <c r="C10" s="55"/>
      <c r="D10" s="55"/>
      <c r="E10" s="55"/>
      <c r="F10" s="55">
        <v>12</v>
      </c>
      <c r="G10" s="55">
        <v>26</v>
      </c>
      <c r="H10" s="55">
        <v>24.5</v>
      </c>
      <c r="I10" s="55">
        <v>22</v>
      </c>
      <c r="J10" s="55">
        <v>50.5</v>
      </c>
      <c r="K10" s="55"/>
      <c r="L10" s="55"/>
      <c r="M10" s="55"/>
      <c r="N10" s="55"/>
      <c r="O10" s="55">
        <v>10.5</v>
      </c>
      <c r="P10" s="55">
        <v>27.5</v>
      </c>
      <c r="Q10" s="55">
        <v>19.5</v>
      </c>
      <c r="R10" s="55">
        <v>35</v>
      </c>
      <c r="S10" s="55">
        <v>63</v>
      </c>
    </row>
    <row r="11" spans="1:19" x14ac:dyDescent="0.25">
      <c r="A11" s="63" t="s">
        <v>333</v>
      </c>
      <c r="B11" s="55"/>
      <c r="C11" s="55"/>
      <c r="D11" s="55"/>
      <c r="E11" s="55"/>
      <c r="F11" s="55">
        <v>8.5</v>
      </c>
      <c r="G11" s="55">
        <v>19</v>
      </c>
      <c r="H11" s="55">
        <v>32.5</v>
      </c>
      <c r="I11" s="55">
        <v>19</v>
      </c>
      <c r="J11" s="55">
        <v>48.5</v>
      </c>
      <c r="K11" s="55"/>
      <c r="L11" s="55"/>
      <c r="M11" s="55"/>
      <c r="N11" s="55"/>
      <c r="O11" s="55">
        <v>4</v>
      </c>
      <c r="P11" s="55">
        <v>25.5</v>
      </c>
      <c r="Q11" s="55">
        <v>16.5</v>
      </c>
      <c r="R11" s="55">
        <v>30.5</v>
      </c>
      <c r="S11" s="55">
        <v>47.5</v>
      </c>
    </row>
    <row r="12" spans="1:19" x14ac:dyDescent="0.25">
      <c r="A12" s="63" t="s">
        <v>334</v>
      </c>
      <c r="B12" s="55"/>
      <c r="C12" s="55"/>
      <c r="D12" s="55"/>
      <c r="E12" s="55"/>
      <c r="F12" s="55">
        <v>24</v>
      </c>
      <c r="G12" s="55">
        <v>22</v>
      </c>
      <c r="H12" s="55">
        <v>43</v>
      </c>
      <c r="I12" s="55">
        <v>20</v>
      </c>
      <c r="J12" s="55">
        <v>54</v>
      </c>
      <c r="K12" s="55"/>
      <c r="L12" s="55"/>
      <c r="M12" s="55"/>
      <c r="N12" s="55"/>
      <c r="O12" s="55">
        <v>9</v>
      </c>
      <c r="P12" s="55">
        <v>21</v>
      </c>
      <c r="Q12" s="55">
        <v>14</v>
      </c>
      <c r="R12" s="55">
        <v>19.5</v>
      </c>
      <c r="S12" s="55">
        <v>47.5</v>
      </c>
    </row>
    <row r="13" spans="1:19" x14ac:dyDescent="0.25">
      <c r="A13" s="63" t="s">
        <v>335</v>
      </c>
      <c r="B13" s="55"/>
      <c r="C13" s="55"/>
      <c r="D13" s="55"/>
      <c r="E13" s="55"/>
      <c r="F13" s="55">
        <v>23</v>
      </c>
      <c r="G13" s="55">
        <v>18.5</v>
      </c>
      <c r="H13" s="55">
        <v>54.5</v>
      </c>
      <c r="I13" s="55">
        <v>22.5</v>
      </c>
      <c r="J13" s="55">
        <v>64</v>
      </c>
      <c r="K13" s="55"/>
      <c r="L13" s="55"/>
      <c r="M13" s="55"/>
      <c r="N13" s="55"/>
      <c r="O13" s="55">
        <v>9</v>
      </c>
      <c r="P13" s="55">
        <v>17.5</v>
      </c>
      <c r="Q13" s="55">
        <v>8.5</v>
      </c>
      <c r="R13" s="55">
        <v>17.5</v>
      </c>
      <c r="S13" s="55">
        <v>48</v>
      </c>
    </row>
    <row r="14" spans="1:19" x14ac:dyDescent="0.25">
      <c r="A14" s="63" t="s">
        <v>336</v>
      </c>
      <c r="B14" s="55"/>
      <c r="C14" s="55"/>
      <c r="D14" s="55"/>
      <c r="E14" s="55"/>
      <c r="F14" s="55">
        <v>23.5</v>
      </c>
      <c r="G14" s="55">
        <v>25.5</v>
      </c>
      <c r="H14" s="55">
        <v>57</v>
      </c>
      <c r="I14" s="55">
        <v>24.5</v>
      </c>
      <c r="J14" s="55">
        <v>36</v>
      </c>
      <c r="K14" s="55"/>
      <c r="L14" s="55"/>
      <c r="M14" s="55"/>
      <c r="N14" s="55"/>
      <c r="O14" s="55">
        <v>8.5</v>
      </c>
      <c r="P14" s="55">
        <v>23</v>
      </c>
      <c r="Q14" s="55">
        <v>7.5</v>
      </c>
      <c r="R14" s="55">
        <v>19.5</v>
      </c>
      <c r="S14" s="55">
        <v>9</v>
      </c>
    </row>
  </sheetData>
  <mergeCells count="2">
    <mergeCell ref="B1:J1"/>
    <mergeCell ref="K1:S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J9" sqref="J9"/>
    </sheetView>
  </sheetViews>
  <sheetFormatPr defaultRowHeight="15" x14ac:dyDescent="0.25"/>
  <cols>
    <col min="1" max="1" width="13.28515625" bestFit="1" customWidth="1"/>
    <col min="2" max="2" width="12.42578125" bestFit="1" customWidth="1"/>
  </cols>
  <sheetData>
    <row r="1" spans="1:4" x14ac:dyDescent="0.25">
      <c r="A1" t="s">
        <v>343</v>
      </c>
    </row>
    <row r="2" spans="1:4" x14ac:dyDescent="0.25">
      <c r="A2" s="61" t="s">
        <v>337</v>
      </c>
      <c r="B2" s="61" t="s">
        <v>338</v>
      </c>
      <c r="C2" s="61" t="s">
        <v>339</v>
      </c>
      <c r="D2" s="61" t="s">
        <v>340</v>
      </c>
    </row>
    <row r="3" spans="1:4" x14ac:dyDescent="0.25">
      <c r="A3" s="55">
        <v>0.91656800000000005</v>
      </c>
      <c r="B3" s="55">
        <v>1.0247630000000001</v>
      </c>
      <c r="C3" s="55">
        <v>0.89240299999999995</v>
      </c>
      <c r="D3" s="55">
        <v>1.4570110000000001</v>
      </c>
    </row>
    <row r="4" spans="1:4" x14ac:dyDescent="0.25">
      <c r="A4" s="55">
        <v>1.808621</v>
      </c>
      <c r="B4" s="55">
        <v>0.98214400000000002</v>
      </c>
      <c r="C4" s="55">
        <v>0.95256399999999997</v>
      </c>
      <c r="D4" s="55">
        <v>0.96609199999999995</v>
      </c>
    </row>
    <row r="5" spans="1:4" x14ac:dyDescent="0.25">
      <c r="A5" s="55">
        <v>1.0257890000000001</v>
      </c>
      <c r="B5" s="55">
        <v>0.97787199999999996</v>
      </c>
      <c r="C5" s="55">
        <v>1.1893560000000001</v>
      </c>
      <c r="D5" s="55">
        <v>0.26930100000000001</v>
      </c>
    </row>
    <row r="6" spans="1:4" x14ac:dyDescent="0.25">
      <c r="A6" s="55">
        <v>1.181786</v>
      </c>
      <c r="B6" s="55">
        <v>1.0111540000000001</v>
      </c>
      <c r="C6" s="55">
        <v>1.0864259999999999</v>
      </c>
      <c r="D6" s="55">
        <v>0.50502199999999997</v>
      </c>
    </row>
    <row r="7" spans="1:4" x14ac:dyDescent="0.25">
      <c r="A7" s="55">
        <v>0.81564199999999998</v>
      </c>
      <c r="B7" s="55">
        <v>0.89193100000000003</v>
      </c>
      <c r="C7" s="55">
        <v>0.75159100000000001</v>
      </c>
      <c r="D7" s="55">
        <v>1.4347719999999999</v>
      </c>
    </row>
    <row r="8" spans="1:4" x14ac:dyDescent="0.25">
      <c r="A8" s="55">
        <v>1.102954</v>
      </c>
      <c r="B8" s="55">
        <v>0.82986400000000005</v>
      </c>
      <c r="C8" s="55">
        <v>1.1992579999999999</v>
      </c>
      <c r="D8" s="55">
        <v>1.135756</v>
      </c>
    </row>
    <row r="9" spans="1:4" x14ac:dyDescent="0.25">
      <c r="A9" s="55">
        <v>1.0218449999999999</v>
      </c>
      <c r="B9" s="55">
        <v>0.93148600000000004</v>
      </c>
      <c r="C9" s="55">
        <v>0.73153999999999997</v>
      </c>
      <c r="D9" s="55">
        <v>1.3156410000000001</v>
      </c>
    </row>
    <row r="10" spans="1:4" x14ac:dyDescent="0.25">
      <c r="A10" s="55">
        <v>0.65721300000000005</v>
      </c>
      <c r="B10" s="55">
        <v>1.0927720000000001</v>
      </c>
      <c r="C10" s="55">
        <v>1.504707</v>
      </c>
      <c r="D10" s="55">
        <v>1.568824</v>
      </c>
    </row>
    <row r="11" spans="1:4" x14ac:dyDescent="0.25">
      <c r="A11" s="55">
        <v>1.446121</v>
      </c>
      <c r="B11" s="55">
        <v>0.98014000000000001</v>
      </c>
      <c r="C11" s="55">
        <v>0.99862899999999999</v>
      </c>
      <c r="D11" s="55">
        <v>0.51079399999999997</v>
      </c>
    </row>
    <row r="12" spans="1:4" x14ac:dyDescent="0.25">
      <c r="A12" s="55">
        <v>0.74072700000000002</v>
      </c>
      <c r="B12" s="55">
        <v>0.91269</v>
      </c>
      <c r="C12" s="55">
        <v>1.725247</v>
      </c>
      <c r="D12" s="55">
        <v>0.45200699999999999</v>
      </c>
    </row>
    <row r="13" spans="1:4" x14ac:dyDescent="0.25">
      <c r="A13" s="55">
        <v>1.2099930000000001</v>
      </c>
      <c r="B13" s="55"/>
      <c r="C13" s="55">
        <v>0.39946100000000001</v>
      </c>
      <c r="D13" s="55">
        <v>1.7408699999999999</v>
      </c>
    </row>
    <row r="14" spans="1:4" x14ac:dyDescent="0.25">
      <c r="A14" s="55"/>
      <c r="B14" s="55"/>
      <c r="C14" s="55">
        <v>1.384695</v>
      </c>
      <c r="D14" s="55">
        <v>1.4870829999999999</v>
      </c>
    </row>
    <row r="17" spans="1:4" x14ac:dyDescent="0.25">
      <c r="A17" t="s">
        <v>342</v>
      </c>
    </row>
    <row r="18" spans="1:4" x14ac:dyDescent="0.25">
      <c r="A18" s="61" t="s">
        <v>340</v>
      </c>
      <c r="B18" s="61" t="s">
        <v>339</v>
      </c>
      <c r="C18" s="61" t="s">
        <v>341</v>
      </c>
      <c r="D18" s="61" t="s">
        <v>315</v>
      </c>
    </row>
    <row r="19" spans="1:4" x14ac:dyDescent="0.25">
      <c r="A19" s="55">
        <v>1.3032490000000001</v>
      </c>
      <c r="B19" s="55">
        <v>0.14865999999999999</v>
      </c>
      <c r="C19" s="55">
        <v>0.20005000000000001</v>
      </c>
      <c r="D19" s="55">
        <v>0.24993699999999999</v>
      </c>
    </row>
    <row r="20" spans="1:4" x14ac:dyDescent="0.25">
      <c r="A20" s="55">
        <v>0.62771900000000003</v>
      </c>
      <c r="B20" s="55">
        <v>2.257781</v>
      </c>
      <c r="C20" s="55">
        <v>0.44824199999999997</v>
      </c>
      <c r="D20" s="55">
        <v>0.26854899999999998</v>
      </c>
    </row>
    <row r="21" spans="1:4" x14ac:dyDescent="0.25">
      <c r="A21" s="55">
        <v>0.76419999999999999</v>
      </c>
      <c r="B21" s="55">
        <v>0.27160099999999998</v>
      </c>
      <c r="C21" s="55">
        <v>0.49513400000000002</v>
      </c>
      <c r="D21" s="55">
        <v>0.31004199999999998</v>
      </c>
    </row>
    <row r="22" spans="1:4" x14ac:dyDescent="0.25">
      <c r="A22" s="55">
        <v>0.35370699999999999</v>
      </c>
      <c r="B22" s="55">
        <v>1.7466839999999999</v>
      </c>
      <c r="C22" s="55">
        <v>3.0040000000000001E-2</v>
      </c>
      <c r="D22" s="55">
        <v>7.7552999999999997E-2</v>
      </c>
    </row>
    <row r="23" spans="1:4" x14ac:dyDescent="0.25">
      <c r="A23" s="55">
        <v>1.417384</v>
      </c>
      <c r="B23" s="55">
        <v>1.644976</v>
      </c>
      <c r="C23" s="55">
        <v>4.5238E-2</v>
      </c>
      <c r="D23" s="55">
        <v>0.18520400000000001</v>
      </c>
    </row>
    <row r="24" spans="1:4" x14ac:dyDescent="0.25">
      <c r="A24" s="55">
        <v>0.22403799999999999</v>
      </c>
      <c r="B24" s="55">
        <v>0.14108499999999999</v>
      </c>
      <c r="C24" s="55">
        <v>2.5697000000000001E-2</v>
      </c>
      <c r="D24" s="55">
        <v>1.9220999999999999E-2</v>
      </c>
    </row>
    <row r="25" spans="1:4" x14ac:dyDescent="0.25">
      <c r="A25" s="55">
        <v>1.57484</v>
      </c>
      <c r="B25" s="55">
        <v>1.6880470000000001</v>
      </c>
      <c r="C25" s="55">
        <v>0.30826399999999998</v>
      </c>
      <c r="D25" s="55">
        <v>0.37294699999999997</v>
      </c>
    </row>
    <row r="26" spans="1:4" x14ac:dyDescent="0.25">
      <c r="A26" s="55">
        <v>1.6086020000000001</v>
      </c>
      <c r="B26" s="55">
        <v>1.0306379999999999</v>
      </c>
      <c r="C26" s="55">
        <v>0.424819</v>
      </c>
      <c r="D26" s="55">
        <v>0.62838499999999997</v>
      </c>
    </row>
    <row r="27" spans="1:4" x14ac:dyDescent="0.25">
      <c r="A27" s="55">
        <v>2.4913970000000001</v>
      </c>
      <c r="B27" s="55"/>
      <c r="C27" s="55">
        <v>0.36813499999999999</v>
      </c>
      <c r="D27" s="55">
        <v>0.163853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activeCell="F20" sqref="F20"/>
    </sheetView>
  </sheetViews>
  <sheetFormatPr defaultRowHeight="15" x14ac:dyDescent="0.25"/>
  <sheetData>
    <row r="1" spans="1:21" x14ac:dyDescent="0.25">
      <c r="A1" s="61"/>
      <c r="B1" s="67" t="s">
        <v>59</v>
      </c>
      <c r="C1" s="67"/>
      <c r="D1" s="67"/>
      <c r="E1" s="67"/>
      <c r="F1" s="67"/>
      <c r="G1" s="67"/>
      <c r="H1" s="67"/>
      <c r="I1" s="67"/>
      <c r="J1" s="67"/>
      <c r="K1" s="67"/>
      <c r="L1" s="67" t="s">
        <v>93</v>
      </c>
      <c r="M1" s="67"/>
      <c r="N1" s="67"/>
      <c r="O1" s="67"/>
      <c r="P1" s="67"/>
      <c r="Q1" s="67"/>
      <c r="R1" s="67"/>
      <c r="S1" s="67"/>
      <c r="T1" s="67"/>
      <c r="U1" s="67"/>
    </row>
    <row r="2" spans="1:21" x14ac:dyDescent="0.25">
      <c r="A2" s="63" t="s">
        <v>322</v>
      </c>
      <c r="B2" s="55">
        <v>0</v>
      </c>
      <c r="C2" s="55">
        <v>0</v>
      </c>
      <c r="D2" s="55">
        <v>0</v>
      </c>
      <c r="E2" s="55">
        <v>0</v>
      </c>
      <c r="F2" s="55">
        <v>0</v>
      </c>
      <c r="G2" s="55">
        <v>0</v>
      </c>
      <c r="H2" s="55">
        <v>0</v>
      </c>
      <c r="I2" s="55">
        <v>0</v>
      </c>
      <c r="J2" s="55">
        <v>0</v>
      </c>
      <c r="K2" s="55">
        <v>0</v>
      </c>
      <c r="L2" s="55">
        <v>0</v>
      </c>
      <c r="M2" s="55">
        <v>0</v>
      </c>
      <c r="N2" s="55">
        <v>0</v>
      </c>
      <c r="O2" s="55">
        <v>0</v>
      </c>
      <c r="P2" s="55">
        <v>0</v>
      </c>
      <c r="Q2" s="55">
        <v>0</v>
      </c>
      <c r="R2" s="55">
        <v>0</v>
      </c>
      <c r="S2" s="55">
        <v>0.24</v>
      </c>
      <c r="T2" s="55">
        <v>0</v>
      </c>
      <c r="U2" s="55">
        <v>0</v>
      </c>
    </row>
    <row r="3" spans="1:21" x14ac:dyDescent="0.25">
      <c r="A3" s="63" t="s">
        <v>344</v>
      </c>
      <c r="B3" s="55">
        <v>0.83</v>
      </c>
      <c r="C3" s="55">
        <v>0</v>
      </c>
      <c r="D3" s="55">
        <v>0</v>
      </c>
      <c r="E3" s="55">
        <v>0</v>
      </c>
      <c r="F3" s="55">
        <v>0.17</v>
      </c>
      <c r="G3" s="55">
        <v>0</v>
      </c>
      <c r="H3" s="55">
        <v>0</v>
      </c>
      <c r="I3" s="55">
        <v>0.14000000000000001</v>
      </c>
      <c r="J3" s="55">
        <v>0</v>
      </c>
      <c r="K3" s="55">
        <v>0.2</v>
      </c>
      <c r="L3" s="55">
        <v>0</v>
      </c>
      <c r="M3" s="55">
        <v>1.81</v>
      </c>
      <c r="N3" s="55">
        <v>0</v>
      </c>
      <c r="O3" s="55">
        <v>0</v>
      </c>
      <c r="P3" s="55">
        <v>0</v>
      </c>
      <c r="Q3" s="55">
        <v>0.24</v>
      </c>
      <c r="R3" s="55">
        <v>2.14</v>
      </c>
      <c r="S3" s="55">
        <v>0.24</v>
      </c>
      <c r="T3" s="55">
        <v>0</v>
      </c>
      <c r="U3" s="55">
        <v>0.36</v>
      </c>
    </row>
    <row r="4" spans="1:21" x14ac:dyDescent="0.25">
      <c r="A4" s="63" t="s">
        <v>345</v>
      </c>
      <c r="B4" s="55">
        <v>0</v>
      </c>
      <c r="C4" s="55">
        <v>0.21</v>
      </c>
      <c r="D4" s="55">
        <v>0.32</v>
      </c>
      <c r="E4" s="55">
        <v>0</v>
      </c>
      <c r="F4" s="55">
        <v>0.26</v>
      </c>
      <c r="G4" s="55">
        <v>0</v>
      </c>
      <c r="H4" s="55">
        <v>1</v>
      </c>
      <c r="I4" s="55">
        <v>0</v>
      </c>
      <c r="J4" s="55">
        <v>0</v>
      </c>
      <c r="K4" s="55">
        <v>0</v>
      </c>
      <c r="L4" s="55">
        <v>0.83</v>
      </c>
      <c r="M4" s="55">
        <v>4.53</v>
      </c>
      <c r="N4" s="55">
        <v>0.57999999999999996</v>
      </c>
      <c r="O4" s="55">
        <v>0.2</v>
      </c>
      <c r="P4" s="55">
        <v>1.23</v>
      </c>
      <c r="Q4" s="55">
        <v>0.34</v>
      </c>
      <c r="R4" s="55">
        <v>0.21</v>
      </c>
      <c r="S4" s="55">
        <v>1.46</v>
      </c>
      <c r="T4" s="55">
        <v>2.4300000000000002</v>
      </c>
      <c r="U4" s="55">
        <v>1.51</v>
      </c>
    </row>
    <row r="5" spans="1:21" x14ac:dyDescent="0.25">
      <c r="A5" s="63" t="s">
        <v>346</v>
      </c>
      <c r="B5" s="55">
        <v>0.26</v>
      </c>
      <c r="C5" s="55">
        <v>0</v>
      </c>
      <c r="D5" s="55">
        <v>0.23</v>
      </c>
      <c r="E5" s="55">
        <v>1.48</v>
      </c>
      <c r="F5" s="55">
        <v>0.65</v>
      </c>
      <c r="G5" s="55">
        <v>1.1100000000000001</v>
      </c>
      <c r="H5" s="55">
        <v>0.64</v>
      </c>
      <c r="I5" s="55">
        <v>0</v>
      </c>
      <c r="J5" s="55">
        <v>0</v>
      </c>
      <c r="K5" s="55">
        <v>0</v>
      </c>
      <c r="L5" s="55">
        <v>3.91</v>
      </c>
      <c r="M5" s="55">
        <v>5.6</v>
      </c>
      <c r="N5" s="55">
        <v>1.38</v>
      </c>
      <c r="O5" s="55">
        <v>1.48</v>
      </c>
      <c r="P5" s="55">
        <v>6.55</v>
      </c>
      <c r="Q5" s="55">
        <v>1.78</v>
      </c>
      <c r="R5" s="55">
        <v>1.47</v>
      </c>
      <c r="S5" s="55">
        <v>3.55</v>
      </c>
      <c r="T5" s="55">
        <v>2.1</v>
      </c>
      <c r="U5" s="55">
        <v>5.39</v>
      </c>
    </row>
    <row r="6" spans="1:21" x14ac:dyDescent="0.25">
      <c r="A6" s="63" t="s">
        <v>347</v>
      </c>
      <c r="B6" s="55">
        <v>0.65</v>
      </c>
      <c r="C6" s="55">
        <v>0</v>
      </c>
      <c r="D6" s="55">
        <v>0</v>
      </c>
      <c r="E6" s="55">
        <v>0.51</v>
      </c>
      <c r="F6" s="55">
        <v>1.03</v>
      </c>
      <c r="G6" s="55">
        <v>0.35</v>
      </c>
      <c r="H6" s="55">
        <v>0.76</v>
      </c>
      <c r="I6" s="55">
        <v>0.23</v>
      </c>
      <c r="J6" s="55">
        <v>0</v>
      </c>
      <c r="K6" s="55">
        <v>0.81</v>
      </c>
      <c r="L6" s="55">
        <v>4.01</v>
      </c>
      <c r="M6" s="55">
        <v>3.81</v>
      </c>
      <c r="N6" s="55">
        <v>1.44</v>
      </c>
      <c r="O6" s="55">
        <v>3.7</v>
      </c>
      <c r="P6" s="55">
        <v>1.0900000000000001</v>
      </c>
      <c r="Q6" s="55">
        <v>1.26</v>
      </c>
      <c r="R6" s="55">
        <v>3.07</v>
      </c>
      <c r="S6" s="55">
        <v>4.05</v>
      </c>
      <c r="T6" s="55">
        <v>1.95</v>
      </c>
      <c r="U6" s="55"/>
    </row>
    <row r="7" spans="1:21" x14ac:dyDescent="0.25">
      <c r="A7" s="63" t="s">
        <v>348</v>
      </c>
      <c r="B7" s="55">
        <v>0.67</v>
      </c>
      <c r="C7" s="55">
        <v>0</v>
      </c>
      <c r="D7" s="55">
        <v>0.23</v>
      </c>
      <c r="E7" s="55">
        <v>0.43</v>
      </c>
      <c r="F7" s="55">
        <v>0.22</v>
      </c>
      <c r="G7" s="55">
        <v>0.31</v>
      </c>
      <c r="H7" s="55"/>
      <c r="I7" s="55"/>
      <c r="J7" s="55"/>
      <c r="K7" s="55"/>
      <c r="L7" s="55">
        <v>0.23</v>
      </c>
      <c r="M7" s="55">
        <v>0.56000000000000005</v>
      </c>
      <c r="N7" s="55">
        <v>0.93</v>
      </c>
      <c r="O7" s="55">
        <v>2</v>
      </c>
      <c r="P7" s="55">
        <v>1.55</v>
      </c>
      <c r="Q7" s="55"/>
      <c r="R7" s="55"/>
      <c r="S7" s="55"/>
      <c r="T7" s="55"/>
      <c r="U7" s="55"/>
    </row>
    <row r="8" spans="1:21" x14ac:dyDescent="0.25">
      <c r="A8" s="63" t="s">
        <v>349</v>
      </c>
      <c r="B8" s="55">
        <v>0.48</v>
      </c>
      <c r="C8" s="55">
        <v>0.31</v>
      </c>
      <c r="D8" s="55">
        <v>0.89</v>
      </c>
      <c r="E8" s="55">
        <v>0.44</v>
      </c>
      <c r="F8" s="55">
        <v>0</v>
      </c>
      <c r="G8" s="55">
        <v>0.24</v>
      </c>
      <c r="H8" s="55"/>
      <c r="I8" s="55"/>
      <c r="J8" s="55"/>
      <c r="K8" s="55"/>
      <c r="L8" s="55">
        <v>0.41</v>
      </c>
      <c r="M8" s="55">
        <v>0</v>
      </c>
      <c r="N8" s="55">
        <v>0.91</v>
      </c>
      <c r="O8" s="55">
        <v>0.54</v>
      </c>
      <c r="P8" s="55">
        <v>0.79</v>
      </c>
      <c r="Q8" s="55"/>
      <c r="R8" s="55"/>
      <c r="S8" s="55"/>
      <c r="T8" s="55"/>
      <c r="U8" s="55"/>
    </row>
  </sheetData>
  <mergeCells count="2">
    <mergeCell ref="B1:K1"/>
    <mergeCell ref="L1:U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U25" sqref="U25"/>
    </sheetView>
  </sheetViews>
  <sheetFormatPr defaultRowHeight="15" x14ac:dyDescent="0.25"/>
  <cols>
    <col min="1" max="1" width="14" bestFit="1" customWidth="1"/>
  </cols>
  <sheetData>
    <row r="1" spans="1:27" x14ac:dyDescent="0.25">
      <c r="A1" s="61" t="s">
        <v>355</v>
      </c>
      <c r="B1" s="67" t="s">
        <v>134</v>
      </c>
      <c r="C1" s="67"/>
      <c r="D1" s="67"/>
      <c r="E1" s="67"/>
      <c r="F1" s="67"/>
      <c r="G1" s="67" t="s">
        <v>23</v>
      </c>
      <c r="H1" s="67"/>
      <c r="I1" s="67"/>
      <c r="J1" s="67"/>
      <c r="K1" s="67"/>
      <c r="L1" s="67" t="s">
        <v>23</v>
      </c>
      <c r="M1" s="67"/>
      <c r="N1" s="67"/>
      <c r="O1" s="67"/>
      <c r="P1" s="67"/>
      <c r="Q1" s="67"/>
      <c r="R1" s="67"/>
      <c r="S1" s="67"/>
      <c r="T1" s="67" t="s">
        <v>44</v>
      </c>
      <c r="U1" s="67"/>
      <c r="V1" s="67"/>
      <c r="W1" s="67"/>
      <c r="X1" s="67"/>
      <c r="Y1" s="67"/>
      <c r="Z1" s="67"/>
      <c r="AA1" s="67"/>
    </row>
    <row r="2" spans="1:27" x14ac:dyDescent="0.25">
      <c r="A2" s="63" t="s">
        <v>350</v>
      </c>
      <c r="B2" s="55">
        <v>36</v>
      </c>
      <c r="C2" s="55">
        <v>22</v>
      </c>
      <c r="D2" s="55">
        <v>35</v>
      </c>
      <c r="E2" s="55">
        <v>42</v>
      </c>
      <c r="F2" s="55">
        <v>33</v>
      </c>
      <c r="G2" s="55">
        <v>8</v>
      </c>
      <c r="H2" s="55">
        <v>7</v>
      </c>
      <c r="I2" s="55">
        <v>18</v>
      </c>
      <c r="J2" s="55">
        <v>11</v>
      </c>
      <c r="K2" s="55">
        <v>7</v>
      </c>
      <c r="L2" s="55">
        <v>32</v>
      </c>
      <c r="M2" s="55">
        <v>16</v>
      </c>
      <c r="N2" s="55">
        <v>11</v>
      </c>
      <c r="O2" s="55">
        <v>17</v>
      </c>
      <c r="P2" s="55">
        <v>10</v>
      </c>
      <c r="Q2" s="55">
        <v>15</v>
      </c>
      <c r="R2" s="55">
        <v>37</v>
      </c>
      <c r="S2" s="55"/>
      <c r="T2" s="55">
        <v>27</v>
      </c>
      <c r="U2" s="55">
        <v>36</v>
      </c>
      <c r="V2" s="55">
        <v>2</v>
      </c>
      <c r="W2" s="55">
        <v>11</v>
      </c>
      <c r="X2" s="55">
        <v>10</v>
      </c>
      <c r="Y2" s="55">
        <v>7</v>
      </c>
      <c r="Z2" s="55">
        <v>25</v>
      </c>
      <c r="AA2" s="55"/>
    </row>
    <row r="3" spans="1:27" x14ac:dyDescent="0.25">
      <c r="A3" s="63" t="s">
        <v>351</v>
      </c>
      <c r="B3" s="55">
        <v>35</v>
      </c>
      <c r="C3" s="55">
        <v>23</v>
      </c>
      <c r="D3" s="55">
        <v>36</v>
      </c>
      <c r="E3" s="55">
        <v>41</v>
      </c>
      <c r="F3" s="55">
        <v>33</v>
      </c>
      <c r="G3" s="55">
        <v>12</v>
      </c>
      <c r="H3" s="55">
        <v>13</v>
      </c>
      <c r="I3" s="55">
        <v>29</v>
      </c>
      <c r="J3" s="55">
        <v>23</v>
      </c>
      <c r="K3" s="55">
        <v>14</v>
      </c>
      <c r="L3" s="55">
        <v>41</v>
      </c>
      <c r="M3" s="55">
        <v>26</v>
      </c>
      <c r="N3" s="55">
        <v>16</v>
      </c>
      <c r="O3" s="55">
        <v>21</v>
      </c>
      <c r="P3" s="55">
        <v>12</v>
      </c>
      <c r="Q3" s="55">
        <v>11</v>
      </c>
      <c r="R3" s="55">
        <v>41</v>
      </c>
      <c r="S3" s="55"/>
      <c r="T3" s="55">
        <v>29</v>
      </c>
      <c r="U3" s="55">
        <v>37</v>
      </c>
      <c r="V3" s="55">
        <v>1</v>
      </c>
      <c r="W3" s="55">
        <v>13</v>
      </c>
      <c r="X3" s="55">
        <v>15</v>
      </c>
      <c r="Y3" s="55">
        <v>3</v>
      </c>
      <c r="Z3" s="55">
        <v>26</v>
      </c>
      <c r="AA3" s="55"/>
    </row>
    <row r="4" spans="1:27" x14ac:dyDescent="0.25">
      <c r="A4" s="63" t="s">
        <v>352</v>
      </c>
      <c r="B4" s="55">
        <v>47</v>
      </c>
      <c r="C4" s="55">
        <v>21</v>
      </c>
      <c r="D4" s="55">
        <v>35</v>
      </c>
      <c r="E4" s="55">
        <v>46</v>
      </c>
      <c r="F4" s="55">
        <v>26</v>
      </c>
      <c r="G4" s="55">
        <v>19</v>
      </c>
      <c r="H4" s="55">
        <v>11</v>
      </c>
      <c r="I4" s="55">
        <v>16</v>
      </c>
      <c r="J4" s="55">
        <v>32</v>
      </c>
      <c r="K4" s="55">
        <v>10</v>
      </c>
      <c r="L4" s="55">
        <v>35</v>
      </c>
      <c r="M4" s="55">
        <v>29</v>
      </c>
      <c r="N4" s="55">
        <v>20</v>
      </c>
      <c r="O4" s="55">
        <v>27</v>
      </c>
      <c r="P4" s="55">
        <v>15</v>
      </c>
      <c r="Q4" s="55">
        <v>7</v>
      </c>
      <c r="R4" s="55">
        <v>44</v>
      </c>
      <c r="S4" s="55"/>
      <c r="T4" s="55">
        <v>36</v>
      </c>
      <c r="U4" s="55">
        <v>41</v>
      </c>
      <c r="V4" s="55">
        <v>1</v>
      </c>
      <c r="W4" s="55">
        <v>12</v>
      </c>
      <c r="X4" s="55">
        <v>13</v>
      </c>
      <c r="Y4" s="55">
        <v>6</v>
      </c>
      <c r="Z4" s="55">
        <v>18</v>
      </c>
      <c r="AA4" s="55"/>
    </row>
    <row r="5" spans="1:27" x14ac:dyDescent="0.25">
      <c r="A5" s="63" t="s">
        <v>353</v>
      </c>
      <c r="B5" s="55">
        <v>41</v>
      </c>
      <c r="C5" s="55">
        <v>11</v>
      </c>
      <c r="D5" s="55">
        <v>49</v>
      </c>
      <c r="E5" s="55">
        <v>50</v>
      </c>
      <c r="F5" s="55">
        <v>30</v>
      </c>
      <c r="G5" s="55">
        <v>31</v>
      </c>
      <c r="H5" s="55">
        <v>8</v>
      </c>
      <c r="I5" s="55">
        <v>31</v>
      </c>
      <c r="J5" s="55">
        <v>28</v>
      </c>
      <c r="K5" s="55">
        <v>16</v>
      </c>
      <c r="L5" s="55">
        <v>45</v>
      </c>
      <c r="M5" s="55">
        <v>34</v>
      </c>
      <c r="N5" s="55">
        <v>19</v>
      </c>
      <c r="O5" s="55">
        <v>25</v>
      </c>
      <c r="P5" s="55">
        <v>13</v>
      </c>
      <c r="Q5" s="55">
        <v>19</v>
      </c>
      <c r="R5" s="55">
        <v>47</v>
      </c>
      <c r="S5" s="55"/>
      <c r="T5" s="55">
        <v>33</v>
      </c>
      <c r="U5" s="55">
        <v>34</v>
      </c>
      <c r="V5" s="55">
        <v>4</v>
      </c>
      <c r="W5" s="55">
        <v>4</v>
      </c>
      <c r="X5" s="55">
        <v>12</v>
      </c>
      <c r="Y5" s="55">
        <v>12</v>
      </c>
      <c r="Z5" s="55">
        <v>20</v>
      </c>
      <c r="AA5" s="55"/>
    </row>
    <row r="6" spans="1:27" x14ac:dyDescent="0.25">
      <c r="A6" s="63" t="s">
        <v>354</v>
      </c>
      <c r="B6" s="55">
        <v>39</v>
      </c>
      <c r="C6" s="55">
        <v>25</v>
      </c>
      <c r="D6" s="55">
        <v>44</v>
      </c>
      <c r="E6" s="55">
        <v>58</v>
      </c>
      <c r="F6" s="55">
        <v>31</v>
      </c>
      <c r="G6" s="55">
        <v>42</v>
      </c>
      <c r="H6" s="55">
        <v>17</v>
      </c>
      <c r="I6" s="55">
        <v>27</v>
      </c>
      <c r="J6" s="55">
        <v>51</v>
      </c>
      <c r="K6" s="55">
        <v>15</v>
      </c>
      <c r="L6" s="55">
        <v>39</v>
      </c>
      <c r="M6" s="55">
        <v>34</v>
      </c>
      <c r="N6" s="55">
        <v>32</v>
      </c>
      <c r="O6" s="55">
        <v>32</v>
      </c>
      <c r="P6" s="55">
        <v>18</v>
      </c>
      <c r="Q6" s="55">
        <v>33</v>
      </c>
      <c r="R6" s="55">
        <v>47</v>
      </c>
      <c r="S6" s="55"/>
      <c r="T6" s="55">
        <v>34</v>
      </c>
      <c r="U6" s="55">
        <v>42</v>
      </c>
      <c r="V6" s="55">
        <v>1</v>
      </c>
      <c r="W6" s="55">
        <v>6</v>
      </c>
      <c r="X6" s="55">
        <v>13</v>
      </c>
      <c r="Y6" s="55">
        <v>18</v>
      </c>
      <c r="Z6" s="55">
        <v>25</v>
      </c>
      <c r="AA6" s="55"/>
    </row>
  </sheetData>
  <mergeCells count="4">
    <mergeCell ref="B1:F1"/>
    <mergeCell ref="G1:K1"/>
    <mergeCell ref="L1:S1"/>
    <mergeCell ref="T1:AA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7"/>
  <sheetViews>
    <sheetView topLeftCell="A118" zoomScale="60" zoomScaleNormal="60" workbookViewId="0">
      <selection activeCell="T22" sqref="T22"/>
    </sheetView>
  </sheetViews>
  <sheetFormatPr defaultRowHeight="15.75" x14ac:dyDescent="0.25"/>
  <cols>
    <col min="1" max="1" width="13" style="39" customWidth="1"/>
    <col min="2" max="2" width="14.42578125" style="39" customWidth="1"/>
    <col min="3" max="3" width="17.85546875" style="39" customWidth="1"/>
    <col min="4" max="4" width="9.140625" style="39"/>
    <col min="5" max="5" width="17.140625" style="39" customWidth="1"/>
    <col min="6" max="6" width="22.42578125" style="39" customWidth="1"/>
    <col min="7" max="16384" width="9.140625" style="39"/>
  </cols>
  <sheetData>
    <row r="1" spans="1:9" x14ac:dyDescent="0.25">
      <c r="A1" s="68" t="s">
        <v>264</v>
      </c>
      <c r="B1" s="68" t="s">
        <v>265</v>
      </c>
      <c r="C1" s="68" t="s">
        <v>266</v>
      </c>
      <c r="D1" s="68" t="s">
        <v>267</v>
      </c>
      <c r="E1" s="68" t="s">
        <v>268</v>
      </c>
      <c r="F1" s="68" t="s">
        <v>269</v>
      </c>
      <c r="G1" s="68"/>
      <c r="H1" s="68"/>
      <c r="I1" s="68"/>
    </row>
    <row r="2" spans="1:9" x14ac:dyDescent="0.25">
      <c r="A2" s="68"/>
      <c r="B2" s="68"/>
      <c r="C2" s="68"/>
      <c r="D2" s="68"/>
      <c r="E2" s="68"/>
      <c r="F2" s="40" t="s">
        <v>270</v>
      </c>
      <c r="G2" s="40" t="s">
        <v>271</v>
      </c>
      <c r="H2" s="40" t="s">
        <v>272</v>
      </c>
      <c r="I2" s="40" t="s">
        <v>273</v>
      </c>
    </row>
    <row r="3" spans="1:9" x14ac:dyDescent="0.25">
      <c r="A3" s="40"/>
      <c r="B3" s="40"/>
      <c r="C3" s="40"/>
      <c r="D3" s="40"/>
      <c r="E3" s="40"/>
    </row>
    <row r="4" spans="1:9" x14ac:dyDescent="0.25">
      <c r="A4" s="41" t="s">
        <v>274</v>
      </c>
      <c r="B4" s="41">
        <v>1</v>
      </c>
      <c r="C4" s="41" t="s">
        <v>275</v>
      </c>
      <c r="D4" s="42"/>
      <c r="E4" s="39" t="s">
        <v>276</v>
      </c>
      <c r="F4" s="40">
        <v>0</v>
      </c>
      <c r="G4" s="40">
        <v>0</v>
      </c>
      <c r="H4" s="40">
        <v>0</v>
      </c>
      <c r="I4" s="40">
        <v>0</v>
      </c>
    </row>
    <row r="5" spans="1:9" x14ac:dyDescent="0.25">
      <c r="A5" s="41" t="s">
        <v>274</v>
      </c>
      <c r="B5" s="41">
        <v>1</v>
      </c>
      <c r="C5" s="41" t="s">
        <v>275</v>
      </c>
      <c r="D5" s="42"/>
      <c r="E5" s="39" t="s">
        <v>277</v>
      </c>
      <c r="F5" s="39">
        <v>0</v>
      </c>
      <c r="G5" s="39">
        <v>0</v>
      </c>
      <c r="H5" s="39">
        <v>0</v>
      </c>
      <c r="I5" s="43">
        <v>0</v>
      </c>
    </row>
    <row r="6" spans="1:9" x14ac:dyDescent="0.25">
      <c r="A6" s="41" t="s">
        <v>274</v>
      </c>
      <c r="B6" s="41">
        <v>1</v>
      </c>
      <c r="C6" s="41" t="s">
        <v>275</v>
      </c>
      <c r="D6" s="42"/>
      <c r="E6" s="39" t="s">
        <v>276</v>
      </c>
      <c r="F6" s="40">
        <v>0</v>
      </c>
      <c r="G6" s="43">
        <v>0</v>
      </c>
      <c r="H6" s="43">
        <v>0</v>
      </c>
      <c r="I6" s="43">
        <v>0</v>
      </c>
    </row>
    <row r="7" spans="1:9" x14ac:dyDescent="0.25">
      <c r="A7" s="41" t="s">
        <v>274</v>
      </c>
      <c r="B7" s="41">
        <v>1</v>
      </c>
      <c r="C7" s="41" t="s">
        <v>275</v>
      </c>
      <c r="D7" s="42"/>
      <c r="E7" s="39" t="s">
        <v>277</v>
      </c>
      <c r="F7" s="39">
        <v>1</v>
      </c>
      <c r="G7" s="43">
        <v>0</v>
      </c>
      <c r="H7" s="43">
        <v>0</v>
      </c>
      <c r="I7" s="43">
        <v>0</v>
      </c>
    </row>
    <row r="8" spans="1:9" x14ac:dyDescent="0.25">
      <c r="A8" s="41" t="s">
        <v>274</v>
      </c>
      <c r="B8" s="41">
        <v>1</v>
      </c>
      <c r="C8" s="41" t="s">
        <v>275</v>
      </c>
      <c r="D8" s="42"/>
      <c r="E8" s="39" t="s">
        <v>276</v>
      </c>
      <c r="F8" s="43">
        <v>0</v>
      </c>
      <c r="G8" s="43">
        <v>0</v>
      </c>
      <c r="H8" s="43">
        <v>0</v>
      </c>
      <c r="I8" s="43">
        <v>0</v>
      </c>
    </row>
    <row r="9" spans="1:9" x14ac:dyDescent="0.25">
      <c r="A9" s="41" t="s">
        <v>274</v>
      </c>
      <c r="B9" s="41">
        <v>1</v>
      </c>
      <c r="C9" s="41" t="s">
        <v>275</v>
      </c>
      <c r="D9" s="42"/>
      <c r="E9" s="39" t="s">
        <v>277</v>
      </c>
      <c r="F9" s="39">
        <v>0</v>
      </c>
      <c r="G9" s="43">
        <v>0</v>
      </c>
      <c r="H9" s="43">
        <v>0</v>
      </c>
      <c r="I9" s="43">
        <v>0</v>
      </c>
    </row>
    <row r="10" spans="1:9" x14ac:dyDescent="0.25">
      <c r="A10" s="41" t="s">
        <v>274</v>
      </c>
      <c r="B10" s="41">
        <v>1</v>
      </c>
      <c r="C10" s="41" t="s">
        <v>275</v>
      </c>
      <c r="D10" s="42"/>
      <c r="E10" s="39" t="s">
        <v>276</v>
      </c>
      <c r="F10" s="43">
        <v>0</v>
      </c>
      <c r="G10" s="43">
        <v>0</v>
      </c>
      <c r="H10" s="43">
        <v>0</v>
      </c>
      <c r="I10" s="43">
        <v>0</v>
      </c>
    </row>
    <row r="11" spans="1:9" x14ac:dyDescent="0.25">
      <c r="A11" s="41" t="s">
        <v>274</v>
      </c>
      <c r="B11" s="41">
        <v>1</v>
      </c>
      <c r="C11" s="41" t="s">
        <v>275</v>
      </c>
      <c r="D11" s="42"/>
      <c r="E11" s="39" t="s">
        <v>277</v>
      </c>
      <c r="F11" s="39">
        <v>0</v>
      </c>
      <c r="G11" s="43">
        <v>0</v>
      </c>
      <c r="H11" s="43">
        <v>0</v>
      </c>
      <c r="I11" s="43">
        <v>0</v>
      </c>
    </row>
    <row r="12" spans="1:9" x14ac:dyDescent="0.25">
      <c r="A12" s="41" t="s">
        <v>274</v>
      </c>
      <c r="B12" s="41">
        <v>1</v>
      </c>
      <c r="C12" s="41" t="s">
        <v>275</v>
      </c>
      <c r="D12" s="42"/>
      <c r="E12" s="39" t="s">
        <v>276</v>
      </c>
      <c r="F12" s="43">
        <v>0</v>
      </c>
      <c r="G12" s="43">
        <v>0</v>
      </c>
      <c r="H12" s="43">
        <v>0</v>
      </c>
      <c r="I12" s="43">
        <v>0</v>
      </c>
    </row>
    <row r="13" spans="1:9" x14ac:dyDescent="0.25">
      <c r="A13" s="41" t="s">
        <v>274</v>
      </c>
      <c r="B13" s="41">
        <v>1</v>
      </c>
      <c r="C13" s="41" t="s">
        <v>275</v>
      </c>
      <c r="D13" s="42"/>
      <c r="E13" s="39" t="s">
        <v>277</v>
      </c>
      <c r="F13" s="39">
        <v>0</v>
      </c>
      <c r="G13" s="43">
        <v>0</v>
      </c>
      <c r="H13" s="43">
        <v>0</v>
      </c>
      <c r="I13" s="43">
        <v>0</v>
      </c>
    </row>
    <row r="14" spans="1:9" x14ac:dyDescent="0.25">
      <c r="A14" s="41" t="s">
        <v>274</v>
      </c>
      <c r="B14" s="41">
        <v>1</v>
      </c>
      <c r="C14" s="41" t="s">
        <v>275</v>
      </c>
      <c r="D14" s="42"/>
      <c r="E14" s="39" t="s">
        <v>276</v>
      </c>
      <c r="F14" s="43">
        <v>0</v>
      </c>
      <c r="G14" s="43">
        <v>0</v>
      </c>
      <c r="H14" s="43">
        <v>0</v>
      </c>
      <c r="I14" s="43">
        <v>0</v>
      </c>
    </row>
    <row r="15" spans="1:9" x14ac:dyDescent="0.25">
      <c r="A15" s="41" t="s">
        <v>274</v>
      </c>
      <c r="B15" s="41">
        <v>1</v>
      </c>
      <c r="C15" s="41" t="s">
        <v>275</v>
      </c>
      <c r="D15" s="42"/>
      <c r="E15" s="44" t="s">
        <v>277</v>
      </c>
      <c r="F15" s="39">
        <v>2</v>
      </c>
      <c r="G15" s="43">
        <v>0.5</v>
      </c>
      <c r="H15" s="43">
        <v>0</v>
      </c>
      <c r="I15" s="43">
        <v>0</v>
      </c>
    </row>
    <row r="16" spans="1:9" x14ac:dyDescent="0.25">
      <c r="A16" s="41" t="s">
        <v>274</v>
      </c>
      <c r="B16" s="41">
        <v>1</v>
      </c>
      <c r="C16" s="41" t="s">
        <v>275</v>
      </c>
      <c r="D16" s="42"/>
      <c r="E16" s="39" t="s">
        <v>276</v>
      </c>
      <c r="F16" s="43">
        <v>0</v>
      </c>
      <c r="G16" s="43">
        <v>0</v>
      </c>
      <c r="H16" s="43">
        <v>0</v>
      </c>
      <c r="I16" s="43">
        <v>0</v>
      </c>
    </row>
    <row r="17" spans="1:10" x14ac:dyDescent="0.25">
      <c r="A17" s="41" t="s">
        <v>274</v>
      </c>
      <c r="B17" s="41">
        <v>1</v>
      </c>
      <c r="C17" s="41" t="s">
        <v>275</v>
      </c>
      <c r="D17" s="42"/>
      <c r="E17" s="44" t="s">
        <v>277</v>
      </c>
      <c r="F17" s="39">
        <v>0.5</v>
      </c>
      <c r="G17" s="43">
        <v>0</v>
      </c>
      <c r="H17" s="43">
        <v>0</v>
      </c>
      <c r="I17" s="43">
        <v>0</v>
      </c>
    </row>
    <row r="18" spans="1:10" x14ac:dyDescent="0.25">
      <c r="A18" s="41" t="s">
        <v>274</v>
      </c>
      <c r="B18" s="41">
        <v>1</v>
      </c>
      <c r="C18" s="41" t="s">
        <v>275</v>
      </c>
      <c r="D18" s="42"/>
      <c r="E18" s="39" t="s">
        <v>276</v>
      </c>
      <c r="F18" s="43">
        <v>0</v>
      </c>
      <c r="G18" s="43">
        <v>0</v>
      </c>
      <c r="H18" s="43">
        <v>0</v>
      </c>
      <c r="I18" s="43">
        <v>0</v>
      </c>
    </row>
    <row r="19" spans="1:10" x14ac:dyDescent="0.25">
      <c r="A19" s="41" t="s">
        <v>274</v>
      </c>
      <c r="B19" s="41">
        <v>1</v>
      </c>
      <c r="C19" s="41" t="s">
        <v>275</v>
      </c>
      <c r="D19" s="42"/>
      <c r="E19" s="44" t="s">
        <v>277</v>
      </c>
      <c r="F19" s="39">
        <v>1</v>
      </c>
      <c r="G19" s="43">
        <v>0</v>
      </c>
      <c r="H19" s="43">
        <v>0</v>
      </c>
      <c r="I19" s="43">
        <v>0</v>
      </c>
    </row>
    <row r="20" spans="1:10" x14ac:dyDescent="0.25">
      <c r="A20" s="41" t="s">
        <v>274</v>
      </c>
      <c r="B20" s="41">
        <v>1</v>
      </c>
      <c r="C20" s="41" t="s">
        <v>275</v>
      </c>
      <c r="D20" s="42"/>
      <c r="E20" s="39" t="s">
        <v>276</v>
      </c>
      <c r="F20" s="43">
        <v>0</v>
      </c>
      <c r="G20" s="43">
        <v>0</v>
      </c>
      <c r="H20" s="43">
        <v>0.5</v>
      </c>
      <c r="I20" s="43">
        <v>0</v>
      </c>
    </row>
    <row r="21" spans="1:10" x14ac:dyDescent="0.25">
      <c r="A21" s="41" t="s">
        <v>274</v>
      </c>
      <c r="B21" s="41">
        <v>1</v>
      </c>
      <c r="C21" s="41" t="s">
        <v>275</v>
      </c>
      <c r="D21" s="42"/>
      <c r="E21" s="44" t="s">
        <v>277</v>
      </c>
      <c r="F21" s="39">
        <v>0.5</v>
      </c>
      <c r="G21" s="43">
        <v>0</v>
      </c>
      <c r="H21" s="43">
        <v>0</v>
      </c>
      <c r="I21" s="43">
        <v>0</v>
      </c>
    </row>
    <row r="22" spans="1:10" x14ac:dyDescent="0.25">
      <c r="A22" s="41" t="s">
        <v>274</v>
      </c>
      <c r="B22" s="41">
        <v>1</v>
      </c>
      <c r="C22" s="41" t="s">
        <v>275</v>
      </c>
      <c r="D22" s="42"/>
      <c r="E22" s="39" t="s">
        <v>276</v>
      </c>
      <c r="F22" s="43">
        <v>0</v>
      </c>
      <c r="G22" s="43">
        <v>0</v>
      </c>
      <c r="H22" s="43">
        <v>0</v>
      </c>
      <c r="I22" s="43">
        <v>0</v>
      </c>
    </row>
    <row r="23" spans="1:10" x14ac:dyDescent="0.25">
      <c r="A23" s="45" t="s">
        <v>274</v>
      </c>
      <c r="B23" s="41">
        <v>1</v>
      </c>
      <c r="C23" s="45" t="s">
        <v>278</v>
      </c>
      <c r="D23" s="46"/>
      <c r="E23" s="47" t="s">
        <v>276</v>
      </c>
      <c r="F23" s="48">
        <v>0.5</v>
      </c>
      <c r="G23" s="48">
        <v>0</v>
      </c>
      <c r="H23" s="48">
        <v>0</v>
      </c>
      <c r="I23" s="48">
        <v>0</v>
      </c>
    </row>
    <row r="24" spans="1:10" x14ac:dyDescent="0.25">
      <c r="A24" s="45" t="s">
        <v>274</v>
      </c>
      <c r="B24" s="41">
        <v>1</v>
      </c>
      <c r="C24" s="45" t="s">
        <v>278</v>
      </c>
      <c r="D24" s="46"/>
      <c r="E24" s="49" t="s">
        <v>277</v>
      </c>
      <c r="F24" s="48">
        <v>1.5</v>
      </c>
      <c r="G24" s="48">
        <v>0.5</v>
      </c>
      <c r="H24" s="48">
        <v>0</v>
      </c>
      <c r="I24" s="48">
        <v>0</v>
      </c>
      <c r="J24" s="43"/>
    </row>
    <row r="25" spans="1:10" x14ac:dyDescent="0.25">
      <c r="A25" s="45" t="s">
        <v>274</v>
      </c>
      <c r="B25" s="41">
        <v>1</v>
      </c>
      <c r="C25" s="45" t="s">
        <v>278</v>
      </c>
      <c r="D25" s="46"/>
      <c r="E25" s="47" t="s">
        <v>276</v>
      </c>
      <c r="F25" s="48">
        <v>0</v>
      </c>
      <c r="G25" s="48">
        <v>0</v>
      </c>
      <c r="H25" s="48">
        <v>0</v>
      </c>
      <c r="I25" s="48">
        <v>0</v>
      </c>
    </row>
    <row r="26" spans="1:10" x14ac:dyDescent="0.25">
      <c r="A26" s="45" t="s">
        <v>274</v>
      </c>
      <c r="B26" s="41">
        <v>1</v>
      </c>
      <c r="C26" s="45" t="s">
        <v>278</v>
      </c>
      <c r="D26" s="46"/>
      <c r="E26" s="49" t="s">
        <v>277</v>
      </c>
      <c r="F26" s="48">
        <v>0</v>
      </c>
      <c r="G26" s="48">
        <v>0</v>
      </c>
      <c r="H26" s="48">
        <v>0.5</v>
      </c>
      <c r="I26" s="48">
        <v>0</v>
      </c>
    </row>
    <row r="27" spans="1:10" x14ac:dyDescent="0.25">
      <c r="A27" s="45" t="s">
        <v>274</v>
      </c>
      <c r="B27" s="41">
        <v>1</v>
      </c>
      <c r="C27" s="45" t="s">
        <v>278</v>
      </c>
      <c r="D27" s="46"/>
      <c r="E27" s="47" t="s">
        <v>276</v>
      </c>
      <c r="F27" s="48">
        <v>0</v>
      </c>
      <c r="G27" s="48">
        <v>0</v>
      </c>
      <c r="H27" s="48">
        <v>0</v>
      </c>
      <c r="I27" s="48">
        <v>0</v>
      </c>
    </row>
    <row r="28" spans="1:10" x14ac:dyDescent="0.25">
      <c r="A28" s="45" t="s">
        <v>274</v>
      </c>
      <c r="B28" s="41">
        <v>1</v>
      </c>
      <c r="C28" s="45" t="s">
        <v>278</v>
      </c>
      <c r="D28" s="46"/>
      <c r="E28" s="49" t="s">
        <v>277</v>
      </c>
      <c r="F28" s="48">
        <v>1</v>
      </c>
      <c r="G28" s="48">
        <v>0</v>
      </c>
      <c r="H28" s="48">
        <v>0.5</v>
      </c>
      <c r="I28" s="48">
        <v>0</v>
      </c>
    </row>
    <row r="29" spans="1:10" x14ac:dyDescent="0.25">
      <c r="A29" s="45" t="s">
        <v>274</v>
      </c>
      <c r="B29" s="41">
        <v>1</v>
      </c>
      <c r="C29" s="45" t="s">
        <v>278</v>
      </c>
      <c r="D29" s="46"/>
      <c r="E29" s="47" t="s">
        <v>276</v>
      </c>
      <c r="F29" s="48">
        <v>0</v>
      </c>
      <c r="G29" s="48">
        <v>0</v>
      </c>
      <c r="H29" s="48">
        <v>0.5</v>
      </c>
      <c r="I29" s="48">
        <v>0</v>
      </c>
    </row>
    <row r="30" spans="1:10" x14ac:dyDescent="0.25">
      <c r="A30" s="45" t="s">
        <v>274</v>
      </c>
      <c r="B30" s="41">
        <v>1</v>
      </c>
      <c r="C30" s="45" t="s">
        <v>278</v>
      </c>
      <c r="D30" s="46"/>
      <c r="E30" s="49" t="s">
        <v>277</v>
      </c>
      <c r="F30" s="48">
        <v>2</v>
      </c>
      <c r="G30" s="48">
        <v>0</v>
      </c>
      <c r="H30" s="48">
        <v>0</v>
      </c>
      <c r="I30" s="48">
        <v>0</v>
      </c>
    </row>
    <row r="31" spans="1:10" x14ac:dyDescent="0.25">
      <c r="A31" s="45" t="s">
        <v>274</v>
      </c>
      <c r="B31" s="41">
        <v>1</v>
      </c>
      <c r="C31" s="45" t="s">
        <v>278</v>
      </c>
      <c r="D31" s="46"/>
      <c r="E31" s="47" t="s">
        <v>276</v>
      </c>
      <c r="F31" s="48">
        <v>0</v>
      </c>
      <c r="G31" s="48">
        <v>0</v>
      </c>
      <c r="H31" s="48">
        <v>0</v>
      </c>
      <c r="I31" s="48">
        <v>0</v>
      </c>
    </row>
    <row r="32" spans="1:10" x14ac:dyDescent="0.25">
      <c r="A32" s="45" t="s">
        <v>274</v>
      </c>
      <c r="B32" s="41">
        <v>1</v>
      </c>
      <c r="C32" s="45" t="s">
        <v>278</v>
      </c>
      <c r="D32" s="46"/>
      <c r="E32" s="49" t="s">
        <v>277</v>
      </c>
      <c r="F32" s="48">
        <v>0.5</v>
      </c>
      <c r="G32" s="48">
        <v>0</v>
      </c>
      <c r="H32" s="48">
        <v>0</v>
      </c>
      <c r="I32" s="48">
        <v>0</v>
      </c>
    </row>
    <row r="33" spans="1:9" x14ac:dyDescent="0.25">
      <c r="A33" s="45" t="s">
        <v>274</v>
      </c>
      <c r="B33" s="41">
        <v>1</v>
      </c>
      <c r="C33" s="45" t="s">
        <v>278</v>
      </c>
      <c r="D33" s="46"/>
      <c r="E33" s="47" t="s">
        <v>276</v>
      </c>
      <c r="F33" s="48">
        <v>0.5</v>
      </c>
      <c r="G33" s="48">
        <v>0</v>
      </c>
      <c r="H33" s="48">
        <v>0</v>
      </c>
      <c r="I33" s="48">
        <v>0</v>
      </c>
    </row>
    <row r="34" spans="1:9" x14ac:dyDescent="0.25">
      <c r="A34" s="45" t="s">
        <v>274</v>
      </c>
      <c r="B34" s="41">
        <v>1</v>
      </c>
      <c r="C34" s="45" t="s">
        <v>278</v>
      </c>
      <c r="D34" s="46"/>
      <c r="E34" s="49" t="s">
        <v>277</v>
      </c>
      <c r="F34" s="48">
        <v>0.5</v>
      </c>
      <c r="G34" s="48">
        <v>0</v>
      </c>
      <c r="H34" s="48">
        <v>0</v>
      </c>
      <c r="I34" s="48">
        <v>0</v>
      </c>
    </row>
    <row r="35" spans="1:9" x14ac:dyDescent="0.25">
      <c r="A35" s="45" t="s">
        <v>274</v>
      </c>
      <c r="B35" s="41">
        <v>1</v>
      </c>
      <c r="C35" s="45" t="s">
        <v>278</v>
      </c>
      <c r="D35" s="46"/>
      <c r="E35" s="47" t="s">
        <v>276</v>
      </c>
      <c r="F35" s="48">
        <v>0</v>
      </c>
      <c r="G35" s="48">
        <v>0</v>
      </c>
      <c r="H35" s="48">
        <v>0</v>
      </c>
      <c r="I35" s="48">
        <v>0</v>
      </c>
    </row>
    <row r="36" spans="1:9" x14ac:dyDescent="0.25">
      <c r="A36" s="45" t="s">
        <v>274</v>
      </c>
      <c r="B36" s="41">
        <v>1</v>
      </c>
      <c r="C36" s="45" t="s">
        <v>278</v>
      </c>
      <c r="D36" s="46"/>
      <c r="E36" s="49" t="s">
        <v>277</v>
      </c>
      <c r="F36" s="48">
        <v>2</v>
      </c>
      <c r="G36" s="48">
        <v>0</v>
      </c>
      <c r="H36" s="48">
        <v>0</v>
      </c>
      <c r="I36" s="48">
        <v>0</v>
      </c>
    </row>
    <row r="37" spans="1:9" x14ac:dyDescent="0.25">
      <c r="A37" s="45" t="s">
        <v>274</v>
      </c>
      <c r="B37" s="41">
        <v>1</v>
      </c>
      <c r="C37" s="45" t="s">
        <v>278</v>
      </c>
      <c r="D37" s="46"/>
      <c r="E37" s="47" t="s">
        <v>276</v>
      </c>
      <c r="F37" s="48">
        <v>0</v>
      </c>
      <c r="G37" s="48">
        <v>0</v>
      </c>
      <c r="H37" s="48">
        <v>0.5</v>
      </c>
      <c r="I37" s="48">
        <v>0</v>
      </c>
    </row>
    <row r="38" spans="1:9" x14ac:dyDescent="0.25">
      <c r="A38" s="45" t="s">
        <v>274</v>
      </c>
      <c r="B38" s="41">
        <v>1</v>
      </c>
      <c r="C38" s="45" t="s">
        <v>278</v>
      </c>
      <c r="D38" s="46"/>
      <c r="E38" s="49" t="s">
        <v>277</v>
      </c>
      <c r="F38" s="48">
        <v>0</v>
      </c>
      <c r="G38" s="48">
        <v>0</v>
      </c>
      <c r="H38" s="48">
        <v>0</v>
      </c>
      <c r="I38" s="48">
        <v>0</v>
      </c>
    </row>
    <row r="39" spans="1:9" x14ac:dyDescent="0.25">
      <c r="A39" s="45" t="s">
        <v>274</v>
      </c>
      <c r="B39" s="41">
        <v>1</v>
      </c>
      <c r="C39" s="45" t="s">
        <v>278</v>
      </c>
      <c r="D39" s="46"/>
      <c r="E39" s="47" t="s">
        <v>276</v>
      </c>
      <c r="F39" s="48">
        <v>0</v>
      </c>
      <c r="G39" s="48">
        <v>0</v>
      </c>
      <c r="H39" s="48">
        <v>0</v>
      </c>
      <c r="I39" s="48">
        <v>0</v>
      </c>
    </row>
    <row r="40" spans="1:9" x14ac:dyDescent="0.25">
      <c r="A40" s="45" t="s">
        <v>274</v>
      </c>
      <c r="B40" s="41">
        <v>1</v>
      </c>
      <c r="C40" s="45" t="s">
        <v>278</v>
      </c>
      <c r="D40" s="46"/>
      <c r="E40" s="49" t="s">
        <v>277</v>
      </c>
      <c r="F40" s="48">
        <v>0</v>
      </c>
      <c r="G40" s="48">
        <v>0</v>
      </c>
      <c r="H40" s="48">
        <v>0</v>
      </c>
      <c r="I40" s="48">
        <v>0</v>
      </c>
    </row>
    <row r="41" spans="1:9" x14ac:dyDescent="0.25">
      <c r="A41" s="45" t="s">
        <v>274</v>
      </c>
      <c r="B41" s="41">
        <v>1</v>
      </c>
      <c r="C41" s="45" t="s">
        <v>278</v>
      </c>
      <c r="D41" s="46"/>
      <c r="E41" s="47" t="s">
        <v>276</v>
      </c>
      <c r="F41" s="48">
        <v>1</v>
      </c>
      <c r="G41" s="48">
        <v>0</v>
      </c>
      <c r="H41" s="48">
        <v>0</v>
      </c>
      <c r="I41" s="48">
        <v>0</v>
      </c>
    </row>
    <row r="42" spans="1:9" x14ac:dyDescent="0.25">
      <c r="A42" s="41" t="s">
        <v>279</v>
      </c>
      <c r="B42" s="41">
        <v>1</v>
      </c>
      <c r="C42" s="41" t="s">
        <v>275</v>
      </c>
      <c r="D42" s="42"/>
      <c r="E42" s="39" t="s">
        <v>276</v>
      </c>
      <c r="F42" s="48">
        <v>0</v>
      </c>
      <c r="G42" s="48">
        <v>0</v>
      </c>
      <c r="H42" s="48">
        <v>0</v>
      </c>
      <c r="I42" s="48">
        <v>0</v>
      </c>
    </row>
    <row r="43" spans="1:9" x14ac:dyDescent="0.25">
      <c r="A43" s="41" t="s">
        <v>279</v>
      </c>
      <c r="B43" s="41">
        <v>1</v>
      </c>
      <c r="C43" s="41" t="s">
        <v>275</v>
      </c>
      <c r="D43" s="42"/>
      <c r="E43" s="39" t="s">
        <v>277</v>
      </c>
      <c r="F43" s="48">
        <v>0.5</v>
      </c>
      <c r="G43" s="48">
        <v>0</v>
      </c>
      <c r="H43" s="48">
        <v>0</v>
      </c>
      <c r="I43" s="48">
        <v>0</v>
      </c>
    </row>
    <row r="44" spans="1:9" x14ac:dyDescent="0.25">
      <c r="A44" s="41" t="s">
        <v>279</v>
      </c>
      <c r="B44" s="41">
        <v>1</v>
      </c>
      <c r="C44" s="41" t="s">
        <v>275</v>
      </c>
      <c r="D44" s="42"/>
      <c r="E44" s="39" t="s">
        <v>276</v>
      </c>
      <c r="F44" s="48">
        <v>0.5</v>
      </c>
      <c r="G44" s="48">
        <v>0</v>
      </c>
      <c r="H44" s="48">
        <v>0</v>
      </c>
      <c r="I44" s="48">
        <v>0</v>
      </c>
    </row>
    <row r="45" spans="1:9" x14ac:dyDescent="0.25">
      <c r="A45" s="41" t="s">
        <v>279</v>
      </c>
      <c r="B45" s="41">
        <v>1</v>
      </c>
      <c r="C45" s="41" t="s">
        <v>275</v>
      </c>
      <c r="D45" s="42"/>
      <c r="E45" s="39" t="s">
        <v>277</v>
      </c>
      <c r="F45" s="43">
        <v>1</v>
      </c>
      <c r="G45" s="43">
        <v>0</v>
      </c>
      <c r="H45" s="43">
        <v>0</v>
      </c>
      <c r="I45" s="43">
        <v>0</v>
      </c>
    </row>
    <row r="46" spans="1:9" x14ac:dyDescent="0.25">
      <c r="A46" s="41" t="s">
        <v>279</v>
      </c>
      <c r="B46" s="41">
        <v>1</v>
      </c>
      <c r="C46" s="41" t="s">
        <v>275</v>
      </c>
      <c r="D46" s="42"/>
      <c r="E46" s="39" t="s">
        <v>276</v>
      </c>
      <c r="F46" s="43">
        <v>0</v>
      </c>
      <c r="G46" s="43">
        <v>0</v>
      </c>
      <c r="H46" s="43">
        <v>0</v>
      </c>
      <c r="I46" s="43">
        <v>0</v>
      </c>
    </row>
    <row r="47" spans="1:9" x14ac:dyDescent="0.25">
      <c r="A47" s="41" t="s">
        <v>279</v>
      </c>
      <c r="B47" s="41">
        <v>1</v>
      </c>
      <c r="C47" s="41" t="s">
        <v>275</v>
      </c>
      <c r="D47" s="42"/>
      <c r="E47" s="39" t="s">
        <v>277</v>
      </c>
      <c r="F47" s="43">
        <v>0.5</v>
      </c>
      <c r="G47" s="43">
        <v>0</v>
      </c>
      <c r="H47" s="43">
        <v>0</v>
      </c>
      <c r="I47" s="43">
        <v>0</v>
      </c>
    </row>
    <row r="48" spans="1:9" x14ac:dyDescent="0.25">
      <c r="A48" s="41" t="s">
        <v>279</v>
      </c>
      <c r="B48" s="41">
        <v>1</v>
      </c>
      <c r="C48" s="41" t="s">
        <v>275</v>
      </c>
      <c r="D48" s="42"/>
      <c r="E48" s="39" t="s">
        <v>276</v>
      </c>
      <c r="F48" s="43">
        <v>0</v>
      </c>
      <c r="G48" s="43">
        <v>0</v>
      </c>
      <c r="H48" s="43">
        <v>0</v>
      </c>
      <c r="I48" s="43">
        <v>0</v>
      </c>
    </row>
    <row r="49" spans="1:9" x14ac:dyDescent="0.25">
      <c r="A49" s="41" t="s">
        <v>279</v>
      </c>
      <c r="B49" s="41">
        <v>1</v>
      </c>
      <c r="C49" s="41" t="s">
        <v>275</v>
      </c>
      <c r="D49" s="42"/>
      <c r="E49" s="39" t="s">
        <v>277</v>
      </c>
      <c r="F49" s="43">
        <v>0</v>
      </c>
      <c r="G49" s="43">
        <v>0</v>
      </c>
      <c r="H49" s="43">
        <v>0</v>
      </c>
      <c r="I49" s="43">
        <v>0</v>
      </c>
    </row>
    <row r="50" spans="1:9" x14ac:dyDescent="0.25">
      <c r="A50" s="41" t="s">
        <v>279</v>
      </c>
      <c r="B50" s="41">
        <v>1</v>
      </c>
      <c r="C50" s="41" t="s">
        <v>275</v>
      </c>
      <c r="D50" s="42"/>
      <c r="E50" s="39" t="s">
        <v>276</v>
      </c>
      <c r="F50" s="43">
        <v>0</v>
      </c>
      <c r="G50" s="43">
        <v>0</v>
      </c>
      <c r="H50" s="43">
        <v>0.5</v>
      </c>
      <c r="I50" s="43">
        <v>0</v>
      </c>
    </row>
    <row r="51" spans="1:9" x14ac:dyDescent="0.25">
      <c r="A51" s="41" t="s">
        <v>279</v>
      </c>
      <c r="B51" s="41">
        <v>1</v>
      </c>
      <c r="C51" s="41" t="s">
        <v>275</v>
      </c>
      <c r="D51" s="42"/>
      <c r="E51" s="39" t="s">
        <v>277</v>
      </c>
      <c r="F51" s="43">
        <v>1</v>
      </c>
      <c r="G51" s="43">
        <v>0</v>
      </c>
      <c r="H51" s="43">
        <v>0</v>
      </c>
      <c r="I51" s="43">
        <v>0</v>
      </c>
    </row>
    <row r="52" spans="1:9" x14ac:dyDescent="0.25">
      <c r="A52" s="41" t="s">
        <v>279</v>
      </c>
      <c r="B52" s="41">
        <v>1</v>
      </c>
      <c r="C52" s="41" t="s">
        <v>275</v>
      </c>
      <c r="D52" s="42"/>
      <c r="E52" s="39" t="s">
        <v>276</v>
      </c>
      <c r="F52" s="43">
        <v>0</v>
      </c>
      <c r="G52" s="43">
        <v>0</v>
      </c>
      <c r="H52" s="43">
        <v>0</v>
      </c>
      <c r="I52" s="43">
        <v>0</v>
      </c>
    </row>
    <row r="53" spans="1:9" x14ac:dyDescent="0.25">
      <c r="A53" s="41" t="s">
        <v>279</v>
      </c>
      <c r="B53" s="41">
        <v>1</v>
      </c>
      <c r="C53" s="41" t="s">
        <v>275</v>
      </c>
      <c r="D53" s="42"/>
      <c r="E53" s="44" t="s">
        <v>277</v>
      </c>
      <c r="F53" s="43">
        <v>1</v>
      </c>
      <c r="G53" s="43">
        <v>0</v>
      </c>
      <c r="H53" s="43">
        <v>0</v>
      </c>
      <c r="I53" s="43">
        <v>0</v>
      </c>
    </row>
    <row r="54" spans="1:9" x14ac:dyDescent="0.25">
      <c r="A54" s="41" t="s">
        <v>279</v>
      </c>
      <c r="B54" s="41">
        <v>1</v>
      </c>
      <c r="C54" s="41" t="s">
        <v>275</v>
      </c>
      <c r="D54" s="42"/>
      <c r="E54" s="39" t="s">
        <v>276</v>
      </c>
      <c r="F54" s="43">
        <v>0</v>
      </c>
      <c r="G54" s="43">
        <v>0</v>
      </c>
      <c r="H54" s="43">
        <v>0</v>
      </c>
      <c r="I54" s="43">
        <v>0</v>
      </c>
    </row>
    <row r="55" spans="1:9" x14ac:dyDescent="0.25">
      <c r="A55" s="41" t="s">
        <v>279</v>
      </c>
      <c r="B55" s="41">
        <v>1</v>
      </c>
      <c r="C55" s="41" t="s">
        <v>275</v>
      </c>
      <c r="D55" s="42"/>
      <c r="E55" s="44" t="s">
        <v>277</v>
      </c>
      <c r="F55" s="43">
        <v>0.5</v>
      </c>
      <c r="G55" s="43">
        <v>0</v>
      </c>
      <c r="H55" s="43">
        <v>0</v>
      </c>
      <c r="I55" s="43">
        <v>0</v>
      </c>
    </row>
    <row r="56" spans="1:9" x14ac:dyDescent="0.25">
      <c r="A56" s="41" t="s">
        <v>279</v>
      </c>
      <c r="B56" s="41">
        <v>1</v>
      </c>
      <c r="C56" s="41" t="s">
        <v>275</v>
      </c>
      <c r="D56" s="42"/>
      <c r="E56" s="39" t="s">
        <v>276</v>
      </c>
      <c r="F56" s="43">
        <v>0</v>
      </c>
      <c r="G56" s="43">
        <v>0</v>
      </c>
      <c r="H56" s="43">
        <v>0</v>
      </c>
      <c r="I56" s="43">
        <v>0</v>
      </c>
    </row>
    <row r="57" spans="1:9" x14ac:dyDescent="0.25">
      <c r="A57" s="41" t="s">
        <v>279</v>
      </c>
      <c r="B57" s="41">
        <v>1</v>
      </c>
      <c r="C57" s="41" t="s">
        <v>275</v>
      </c>
      <c r="D57" s="42"/>
      <c r="E57" s="44" t="s">
        <v>277</v>
      </c>
      <c r="F57" s="43">
        <v>0.5</v>
      </c>
      <c r="G57" s="43">
        <v>0</v>
      </c>
      <c r="H57" s="43">
        <v>0.5</v>
      </c>
      <c r="I57" s="43">
        <v>0</v>
      </c>
    </row>
    <row r="58" spans="1:9" x14ac:dyDescent="0.25">
      <c r="A58" s="41" t="s">
        <v>279</v>
      </c>
      <c r="B58" s="41">
        <v>1</v>
      </c>
      <c r="C58" s="41" t="s">
        <v>275</v>
      </c>
      <c r="D58" s="42"/>
      <c r="E58" s="39" t="s">
        <v>276</v>
      </c>
      <c r="F58" s="43">
        <v>0</v>
      </c>
      <c r="G58" s="43">
        <v>0</v>
      </c>
      <c r="H58" s="43">
        <v>0.5</v>
      </c>
      <c r="I58" s="43">
        <v>0</v>
      </c>
    </row>
    <row r="59" spans="1:9" x14ac:dyDescent="0.25">
      <c r="A59" s="41" t="s">
        <v>279</v>
      </c>
      <c r="B59" s="41">
        <v>1</v>
      </c>
      <c r="C59" s="41" t="s">
        <v>275</v>
      </c>
      <c r="D59" s="42"/>
      <c r="E59" s="44" t="s">
        <v>277</v>
      </c>
      <c r="F59" s="43">
        <v>1</v>
      </c>
      <c r="G59" s="43">
        <v>0</v>
      </c>
      <c r="H59" s="43">
        <v>0</v>
      </c>
      <c r="I59" s="43">
        <v>0</v>
      </c>
    </row>
    <row r="60" spans="1:9" x14ac:dyDescent="0.25">
      <c r="A60" s="41" t="s">
        <v>279</v>
      </c>
      <c r="B60" s="41">
        <v>1</v>
      </c>
      <c r="C60" s="41" t="s">
        <v>275</v>
      </c>
      <c r="D60" s="42"/>
      <c r="E60" s="39" t="s">
        <v>276</v>
      </c>
      <c r="F60" s="43">
        <v>0</v>
      </c>
      <c r="G60" s="43">
        <v>0</v>
      </c>
      <c r="H60" s="43">
        <v>0</v>
      </c>
      <c r="I60" s="43">
        <v>0</v>
      </c>
    </row>
    <row r="61" spans="1:9" x14ac:dyDescent="0.25">
      <c r="A61" s="45" t="s">
        <v>279</v>
      </c>
      <c r="B61" s="41">
        <v>1</v>
      </c>
      <c r="C61" s="45" t="s">
        <v>278</v>
      </c>
      <c r="D61" s="46"/>
      <c r="E61" s="47" t="s">
        <v>276</v>
      </c>
      <c r="F61" s="43">
        <v>1.5</v>
      </c>
      <c r="G61" s="43">
        <v>0</v>
      </c>
      <c r="H61" s="43">
        <v>0</v>
      </c>
      <c r="I61" s="43">
        <v>0</v>
      </c>
    </row>
    <row r="62" spans="1:9" x14ac:dyDescent="0.25">
      <c r="A62" s="45" t="s">
        <v>279</v>
      </c>
      <c r="B62" s="41">
        <v>1</v>
      </c>
      <c r="C62" s="45" t="s">
        <v>278</v>
      </c>
      <c r="D62" s="46"/>
      <c r="E62" s="47" t="s">
        <v>277</v>
      </c>
      <c r="F62" s="43">
        <v>3</v>
      </c>
      <c r="G62" s="43">
        <v>1</v>
      </c>
      <c r="H62" s="43">
        <v>0</v>
      </c>
      <c r="I62" s="43">
        <v>0</v>
      </c>
    </row>
    <row r="63" spans="1:9" x14ac:dyDescent="0.25">
      <c r="A63" s="45" t="s">
        <v>279</v>
      </c>
      <c r="B63" s="41">
        <v>1</v>
      </c>
      <c r="C63" s="45" t="s">
        <v>278</v>
      </c>
      <c r="D63" s="46"/>
      <c r="E63" s="47" t="s">
        <v>276</v>
      </c>
      <c r="F63" s="43">
        <v>0.5</v>
      </c>
      <c r="G63" s="43">
        <v>0</v>
      </c>
      <c r="H63" s="43">
        <v>0</v>
      </c>
      <c r="I63" s="43">
        <v>0</v>
      </c>
    </row>
    <row r="64" spans="1:9" x14ac:dyDescent="0.25">
      <c r="A64" s="45" t="s">
        <v>279</v>
      </c>
      <c r="B64" s="41">
        <v>1</v>
      </c>
      <c r="C64" s="45" t="s">
        <v>278</v>
      </c>
      <c r="D64" s="46"/>
      <c r="E64" s="47" t="s">
        <v>277</v>
      </c>
      <c r="F64" s="43">
        <v>2.5</v>
      </c>
      <c r="G64" s="43">
        <v>1.5</v>
      </c>
      <c r="H64" s="43">
        <v>0</v>
      </c>
      <c r="I64" s="43">
        <v>0</v>
      </c>
    </row>
    <row r="65" spans="1:9" x14ac:dyDescent="0.25">
      <c r="A65" s="45" t="s">
        <v>279</v>
      </c>
      <c r="B65" s="41">
        <v>1</v>
      </c>
      <c r="C65" s="45" t="s">
        <v>278</v>
      </c>
      <c r="D65" s="46"/>
      <c r="E65" s="47" t="s">
        <v>276</v>
      </c>
      <c r="F65" s="43">
        <v>1</v>
      </c>
      <c r="G65" s="43">
        <v>0</v>
      </c>
      <c r="H65" s="43">
        <v>0</v>
      </c>
      <c r="I65" s="43">
        <v>0</v>
      </c>
    </row>
    <row r="66" spans="1:9" x14ac:dyDescent="0.25">
      <c r="A66" s="45" t="s">
        <v>279</v>
      </c>
      <c r="B66" s="41">
        <v>1</v>
      </c>
      <c r="C66" s="45" t="s">
        <v>278</v>
      </c>
      <c r="D66" s="46"/>
      <c r="E66" s="47" t="s">
        <v>277</v>
      </c>
      <c r="F66" s="43">
        <v>3</v>
      </c>
      <c r="G66" s="43">
        <v>2.5</v>
      </c>
      <c r="H66" s="43">
        <v>0</v>
      </c>
      <c r="I66" s="43">
        <v>0</v>
      </c>
    </row>
    <row r="67" spans="1:9" x14ac:dyDescent="0.25">
      <c r="A67" s="45" t="s">
        <v>279</v>
      </c>
      <c r="B67" s="41">
        <v>1</v>
      </c>
      <c r="C67" s="45" t="s">
        <v>278</v>
      </c>
      <c r="D67" s="46"/>
      <c r="E67" s="47" t="s">
        <v>276</v>
      </c>
      <c r="F67" s="43">
        <v>1</v>
      </c>
      <c r="G67" s="43">
        <v>0.5</v>
      </c>
      <c r="H67" s="43">
        <v>0</v>
      </c>
      <c r="I67" s="43">
        <v>0</v>
      </c>
    </row>
    <row r="68" spans="1:9" x14ac:dyDescent="0.25">
      <c r="A68" s="45" t="s">
        <v>279</v>
      </c>
      <c r="B68" s="41">
        <v>1</v>
      </c>
      <c r="C68" s="45" t="s">
        <v>278</v>
      </c>
      <c r="D68" s="46"/>
      <c r="E68" s="47" t="s">
        <v>277</v>
      </c>
      <c r="F68" s="43">
        <v>2</v>
      </c>
      <c r="G68" s="43">
        <v>2</v>
      </c>
      <c r="H68" s="43">
        <v>0</v>
      </c>
      <c r="I68" s="43">
        <v>0</v>
      </c>
    </row>
    <row r="69" spans="1:9" x14ac:dyDescent="0.25">
      <c r="A69" s="45" t="s">
        <v>279</v>
      </c>
      <c r="B69" s="41">
        <v>1</v>
      </c>
      <c r="C69" s="45" t="s">
        <v>278</v>
      </c>
      <c r="D69" s="46"/>
      <c r="E69" s="47" t="s">
        <v>276</v>
      </c>
      <c r="F69" s="43">
        <v>1</v>
      </c>
      <c r="G69" s="43">
        <v>0</v>
      </c>
      <c r="H69" s="43">
        <v>0</v>
      </c>
      <c r="I69" s="43">
        <v>0</v>
      </c>
    </row>
    <row r="70" spans="1:9" x14ac:dyDescent="0.25">
      <c r="A70" s="45" t="s">
        <v>279</v>
      </c>
      <c r="B70" s="41">
        <v>1</v>
      </c>
      <c r="C70" s="45" t="s">
        <v>278</v>
      </c>
      <c r="D70" s="46"/>
      <c r="E70" s="47" t="s">
        <v>277</v>
      </c>
      <c r="F70" s="43">
        <v>1.5</v>
      </c>
      <c r="G70" s="43">
        <v>1</v>
      </c>
      <c r="H70" s="43">
        <v>0</v>
      </c>
      <c r="I70" s="43">
        <v>0</v>
      </c>
    </row>
    <row r="71" spans="1:9" x14ac:dyDescent="0.25">
      <c r="A71" s="45" t="s">
        <v>279</v>
      </c>
      <c r="B71" s="41">
        <v>1</v>
      </c>
      <c r="C71" s="45" t="s">
        <v>278</v>
      </c>
      <c r="D71" s="46"/>
      <c r="E71" s="47" t="s">
        <v>276</v>
      </c>
      <c r="F71" s="43">
        <v>1.5</v>
      </c>
      <c r="G71" s="43">
        <v>0</v>
      </c>
      <c r="H71" s="43">
        <v>0</v>
      </c>
      <c r="I71" s="43">
        <v>0</v>
      </c>
    </row>
    <row r="72" spans="1:9" x14ac:dyDescent="0.25">
      <c r="A72" s="45" t="s">
        <v>279</v>
      </c>
      <c r="B72" s="41">
        <v>1</v>
      </c>
      <c r="C72" s="45" t="s">
        <v>278</v>
      </c>
      <c r="D72" s="46"/>
      <c r="E72" s="49" t="s">
        <v>277</v>
      </c>
      <c r="F72" s="43">
        <v>2</v>
      </c>
      <c r="G72" s="43">
        <v>2</v>
      </c>
      <c r="H72" s="43">
        <v>0</v>
      </c>
      <c r="I72" s="43">
        <v>0</v>
      </c>
    </row>
    <row r="73" spans="1:9" x14ac:dyDescent="0.25">
      <c r="A73" s="45" t="s">
        <v>279</v>
      </c>
      <c r="B73" s="41">
        <v>1</v>
      </c>
      <c r="C73" s="45" t="s">
        <v>278</v>
      </c>
      <c r="D73" s="46"/>
      <c r="E73" s="47" t="s">
        <v>276</v>
      </c>
      <c r="F73" s="43">
        <v>0</v>
      </c>
      <c r="G73" s="43">
        <v>0</v>
      </c>
      <c r="H73" s="43">
        <v>0</v>
      </c>
      <c r="I73" s="43">
        <v>0</v>
      </c>
    </row>
    <row r="74" spans="1:9" x14ac:dyDescent="0.25">
      <c r="A74" s="45" t="s">
        <v>279</v>
      </c>
      <c r="B74" s="41">
        <v>1</v>
      </c>
      <c r="C74" s="45" t="s">
        <v>278</v>
      </c>
      <c r="D74" s="46"/>
      <c r="E74" s="49" t="s">
        <v>277</v>
      </c>
      <c r="F74" s="43">
        <v>2.5</v>
      </c>
      <c r="G74" s="43">
        <v>1</v>
      </c>
      <c r="H74" s="43">
        <v>0</v>
      </c>
      <c r="I74" s="43">
        <v>0</v>
      </c>
    </row>
    <row r="75" spans="1:9" x14ac:dyDescent="0.25">
      <c r="A75" s="45" t="s">
        <v>279</v>
      </c>
      <c r="B75" s="41">
        <v>1</v>
      </c>
      <c r="C75" s="45" t="s">
        <v>278</v>
      </c>
      <c r="D75" s="46"/>
      <c r="E75" s="47" t="s">
        <v>276</v>
      </c>
      <c r="F75" s="43">
        <v>0</v>
      </c>
      <c r="G75" s="43">
        <v>0</v>
      </c>
      <c r="H75" s="43">
        <v>0</v>
      </c>
      <c r="I75" s="43">
        <v>0</v>
      </c>
    </row>
    <row r="76" spans="1:9" x14ac:dyDescent="0.25">
      <c r="A76" s="45" t="s">
        <v>279</v>
      </c>
      <c r="B76" s="41">
        <v>1</v>
      </c>
      <c r="C76" s="45" t="s">
        <v>278</v>
      </c>
      <c r="D76" s="46"/>
      <c r="E76" s="49" t="s">
        <v>277</v>
      </c>
      <c r="F76" s="43">
        <v>2</v>
      </c>
      <c r="G76" s="43">
        <v>1</v>
      </c>
      <c r="H76" s="43">
        <v>0</v>
      </c>
      <c r="I76" s="43">
        <v>0</v>
      </c>
    </row>
    <row r="77" spans="1:9" x14ac:dyDescent="0.25">
      <c r="A77" s="45" t="s">
        <v>279</v>
      </c>
      <c r="B77" s="41">
        <v>1</v>
      </c>
      <c r="C77" s="45" t="s">
        <v>278</v>
      </c>
      <c r="D77" s="46"/>
      <c r="E77" s="47" t="s">
        <v>276</v>
      </c>
      <c r="F77" s="43">
        <v>0</v>
      </c>
      <c r="G77" s="43">
        <v>0</v>
      </c>
      <c r="H77" s="43">
        <v>0</v>
      </c>
      <c r="I77" s="43">
        <v>0</v>
      </c>
    </row>
    <row r="78" spans="1:9" x14ac:dyDescent="0.25">
      <c r="A78" s="45" t="s">
        <v>279</v>
      </c>
      <c r="B78" s="41">
        <v>1</v>
      </c>
      <c r="C78" s="45" t="s">
        <v>278</v>
      </c>
      <c r="D78" s="46"/>
      <c r="E78" s="49" t="s">
        <v>277</v>
      </c>
      <c r="F78" s="43">
        <v>2</v>
      </c>
      <c r="G78" s="43">
        <v>2</v>
      </c>
      <c r="H78" s="43">
        <v>0</v>
      </c>
      <c r="I78" s="43">
        <v>0</v>
      </c>
    </row>
    <row r="79" spans="1:9" x14ac:dyDescent="0.25">
      <c r="A79" s="45" t="s">
        <v>279</v>
      </c>
      <c r="B79" s="41">
        <v>1</v>
      </c>
      <c r="C79" s="45" t="s">
        <v>278</v>
      </c>
      <c r="D79" s="46"/>
      <c r="E79" s="47" t="s">
        <v>276</v>
      </c>
      <c r="F79" s="43">
        <v>0</v>
      </c>
      <c r="G79" s="43">
        <v>0</v>
      </c>
      <c r="H79" s="43">
        <v>0</v>
      </c>
      <c r="I79" s="43">
        <v>0</v>
      </c>
    </row>
    <row r="80" spans="1:9" x14ac:dyDescent="0.25">
      <c r="A80" s="41" t="s">
        <v>70</v>
      </c>
      <c r="B80" s="41">
        <v>1</v>
      </c>
      <c r="C80" s="41" t="s">
        <v>280</v>
      </c>
      <c r="D80" s="42"/>
      <c r="E80" s="39" t="s">
        <v>276</v>
      </c>
      <c r="F80" s="43">
        <v>0</v>
      </c>
      <c r="G80" s="43">
        <v>0</v>
      </c>
      <c r="H80" s="43">
        <v>0</v>
      </c>
      <c r="I80" s="43">
        <v>0</v>
      </c>
    </row>
    <row r="81" spans="1:9" x14ac:dyDescent="0.25">
      <c r="A81" s="41"/>
      <c r="B81" s="41">
        <v>1</v>
      </c>
      <c r="C81" s="41"/>
      <c r="D81" s="42"/>
      <c r="E81" s="44" t="s">
        <v>277</v>
      </c>
      <c r="F81" s="43">
        <v>0.5</v>
      </c>
      <c r="G81" s="43">
        <v>0</v>
      </c>
      <c r="H81" s="43">
        <v>0</v>
      </c>
      <c r="I81" s="43">
        <v>0</v>
      </c>
    </row>
    <row r="82" spans="1:9" x14ac:dyDescent="0.25">
      <c r="A82" s="41"/>
      <c r="B82" s="41">
        <v>1</v>
      </c>
      <c r="C82" s="41"/>
      <c r="D82" s="42"/>
      <c r="E82" s="39" t="s">
        <v>276</v>
      </c>
      <c r="F82" s="43">
        <v>0</v>
      </c>
      <c r="G82" s="43">
        <v>0</v>
      </c>
      <c r="H82" s="43">
        <v>0</v>
      </c>
      <c r="I82" s="43">
        <v>0</v>
      </c>
    </row>
    <row r="83" spans="1:9" x14ac:dyDescent="0.25">
      <c r="A83" s="41"/>
      <c r="B83" s="41">
        <v>1</v>
      </c>
      <c r="C83" s="41"/>
      <c r="D83" s="42"/>
      <c r="E83" s="44" t="s">
        <v>277</v>
      </c>
      <c r="F83" s="43">
        <v>0.5</v>
      </c>
      <c r="G83" s="43">
        <v>0</v>
      </c>
      <c r="H83" s="43">
        <v>0</v>
      </c>
      <c r="I83" s="43">
        <v>0</v>
      </c>
    </row>
    <row r="84" spans="1:9" x14ac:dyDescent="0.25">
      <c r="A84" s="41"/>
      <c r="B84" s="41">
        <v>1</v>
      </c>
      <c r="C84" s="41"/>
      <c r="D84" s="42"/>
      <c r="E84" s="39" t="s">
        <v>276</v>
      </c>
      <c r="F84" s="43">
        <v>0</v>
      </c>
      <c r="G84" s="43">
        <v>0</v>
      </c>
      <c r="H84" s="43">
        <v>0</v>
      </c>
      <c r="I84" s="43">
        <v>0</v>
      </c>
    </row>
    <row r="85" spans="1:9" x14ac:dyDescent="0.25">
      <c r="A85" s="41"/>
      <c r="B85" s="41">
        <v>1</v>
      </c>
      <c r="C85" s="41"/>
      <c r="D85" s="42"/>
      <c r="E85" s="44" t="s">
        <v>277</v>
      </c>
      <c r="F85" s="43">
        <v>0.5</v>
      </c>
      <c r="G85" s="43">
        <v>0</v>
      </c>
      <c r="H85" s="43">
        <v>0</v>
      </c>
      <c r="I85" s="43">
        <v>0</v>
      </c>
    </row>
    <row r="86" spans="1:9" x14ac:dyDescent="0.25">
      <c r="A86" s="41"/>
      <c r="B86" s="41">
        <v>1</v>
      </c>
      <c r="C86" s="41"/>
      <c r="D86" s="42"/>
      <c r="E86" s="39" t="s">
        <v>276</v>
      </c>
      <c r="F86" s="43">
        <v>0</v>
      </c>
      <c r="G86" s="43">
        <v>0</v>
      </c>
      <c r="H86" s="43">
        <v>0</v>
      </c>
      <c r="I86" s="43">
        <v>0</v>
      </c>
    </row>
    <row r="87" spans="1:9" x14ac:dyDescent="0.25">
      <c r="A87" s="41"/>
      <c r="B87" s="41">
        <v>1</v>
      </c>
      <c r="C87" s="41"/>
      <c r="D87" s="42"/>
      <c r="E87" s="44" t="s">
        <v>277</v>
      </c>
      <c r="F87" s="43">
        <v>1</v>
      </c>
      <c r="G87" s="43">
        <v>0</v>
      </c>
      <c r="H87" s="43">
        <v>0</v>
      </c>
      <c r="I87" s="43">
        <v>0</v>
      </c>
    </row>
    <row r="88" spans="1:9" x14ac:dyDescent="0.25">
      <c r="A88" s="41"/>
      <c r="B88" s="41">
        <v>1</v>
      </c>
      <c r="C88" s="41"/>
      <c r="D88" s="42"/>
      <c r="E88" s="39" t="s">
        <v>276</v>
      </c>
      <c r="F88" s="43">
        <v>0</v>
      </c>
      <c r="G88" s="43">
        <v>0</v>
      </c>
      <c r="H88" s="43">
        <v>0</v>
      </c>
      <c r="I88" s="43">
        <v>0</v>
      </c>
    </row>
    <row r="89" spans="1:9" x14ac:dyDescent="0.25">
      <c r="A89" s="41"/>
      <c r="B89" s="41">
        <v>1</v>
      </c>
      <c r="C89" s="41"/>
      <c r="D89" s="42"/>
      <c r="E89" s="44" t="s">
        <v>277</v>
      </c>
      <c r="F89" s="43">
        <v>0.5</v>
      </c>
      <c r="G89" s="43">
        <v>0</v>
      </c>
      <c r="H89" s="43">
        <v>0</v>
      </c>
      <c r="I89" s="43">
        <v>0</v>
      </c>
    </row>
    <row r="90" spans="1:9" x14ac:dyDescent="0.25">
      <c r="A90" s="41"/>
      <c r="B90" s="41">
        <v>1</v>
      </c>
      <c r="C90" s="41"/>
      <c r="D90" s="42"/>
      <c r="E90" s="39" t="s">
        <v>276</v>
      </c>
      <c r="F90" s="43">
        <v>0</v>
      </c>
      <c r="G90" s="43">
        <v>0</v>
      </c>
      <c r="H90" s="43">
        <v>0</v>
      </c>
      <c r="I90" s="43">
        <v>0</v>
      </c>
    </row>
    <row r="91" spans="1:9" x14ac:dyDescent="0.25">
      <c r="A91" s="41"/>
      <c r="B91" s="41">
        <v>1</v>
      </c>
      <c r="C91" s="41"/>
      <c r="D91" s="42"/>
      <c r="E91" s="44" t="s">
        <v>277</v>
      </c>
      <c r="F91" s="43">
        <v>1</v>
      </c>
      <c r="G91" s="43">
        <v>0</v>
      </c>
      <c r="H91" s="43">
        <v>0</v>
      </c>
      <c r="I91" s="43">
        <v>0</v>
      </c>
    </row>
    <row r="92" spans="1:9" x14ac:dyDescent="0.25">
      <c r="A92" s="41"/>
      <c r="B92" s="41">
        <v>1</v>
      </c>
      <c r="C92" s="41"/>
      <c r="D92" s="42"/>
      <c r="E92" s="39" t="s">
        <v>276</v>
      </c>
      <c r="F92" s="43">
        <v>0</v>
      </c>
      <c r="G92" s="43">
        <v>0</v>
      </c>
      <c r="H92" s="43">
        <v>0</v>
      </c>
      <c r="I92" s="43">
        <v>0</v>
      </c>
    </row>
    <row r="93" spans="1:9" x14ac:dyDescent="0.25">
      <c r="A93" s="41"/>
      <c r="B93" s="41">
        <v>1</v>
      </c>
      <c r="C93" s="41"/>
      <c r="D93" s="42"/>
      <c r="E93" s="44" t="s">
        <v>277</v>
      </c>
      <c r="F93" s="43">
        <v>0.5</v>
      </c>
      <c r="G93" s="43">
        <v>0</v>
      </c>
      <c r="H93" s="43">
        <v>0</v>
      </c>
      <c r="I93" s="43">
        <v>0</v>
      </c>
    </row>
    <row r="94" spans="1:9" x14ac:dyDescent="0.25">
      <c r="A94" s="41"/>
      <c r="B94" s="41">
        <v>1</v>
      </c>
      <c r="C94" s="41"/>
      <c r="D94" s="42"/>
      <c r="E94" s="39" t="s">
        <v>276</v>
      </c>
      <c r="F94" s="43">
        <v>0</v>
      </c>
      <c r="G94" s="43">
        <v>0</v>
      </c>
      <c r="H94" s="43">
        <v>0</v>
      </c>
      <c r="I94" s="43">
        <v>0</v>
      </c>
    </row>
    <row r="95" spans="1:9" x14ac:dyDescent="0.25">
      <c r="A95" s="41"/>
      <c r="B95" s="41">
        <v>1</v>
      </c>
      <c r="C95" s="41"/>
      <c r="D95" s="42"/>
      <c r="E95" s="44" t="s">
        <v>277</v>
      </c>
      <c r="F95" s="43">
        <v>1</v>
      </c>
      <c r="G95" s="43">
        <v>0</v>
      </c>
      <c r="H95" s="43">
        <v>0</v>
      </c>
      <c r="I95" s="43">
        <v>0</v>
      </c>
    </row>
    <row r="96" spans="1:9" x14ac:dyDescent="0.25">
      <c r="A96" s="41"/>
      <c r="B96" s="41">
        <v>1</v>
      </c>
      <c r="C96" s="41"/>
      <c r="D96" s="42"/>
      <c r="E96" s="39" t="s">
        <v>276</v>
      </c>
      <c r="F96" s="43">
        <v>0.5</v>
      </c>
      <c r="G96" s="43">
        <v>0</v>
      </c>
      <c r="H96" s="43">
        <v>0</v>
      </c>
      <c r="I96" s="43">
        <v>0</v>
      </c>
    </row>
    <row r="97" spans="1:9" x14ac:dyDescent="0.25">
      <c r="A97" s="41"/>
      <c r="B97" s="41">
        <v>1</v>
      </c>
      <c r="C97" s="41"/>
      <c r="D97" s="42"/>
      <c r="E97" s="44" t="s">
        <v>277</v>
      </c>
      <c r="F97" s="43">
        <v>1</v>
      </c>
      <c r="G97" s="43">
        <v>0</v>
      </c>
      <c r="H97" s="43">
        <v>0</v>
      </c>
      <c r="I97" s="43">
        <v>0</v>
      </c>
    </row>
    <row r="98" spans="1:9" x14ac:dyDescent="0.25">
      <c r="A98" s="41"/>
      <c r="B98" s="41">
        <v>1</v>
      </c>
      <c r="C98" s="41"/>
      <c r="D98" s="42"/>
      <c r="E98" s="39" t="s">
        <v>276</v>
      </c>
      <c r="F98" s="43">
        <v>0</v>
      </c>
      <c r="G98" s="43">
        <v>0</v>
      </c>
      <c r="H98" s="43">
        <v>0</v>
      </c>
      <c r="I98" s="43">
        <v>0</v>
      </c>
    </row>
    <row r="99" spans="1:9" x14ac:dyDescent="0.25">
      <c r="A99" s="45" t="s">
        <v>70</v>
      </c>
      <c r="B99" s="45">
        <v>1</v>
      </c>
      <c r="C99" s="45" t="s">
        <v>281</v>
      </c>
      <c r="D99" s="46"/>
      <c r="E99" s="47" t="s">
        <v>276</v>
      </c>
      <c r="F99" s="43">
        <v>0</v>
      </c>
      <c r="G99" s="43">
        <v>0</v>
      </c>
      <c r="H99" s="43">
        <v>0</v>
      </c>
      <c r="I99" s="43">
        <v>0</v>
      </c>
    </row>
    <row r="100" spans="1:9" x14ac:dyDescent="0.25">
      <c r="A100" s="45"/>
      <c r="B100" s="45">
        <v>1</v>
      </c>
      <c r="C100" s="45"/>
      <c r="D100" s="46"/>
      <c r="E100" s="49" t="s">
        <v>277</v>
      </c>
      <c r="F100" s="43">
        <v>1.5</v>
      </c>
      <c r="G100" s="43">
        <v>0</v>
      </c>
      <c r="H100" s="43">
        <v>0</v>
      </c>
      <c r="I100" s="43">
        <v>0</v>
      </c>
    </row>
    <row r="101" spans="1:9" x14ac:dyDescent="0.25">
      <c r="A101" s="45"/>
      <c r="B101" s="45">
        <v>1</v>
      </c>
      <c r="C101" s="45"/>
      <c r="D101" s="46"/>
      <c r="E101" s="47" t="s">
        <v>276</v>
      </c>
      <c r="F101" s="43">
        <v>0.5</v>
      </c>
      <c r="G101" s="43">
        <v>0</v>
      </c>
      <c r="H101" s="43">
        <v>0</v>
      </c>
      <c r="I101" s="43">
        <v>0</v>
      </c>
    </row>
    <row r="102" spans="1:9" x14ac:dyDescent="0.25">
      <c r="A102" s="45"/>
      <c r="B102" s="45">
        <v>1</v>
      </c>
      <c r="C102" s="45"/>
      <c r="D102" s="46"/>
      <c r="E102" s="49" t="s">
        <v>277</v>
      </c>
      <c r="F102" s="43">
        <v>2</v>
      </c>
      <c r="G102" s="43">
        <v>0</v>
      </c>
      <c r="H102" s="43">
        <v>0.5</v>
      </c>
      <c r="I102" s="43">
        <v>0</v>
      </c>
    </row>
    <row r="103" spans="1:9" x14ac:dyDescent="0.25">
      <c r="A103" s="45"/>
      <c r="B103" s="45">
        <v>1</v>
      </c>
      <c r="C103" s="45"/>
      <c r="D103" s="46"/>
      <c r="E103" s="47" t="s">
        <v>276</v>
      </c>
      <c r="F103" s="43">
        <v>0</v>
      </c>
      <c r="G103" s="43">
        <v>0</v>
      </c>
      <c r="H103" s="43">
        <v>0</v>
      </c>
      <c r="I103" s="43">
        <v>0</v>
      </c>
    </row>
    <row r="104" spans="1:9" x14ac:dyDescent="0.25">
      <c r="A104" s="45"/>
      <c r="B104" s="45">
        <v>1</v>
      </c>
      <c r="C104" s="45"/>
      <c r="D104" s="46"/>
      <c r="E104" s="49" t="s">
        <v>277</v>
      </c>
      <c r="F104" s="43">
        <v>0.5</v>
      </c>
      <c r="G104" s="43">
        <v>0</v>
      </c>
      <c r="H104" s="43">
        <v>0</v>
      </c>
      <c r="I104" s="43">
        <v>0</v>
      </c>
    </row>
    <row r="105" spans="1:9" x14ac:dyDescent="0.25">
      <c r="A105" s="45"/>
      <c r="B105" s="45">
        <v>1</v>
      </c>
      <c r="C105" s="45"/>
      <c r="D105" s="46"/>
      <c r="E105" s="47" t="s">
        <v>276</v>
      </c>
      <c r="F105" s="43">
        <v>0.5</v>
      </c>
      <c r="G105" s="43">
        <v>0</v>
      </c>
      <c r="H105" s="43">
        <v>0</v>
      </c>
      <c r="I105" s="43">
        <v>0</v>
      </c>
    </row>
    <row r="106" spans="1:9" x14ac:dyDescent="0.25">
      <c r="A106" s="45"/>
      <c r="B106" s="45">
        <v>1</v>
      </c>
      <c r="C106" s="45"/>
      <c r="D106" s="46"/>
      <c r="E106" s="49" t="s">
        <v>277</v>
      </c>
      <c r="F106" s="43">
        <v>1.5</v>
      </c>
      <c r="G106" s="43">
        <v>0.5</v>
      </c>
      <c r="H106" s="43">
        <v>1</v>
      </c>
      <c r="I106" s="43">
        <v>0</v>
      </c>
    </row>
    <row r="107" spans="1:9" x14ac:dyDescent="0.25">
      <c r="A107" s="45"/>
      <c r="B107" s="45">
        <v>1</v>
      </c>
      <c r="C107" s="45"/>
      <c r="D107" s="46"/>
      <c r="E107" s="47" t="s">
        <v>276</v>
      </c>
      <c r="F107" s="43">
        <v>0.5</v>
      </c>
      <c r="G107" s="43">
        <v>0</v>
      </c>
      <c r="H107" s="43">
        <v>0</v>
      </c>
      <c r="I107" s="43">
        <v>0</v>
      </c>
    </row>
    <row r="108" spans="1:9" x14ac:dyDescent="0.25">
      <c r="A108" s="45"/>
      <c r="B108" s="45">
        <v>1</v>
      </c>
      <c r="C108" s="45"/>
      <c r="D108" s="46"/>
      <c r="E108" s="49" t="s">
        <v>277</v>
      </c>
      <c r="F108" s="43">
        <v>0.5</v>
      </c>
      <c r="G108" s="43">
        <v>0</v>
      </c>
      <c r="H108" s="43">
        <v>0.5</v>
      </c>
      <c r="I108" s="43">
        <v>0</v>
      </c>
    </row>
    <row r="109" spans="1:9" x14ac:dyDescent="0.25">
      <c r="A109" s="45"/>
      <c r="B109" s="45">
        <v>1</v>
      </c>
      <c r="C109" s="45"/>
      <c r="D109" s="46"/>
      <c r="E109" s="47" t="s">
        <v>276</v>
      </c>
      <c r="F109" s="43">
        <v>0</v>
      </c>
      <c r="G109" s="43">
        <v>0</v>
      </c>
      <c r="H109" s="43">
        <v>0</v>
      </c>
      <c r="I109" s="43">
        <v>0</v>
      </c>
    </row>
    <row r="110" spans="1:9" x14ac:dyDescent="0.25">
      <c r="A110" s="45"/>
      <c r="B110" s="45">
        <v>1</v>
      </c>
      <c r="C110" s="45"/>
      <c r="D110" s="46"/>
      <c r="E110" s="49" t="s">
        <v>277</v>
      </c>
      <c r="F110" s="43">
        <v>1.5</v>
      </c>
      <c r="G110" s="43">
        <v>0</v>
      </c>
      <c r="H110" s="43">
        <v>0</v>
      </c>
      <c r="I110" s="43">
        <v>0</v>
      </c>
    </row>
    <row r="111" spans="1:9" x14ac:dyDescent="0.25">
      <c r="A111" s="45"/>
      <c r="B111" s="45">
        <v>1</v>
      </c>
      <c r="C111" s="45"/>
      <c r="D111" s="46"/>
      <c r="E111" s="47" t="s">
        <v>276</v>
      </c>
      <c r="F111" s="43">
        <v>0.5</v>
      </c>
      <c r="G111" s="43">
        <v>0</v>
      </c>
      <c r="H111" s="43">
        <v>0</v>
      </c>
      <c r="I111" s="43">
        <v>0</v>
      </c>
    </row>
    <row r="112" spans="1:9" x14ac:dyDescent="0.25">
      <c r="A112" s="45"/>
      <c r="B112" s="45">
        <v>1</v>
      </c>
      <c r="C112" s="45"/>
      <c r="D112" s="46"/>
      <c r="E112" s="49" t="s">
        <v>277</v>
      </c>
      <c r="F112" s="43">
        <v>2.5</v>
      </c>
      <c r="G112" s="43">
        <v>0.5</v>
      </c>
      <c r="H112" s="43">
        <v>0</v>
      </c>
      <c r="I112" s="43">
        <v>0</v>
      </c>
    </row>
    <row r="113" spans="1:10" x14ac:dyDescent="0.25">
      <c r="A113" s="45"/>
      <c r="B113" s="45">
        <v>1</v>
      </c>
      <c r="C113" s="45"/>
      <c r="D113" s="46"/>
      <c r="E113" s="47" t="s">
        <v>276</v>
      </c>
      <c r="F113" s="43">
        <v>1</v>
      </c>
      <c r="G113" s="43">
        <v>0</v>
      </c>
      <c r="H113" s="43">
        <v>0</v>
      </c>
      <c r="I113" s="43">
        <v>0</v>
      </c>
    </row>
    <row r="114" spans="1:10" x14ac:dyDescent="0.25">
      <c r="A114" s="45"/>
      <c r="B114" s="45">
        <v>1</v>
      </c>
      <c r="C114" s="45"/>
      <c r="D114" s="46"/>
      <c r="E114" s="49" t="s">
        <v>277</v>
      </c>
      <c r="F114" s="43">
        <v>2</v>
      </c>
      <c r="G114" s="43">
        <v>0</v>
      </c>
      <c r="H114" s="43">
        <v>0</v>
      </c>
      <c r="I114" s="43">
        <v>0</v>
      </c>
    </row>
    <row r="115" spans="1:10" x14ac:dyDescent="0.25">
      <c r="A115" s="45"/>
      <c r="B115" s="45">
        <v>1</v>
      </c>
      <c r="C115" s="45"/>
      <c r="D115" s="46"/>
      <c r="E115" s="47" t="s">
        <v>276</v>
      </c>
      <c r="F115" s="43">
        <v>2</v>
      </c>
      <c r="G115" s="43">
        <v>0.5</v>
      </c>
      <c r="H115" s="43">
        <v>0</v>
      </c>
      <c r="I115" s="43">
        <v>0</v>
      </c>
    </row>
    <row r="116" spans="1:10" x14ac:dyDescent="0.25">
      <c r="A116" s="45"/>
      <c r="B116" s="45">
        <v>1</v>
      </c>
      <c r="C116" s="45"/>
      <c r="D116" s="46"/>
      <c r="E116" s="49" t="s">
        <v>277</v>
      </c>
      <c r="F116" s="43">
        <v>1</v>
      </c>
      <c r="G116" s="43">
        <v>1</v>
      </c>
      <c r="H116" s="43">
        <v>0</v>
      </c>
      <c r="I116" s="43">
        <v>0</v>
      </c>
      <c r="J116" s="43"/>
    </row>
    <row r="117" spans="1:10" x14ac:dyDescent="0.25">
      <c r="A117" s="45"/>
      <c r="B117" s="45">
        <v>1</v>
      </c>
      <c r="C117" s="45"/>
      <c r="D117" s="46"/>
      <c r="E117" s="47" t="s">
        <v>276</v>
      </c>
      <c r="F117" s="43">
        <v>0.5</v>
      </c>
      <c r="G117" s="43">
        <v>0</v>
      </c>
      <c r="H117" s="43">
        <v>0</v>
      </c>
      <c r="I117" s="43">
        <v>0</v>
      </c>
    </row>
    <row r="118" spans="1:10" x14ac:dyDescent="0.25">
      <c r="A118" s="41" t="s">
        <v>282</v>
      </c>
      <c r="B118" s="41">
        <v>1</v>
      </c>
      <c r="C118" s="41" t="s">
        <v>275</v>
      </c>
      <c r="D118" s="42"/>
      <c r="E118" s="39" t="s">
        <v>276</v>
      </c>
      <c r="F118" s="43">
        <v>0</v>
      </c>
      <c r="G118" s="43">
        <v>0</v>
      </c>
      <c r="H118" s="43">
        <v>0</v>
      </c>
      <c r="I118" s="43">
        <v>0</v>
      </c>
    </row>
    <row r="119" spans="1:10" x14ac:dyDescent="0.25">
      <c r="A119" s="41"/>
      <c r="B119" s="41">
        <v>1</v>
      </c>
      <c r="C119" s="41"/>
      <c r="D119" s="42"/>
      <c r="E119" s="44" t="s">
        <v>277</v>
      </c>
      <c r="F119" s="43">
        <v>0.5</v>
      </c>
      <c r="G119" s="43">
        <v>0</v>
      </c>
      <c r="H119" s="43">
        <v>0</v>
      </c>
      <c r="I119" s="43">
        <v>0</v>
      </c>
    </row>
    <row r="120" spans="1:10" x14ac:dyDescent="0.25">
      <c r="A120" s="41"/>
      <c r="B120" s="41">
        <v>1</v>
      </c>
      <c r="C120" s="41"/>
      <c r="D120" s="42"/>
      <c r="E120" s="39" t="s">
        <v>276</v>
      </c>
      <c r="F120" s="43">
        <v>0</v>
      </c>
      <c r="G120" s="43">
        <v>0</v>
      </c>
      <c r="H120" s="43">
        <v>0</v>
      </c>
      <c r="I120" s="43">
        <v>0</v>
      </c>
    </row>
    <row r="121" spans="1:10" x14ac:dyDescent="0.25">
      <c r="A121" s="41"/>
      <c r="B121" s="41">
        <v>1</v>
      </c>
      <c r="C121" s="41"/>
      <c r="D121" s="42"/>
      <c r="E121" s="44" t="s">
        <v>277</v>
      </c>
      <c r="F121" s="43">
        <v>0.5</v>
      </c>
      <c r="G121" s="43">
        <v>0</v>
      </c>
      <c r="H121" s="43">
        <v>0</v>
      </c>
      <c r="I121" s="43">
        <v>0</v>
      </c>
    </row>
    <row r="122" spans="1:10" x14ac:dyDescent="0.25">
      <c r="A122" s="41"/>
      <c r="B122" s="41">
        <v>1</v>
      </c>
      <c r="C122" s="41"/>
      <c r="D122" s="42"/>
      <c r="E122" s="39" t="s">
        <v>276</v>
      </c>
      <c r="F122" s="43">
        <v>0</v>
      </c>
      <c r="G122" s="43">
        <v>0</v>
      </c>
      <c r="H122" s="43">
        <v>0</v>
      </c>
      <c r="I122" s="43">
        <v>0</v>
      </c>
    </row>
    <row r="123" spans="1:10" x14ac:dyDescent="0.25">
      <c r="A123" s="41"/>
      <c r="B123" s="41">
        <v>1</v>
      </c>
      <c r="C123" s="41"/>
      <c r="D123" s="42"/>
      <c r="E123" s="44" t="s">
        <v>277</v>
      </c>
      <c r="F123" s="43">
        <v>1</v>
      </c>
      <c r="G123" s="43">
        <v>0</v>
      </c>
      <c r="H123" s="43">
        <v>0</v>
      </c>
      <c r="I123" s="43">
        <v>0</v>
      </c>
    </row>
    <row r="124" spans="1:10" x14ac:dyDescent="0.25">
      <c r="A124" s="41"/>
      <c r="B124" s="41">
        <v>1</v>
      </c>
      <c r="C124" s="41"/>
      <c r="D124" s="42"/>
      <c r="E124" s="39" t="s">
        <v>276</v>
      </c>
      <c r="F124" s="43">
        <v>0</v>
      </c>
      <c r="G124" s="43">
        <v>0</v>
      </c>
      <c r="H124" s="43">
        <v>0</v>
      </c>
      <c r="I124" s="43">
        <v>0</v>
      </c>
    </row>
    <row r="125" spans="1:10" x14ac:dyDescent="0.25">
      <c r="A125" s="41"/>
      <c r="B125" s="41">
        <v>1</v>
      </c>
      <c r="C125" s="41"/>
      <c r="D125" s="42"/>
      <c r="E125" s="44" t="s">
        <v>277</v>
      </c>
      <c r="F125" s="43">
        <v>0.5</v>
      </c>
      <c r="G125" s="43">
        <v>0</v>
      </c>
      <c r="H125" s="43">
        <v>0</v>
      </c>
      <c r="I125" s="43">
        <v>0</v>
      </c>
    </row>
    <row r="126" spans="1:10" x14ac:dyDescent="0.25">
      <c r="A126" s="41"/>
      <c r="B126" s="41">
        <v>1</v>
      </c>
      <c r="C126" s="41"/>
      <c r="D126" s="42"/>
      <c r="E126" s="39" t="s">
        <v>276</v>
      </c>
      <c r="F126" s="43">
        <v>0</v>
      </c>
      <c r="G126" s="43">
        <v>0</v>
      </c>
      <c r="H126" s="43">
        <v>0</v>
      </c>
      <c r="I126" s="43">
        <v>0</v>
      </c>
    </row>
    <row r="127" spans="1:10" x14ac:dyDescent="0.25">
      <c r="A127" s="41"/>
      <c r="B127" s="41">
        <v>1</v>
      </c>
      <c r="C127" s="41"/>
      <c r="D127" s="42"/>
      <c r="E127" s="44" t="s">
        <v>277</v>
      </c>
      <c r="F127" s="43">
        <v>1.5</v>
      </c>
      <c r="G127" s="43">
        <v>0</v>
      </c>
      <c r="H127" s="43">
        <v>0</v>
      </c>
      <c r="I127" s="43">
        <v>0</v>
      </c>
    </row>
    <row r="128" spans="1:10" x14ac:dyDescent="0.25">
      <c r="A128" s="41"/>
      <c r="B128" s="41">
        <v>1</v>
      </c>
      <c r="C128" s="41"/>
      <c r="D128" s="42"/>
      <c r="E128" s="39" t="s">
        <v>276</v>
      </c>
      <c r="F128" s="43">
        <v>0</v>
      </c>
      <c r="G128" s="43">
        <v>0</v>
      </c>
      <c r="H128" s="43">
        <v>0</v>
      </c>
      <c r="I128" s="43">
        <v>0</v>
      </c>
    </row>
    <row r="129" spans="1:9" x14ac:dyDescent="0.25">
      <c r="A129" s="41"/>
      <c r="B129" s="41">
        <v>1</v>
      </c>
      <c r="C129" s="41"/>
      <c r="D129" s="42"/>
      <c r="E129" s="44" t="s">
        <v>277</v>
      </c>
      <c r="F129" s="43">
        <v>1</v>
      </c>
      <c r="G129" s="43">
        <v>0</v>
      </c>
      <c r="H129" s="43">
        <v>0</v>
      </c>
      <c r="I129" s="43">
        <v>0</v>
      </c>
    </row>
    <row r="130" spans="1:9" x14ac:dyDescent="0.25">
      <c r="A130" s="41"/>
      <c r="B130" s="41">
        <v>1</v>
      </c>
      <c r="C130" s="41"/>
      <c r="D130" s="42"/>
      <c r="E130" s="39" t="s">
        <v>276</v>
      </c>
      <c r="F130" s="43">
        <v>0</v>
      </c>
      <c r="G130" s="43">
        <v>0</v>
      </c>
      <c r="H130" s="43">
        <v>0</v>
      </c>
      <c r="I130" s="43">
        <v>0</v>
      </c>
    </row>
    <row r="131" spans="1:9" x14ac:dyDescent="0.25">
      <c r="A131" s="41"/>
      <c r="B131" s="41">
        <v>1</v>
      </c>
      <c r="C131" s="41"/>
      <c r="D131" s="42"/>
      <c r="E131" s="44" t="s">
        <v>277</v>
      </c>
      <c r="F131" s="43">
        <v>1</v>
      </c>
      <c r="G131" s="43">
        <v>0</v>
      </c>
      <c r="H131" s="43">
        <v>0</v>
      </c>
      <c r="I131" s="43">
        <v>0</v>
      </c>
    </row>
    <row r="132" spans="1:9" x14ac:dyDescent="0.25">
      <c r="A132" s="41"/>
      <c r="B132" s="41">
        <v>1</v>
      </c>
      <c r="C132" s="41"/>
      <c r="D132" s="42"/>
      <c r="E132" s="39" t="s">
        <v>276</v>
      </c>
      <c r="F132" s="43">
        <v>0</v>
      </c>
      <c r="G132" s="43">
        <v>0</v>
      </c>
      <c r="H132" s="43">
        <v>0</v>
      </c>
      <c r="I132" s="43">
        <v>0</v>
      </c>
    </row>
    <row r="133" spans="1:9" x14ac:dyDescent="0.25">
      <c r="A133" s="41"/>
      <c r="B133" s="41">
        <v>1</v>
      </c>
      <c r="C133" s="41"/>
      <c r="D133" s="42"/>
      <c r="E133" s="44" t="s">
        <v>277</v>
      </c>
      <c r="F133" s="43">
        <v>0</v>
      </c>
      <c r="G133" s="43">
        <v>0</v>
      </c>
      <c r="H133" s="43">
        <v>0</v>
      </c>
      <c r="I133" s="43">
        <v>0</v>
      </c>
    </row>
    <row r="134" spans="1:9" x14ac:dyDescent="0.25">
      <c r="A134" s="41"/>
      <c r="B134" s="41">
        <v>1</v>
      </c>
      <c r="C134" s="41"/>
      <c r="D134" s="42"/>
      <c r="E134" s="39" t="s">
        <v>276</v>
      </c>
      <c r="F134" s="43">
        <v>0</v>
      </c>
      <c r="G134" s="43">
        <v>0</v>
      </c>
      <c r="H134" s="43">
        <v>0</v>
      </c>
      <c r="I134" s="43">
        <v>0</v>
      </c>
    </row>
    <row r="135" spans="1:9" x14ac:dyDescent="0.25">
      <c r="A135" s="41"/>
      <c r="B135" s="41">
        <v>1</v>
      </c>
      <c r="C135" s="41"/>
      <c r="D135" s="42"/>
      <c r="E135" s="44" t="s">
        <v>277</v>
      </c>
      <c r="F135" s="43">
        <v>2</v>
      </c>
      <c r="G135" s="43">
        <v>0.5</v>
      </c>
      <c r="H135" s="43">
        <v>0</v>
      </c>
      <c r="I135" s="43">
        <v>0</v>
      </c>
    </row>
    <row r="136" spans="1:9" x14ac:dyDescent="0.25">
      <c r="A136" s="41"/>
      <c r="B136" s="41">
        <v>1</v>
      </c>
      <c r="C136" s="41"/>
      <c r="D136" s="42"/>
      <c r="E136" s="39" t="s">
        <v>276</v>
      </c>
      <c r="F136" s="43">
        <v>0</v>
      </c>
      <c r="G136" s="43">
        <v>0</v>
      </c>
      <c r="H136" s="43">
        <v>0</v>
      </c>
      <c r="I136" s="43">
        <v>0</v>
      </c>
    </row>
    <row r="137" spans="1:9" x14ac:dyDescent="0.25">
      <c r="A137" s="41" t="s">
        <v>282</v>
      </c>
      <c r="B137" s="45">
        <v>1</v>
      </c>
      <c r="C137" s="45" t="s">
        <v>281</v>
      </c>
      <c r="D137" s="46"/>
      <c r="E137" s="47" t="s">
        <v>276</v>
      </c>
      <c r="F137" s="43">
        <v>1.5</v>
      </c>
      <c r="G137" s="43">
        <v>0</v>
      </c>
      <c r="H137" s="43">
        <v>0</v>
      </c>
      <c r="I137" s="43">
        <v>0</v>
      </c>
    </row>
    <row r="138" spans="1:9" x14ac:dyDescent="0.25">
      <c r="A138" s="45"/>
      <c r="B138" s="45">
        <v>1</v>
      </c>
      <c r="C138" s="45"/>
      <c r="D138" s="46"/>
      <c r="E138" s="49" t="s">
        <v>277</v>
      </c>
      <c r="F138" s="43">
        <v>3</v>
      </c>
      <c r="G138" s="43">
        <v>0</v>
      </c>
      <c r="H138" s="43">
        <v>0</v>
      </c>
      <c r="I138" s="43">
        <v>0</v>
      </c>
    </row>
    <row r="139" spans="1:9" x14ac:dyDescent="0.25">
      <c r="A139" s="45"/>
      <c r="B139" s="45">
        <v>1</v>
      </c>
      <c r="C139" s="45"/>
      <c r="D139" s="46"/>
      <c r="E139" s="47" t="s">
        <v>276</v>
      </c>
      <c r="F139" s="43">
        <v>1.5</v>
      </c>
      <c r="G139" s="43">
        <v>0</v>
      </c>
      <c r="H139" s="43">
        <v>0</v>
      </c>
      <c r="I139" s="43">
        <v>0</v>
      </c>
    </row>
    <row r="140" spans="1:9" x14ac:dyDescent="0.25">
      <c r="A140" s="45"/>
      <c r="B140" s="45">
        <v>1</v>
      </c>
      <c r="C140" s="45"/>
      <c r="D140" s="46"/>
      <c r="E140" s="49" t="s">
        <v>277</v>
      </c>
      <c r="F140" s="43">
        <v>3</v>
      </c>
      <c r="G140" s="43">
        <v>0</v>
      </c>
      <c r="H140" s="43">
        <v>0</v>
      </c>
      <c r="I140" s="43">
        <v>0</v>
      </c>
    </row>
    <row r="141" spans="1:9" x14ac:dyDescent="0.25">
      <c r="A141" s="45"/>
      <c r="B141" s="45">
        <v>1</v>
      </c>
      <c r="C141" s="45"/>
      <c r="D141" s="46"/>
      <c r="E141" s="47" t="s">
        <v>276</v>
      </c>
      <c r="F141" s="43">
        <v>1.5</v>
      </c>
      <c r="G141" s="43">
        <v>0</v>
      </c>
      <c r="H141" s="43">
        <v>0</v>
      </c>
      <c r="I141" s="43">
        <v>0</v>
      </c>
    </row>
    <row r="142" spans="1:9" x14ac:dyDescent="0.25">
      <c r="A142" s="45"/>
      <c r="B142" s="45">
        <v>1</v>
      </c>
      <c r="C142" s="45"/>
      <c r="D142" s="46"/>
      <c r="E142" s="49" t="s">
        <v>277</v>
      </c>
      <c r="F142" s="43">
        <v>3</v>
      </c>
      <c r="G142" s="43">
        <v>0</v>
      </c>
      <c r="H142" s="43">
        <v>0</v>
      </c>
      <c r="I142" s="43">
        <v>0</v>
      </c>
    </row>
    <row r="143" spans="1:9" x14ac:dyDescent="0.25">
      <c r="A143" s="45"/>
      <c r="B143" s="45">
        <v>1</v>
      </c>
      <c r="C143" s="45"/>
      <c r="D143" s="46"/>
      <c r="E143" s="47" t="s">
        <v>276</v>
      </c>
      <c r="F143" s="43">
        <v>1.5</v>
      </c>
      <c r="G143" s="43">
        <v>0</v>
      </c>
      <c r="H143" s="43">
        <v>0</v>
      </c>
      <c r="I143" s="43">
        <v>0</v>
      </c>
    </row>
    <row r="144" spans="1:9" x14ac:dyDescent="0.25">
      <c r="A144" s="45"/>
      <c r="B144" s="45">
        <v>1</v>
      </c>
      <c r="C144" s="45"/>
      <c r="D144" s="46"/>
      <c r="E144" s="49" t="s">
        <v>277</v>
      </c>
      <c r="F144" s="43">
        <v>2.5</v>
      </c>
      <c r="G144" s="43">
        <v>0</v>
      </c>
      <c r="H144" s="43">
        <v>0</v>
      </c>
      <c r="I144" s="43">
        <v>0</v>
      </c>
    </row>
    <row r="145" spans="1:9" x14ac:dyDescent="0.25">
      <c r="A145" s="45"/>
      <c r="B145" s="45">
        <v>1</v>
      </c>
      <c r="C145" s="45"/>
      <c r="D145" s="46"/>
      <c r="E145" s="47" t="s">
        <v>276</v>
      </c>
      <c r="F145" s="43">
        <v>1</v>
      </c>
      <c r="G145" s="43">
        <v>0</v>
      </c>
      <c r="H145" s="43">
        <v>0</v>
      </c>
      <c r="I145" s="43">
        <v>0</v>
      </c>
    </row>
    <row r="146" spans="1:9" x14ac:dyDescent="0.25">
      <c r="A146" s="45"/>
      <c r="B146" s="45">
        <v>1</v>
      </c>
      <c r="C146" s="45"/>
      <c r="D146" s="46"/>
      <c r="E146" s="49" t="s">
        <v>277</v>
      </c>
      <c r="F146" s="43">
        <v>2</v>
      </c>
      <c r="G146" s="43">
        <v>0</v>
      </c>
      <c r="H146" s="43">
        <v>0</v>
      </c>
      <c r="I146" s="43">
        <v>0</v>
      </c>
    </row>
    <row r="147" spans="1:9" x14ac:dyDescent="0.25">
      <c r="A147" s="45"/>
      <c r="B147" s="45">
        <v>1</v>
      </c>
      <c r="C147" s="45"/>
      <c r="D147" s="46"/>
      <c r="E147" s="47" t="s">
        <v>276</v>
      </c>
      <c r="F147" s="43">
        <v>0.5</v>
      </c>
      <c r="G147" s="43">
        <v>0</v>
      </c>
      <c r="H147" s="43">
        <v>0</v>
      </c>
      <c r="I147" s="43">
        <v>0</v>
      </c>
    </row>
    <row r="148" spans="1:9" x14ac:dyDescent="0.25">
      <c r="A148" s="45"/>
      <c r="B148" s="45">
        <v>1</v>
      </c>
      <c r="C148" s="45"/>
      <c r="D148" s="46"/>
      <c r="E148" s="49" t="s">
        <v>277</v>
      </c>
      <c r="F148" s="43">
        <v>2.5</v>
      </c>
      <c r="G148" s="43">
        <v>0</v>
      </c>
      <c r="H148" s="43">
        <v>0</v>
      </c>
      <c r="I148" s="43">
        <v>0</v>
      </c>
    </row>
    <row r="149" spans="1:9" x14ac:dyDescent="0.25">
      <c r="A149" s="45"/>
      <c r="B149" s="45">
        <v>1</v>
      </c>
      <c r="C149" s="45"/>
      <c r="D149" s="46"/>
      <c r="E149" s="47" t="s">
        <v>276</v>
      </c>
      <c r="F149" s="43">
        <v>1.5</v>
      </c>
      <c r="G149" s="43">
        <v>0</v>
      </c>
      <c r="H149" s="43">
        <v>0</v>
      </c>
      <c r="I149" s="43">
        <v>0</v>
      </c>
    </row>
    <row r="150" spans="1:9" x14ac:dyDescent="0.25">
      <c r="A150" s="45"/>
      <c r="B150" s="45">
        <v>1</v>
      </c>
      <c r="C150" s="45"/>
      <c r="D150" s="46"/>
      <c r="E150" s="49" t="s">
        <v>277</v>
      </c>
      <c r="F150" s="43">
        <v>3</v>
      </c>
      <c r="G150" s="43">
        <v>0</v>
      </c>
      <c r="H150" s="43">
        <v>0</v>
      </c>
      <c r="I150" s="43">
        <v>0</v>
      </c>
    </row>
    <row r="151" spans="1:9" x14ac:dyDescent="0.25">
      <c r="A151" s="45"/>
      <c r="B151" s="45">
        <v>1</v>
      </c>
      <c r="C151" s="45"/>
      <c r="D151" s="46"/>
      <c r="E151" s="47" t="s">
        <v>276</v>
      </c>
      <c r="F151" s="43">
        <v>0</v>
      </c>
      <c r="G151" s="43">
        <v>0</v>
      </c>
      <c r="H151" s="43">
        <v>0</v>
      </c>
      <c r="I151" s="43">
        <v>0</v>
      </c>
    </row>
    <row r="152" spans="1:9" x14ac:dyDescent="0.25">
      <c r="A152" s="45"/>
      <c r="B152" s="45">
        <v>1</v>
      </c>
      <c r="C152" s="45"/>
      <c r="D152" s="46"/>
      <c r="E152" s="49" t="s">
        <v>277</v>
      </c>
      <c r="F152" s="43">
        <v>2</v>
      </c>
      <c r="G152" s="43">
        <v>0.5</v>
      </c>
      <c r="H152" s="43">
        <v>0</v>
      </c>
      <c r="I152" s="43">
        <v>0</v>
      </c>
    </row>
    <row r="153" spans="1:9" x14ac:dyDescent="0.25">
      <c r="A153" s="45"/>
      <c r="B153" s="45">
        <v>1</v>
      </c>
      <c r="C153" s="45"/>
      <c r="D153" s="46"/>
      <c r="E153" s="47" t="s">
        <v>276</v>
      </c>
      <c r="F153" s="43">
        <v>0</v>
      </c>
      <c r="G153" s="43">
        <v>0</v>
      </c>
      <c r="H153" s="43">
        <v>0</v>
      </c>
      <c r="I153" s="43">
        <v>0</v>
      </c>
    </row>
    <row r="154" spans="1:9" x14ac:dyDescent="0.25">
      <c r="A154" s="45"/>
      <c r="B154" s="45">
        <v>1</v>
      </c>
      <c r="C154" s="45"/>
      <c r="D154" s="46"/>
      <c r="E154" s="49" t="s">
        <v>277</v>
      </c>
      <c r="F154" s="43">
        <v>3</v>
      </c>
      <c r="G154" s="43">
        <v>0</v>
      </c>
      <c r="H154" s="43">
        <v>0</v>
      </c>
      <c r="I154" s="43">
        <v>0</v>
      </c>
    </row>
    <row r="155" spans="1:9" x14ac:dyDescent="0.25">
      <c r="A155" s="45"/>
      <c r="B155" s="45">
        <v>1</v>
      </c>
      <c r="C155" s="45"/>
      <c r="D155" s="46"/>
      <c r="E155" s="47" t="s">
        <v>276</v>
      </c>
      <c r="F155" s="43">
        <v>0</v>
      </c>
      <c r="G155" s="43">
        <v>0</v>
      </c>
      <c r="H155" s="43">
        <v>0</v>
      </c>
      <c r="I155" s="43">
        <v>0</v>
      </c>
    </row>
    <row r="156" spans="1:9" x14ac:dyDescent="0.25">
      <c r="A156" s="41" t="s">
        <v>283</v>
      </c>
      <c r="B156" s="41">
        <v>1</v>
      </c>
      <c r="C156" s="41" t="s">
        <v>275</v>
      </c>
      <c r="D156" s="42"/>
      <c r="E156" s="39" t="s">
        <v>276</v>
      </c>
      <c r="F156" s="43">
        <v>0</v>
      </c>
      <c r="G156" s="43">
        <v>0</v>
      </c>
      <c r="H156" s="43">
        <v>0</v>
      </c>
      <c r="I156" s="43">
        <v>0</v>
      </c>
    </row>
    <row r="157" spans="1:9" x14ac:dyDescent="0.25">
      <c r="A157" s="41"/>
      <c r="B157" s="41">
        <v>1</v>
      </c>
      <c r="C157" s="41"/>
      <c r="D157" s="42"/>
      <c r="E157" s="44" t="s">
        <v>277</v>
      </c>
      <c r="F157" s="43">
        <v>0</v>
      </c>
      <c r="G157" s="43">
        <v>0</v>
      </c>
      <c r="H157" s="43">
        <v>0</v>
      </c>
      <c r="I157" s="43">
        <v>0</v>
      </c>
    </row>
    <row r="158" spans="1:9" x14ac:dyDescent="0.25">
      <c r="A158" s="41"/>
      <c r="B158" s="41">
        <v>1</v>
      </c>
      <c r="C158" s="41"/>
      <c r="D158" s="42"/>
      <c r="E158" s="39" t="s">
        <v>276</v>
      </c>
      <c r="F158" s="43">
        <v>0</v>
      </c>
      <c r="G158" s="43">
        <v>0</v>
      </c>
      <c r="H158" s="43">
        <v>0</v>
      </c>
      <c r="I158" s="43">
        <v>0</v>
      </c>
    </row>
    <row r="159" spans="1:9" x14ac:dyDescent="0.25">
      <c r="A159" s="41"/>
      <c r="B159" s="41">
        <v>1</v>
      </c>
      <c r="C159" s="41"/>
      <c r="D159" s="42"/>
      <c r="E159" s="44" t="s">
        <v>277</v>
      </c>
      <c r="F159" s="43">
        <v>0</v>
      </c>
      <c r="G159" s="43">
        <v>0</v>
      </c>
      <c r="H159" s="43">
        <v>0</v>
      </c>
      <c r="I159" s="43">
        <v>0</v>
      </c>
    </row>
    <row r="160" spans="1:9" x14ac:dyDescent="0.25">
      <c r="A160" s="41"/>
      <c r="B160" s="41">
        <v>1</v>
      </c>
      <c r="C160" s="41"/>
      <c r="D160" s="42"/>
      <c r="E160" s="39" t="s">
        <v>276</v>
      </c>
      <c r="F160" s="43">
        <v>0</v>
      </c>
      <c r="G160" s="43">
        <v>0</v>
      </c>
      <c r="H160" s="43">
        <v>0</v>
      </c>
      <c r="I160" s="43">
        <v>0</v>
      </c>
    </row>
    <row r="161" spans="1:9" x14ac:dyDescent="0.25">
      <c r="A161" s="41"/>
      <c r="B161" s="41">
        <v>1</v>
      </c>
      <c r="C161" s="41"/>
      <c r="D161" s="42"/>
      <c r="E161" s="44" t="s">
        <v>277</v>
      </c>
      <c r="F161" s="43">
        <v>0</v>
      </c>
      <c r="G161" s="43">
        <v>0</v>
      </c>
      <c r="H161" s="43">
        <v>0</v>
      </c>
      <c r="I161" s="43">
        <v>0</v>
      </c>
    </row>
    <row r="162" spans="1:9" x14ac:dyDescent="0.25">
      <c r="A162" s="41"/>
      <c r="B162" s="41">
        <v>1</v>
      </c>
      <c r="C162" s="41"/>
      <c r="D162" s="42"/>
      <c r="E162" s="39" t="s">
        <v>276</v>
      </c>
      <c r="F162" s="43">
        <v>0</v>
      </c>
      <c r="G162" s="43">
        <v>0</v>
      </c>
      <c r="H162" s="43">
        <v>0</v>
      </c>
      <c r="I162" s="43">
        <v>0</v>
      </c>
    </row>
    <row r="163" spans="1:9" x14ac:dyDescent="0.25">
      <c r="A163" s="41"/>
      <c r="B163" s="41">
        <v>1</v>
      </c>
      <c r="C163" s="41"/>
      <c r="D163" s="42"/>
      <c r="E163" s="44" t="s">
        <v>277</v>
      </c>
      <c r="F163" s="43">
        <v>0</v>
      </c>
      <c r="G163" s="43">
        <v>0</v>
      </c>
      <c r="H163" s="43">
        <v>0</v>
      </c>
      <c r="I163" s="43">
        <v>0</v>
      </c>
    </row>
    <row r="164" spans="1:9" x14ac:dyDescent="0.25">
      <c r="A164" s="41"/>
      <c r="B164" s="41">
        <v>1</v>
      </c>
      <c r="C164" s="41"/>
      <c r="D164" s="42"/>
      <c r="E164" s="39" t="s">
        <v>276</v>
      </c>
      <c r="F164" s="43">
        <v>0</v>
      </c>
      <c r="G164" s="43">
        <v>0</v>
      </c>
      <c r="H164" s="43">
        <v>0</v>
      </c>
      <c r="I164" s="43">
        <v>0</v>
      </c>
    </row>
    <row r="165" spans="1:9" x14ac:dyDescent="0.25">
      <c r="A165" s="41"/>
      <c r="B165" s="41">
        <v>1</v>
      </c>
      <c r="C165" s="41"/>
      <c r="D165" s="42"/>
      <c r="E165" s="44" t="s">
        <v>277</v>
      </c>
      <c r="F165" s="43">
        <v>0.5</v>
      </c>
      <c r="G165" s="43">
        <v>0</v>
      </c>
      <c r="H165" s="43">
        <v>0</v>
      </c>
      <c r="I165" s="43">
        <v>0</v>
      </c>
    </row>
    <row r="166" spans="1:9" x14ac:dyDescent="0.25">
      <c r="A166" s="41"/>
      <c r="B166" s="41">
        <v>1</v>
      </c>
      <c r="C166" s="41"/>
      <c r="D166" s="42"/>
      <c r="E166" s="39" t="s">
        <v>276</v>
      </c>
      <c r="F166" s="43">
        <v>0</v>
      </c>
      <c r="G166" s="43">
        <v>0</v>
      </c>
      <c r="H166" s="43">
        <v>0</v>
      </c>
      <c r="I166" s="43">
        <v>0</v>
      </c>
    </row>
    <row r="167" spans="1:9" x14ac:dyDescent="0.25">
      <c r="A167" s="41"/>
      <c r="B167" s="41">
        <v>1</v>
      </c>
      <c r="C167" s="41"/>
      <c r="D167" s="42"/>
      <c r="E167" s="44" t="s">
        <v>277</v>
      </c>
      <c r="F167" s="43">
        <v>0</v>
      </c>
      <c r="G167" s="43">
        <v>0</v>
      </c>
      <c r="H167" s="43">
        <v>0</v>
      </c>
      <c r="I167" s="43">
        <v>0</v>
      </c>
    </row>
    <row r="168" spans="1:9" x14ac:dyDescent="0.25">
      <c r="A168" s="41"/>
      <c r="B168" s="41">
        <v>1</v>
      </c>
      <c r="C168" s="41"/>
      <c r="D168" s="42"/>
      <c r="E168" s="39" t="s">
        <v>276</v>
      </c>
      <c r="F168" s="43">
        <v>0</v>
      </c>
      <c r="G168" s="43">
        <v>0</v>
      </c>
      <c r="H168" s="43">
        <v>0</v>
      </c>
      <c r="I168" s="43">
        <v>0</v>
      </c>
    </row>
    <row r="169" spans="1:9" x14ac:dyDescent="0.25">
      <c r="A169" s="41"/>
      <c r="B169" s="41">
        <v>1</v>
      </c>
      <c r="C169" s="41"/>
      <c r="D169" s="42"/>
      <c r="E169" s="44" t="s">
        <v>277</v>
      </c>
      <c r="F169" s="43">
        <v>1</v>
      </c>
      <c r="G169" s="43">
        <v>0</v>
      </c>
      <c r="H169" s="43">
        <v>0</v>
      </c>
      <c r="I169" s="43">
        <v>0</v>
      </c>
    </row>
    <row r="170" spans="1:9" x14ac:dyDescent="0.25">
      <c r="A170" s="41"/>
      <c r="B170" s="41">
        <v>1</v>
      </c>
      <c r="C170" s="41"/>
      <c r="D170" s="42"/>
      <c r="E170" s="39" t="s">
        <v>276</v>
      </c>
      <c r="F170" s="43">
        <v>0</v>
      </c>
      <c r="G170" s="43">
        <v>0</v>
      </c>
      <c r="H170" s="43">
        <v>0</v>
      </c>
      <c r="I170" s="43">
        <v>0</v>
      </c>
    </row>
    <row r="171" spans="1:9" x14ac:dyDescent="0.25">
      <c r="A171" s="41"/>
      <c r="B171" s="41">
        <v>1</v>
      </c>
      <c r="C171" s="41"/>
      <c r="D171" s="42"/>
      <c r="E171" s="44" t="s">
        <v>277</v>
      </c>
      <c r="F171" s="43">
        <v>0.5</v>
      </c>
      <c r="G171" s="43">
        <v>0</v>
      </c>
      <c r="H171" s="43">
        <v>0</v>
      </c>
      <c r="I171" s="43">
        <v>0</v>
      </c>
    </row>
    <row r="172" spans="1:9" x14ac:dyDescent="0.25">
      <c r="A172" s="41"/>
      <c r="B172" s="41">
        <v>1</v>
      </c>
      <c r="C172" s="41"/>
      <c r="D172" s="42"/>
      <c r="E172" s="39" t="s">
        <v>276</v>
      </c>
      <c r="F172" s="43">
        <v>0</v>
      </c>
      <c r="G172" s="43">
        <v>0</v>
      </c>
      <c r="H172" s="43">
        <v>0</v>
      </c>
      <c r="I172" s="43">
        <v>0</v>
      </c>
    </row>
    <row r="173" spans="1:9" x14ac:dyDescent="0.25">
      <c r="A173" s="41"/>
      <c r="B173" s="41">
        <v>1</v>
      </c>
      <c r="C173" s="41"/>
      <c r="D173" s="42"/>
      <c r="E173" s="44" t="s">
        <v>277</v>
      </c>
      <c r="F173" s="43">
        <v>0.5</v>
      </c>
      <c r="G173" s="43">
        <v>0</v>
      </c>
      <c r="H173" s="43">
        <v>0</v>
      </c>
      <c r="I173" s="43">
        <v>0</v>
      </c>
    </row>
    <row r="174" spans="1:9" x14ac:dyDescent="0.25">
      <c r="A174" s="41"/>
      <c r="B174" s="41">
        <v>1</v>
      </c>
      <c r="C174" s="41"/>
      <c r="D174" s="42"/>
      <c r="E174" s="39" t="s">
        <v>276</v>
      </c>
      <c r="F174" s="43">
        <v>0</v>
      </c>
      <c r="G174" s="43">
        <v>0</v>
      </c>
      <c r="H174" s="43">
        <v>0</v>
      </c>
      <c r="I174" s="43">
        <v>0</v>
      </c>
    </row>
    <row r="175" spans="1:9" x14ac:dyDescent="0.25">
      <c r="A175" s="45" t="s">
        <v>283</v>
      </c>
      <c r="B175" s="45">
        <v>1</v>
      </c>
      <c r="C175" s="45" t="s">
        <v>281</v>
      </c>
      <c r="D175" s="46"/>
      <c r="E175" s="47" t="s">
        <v>276</v>
      </c>
      <c r="F175" s="43">
        <v>0</v>
      </c>
      <c r="G175" s="43">
        <v>0</v>
      </c>
      <c r="H175" s="43">
        <v>0</v>
      </c>
      <c r="I175" s="43">
        <v>0</v>
      </c>
    </row>
    <row r="176" spans="1:9" x14ac:dyDescent="0.25">
      <c r="A176" s="45"/>
      <c r="B176" s="45">
        <v>1</v>
      </c>
      <c r="C176" s="45"/>
      <c r="D176" s="46"/>
      <c r="E176" s="49" t="s">
        <v>277</v>
      </c>
      <c r="F176" s="43">
        <v>0.5</v>
      </c>
      <c r="G176" s="43">
        <v>0</v>
      </c>
      <c r="H176" s="43">
        <v>0</v>
      </c>
      <c r="I176" s="43">
        <v>0</v>
      </c>
    </row>
    <row r="177" spans="1:9" x14ac:dyDescent="0.25">
      <c r="A177" s="45"/>
      <c r="B177" s="45">
        <v>1</v>
      </c>
      <c r="C177" s="45"/>
      <c r="D177" s="46"/>
      <c r="E177" s="47" t="s">
        <v>276</v>
      </c>
      <c r="F177" s="43">
        <v>0</v>
      </c>
      <c r="G177" s="43">
        <v>0</v>
      </c>
      <c r="H177" s="43">
        <v>0</v>
      </c>
      <c r="I177" s="43">
        <v>0</v>
      </c>
    </row>
    <row r="178" spans="1:9" x14ac:dyDescent="0.25">
      <c r="A178" s="45"/>
      <c r="B178" s="45">
        <v>1</v>
      </c>
      <c r="C178" s="45"/>
      <c r="D178" s="46"/>
      <c r="E178" s="49" t="s">
        <v>277</v>
      </c>
      <c r="F178" s="43">
        <v>0.5</v>
      </c>
      <c r="G178" s="43">
        <v>0</v>
      </c>
      <c r="H178" s="43">
        <v>0</v>
      </c>
      <c r="I178" s="43">
        <v>0</v>
      </c>
    </row>
    <row r="179" spans="1:9" x14ac:dyDescent="0.25">
      <c r="A179" s="45"/>
      <c r="B179" s="45">
        <v>1</v>
      </c>
      <c r="C179" s="45"/>
      <c r="D179" s="46"/>
      <c r="E179" s="47" t="s">
        <v>276</v>
      </c>
      <c r="F179" s="43">
        <v>0</v>
      </c>
      <c r="G179" s="43">
        <v>0</v>
      </c>
      <c r="H179" s="43">
        <v>0</v>
      </c>
      <c r="I179" s="43">
        <v>0</v>
      </c>
    </row>
    <row r="180" spans="1:9" x14ac:dyDescent="0.25">
      <c r="A180" s="45"/>
      <c r="B180" s="45">
        <v>1</v>
      </c>
      <c r="C180" s="45"/>
      <c r="D180" s="46"/>
      <c r="E180" s="49" t="s">
        <v>277</v>
      </c>
      <c r="F180" s="43">
        <v>0.5</v>
      </c>
      <c r="G180" s="43">
        <v>0</v>
      </c>
      <c r="H180" s="43">
        <v>0</v>
      </c>
      <c r="I180" s="43">
        <v>0</v>
      </c>
    </row>
    <row r="181" spans="1:9" x14ac:dyDescent="0.25">
      <c r="A181" s="45"/>
      <c r="B181" s="45">
        <v>1</v>
      </c>
      <c r="C181" s="45"/>
      <c r="D181" s="46"/>
      <c r="E181" s="47" t="s">
        <v>276</v>
      </c>
      <c r="F181" s="43">
        <v>0</v>
      </c>
      <c r="G181" s="43">
        <v>0</v>
      </c>
      <c r="H181" s="43">
        <v>0</v>
      </c>
      <c r="I181" s="43">
        <v>0</v>
      </c>
    </row>
    <row r="182" spans="1:9" x14ac:dyDescent="0.25">
      <c r="A182" s="45"/>
      <c r="B182" s="45">
        <v>1</v>
      </c>
      <c r="C182" s="45"/>
      <c r="D182" s="46"/>
      <c r="E182" s="49" t="s">
        <v>277</v>
      </c>
      <c r="F182" s="43">
        <v>1</v>
      </c>
      <c r="G182" s="43">
        <v>0</v>
      </c>
      <c r="H182" s="43">
        <v>0</v>
      </c>
      <c r="I182" s="43">
        <v>0</v>
      </c>
    </row>
    <row r="183" spans="1:9" x14ac:dyDescent="0.25">
      <c r="A183" s="45"/>
      <c r="B183" s="45">
        <v>1</v>
      </c>
      <c r="C183" s="45"/>
      <c r="D183" s="46"/>
      <c r="E183" s="47" t="s">
        <v>276</v>
      </c>
      <c r="F183" s="43">
        <v>0</v>
      </c>
      <c r="G183" s="43">
        <v>0</v>
      </c>
      <c r="H183" s="43">
        <v>0</v>
      </c>
      <c r="I183" s="43">
        <v>0</v>
      </c>
    </row>
    <row r="184" spans="1:9" x14ac:dyDescent="0.25">
      <c r="A184" s="45"/>
      <c r="B184" s="45">
        <v>1</v>
      </c>
      <c r="C184" s="45"/>
      <c r="D184" s="46"/>
      <c r="E184" s="49" t="s">
        <v>277</v>
      </c>
      <c r="F184" s="43">
        <v>2.5</v>
      </c>
      <c r="G184" s="43">
        <v>0</v>
      </c>
      <c r="H184" s="43">
        <v>0</v>
      </c>
      <c r="I184" s="43">
        <v>0</v>
      </c>
    </row>
    <row r="185" spans="1:9" x14ac:dyDescent="0.25">
      <c r="A185" s="45"/>
      <c r="B185" s="45">
        <v>1</v>
      </c>
      <c r="C185" s="45"/>
      <c r="D185" s="46"/>
      <c r="E185" s="47" t="s">
        <v>276</v>
      </c>
      <c r="F185" s="43">
        <v>0.5</v>
      </c>
      <c r="G185" s="43">
        <v>0</v>
      </c>
      <c r="H185" s="43">
        <v>0</v>
      </c>
      <c r="I185" s="43">
        <v>0</v>
      </c>
    </row>
    <row r="186" spans="1:9" x14ac:dyDescent="0.25">
      <c r="A186" s="45"/>
      <c r="B186" s="45">
        <v>1</v>
      </c>
      <c r="C186" s="45"/>
      <c r="D186" s="46"/>
      <c r="E186" s="49" t="s">
        <v>277</v>
      </c>
      <c r="F186" s="43">
        <v>2.5</v>
      </c>
      <c r="G186" s="43">
        <v>0</v>
      </c>
      <c r="H186" s="43">
        <v>0</v>
      </c>
      <c r="I186" s="43">
        <v>0</v>
      </c>
    </row>
    <row r="187" spans="1:9" x14ac:dyDescent="0.25">
      <c r="A187" s="45"/>
      <c r="B187" s="45">
        <v>1</v>
      </c>
      <c r="C187" s="45"/>
      <c r="D187" s="46"/>
      <c r="E187" s="47" t="s">
        <v>276</v>
      </c>
      <c r="F187" s="43">
        <v>0</v>
      </c>
      <c r="G187" s="43">
        <v>0</v>
      </c>
      <c r="H187" s="43">
        <v>0</v>
      </c>
      <c r="I187" s="43">
        <v>0</v>
      </c>
    </row>
    <row r="188" spans="1:9" x14ac:dyDescent="0.25">
      <c r="A188" s="45"/>
      <c r="B188" s="45">
        <v>1</v>
      </c>
      <c r="C188" s="45"/>
      <c r="D188" s="46"/>
      <c r="E188" s="49" t="s">
        <v>277</v>
      </c>
      <c r="F188" s="43">
        <v>0</v>
      </c>
      <c r="G188" s="43">
        <v>0</v>
      </c>
      <c r="H188" s="43">
        <v>0</v>
      </c>
      <c r="I188" s="43">
        <v>0</v>
      </c>
    </row>
    <row r="189" spans="1:9" x14ac:dyDescent="0.25">
      <c r="A189" s="45"/>
      <c r="B189" s="45">
        <v>1</v>
      </c>
      <c r="C189" s="45"/>
      <c r="D189" s="46"/>
      <c r="E189" s="47" t="s">
        <v>276</v>
      </c>
      <c r="F189" s="43">
        <v>0</v>
      </c>
      <c r="G189" s="43">
        <v>0</v>
      </c>
      <c r="H189" s="43">
        <v>0</v>
      </c>
      <c r="I189" s="43">
        <v>0</v>
      </c>
    </row>
    <row r="190" spans="1:9" x14ac:dyDescent="0.25">
      <c r="A190" s="45"/>
      <c r="B190" s="45">
        <v>1</v>
      </c>
      <c r="C190" s="45"/>
      <c r="D190" s="50"/>
      <c r="E190" s="49" t="s">
        <v>277</v>
      </c>
      <c r="F190" s="43">
        <v>1</v>
      </c>
      <c r="G190" s="43">
        <v>0</v>
      </c>
      <c r="H190" s="43">
        <v>0</v>
      </c>
      <c r="I190" s="43">
        <v>0</v>
      </c>
    </row>
    <row r="191" spans="1:9" x14ac:dyDescent="0.25">
      <c r="A191" s="45"/>
      <c r="B191" s="45">
        <v>1</v>
      </c>
      <c r="C191" s="45"/>
      <c r="D191" s="46"/>
      <c r="E191" s="47" t="s">
        <v>276</v>
      </c>
      <c r="F191" s="43">
        <v>0</v>
      </c>
      <c r="G191" s="43">
        <v>0</v>
      </c>
      <c r="H191" s="43">
        <v>0</v>
      </c>
      <c r="I191" s="43">
        <v>0</v>
      </c>
    </row>
    <row r="192" spans="1:9" x14ac:dyDescent="0.25">
      <c r="A192" s="45"/>
      <c r="B192" s="45">
        <v>1</v>
      </c>
      <c r="C192" s="45"/>
      <c r="D192" s="46"/>
      <c r="E192" s="49" t="s">
        <v>277</v>
      </c>
      <c r="F192" s="43">
        <v>0</v>
      </c>
      <c r="G192" s="43">
        <v>0</v>
      </c>
      <c r="H192" s="43">
        <v>0</v>
      </c>
      <c r="I192" s="43">
        <v>0</v>
      </c>
    </row>
    <row r="193" spans="1:9" x14ac:dyDescent="0.25">
      <c r="A193" s="45"/>
      <c r="B193" s="45">
        <v>1</v>
      </c>
      <c r="C193" s="45"/>
      <c r="D193" s="46"/>
      <c r="E193" s="47" t="s">
        <v>276</v>
      </c>
      <c r="F193" s="43">
        <v>0</v>
      </c>
      <c r="G193" s="43">
        <v>0</v>
      </c>
      <c r="H193" s="43">
        <v>0</v>
      </c>
      <c r="I193" s="43">
        <v>0</v>
      </c>
    </row>
    <row r="194" spans="1:9" x14ac:dyDescent="0.25">
      <c r="A194" s="41" t="s">
        <v>76</v>
      </c>
      <c r="B194" s="41">
        <v>1</v>
      </c>
      <c r="C194" s="41" t="s">
        <v>275</v>
      </c>
      <c r="D194" s="42"/>
      <c r="E194" s="39" t="s">
        <v>276</v>
      </c>
      <c r="F194" s="43">
        <v>0</v>
      </c>
      <c r="G194" s="43">
        <v>0</v>
      </c>
      <c r="H194" s="43">
        <v>0</v>
      </c>
      <c r="I194" s="43">
        <v>0</v>
      </c>
    </row>
    <row r="195" spans="1:9" x14ac:dyDescent="0.25">
      <c r="A195" s="41"/>
      <c r="B195" s="41">
        <v>1</v>
      </c>
      <c r="C195" s="41"/>
      <c r="D195" s="42"/>
      <c r="E195" s="44" t="s">
        <v>277</v>
      </c>
      <c r="F195" s="43">
        <v>0</v>
      </c>
      <c r="G195" s="43">
        <v>0</v>
      </c>
      <c r="H195" s="43">
        <v>0</v>
      </c>
      <c r="I195" s="43">
        <v>0</v>
      </c>
    </row>
    <row r="196" spans="1:9" x14ac:dyDescent="0.25">
      <c r="A196" s="41"/>
      <c r="B196" s="41">
        <v>1</v>
      </c>
      <c r="C196" s="41"/>
      <c r="D196" s="42"/>
      <c r="E196" s="39" t="s">
        <v>276</v>
      </c>
      <c r="F196" s="43">
        <v>0</v>
      </c>
      <c r="G196" s="43">
        <v>0</v>
      </c>
      <c r="H196" s="43">
        <v>0</v>
      </c>
      <c r="I196" s="43">
        <v>0</v>
      </c>
    </row>
    <row r="197" spans="1:9" x14ac:dyDescent="0.25">
      <c r="A197" s="41"/>
      <c r="B197" s="41">
        <v>1</v>
      </c>
      <c r="C197" s="41"/>
      <c r="D197" s="42"/>
      <c r="E197" s="44" t="s">
        <v>277</v>
      </c>
      <c r="F197" s="43">
        <v>0.5</v>
      </c>
      <c r="G197" s="43">
        <v>0</v>
      </c>
      <c r="H197" s="43">
        <v>0</v>
      </c>
      <c r="I197" s="43">
        <v>0</v>
      </c>
    </row>
    <row r="198" spans="1:9" x14ac:dyDescent="0.25">
      <c r="A198" s="41"/>
      <c r="B198" s="41">
        <v>1</v>
      </c>
      <c r="C198" s="41"/>
      <c r="D198" s="42"/>
      <c r="E198" s="39" t="s">
        <v>276</v>
      </c>
      <c r="F198" s="43">
        <v>0</v>
      </c>
      <c r="G198" s="43">
        <v>0</v>
      </c>
      <c r="H198" s="43">
        <v>0</v>
      </c>
      <c r="I198" s="43">
        <v>0</v>
      </c>
    </row>
    <row r="199" spans="1:9" x14ac:dyDescent="0.25">
      <c r="A199" s="41"/>
      <c r="B199" s="41">
        <v>1</v>
      </c>
      <c r="C199" s="41"/>
      <c r="D199" s="42"/>
      <c r="E199" s="44" t="s">
        <v>277</v>
      </c>
      <c r="F199" s="43">
        <v>0</v>
      </c>
      <c r="G199" s="43">
        <v>0</v>
      </c>
      <c r="H199" s="43">
        <v>0</v>
      </c>
      <c r="I199" s="43">
        <v>0</v>
      </c>
    </row>
    <row r="200" spans="1:9" x14ac:dyDescent="0.25">
      <c r="A200" s="41"/>
      <c r="B200" s="41">
        <v>1</v>
      </c>
      <c r="C200" s="41"/>
      <c r="D200" s="42"/>
      <c r="E200" s="39" t="s">
        <v>276</v>
      </c>
      <c r="F200" s="43">
        <v>0</v>
      </c>
      <c r="G200" s="43">
        <v>0</v>
      </c>
      <c r="H200" s="43">
        <v>0</v>
      </c>
      <c r="I200" s="43">
        <v>0</v>
      </c>
    </row>
    <row r="201" spans="1:9" x14ac:dyDescent="0.25">
      <c r="A201" s="41"/>
      <c r="B201" s="41">
        <v>1</v>
      </c>
      <c r="C201" s="41"/>
      <c r="D201" s="42"/>
      <c r="E201" s="44" t="s">
        <v>277</v>
      </c>
      <c r="F201" s="43">
        <v>0.5</v>
      </c>
      <c r="G201" s="43">
        <v>0</v>
      </c>
      <c r="H201" s="43">
        <v>0</v>
      </c>
      <c r="I201" s="43">
        <v>0</v>
      </c>
    </row>
    <row r="202" spans="1:9" x14ac:dyDescent="0.25">
      <c r="A202" s="41"/>
      <c r="B202" s="41">
        <v>1</v>
      </c>
      <c r="C202" s="41"/>
      <c r="D202" s="42"/>
      <c r="E202" s="39" t="s">
        <v>276</v>
      </c>
      <c r="F202" s="43">
        <v>0</v>
      </c>
      <c r="G202" s="43">
        <v>0</v>
      </c>
      <c r="H202" s="43">
        <v>0</v>
      </c>
      <c r="I202" s="43">
        <v>0</v>
      </c>
    </row>
    <row r="203" spans="1:9" x14ac:dyDescent="0.25">
      <c r="A203" s="41"/>
      <c r="B203" s="41">
        <v>1</v>
      </c>
      <c r="C203" s="41"/>
      <c r="D203" s="42"/>
      <c r="E203" s="44" t="s">
        <v>277</v>
      </c>
      <c r="F203" s="43">
        <v>0.5</v>
      </c>
      <c r="G203" s="43">
        <v>0</v>
      </c>
      <c r="H203" s="43">
        <v>0</v>
      </c>
      <c r="I203" s="43">
        <v>0</v>
      </c>
    </row>
    <row r="204" spans="1:9" x14ac:dyDescent="0.25">
      <c r="A204" s="41"/>
      <c r="B204" s="41">
        <v>1</v>
      </c>
      <c r="C204" s="41"/>
      <c r="D204" s="42"/>
      <c r="E204" s="39" t="s">
        <v>276</v>
      </c>
      <c r="F204" s="43">
        <v>0</v>
      </c>
      <c r="G204" s="43">
        <v>0</v>
      </c>
      <c r="H204" s="43">
        <v>0</v>
      </c>
      <c r="I204" s="43">
        <v>0</v>
      </c>
    </row>
    <row r="205" spans="1:9" x14ac:dyDescent="0.25">
      <c r="A205" s="41"/>
      <c r="B205" s="41">
        <v>1</v>
      </c>
      <c r="C205" s="41"/>
      <c r="D205" s="42"/>
      <c r="E205" s="44" t="s">
        <v>277</v>
      </c>
      <c r="F205" s="43">
        <v>0</v>
      </c>
      <c r="G205" s="43">
        <v>0</v>
      </c>
      <c r="H205" s="43">
        <v>0</v>
      </c>
      <c r="I205" s="43">
        <v>0</v>
      </c>
    </row>
    <row r="206" spans="1:9" x14ac:dyDescent="0.25">
      <c r="A206" s="41"/>
      <c r="B206" s="41">
        <v>1</v>
      </c>
      <c r="C206" s="41"/>
      <c r="D206" s="42"/>
      <c r="E206" s="39" t="s">
        <v>276</v>
      </c>
      <c r="F206" s="43">
        <v>0</v>
      </c>
      <c r="G206" s="43">
        <v>0</v>
      </c>
      <c r="H206" s="43">
        <v>0</v>
      </c>
      <c r="I206" s="43">
        <v>0</v>
      </c>
    </row>
    <row r="207" spans="1:9" x14ac:dyDescent="0.25">
      <c r="A207" s="41"/>
      <c r="B207" s="41">
        <v>1</v>
      </c>
      <c r="C207" s="41"/>
      <c r="D207" s="42"/>
      <c r="E207" s="44" t="s">
        <v>277</v>
      </c>
      <c r="F207" s="43">
        <v>0</v>
      </c>
      <c r="G207" s="43">
        <v>0</v>
      </c>
      <c r="H207" s="43">
        <v>0</v>
      </c>
      <c r="I207" s="43">
        <v>0</v>
      </c>
    </row>
    <row r="208" spans="1:9" x14ac:dyDescent="0.25">
      <c r="A208" s="41"/>
      <c r="B208" s="41">
        <v>1</v>
      </c>
      <c r="C208" s="41"/>
      <c r="D208" s="42"/>
      <c r="E208" s="39" t="s">
        <v>276</v>
      </c>
      <c r="F208" s="43">
        <v>0</v>
      </c>
      <c r="G208" s="43">
        <v>0</v>
      </c>
      <c r="H208" s="43">
        <v>0</v>
      </c>
      <c r="I208" s="43">
        <v>0</v>
      </c>
    </row>
    <row r="209" spans="1:9" x14ac:dyDescent="0.25">
      <c r="A209" s="41"/>
      <c r="B209" s="41">
        <v>1</v>
      </c>
      <c r="C209" s="41"/>
      <c r="D209" s="42"/>
      <c r="E209" s="44" t="s">
        <v>277</v>
      </c>
      <c r="F209" s="43">
        <v>0.5</v>
      </c>
      <c r="G209" s="43">
        <v>0</v>
      </c>
      <c r="H209" s="43">
        <v>0</v>
      </c>
      <c r="I209" s="43">
        <v>0</v>
      </c>
    </row>
    <row r="210" spans="1:9" x14ac:dyDescent="0.25">
      <c r="A210" s="41"/>
      <c r="B210" s="41">
        <v>1</v>
      </c>
      <c r="C210" s="41"/>
      <c r="D210" s="42"/>
      <c r="E210" s="39" t="s">
        <v>276</v>
      </c>
      <c r="F210" s="43">
        <v>0</v>
      </c>
      <c r="G210" s="43">
        <v>0</v>
      </c>
      <c r="H210" s="43">
        <v>0</v>
      </c>
      <c r="I210" s="43">
        <v>0</v>
      </c>
    </row>
    <row r="211" spans="1:9" x14ac:dyDescent="0.25">
      <c r="A211" s="41"/>
      <c r="B211" s="41">
        <v>1</v>
      </c>
      <c r="C211" s="41"/>
      <c r="D211" s="42"/>
      <c r="E211" s="44" t="s">
        <v>277</v>
      </c>
      <c r="F211" s="43">
        <v>1.5</v>
      </c>
      <c r="G211" s="43">
        <v>0</v>
      </c>
      <c r="H211" s="43">
        <v>0</v>
      </c>
      <c r="I211" s="43">
        <v>0</v>
      </c>
    </row>
    <row r="212" spans="1:9" x14ac:dyDescent="0.25">
      <c r="A212" s="41"/>
      <c r="B212" s="41">
        <v>1</v>
      </c>
      <c r="C212" s="41"/>
      <c r="D212" s="42"/>
      <c r="E212" s="39" t="s">
        <v>276</v>
      </c>
      <c r="F212" s="43">
        <v>0</v>
      </c>
      <c r="G212" s="43">
        <v>0</v>
      </c>
      <c r="H212" s="43">
        <v>0</v>
      </c>
      <c r="I212" s="43">
        <v>0</v>
      </c>
    </row>
    <row r="213" spans="1:9" x14ac:dyDescent="0.25">
      <c r="A213" s="45" t="s">
        <v>76</v>
      </c>
      <c r="B213" s="45">
        <v>1</v>
      </c>
      <c r="C213" s="45" t="s">
        <v>281</v>
      </c>
      <c r="D213" s="46"/>
      <c r="E213" s="47" t="s">
        <v>276</v>
      </c>
      <c r="F213" s="43">
        <v>0</v>
      </c>
      <c r="G213" s="43">
        <v>0</v>
      </c>
      <c r="H213" s="43">
        <v>0</v>
      </c>
      <c r="I213" s="43">
        <v>0</v>
      </c>
    </row>
    <row r="214" spans="1:9" x14ac:dyDescent="0.25">
      <c r="A214" s="45"/>
      <c r="B214" s="45">
        <v>1</v>
      </c>
      <c r="C214" s="45"/>
      <c r="D214" s="46"/>
      <c r="E214" s="49" t="s">
        <v>277</v>
      </c>
      <c r="F214" s="43">
        <v>3</v>
      </c>
      <c r="G214" s="43">
        <v>0</v>
      </c>
      <c r="H214" s="43">
        <v>0</v>
      </c>
      <c r="I214" s="43">
        <v>0</v>
      </c>
    </row>
    <row r="215" spans="1:9" x14ac:dyDescent="0.25">
      <c r="A215" s="45"/>
      <c r="B215" s="45">
        <v>1</v>
      </c>
      <c r="C215" s="45"/>
      <c r="D215" s="46"/>
      <c r="E215" s="47" t="s">
        <v>276</v>
      </c>
      <c r="F215" s="43">
        <v>0</v>
      </c>
      <c r="G215" s="43">
        <v>0</v>
      </c>
      <c r="H215" s="43">
        <v>0</v>
      </c>
      <c r="I215" s="43">
        <v>0</v>
      </c>
    </row>
    <row r="216" spans="1:9" x14ac:dyDescent="0.25">
      <c r="A216" s="45"/>
      <c r="B216" s="45">
        <v>1</v>
      </c>
      <c r="C216" s="45"/>
      <c r="D216" s="46"/>
      <c r="E216" s="49" t="s">
        <v>277</v>
      </c>
      <c r="F216" s="43">
        <v>2.5</v>
      </c>
      <c r="G216" s="43">
        <v>0</v>
      </c>
      <c r="H216" s="43">
        <v>0</v>
      </c>
      <c r="I216" s="43">
        <v>0</v>
      </c>
    </row>
    <row r="217" spans="1:9" x14ac:dyDescent="0.25">
      <c r="A217" s="45"/>
      <c r="B217" s="45">
        <v>1</v>
      </c>
      <c r="C217" s="45"/>
      <c r="D217" s="46"/>
      <c r="E217" s="47" t="s">
        <v>276</v>
      </c>
      <c r="F217" s="43">
        <v>0</v>
      </c>
      <c r="G217" s="43">
        <v>0</v>
      </c>
      <c r="H217" s="43">
        <v>0</v>
      </c>
      <c r="I217" s="43">
        <v>0</v>
      </c>
    </row>
    <row r="218" spans="1:9" x14ac:dyDescent="0.25">
      <c r="A218" s="45"/>
      <c r="B218" s="45">
        <v>1</v>
      </c>
      <c r="C218" s="45"/>
      <c r="D218" s="46"/>
      <c r="E218" s="49" t="s">
        <v>277</v>
      </c>
      <c r="F218" s="43">
        <v>2.5</v>
      </c>
      <c r="G218" s="43">
        <v>0</v>
      </c>
      <c r="H218" s="43">
        <v>0</v>
      </c>
      <c r="I218" s="43">
        <v>0</v>
      </c>
    </row>
    <row r="219" spans="1:9" x14ac:dyDescent="0.25">
      <c r="A219" s="45"/>
      <c r="B219" s="45">
        <v>1</v>
      </c>
      <c r="C219" s="45"/>
      <c r="D219" s="46"/>
      <c r="E219" s="47" t="s">
        <v>276</v>
      </c>
      <c r="F219" s="43">
        <v>0</v>
      </c>
      <c r="G219" s="43">
        <v>0</v>
      </c>
      <c r="H219" s="43">
        <v>0</v>
      </c>
      <c r="I219" s="43">
        <v>0</v>
      </c>
    </row>
    <row r="220" spans="1:9" x14ac:dyDescent="0.25">
      <c r="A220" s="45"/>
      <c r="B220" s="45">
        <v>1</v>
      </c>
      <c r="C220" s="45"/>
      <c r="D220" s="46"/>
      <c r="E220" s="49" t="s">
        <v>277</v>
      </c>
      <c r="F220" s="43">
        <v>2.5</v>
      </c>
      <c r="G220" s="43">
        <v>0</v>
      </c>
      <c r="H220" s="43">
        <v>0</v>
      </c>
      <c r="I220" s="43">
        <v>0</v>
      </c>
    </row>
    <row r="221" spans="1:9" x14ac:dyDescent="0.25">
      <c r="A221" s="45"/>
      <c r="B221" s="45">
        <v>1</v>
      </c>
      <c r="C221" s="45"/>
      <c r="D221" s="46"/>
      <c r="E221" s="47" t="s">
        <v>276</v>
      </c>
      <c r="F221" s="43">
        <v>0.5</v>
      </c>
      <c r="G221" s="43">
        <v>0</v>
      </c>
      <c r="H221" s="43">
        <v>0</v>
      </c>
      <c r="I221" s="43">
        <v>0</v>
      </c>
    </row>
    <row r="222" spans="1:9" x14ac:dyDescent="0.25">
      <c r="A222" s="45"/>
      <c r="B222" s="45">
        <v>1</v>
      </c>
      <c r="C222" s="45"/>
      <c r="D222" s="46"/>
      <c r="E222" s="49" t="s">
        <v>277</v>
      </c>
      <c r="F222" s="43">
        <v>3</v>
      </c>
      <c r="G222" s="43">
        <v>0.5</v>
      </c>
      <c r="H222" s="43">
        <v>0.5</v>
      </c>
      <c r="I222" s="43">
        <v>0</v>
      </c>
    </row>
    <row r="223" spans="1:9" x14ac:dyDescent="0.25">
      <c r="A223" s="45"/>
      <c r="B223" s="45">
        <v>1</v>
      </c>
      <c r="C223" s="45"/>
      <c r="D223" s="46"/>
      <c r="E223" s="47" t="s">
        <v>276</v>
      </c>
      <c r="F223" s="43">
        <v>0</v>
      </c>
      <c r="G223" s="43">
        <v>0</v>
      </c>
      <c r="H223" s="43">
        <v>0</v>
      </c>
      <c r="I223" s="43">
        <v>0</v>
      </c>
    </row>
    <row r="224" spans="1:9" x14ac:dyDescent="0.25">
      <c r="A224" s="45"/>
      <c r="B224" s="45">
        <v>1</v>
      </c>
      <c r="C224" s="45"/>
      <c r="D224" s="46"/>
      <c r="E224" s="49" t="s">
        <v>277</v>
      </c>
      <c r="F224" s="43">
        <v>3</v>
      </c>
      <c r="G224" s="43">
        <v>0</v>
      </c>
      <c r="H224" s="43">
        <v>0</v>
      </c>
      <c r="I224" s="43">
        <v>0</v>
      </c>
    </row>
    <row r="225" spans="1:9" x14ac:dyDescent="0.25">
      <c r="A225" s="45"/>
      <c r="B225" s="45">
        <v>1</v>
      </c>
      <c r="C225" s="45"/>
      <c r="D225" s="46"/>
      <c r="E225" s="47" t="s">
        <v>276</v>
      </c>
      <c r="F225" s="43">
        <v>0</v>
      </c>
      <c r="G225" s="43">
        <v>0</v>
      </c>
      <c r="H225" s="43">
        <v>0</v>
      </c>
      <c r="I225" s="43">
        <v>0</v>
      </c>
    </row>
    <row r="226" spans="1:9" x14ac:dyDescent="0.25">
      <c r="A226" s="45"/>
      <c r="B226" s="45">
        <v>1</v>
      </c>
      <c r="C226" s="45"/>
      <c r="D226" s="46"/>
      <c r="E226" s="49" t="s">
        <v>277</v>
      </c>
      <c r="F226" s="43">
        <v>3</v>
      </c>
      <c r="G226" s="43">
        <v>0</v>
      </c>
      <c r="H226" s="43">
        <v>0</v>
      </c>
      <c r="I226" s="43">
        <v>0</v>
      </c>
    </row>
    <row r="227" spans="1:9" x14ac:dyDescent="0.25">
      <c r="A227" s="45"/>
      <c r="B227" s="45">
        <v>1</v>
      </c>
      <c r="C227" s="45"/>
      <c r="D227" s="46"/>
      <c r="E227" s="47" t="s">
        <v>276</v>
      </c>
      <c r="F227" s="43">
        <v>0.5</v>
      </c>
      <c r="G227" s="43">
        <v>0</v>
      </c>
      <c r="H227" s="43">
        <v>0</v>
      </c>
      <c r="I227" s="43">
        <v>0</v>
      </c>
    </row>
    <row r="228" spans="1:9" x14ac:dyDescent="0.25">
      <c r="A228" s="45"/>
      <c r="B228" s="45">
        <v>1</v>
      </c>
      <c r="C228" s="45"/>
      <c r="D228" s="46"/>
      <c r="E228" s="49" t="s">
        <v>277</v>
      </c>
      <c r="F228" s="43">
        <v>2</v>
      </c>
      <c r="G228" s="43">
        <v>0</v>
      </c>
      <c r="H228" s="43">
        <v>0</v>
      </c>
      <c r="I228" s="43">
        <v>0</v>
      </c>
    </row>
    <row r="229" spans="1:9" x14ac:dyDescent="0.25">
      <c r="A229" s="45"/>
      <c r="B229" s="45">
        <v>1</v>
      </c>
      <c r="C229" s="45"/>
      <c r="D229" s="46"/>
      <c r="E229" s="47" t="s">
        <v>276</v>
      </c>
      <c r="F229" s="43">
        <v>1</v>
      </c>
      <c r="G229" s="43">
        <v>0</v>
      </c>
      <c r="H229" s="43">
        <v>0</v>
      </c>
      <c r="I229" s="43">
        <v>0</v>
      </c>
    </row>
    <row r="230" spans="1:9" x14ac:dyDescent="0.25">
      <c r="A230" s="45"/>
      <c r="B230" s="45">
        <v>1</v>
      </c>
      <c r="C230" s="45"/>
      <c r="D230" s="46"/>
      <c r="E230" s="49" t="s">
        <v>277</v>
      </c>
      <c r="F230" s="43">
        <v>2.5</v>
      </c>
      <c r="G230" s="43">
        <v>0</v>
      </c>
      <c r="H230" s="43">
        <v>0</v>
      </c>
      <c r="I230" s="43">
        <v>0</v>
      </c>
    </row>
    <row r="231" spans="1:9" x14ac:dyDescent="0.25">
      <c r="A231" s="45"/>
      <c r="B231" s="45">
        <v>1</v>
      </c>
      <c r="C231" s="45"/>
      <c r="D231" s="46"/>
      <c r="E231" s="47" t="s">
        <v>276</v>
      </c>
      <c r="F231" s="43">
        <v>0</v>
      </c>
      <c r="G231" s="43">
        <v>0</v>
      </c>
      <c r="H231" s="43">
        <v>0</v>
      </c>
      <c r="I231" s="43">
        <v>0</v>
      </c>
    </row>
    <row r="232" spans="1:9" x14ac:dyDescent="0.25">
      <c r="A232" s="41" t="s">
        <v>67</v>
      </c>
      <c r="B232" s="41">
        <v>1</v>
      </c>
      <c r="C232" s="41" t="s">
        <v>275</v>
      </c>
      <c r="D232" s="42"/>
      <c r="E232" s="39" t="s">
        <v>276</v>
      </c>
      <c r="F232" s="43">
        <v>0</v>
      </c>
      <c r="G232" s="43">
        <v>0</v>
      </c>
      <c r="H232" s="43">
        <v>0</v>
      </c>
      <c r="I232" s="43">
        <v>0</v>
      </c>
    </row>
    <row r="233" spans="1:9" x14ac:dyDescent="0.25">
      <c r="A233" s="41"/>
      <c r="B233" s="41">
        <v>1</v>
      </c>
      <c r="C233" s="41"/>
      <c r="D233" s="42"/>
      <c r="E233" s="44" t="s">
        <v>277</v>
      </c>
      <c r="F233" s="43">
        <v>1</v>
      </c>
      <c r="G233" s="43">
        <v>0</v>
      </c>
      <c r="H233" s="43">
        <v>0</v>
      </c>
      <c r="I233" s="43">
        <v>0</v>
      </c>
    </row>
    <row r="234" spans="1:9" x14ac:dyDescent="0.25">
      <c r="A234" s="41"/>
      <c r="B234" s="41">
        <v>1</v>
      </c>
      <c r="C234" s="41"/>
      <c r="D234" s="42"/>
      <c r="E234" s="39" t="s">
        <v>276</v>
      </c>
      <c r="F234" s="43">
        <v>0</v>
      </c>
      <c r="G234" s="43">
        <v>0</v>
      </c>
      <c r="H234" s="43">
        <v>0</v>
      </c>
      <c r="I234" s="43">
        <v>0</v>
      </c>
    </row>
    <row r="235" spans="1:9" x14ac:dyDescent="0.25">
      <c r="A235" s="41"/>
      <c r="B235" s="41">
        <v>1</v>
      </c>
      <c r="C235" s="41"/>
      <c r="D235" s="42"/>
      <c r="E235" s="44" t="s">
        <v>277</v>
      </c>
      <c r="F235" s="43">
        <v>2</v>
      </c>
      <c r="G235" s="43">
        <v>0</v>
      </c>
      <c r="H235" s="43">
        <v>0</v>
      </c>
      <c r="I235" s="43">
        <v>0</v>
      </c>
    </row>
    <row r="236" spans="1:9" x14ac:dyDescent="0.25">
      <c r="A236" s="41"/>
      <c r="B236" s="41">
        <v>1</v>
      </c>
      <c r="C236" s="41"/>
      <c r="D236" s="42"/>
      <c r="E236" s="39" t="s">
        <v>276</v>
      </c>
      <c r="F236" s="43">
        <v>0</v>
      </c>
      <c r="G236" s="43">
        <v>0</v>
      </c>
      <c r="H236" s="43">
        <v>0</v>
      </c>
      <c r="I236" s="43">
        <v>0</v>
      </c>
    </row>
    <row r="237" spans="1:9" x14ac:dyDescent="0.25">
      <c r="A237" s="41"/>
      <c r="B237" s="41">
        <v>1</v>
      </c>
      <c r="C237" s="41"/>
      <c r="D237" s="42"/>
      <c r="E237" s="44" t="s">
        <v>277</v>
      </c>
      <c r="F237" s="43">
        <v>1.5</v>
      </c>
      <c r="G237" s="43">
        <v>0</v>
      </c>
      <c r="H237" s="43">
        <v>0</v>
      </c>
      <c r="I237" s="43">
        <v>0</v>
      </c>
    </row>
    <row r="238" spans="1:9" x14ac:dyDescent="0.25">
      <c r="A238" s="41"/>
      <c r="B238" s="41">
        <v>1</v>
      </c>
      <c r="C238" s="41"/>
      <c r="D238" s="42"/>
      <c r="E238" s="39" t="s">
        <v>276</v>
      </c>
      <c r="F238" s="43">
        <v>0</v>
      </c>
      <c r="G238" s="43">
        <v>0</v>
      </c>
      <c r="H238" s="43">
        <v>0</v>
      </c>
      <c r="I238" s="43">
        <v>0</v>
      </c>
    </row>
    <row r="239" spans="1:9" x14ac:dyDescent="0.25">
      <c r="A239" s="41"/>
      <c r="B239" s="41">
        <v>1</v>
      </c>
      <c r="C239" s="41"/>
      <c r="D239" s="42"/>
      <c r="E239" s="44" t="s">
        <v>277</v>
      </c>
      <c r="F239" s="43">
        <v>1.5</v>
      </c>
      <c r="G239" s="43">
        <v>0</v>
      </c>
      <c r="H239" s="43">
        <v>0</v>
      </c>
      <c r="I239" s="43">
        <v>0</v>
      </c>
    </row>
    <row r="240" spans="1:9" x14ac:dyDescent="0.25">
      <c r="A240" s="41"/>
      <c r="B240" s="41">
        <v>1</v>
      </c>
      <c r="C240" s="41"/>
      <c r="D240" s="42"/>
      <c r="E240" s="39" t="s">
        <v>276</v>
      </c>
      <c r="F240" s="43">
        <v>0</v>
      </c>
      <c r="G240" s="43">
        <v>0</v>
      </c>
      <c r="H240" s="43">
        <v>0</v>
      </c>
      <c r="I240" s="43">
        <v>0</v>
      </c>
    </row>
    <row r="241" spans="1:9" x14ac:dyDescent="0.25">
      <c r="A241" s="41"/>
      <c r="B241" s="41">
        <v>1</v>
      </c>
      <c r="C241" s="41"/>
      <c r="D241" s="42"/>
      <c r="E241" s="44" t="s">
        <v>277</v>
      </c>
      <c r="F241" s="43">
        <v>0.5</v>
      </c>
      <c r="G241" s="43">
        <v>0</v>
      </c>
      <c r="H241" s="43">
        <v>0</v>
      </c>
      <c r="I241" s="43">
        <v>0</v>
      </c>
    </row>
    <row r="242" spans="1:9" x14ac:dyDescent="0.25">
      <c r="A242" s="41"/>
      <c r="B242" s="41">
        <v>1</v>
      </c>
      <c r="C242" s="41"/>
      <c r="D242" s="42"/>
      <c r="E242" s="39" t="s">
        <v>276</v>
      </c>
      <c r="F242" s="43">
        <v>0</v>
      </c>
      <c r="G242" s="43">
        <v>0</v>
      </c>
      <c r="H242" s="43">
        <v>0</v>
      </c>
      <c r="I242" s="43">
        <v>0</v>
      </c>
    </row>
    <row r="243" spans="1:9" x14ac:dyDescent="0.25">
      <c r="A243" s="41"/>
      <c r="B243" s="41">
        <v>1</v>
      </c>
      <c r="C243" s="41"/>
      <c r="D243" s="42"/>
      <c r="E243" s="44" t="s">
        <v>277</v>
      </c>
      <c r="F243" s="43">
        <v>2</v>
      </c>
      <c r="G243" s="43">
        <v>0</v>
      </c>
      <c r="H243" s="43">
        <v>0</v>
      </c>
      <c r="I243" s="43">
        <v>0</v>
      </c>
    </row>
    <row r="244" spans="1:9" x14ac:dyDescent="0.25">
      <c r="A244" s="41"/>
      <c r="B244" s="41">
        <v>1</v>
      </c>
      <c r="C244" s="41"/>
      <c r="D244" s="42"/>
      <c r="E244" s="39" t="s">
        <v>276</v>
      </c>
      <c r="F244" s="43">
        <v>0</v>
      </c>
      <c r="G244" s="43">
        <v>0</v>
      </c>
      <c r="H244" s="43">
        <v>0</v>
      </c>
      <c r="I244" s="43">
        <v>0</v>
      </c>
    </row>
    <row r="245" spans="1:9" x14ac:dyDescent="0.25">
      <c r="A245" s="41"/>
      <c r="B245" s="41">
        <v>1</v>
      </c>
      <c r="C245" s="41"/>
      <c r="D245" s="42"/>
      <c r="E245" s="44" t="s">
        <v>277</v>
      </c>
      <c r="F245" s="43">
        <v>0</v>
      </c>
      <c r="G245" s="43">
        <v>0</v>
      </c>
      <c r="H245" s="43">
        <v>0</v>
      </c>
      <c r="I245" s="43">
        <v>0</v>
      </c>
    </row>
    <row r="246" spans="1:9" x14ac:dyDescent="0.25">
      <c r="A246" s="41"/>
      <c r="B246" s="41">
        <v>1</v>
      </c>
      <c r="C246" s="41"/>
      <c r="D246" s="42"/>
      <c r="E246" s="39" t="s">
        <v>276</v>
      </c>
      <c r="F246" s="43">
        <v>0</v>
      </c>
      <c r="G246" s="43">
        <v>0</v>
      </c>
      <c r="H246" s="43">
        <v>0</v>
      </c>
      <c r="I246" s="43">
        <v>0</v>
      </c>
    </row>
    <row r="247" spans="1:9" x14ac:dyDescent="0.25">
      <c r="A247" s="41"/>
      <c r="B247" s="41">
        <v>1</v>
      </c>
      <c r="C247" s="41"/>
      <c r="D247" s="42"/>
      <c r="E247" s="44" t="s">
        <v>277</v>
      </c>
      <c r="F247" s="43">
        <v>1</v>
      </c>
      <c r="G247" s="43">
        <v>0</v>
      </c>
      <c r="H247" s="43">
        <v>0</v>
      </c>
      <c r="I247" s="43">
        <v>0</v>
      </c>
    </row>
    <row r="248" spans="1:9" x14ac:dyDescent="0.25">
      <c r="A248" s="41"/>
      <c r="B248" s="41">
        <v>1</v>
      </c>
      <c r="C248" s="41"/>
      <c r="D248" s="42"/>
      <c r="E248" s="39" t="s">
        <v>276</v>
      </c>
      <c r="F248" s="43">
        <v>0</v>
      </c>
      <c r="G248" s="43">
        <v>0</v>
      </c>
      <c r="H248" s="43">
        <v>0</v>
      </c>
      <c r="I248" s="43">
        <v>0</v>
      </c>
    </row>
    <row r="249" spans="1:9" x14ac:dyDescent="0.25">
      <c r="A249" s="41"/>
      <c r="B249" s="41">
        <v>1</v>
      </c>
      <c r="C249" s="41"/>
      <c r="D249" s="42"/>
      <c r="E249" s="44" t="s">
        <v>277</v>
      </c>
      <c r="F249" s="43">
        <v>0</v>
      </c>
      <c r="G249" s="43">
        <v>0</v>
      </c>
      <c r="H249" s="43">
        <v>0</v>
      </c>
      <c r="I249" s="43">
        <v>0</v>
      </c>
    </row>
    <row r="250" spans="1:9" x14ac:dyDescent="0.25">
      <c r="A250" s="41"/>
      <c r="B250" s="41">
        <v>1</v>
      </c>
      <c r="C250" s="41"/>
      <c r="D250" s="42"/>
      <c r="E250" s="39" t="s">
        <v>276</v>
      </c>
      <c r="F250" s="43">
        <v>0</v>
      </c>
      <c r="G250" s="43">
        <v>0</v>
      </c>
      <c r="H250" s="43">
        <v>0</v>
      </c>
      <c r="I250" s="43">
        <v>0</v>
      </c>
    </row>
    <row r="251" spans="1:9" x14ac:dyDescent="0.25">
      <c r="A251" s="45" t="s">
        <v>67</v>
      </c>
      <c r="B251" s="45">
        <v>1</v>
      </c>
      <c r="C251" s="45" t="s">
        <v>281</v>
      </c>
      <c r="D251" s="46"/>
      <c r="E251" s="47" t="s">
        <v>276</v>
      </c>
      <c r="F251" s="43">
        <v>0</v>
      </c>
      <c r="G251" s="43">
        <v>0</v>
      </c>
      <c r="H251" s="43">
        <v>0</v>
      </c>
      <c r="I251" s="43">
        <v>0</v>
      </c>
    </row>
    <row r="252" spans="1:9" x14ac:dyDescent="0.25">
      <c r="A252" s="45"/>
      <c r="B252" s="45">
        <v>1</v>
      </c>
      <c r="C252" s="45"/>
      <c r="D252" s="46"/>
      <c r="E252" s="49" t="s">
        <v>277</v>
      </c>
      <c r="F252" s="43">
        <v>0</v>
      </c>
      <c r="G252" s="43">
        <v>0</v>
      </c>
      <c r="H252" s="43">
        <v>0</v>
      </c>
      <c r="I252" s="43">
        <v>0</v>
      </c>
    </row>
    <row r="253" spans="1:9" x14ac:dyDescent="0.25">
      <c r="A253" s="45"/>
      <c r="B253" s="45">
        <v>1</v>
      </c>
      <c r="C253" s="45"/>
      <c r="D253" s="46"/>
      <c r="E253" s="47" t="s">
        <v>276</v>
      </c>
      <c r="F253" s="43">
        <v>0</v>
      </c>
      <c r="G253" s="43">
        <v>0</v>
      </c>
      <c r="H253" s="43">
        <v>0</v>
      </c>
      <c r="I253" s="43">
        <v>0</v>
      </c>
    </row>
    <row r="254" spans="1:9" x14ac:dyDescent="0.25">
      <c r="A254" s="45"/>
      <c r="B254" s="45">
        <v>1</v>
      </c>
      <c r="C254" s="45"/>
      <c r="D254" s="46"/>
      <c r="E254" s="49" t="s">
        <v>277</v>
      </c>
      <c r="F254" s="43">
        <v>1.5</v>
      </c>
      <c r="G254" s="43">
        <v>0</v>
      </c>
      <c r="H254" s="43">
        <v>0</v>
      </c>
      <c r="I254" s="43">
        <v>0</v>
      </c>
    </row>
    <row r="255" spans="1:9" x14ac:dyDescent="0.25">
      <c r="A255" s="45"/>
      <c r="B255" s="45">
        <v>1</v>
      </c>
      <c r="C255" s="45"/>
      <c r="D255" s="46"/>
      <c r="E255" s="47" t="s">
        <v>276</v>
      </c>
      <c r="F255" s="43">
        <v>0</v>
      </c>
      <c r="G255" s="43">
        <v>0</v>
      </c>
      <c r="H255" s="43">
        <v>0</v>
      </c>
      <c r="I255" s="43">
        <v>0</v>
      </c>
    </row>
    <row r="256" spans="1:9" x14ac:dyDescent="0.25">
      <c r="A256" s="45"/>
      <c r="B256" s="45">
        <v>1</v>
      </c>
      <c r="C256" s="45"/>
      <c r="D256" s="46"/>
      <c r="E256" s="49" t="s">
        <v>277</v>
      </c>
      <c r="F256" s="43">
        <v>2</v>
      </c>
      <c r="G256" s="43">
        <v>0</v>
      </c>
      <c r="H256" s="43">
        <v>0</v>
      </c>
      <c r="I256" s="43">
        <v>0</v>
      </c>
    </row>
    <row r="257" spans="1:10" x14ac:dyDescent="0.25">
      <c r="A257" s="45"/>
      <c r="B257" s="45">
        <v>1</v>
      </c>
      <c r="C257" s="45"/>
      <c r="D257" s="46"/>
      <c r="E257" s="47" t="s">
        <v>276</v>
      </c>
      <c r="F257" s="43">
        <v>1</v>
      </c>
      <c r="G257" s="43">
        <v>0</v>
      </c>
      <c r="H257" s="43">
        <v>0</v>
      </c>
      <c r="I257" s="43">
        <v>0</v>
      </c>
    </row>
    <row r="258" spans="1:10" x14ac:dyDescent="0.25">
      <c r="A258" s="45"/>
      <c r="B258" s="45">
        <v>1</v>
      </c>
      <c r="C258" s="45"/>
      <c r="D258" s="46"/>
      <c r="E258" s="49" t="s">
        <v>277</v>
      </c>
      <c r="F258" s="43">
        <v>2</v>
      </c>
      <c r="G258" s="43">
        <v>0.5</v>
      </c>
      <c r="H258" s="43">
        <v>0</v>
      </c>
      <c r="I258" s="43">
        <v>0</v>
      </c>
    </row>
    <row r="259" spans="1:10" x14ac:dyDescent="0.25">
      <c r="A259" s="45"/>
      <c r="B259" s="45">
        <v>1</v>
      </c>
      <c r="C259" s="45"/>
      <c r="D259" s="46"/>
      <c r="E259" s="47" t="s">
        <v>276</v>
      </c>
      <c r="F259" s="43">
        <v>0</v>
      </c>
      <c r="G259" s="43">
        <v>0</v>
      </c>
      <c r="H259" s="43">
        <v>0</v>
      </c>
      <c r="I259" s="43">
        <v>0</v>
      </c>
    </row>
    <row r="260" spans="1:10" x14ac:dyDescent="0.25">
      <c r="A260" s="45"/>
      <c r="B260" s="45">
        <v>1</v>
      </c>
      <c r="C260" s="45"/>
      <c r="D260" s="46"/>
      <c r="E260" s="49" t="s">
        <v>277</v>
      </c>
      <c r="F260" s="43">
        <v>0.5</v>
      </c>
      <c r="G260" s="43">
        <v>0.5</v>
      </c>
      <c r="H260" s="43">
        <v>0.5</v>
      </c>
      <c r="I260" s="43">
        <v>0</v>
      </c>
    </row>
    <row r="261" spans="1:10" x14ac:dyDescent="0.25">
      <c r="A261" s="45"/>
      <c r="B261" s="45">
        <v>1</v>
      </c>
      <c r="C261" s="45"/>
      <c r="D261" s="46"/>
      <c r="E261" s="47" t="s">
        <v>276</v>
      </c>
      <c r="F261" s="43">
        <v>0.5</v>
      </c>
      <c r="G261" s="43">
        <v>0</v>
      </c>
      <c r="H261" s="43">
        <v>0</v>
      </c>
      <c r="I261" s="43">
        <v>0</v>
      </c>
    </row>
    <row r="262" spans="1:10" x14ac:dyDescent="0.25">
      <c r="A262" s="45"/>
      <c r="B262" s="45">
        <v>1</v>
      </c>
      <c r="C262" s="45"/>
      <c r="D262" s="46"/>
      <c r="E262" s="49" t="s">
        <v>277</v>
      </c>
      <c r="F262" s="43">
        <v>1.5</v>
      </c>
      <c r="G262" s="43">
        <v>0</v>
      </c>
      <c r="H262" s="43">
        <v>0</v>
      </c>
      <c r="I262" s="43">
        <v>0</v>
      </c>
    </row>
    <row r="263" spans="1:10" x14ac:dyDescent="0.25">
      <c r="A263" s="45"/>
      <c r="B263" s="45">
        <v>1</v>
      </c>
      <c r="C263" s="45"/>
      <c r="D263" s="46"/>
      <c r="E263" s="47" t="s">
        <v>276</v>
      </c>
      <c r="F263" s="43">
        <v>1</v>
      </c>
      <c r="G263" s="43">
        <v>0</v>
      </c>
      <c r="H263" s="43">
        <v>0</v>
      </c>
      <c r="I263" s="43">
        <v>0</v>
      </c>
    </row>
    <row r="264" spans="1:10" x14ac:dyDescent="0.25">
      <c r="A264" s="45"/>
      <c r="B264" s="45">
        <v>1</v>
      </c>
      <c r="C264" s="45"/>
      <c r="D264" s="46"/>
      <c r="E264" s="49" t="s">
        <v>277</v>
      </c>
      <c r="F264" s="43">
        <v>2</v>
      </c>
      <c r="G264" s="43">
        <v>0.5</v>
      </c>
      <c r="H264" s="43">
        <v>0</v>
      </c>
      <c r="I264" s="43">
        <v>0</v>
      </c>
    </row>
    <row r="265" spans="1:10" x14ac:dyDescent="0.25">
      <c r="A265" s="45"/>
      <c r="B265" s="45">
        <v>1</v>
      </c>
      <c r="C265" s="45"/>
      <c r="D265" s="46"/>
      <c r="E265" s="47" t="s">
        <v>276</v>
      </c>
      <c r="F265" s="43">
        <v>0</v>
      </c>
      <c r="G265" s="43">
        <v>0</v>
      </c>
      <c r="H265" s="43">
        <v>0</v>
      </c>
      <c r="I265" s="43">
        <v>0</v>
      </c>
    </row>
    <row r="266" spans="1:10" x14ac:dyDescent="0.25">
      <c r="A266" s="45"/>
      <c r="B266" s="45">
        <v>1</v>
      </c>
      <c r="C266" s="45"/>
      <c r="D266" s="46"/>
      <c r="E266" s="49" t="s">
        <v>277</v>
      </c>
      <c r="F266" s="43">
        <v>2</v>
      </c>
      <c r="G266" s="43">
        <v>0</v>
      </c>
      <c r="H266" s="43">
        <v>0</v>
      </c>
      <c r="I266" s="43">
        <v>0</v>
      </c>
    </row>
    <row r="267" spans="1:10" x14ac:dyDescent="0.25">
      <c r="A267" s="45"/>
      <c r="B267" s="45">
        <v>1</v>
      </c>
      <c r="C267" s="45"/>
      <c r="D267" s="46"/>
      <c r="E267" s="47" t="s">
        <v>276</v>
      </c>
      <c r="F267" s="43">
        <v>0</v>
      </c>
      <c r="G267" s="43">
        <v>0</v>
      </c>
      <c r="H267" s="43">
        <v>0</v>
      </c>
      <c r="I267" s="43">
        <v>0</v>
      </c>
    </row>
    <row r="268" spans="1:10" x14ac:dyDescent="0.25">
      <c r="A268" s="45"/>
      <c r="B268" s="45">
        <v>1</v>
      </c>
      <c r="C268" s="45"/>
      <c r="D268" s="46"/>
      <c r="E268" s="49" t="s">
        <v>277</v>
      </c>
      <c r="F268" s="43">
        <v>2</v>
      </c>
      <c r="G268" s="43">
        <v>1</v>
      </c>
      <c r="H268" s="43">
        <v>0</v>
      </c>
      <c r="I268" s="43">
        <v>0</v>
      </c>
    </row>
    <row r="269" spans="1:10" x14ac:dyDescent="0.25">
      <c r="A269" s="47"/>
      <c r="B269" s="45">
        <v>1</v>
      </c>
      <c r="C269" s="47"/>
      <c r="D269" s="47"/>
      <c r="E269" s="47" t="s">
        <v>276</v>
      </c>
      <c r="F269" s="43">
        <v>0</v>
      </c>
      <c r="G269" s="43">
        <v>0</v>
      </c>
      <c r="H269" s="43">
        <v>0</v>
      </c>
      <c r="I269" s="43">
        <v>0</v>
      </c>
      <c r="J269" s="43"/>
    </row>
    <row r="270" spans="1:10" x14ac:dyDescent="0.25">
      <c r="A270" s="41" t="s">
        <v>284</v>
      </c>
      <c r="B270" s="41">
        <v>1</v>
      </c>
      <c r="C270" s="41" t="s">
        <v>275</v>
      </c>
      <c r="D270" s="42"/>
      <c r="E270" s="39" t="s">
        <v>276</v>
      </c>
      <c r="F270" s="43">
        <v>0</v>
      </c>
      <c r="G270" s="43">
        <v>0</v>
      </c>
      <c r="H270" s="43">
        <v>0</v>
      </c>
      <c r="I270" s="43">
        <v>0</v>
      </c>
    </row>
    <row r="271" spans="1:10" x14ac:dyDescent="0.25">
      <c r="A271" s="41"/>
      <c r="B271" s="41">
        <v>1</v>
      </c>
      <c r="C271" s="41"/>
      <c r="D271" s="42"/>
      <c r="E271" s="44" t="s">
        <v>277</v>
      </c>
      <c r="F271" s="43">
        <v>0</v>
      </c>
      <c r="G271" s="43">
        <v>0</v>
      </c>
      <c r="H271" s="43">
        <v>0</v>
      </c>
      <c r="I271" s="43">
        <v>0</v>
      </c>
    </row>
    <row r="272" spans="1:10" x14ac:dyDescent="0.25">
      <c r="A272" s="41"/>
      <c r="B272" s="41">
        <v>1</v>
      </c>
      <c r="C272" s="41"/>
      <c r="D272" s="42"/>
      <c r="E272" s="39" t="s">
        <v>276</v>
      </c>
      <c r="F272" s="43">
        <v>0</v>
      </c>
      <c r="G272" s="43">
        <v>0</v>
      </c>
      <c r="H272" s="43">
        <v>0</v>
      </c>
      <c r="I272" s="43">
        <v>0</v>
      </c>
    </row>
    <row r="273" spans="1:9" x14ac:dyDescent="0.25">
      <c r="A273" s="41"/>
      <c r="B273" s="41">
        <v>1</v>
      </c>
      <c r="C273" s="41"/>
      <c r="D273" s="42"/>
      <c r="E273" s="44" t="s">
        <v>277</v>
      </c>
      <c r="F273" s="43">
        <v>0</v>
      </c>
      <c r="G273" s="43">
        <v>0</v>
      </c>
      <c r="H273" s="43">
        <v>0</v>
      </c>
      <c r="I273" s="43">
        <v>0</v>
      </c>
    </row>
    <row r="274" spans="1:9" x14ac:dyDescent="0.25">
      <c r="A274" s="41"/>
      <c r="B274" s="41">
        <v>1</v>
      </c>
      <c r="C274" s="41"/>
      <c r="D274" s="42"/>
      <c r="E274" s="39" t="s">
        <v>276</v>
      </c>
      <c r="F274" s="43">
        <v>0</v>
      </c>
      <c r="G274" s="43">
        <v>0</v>
      </c>
      <c r="H274" s="43">
        <v>0</v>
      </c>
      <c r="I274" s="43">
        <v>0</v>
      </c>
    </row>
    <row r="275" spans="1:9" x14ac:dyDescent="0.25">
      <c r="A275" s="41"/>
      <c r="B275" s="41">
        <v>1</v>
      </c>
      <c r="C275" s="41"/>
      <c r="D275" s="42"/>
      <c r="E275" s="44" t="s">
        <v>277</v>
      </c>
      <c r="F275" s="43">
        <v>0</v>
      </c>
      <c r="G275" s="43">
        <v>0</v>
      </c>
      <c r="H275" s="43">
        <v>0</v>
      </c>
      <c r="I275" s="43">
        <v>0</v>
      </c>
    </row>
    <row r="276" spans="1:9" x14ac:dyDescent="0.25">
      <c r="A276" s="41"/>
      <c r="B276" s="41">
        <v>1</v>
      </c>
      <c r="C276" s="41"/>
      <c r="D276" s="42"/>
      <c r="E276" s="39" t="s">
        <v>276</v>
      </c>
      <c r="F276" s="43">
        <v>0</v>
      </c>
      <c r="G276" s="43">
        <v>0</v>
      </c>
      <c r="H276" s="43">
        <v>0</v>
      </c>
      <c r="I276" s="43">
        <v>0</v>
      </c>
    </row>
    <row r="277" spans="1:9" x14ac:dyDescent="0.25">
      <c r="A277" s="41"/>
      <c r="B277" s="41">
        <v>1</v>
      </c>
      <c r="C277" s="41"/>
      <c r="D277" s="42"/>
      <c r="E277" s="44" t="s">
        <v>277</v>
      </c>
      <c r="F277" s="43">
        <v>0.5</v>
      </c>
      <c r="G277" s="43">
        <v>0</v>
      </c>
      <c r="H277" s="43">
        <v>0</v>
      </c>
      <c r="I277" s="43">
        <v>0</v>
      </c>
    </row>
    <row r="278" spans="1:9" x14ac:dyDescent="0.25">
      <c r="A278" s="41"/>
      <c r="B278" s="41">
        <v>1</v>
      </c>
      <c r="C278" s="41"/>
      <c r="D278" s="42"/>
      <c r="E278" s="39" t="s">
        <v>276</v>
      </c>
      <c r="F278" s="43">
        <v>0</v>
      </c>
      <c r="G278" s="43">
        <v>0</v>
      </c>
      <c r="H278" s="43">
        <v>0</v>
      </c>
      <c r="I278" s="43">
        <v>0</v>
      </c>
    </row>
    <row r="279" spans="1:9" x14ac:dyDescent="0.25">
      <c r="A279" s="41"/>
      <c r="B279" s="41">
        <v>1</v>
      </c>
      <c r="C279" s="41"/>
      <c r="D279" s="42"/>
      <c r="E279" s="44" t="s">
        <v>277</v>
      </c>
      <c r="F279" s="43">
        <v>1</v>
      </c>
      <c r="G279" s="43">
        <v>0</v>
      </c>
      <c r="H279" s="43">
        <v>0</v>
      </c>
      <c r="I279" s="43">
        <v>0</v>
      </c>
    </row>
    <row r="280" spans="1:9" x14ac:dyDescent="0.25">
      <c r="A280" s="41"/>
      <c r="B280" s="41">
        <v>1</v>
      </c>
      <c r="C280" s="41"/>
      <c r="D280" s="42"/>
      <c r="E280" s="39" t="s">
        <v>276</v>
      </c>
      <c r="F280" s="43">
        <v>0</v>
      </c>
      <c r="G280" s="43">
        <v>0</v>
      </c>
      <c r="H280" s="43">
        <v>0</v>
      </c>
      <c r="I280" s="43">
        <v>0</v>
      </c>
    </row>
    <row r="281" spans="1:9" x14ac:dyDescent="0.25">
      <c r="A281" s="41"/>
      <c r="B281" s="41">
        <v>1</v>
      </c>
      <c r="C281" s="41"/>
      <c r="D281" s="42"/>
      <c r="E281" s="44" t="s">
        <v>277</v>
      </c>
      <c r="F281" s="43">
        <v>0.5</v>
      </c>
      <c r="G281" s="43">
        <v>0</v>
      </c>
      <c r="H281" s="43">
        <v>0</v>
      </c>
      <c r="I281" s="43">
        <v>0</v>
      </c>
    </row>
    <row r="282" spans="1:9" x14ac:dyDescent="0.25">
      <c r="A282" s="41"/>
      <c r="B282" s="41">
        <v>1</v>
      </c>
      <c r="C282" s="41"/>
      <c r="D282" s="42"/>
      <c r="E282" s="39" t="s">
        <v>276</v>
      </c>
      <c r="F282" s="43">
        <v>0</v>
      </c>
      <c r="G282" s="43">
        <v>0</v>
      </c>
      <c r="H282" s="43">
        <v>0</v>
      </c>
      <c r="I282" s="43">
        <v>0</v>
      </c>
    </row>
    <row r="283" spans="1:9" x14ac:dyDescent="0.25">
      <c r="A283" s="41"/>
      <c r="B283" s="41">
        <v>1</v>
      </c>
      <c r="C283" s="41"/>
      <c r="D283" s="42"/>
      <c r="E283" s="44" t="s">
        <v>277</v>
      </c>
      <c r="F283" s="43">
        <v>0</v>
      </c>
      <c r="G283" s="43">
        <v>0</v>
      </c>
      <c r="H283" s="43">
        <v>0</v>
      </c>
      <c r="I283" s="43">
        <v>0</v>
      </c>
    </row>
    <row r="284" spans="1:9" x14ac:dyDescent="0.25">
      <c r="A284" s="41"/>
      <c r="B284" s="41">
        <v>1</v>
      </c>
      <c r="C284" s="41"/>
      <c r="D284" s="42"/>
      <c r="E284" s="39" t="s">
        <v>276</v>
      </c>
      <c r="F284" s="43">
        <v>0</v>
      </c>
      <c r="G284" s="43">
        <v>0</v>
      </c>
      <c r="H284" s="43">
        <v>0</v>
      </c>
      <c r="I284" s="43">
        <v>0</v>
      </c>
    </row>
    <row r="285" spans="1:9" x14ac:dyDescent="0.25">
      <c r="A285" s="41"/>
      <c r="B285" s="41">
        <v>1</v>
      </c>
      <c r="C285" s="41"/>
      <c r="D285" s="42"/>
      <c r="E285" s="44" t="s">
        <v>277</v>
      </c>
      <c r="F285" s="43">
        <v>0.5</v>
      </c>
      <c r="G285" s="43">
        <v>0</v>
      </c>
      <c r="H285" s="43">
        <v>0</v>
      </c>
      <c r="I285" s="43">
        <v>0</v>
      </c>
    </row>
    <row r="286" spans="1:9" x14ac:dyDescent="0.25">
      <c r="A286" s="41"/>
      <c r="B286" s="41">
        <v>1</v>
      </c>
      <c r="C286" s="41"/>
      <c r="D286" s="42"/>
      <c r="E286" s="39" t="s">
        <v>276</v>
      </c>
      <c r="F286" s="43">
        <v>0</v>
      </c>
      <c r="G286" s="43">
        <v>0</v>
      </c>
      <c r="H286" s="43">
        <v>0</v>
      </c>
      <c r="I286" s="43">
        <v>0</v>
      </c>
    </row>
    <row r="287" spans="1:9" x14ac:dyDescent="0.25">
      <c r="A287" s="41"/>
      <c r="B287" s="41">
        <v>1</v>
      </c>
      <c r="C287" s="41"/>
      <c r="D287" s="42"/>
      <c r="E287" s="44" t="s">
        <v>277</v>
      </c>
      <c r="F287" s="43">
        <v>0.5</v>
      </c>
      <c r="G287" s="43">
        <v>0</v>
      </c>
      <c r="H287" s="43">
        <v>0</v>
      </c>
      <c r="I287" s="43">
        <v>0</v>
      </c>
    </row>
    <row r="288" spans="1:9" x14ac:dyDescent="0.25">
      <c r="A288" s="41"/>
      <c r="B288" s="41">
        <v>1</v>
      </c>
      <c r="C288" s="41"/>
      <c r="D288" s="42"/>
      <c r="E288" s="39" t="s">
        <v>276</v>
      </c>
      <c r="F288" s="43">
        <v>0</v>
      </c>
      <c r="G288" s="43">
        <v>0</v>
      </c>
      <c r="H288" s="43">
        <v>0</v>
      </c>
      <c r="I288" s="43">
        <v>0</v>
      </c>
    </row>
    <row r="289" spans="1:9" x14ac:dyDescent="0.25">
      <c r="A289" s="45" t="s">
        <v>284</v>
      </c>
      <c r="B289" s="45">
        <v>1</v>
      </c>
      <c r="C289" s="45" t="s">
        <v>281</v>
      </c>
      <c r="D289" s="46"/>
      <c r="E289" s="47" t="s">
        <v>276</v>
      </c>
      <c r="F289" s="43">
        <v>0</v>
      </c>
      <c r="G289" s="43">
        <v>0</v>
      </c>
      <c r="H289" s="43">
        <v>0</v>
      </c>
      <c r="I289" s="43">
        <v>0</v>
      </c>
    </row>
    <row r="290" spans="1:9" x14ac:dyDescent="0.25">
      <c r="A290" s="45"/>
      <c r="B290" s="45">
        <v>1</v>
      </c>
      <c r="C290" s="45"/>
      <c r="D290" s="46"/>
      <c r="E290" s="49" t="s">
        <v>277</v>
      </c>
      <c r="F290" s="43">
        <v>2</v>
      </c>
      <c r="G290" s="43">
        <v>0</v>
      </c>
      <c r="H290" s="43">
        <v>0</v>
      </c>
      <c r="I290" s="43">
        <v>0</v>
      </c>
    </row>
    <row r="291" spans="1:9" x14ac:dyDescent="0.25">
      <c r="A291" s="45"/>
      <c r="B291" s="45">
        <v>1</v>
      </c>
      <c r="C291" s="45"/>
      <c r="D291" s="46"/>
      <c r="E291" s="47" t="s">
        <v>276</v>
      </c>
      <c r="F291" s="43">
        <v>0</v>
      </c>
      <c r="G291" s="43">
        <v>0</v>
      </c>
      <c r="H291" s="43">
        <v>0</v>
      </c>
      <c r="I291" s="43">
        <v>0</v>
      </c>
    </row>
    <row r="292" spans="1:9" x14ac:dyDescent="0.25">
      <c r="A292" s="45"/>
      <c r="B292" s="45">
        <v>1</v>
      </c>
      <c r="C292" s="45"/>
      <c r="D292" s="46"/>
      <c r="E292" s="49" t="s">
        <v>277</v>
      </c>
      <c r="F292" s="43">
        <v>2</v>
      </c>
      <c r="G292" s="43">
        <v>0</v>
      </c>
      <c r="H292" s="43">
        <v>0</v>
      </c>
      <c r="I292" s="43">
        <v>0</v>
      </c>
    </row>
    <row r="293" spans="1:9" x14ac:dyDescent="0.25">
      <c r="A293" s="45"/>
      <c r="B293" s="45">
        <v>1</v>
      </c>
      <c r="C293" s="45"/>
      <c r="D293" s="46"/>
      <c r="E293" s="47" t="s">
        <v>276</v>
      </c>
      <c r="F293" s="43">
        <v>1</v>
      </c>
      <c r="G293" s="43">
        <v>0</v>
      </c>
      <c r="H293" s="43">
        <v>0</v>
      </c>
      <c r="I293" s="43">
        <v>0</v>
      </c>
    </row>
    <row r="294" spans="1:9" x14ac:dyDescent="0.25">
      <c r="A294" s="45"/>
      <c r="B294" s="45">
        <v>1</v>
      </c>
      <c r="C294" s="45"/>
      <c r="D294" s="46"/>
      <c r="E294" s="49" t="s">
        <v>277</v>
      </c>
      <c r="F294" s="43">
        <v>2</v>
      </c>
      <c r="G294" s="43">
        <v>0</v>
      </c>
      <c r="H294" s="43">
        <v>0</v>
      </c>
      <c r="I294" s="43">
        <v>0</v>
      </c>
    </row>
    <row r="295" spans="1:9" x14ac:dyDescent="0.25">
      <c r="A295" s="45"/>
      <c r="B295" s="45">
        <v>1</v>
      </c>
      <c r="C295" s="45"/>
      <c r="D295" s="46"/>
      <c r="E295" s="47" t="s">
        <v>276</v>
      </c>
      <c r="F295" s="43">
        <v>0</v>
      </c>
      <c r="G295" s="43">
        <v>0</v>
      </c>
      <c r="H295" s="43">
        <v>0</v>
      </c>
      <c r="I295" s="43">
        <v>0</v>
      </c>
    </row>
    <row r="296" spans="1:9" x14ac:dyDescent="0.25">
      <c r="A296" s="45"/>
      <c r="B296" s="45">
        <v>1</v>
      </c>
      <c r="C296" s="45"/>
      <c r="D296" s="46"/>
      <c r="E296" s="49" t="s">
        <v>277</v>
      </c>
      <c r="F296" s="43">
        <v>1.5</v>
      </c>
      <c r="G296" s="43">
        <v>0</v>
      </c>
      <c r="H296" s="43">
        <v>0</v>
      </c>
      <c r="I296" s="43">
        <v>0</v>
      </c>
    </row>
    <row r="297" spans="1:9" x14ac:dyDescent="0.25">
      <c r="A297" s="45"/>
      <c r="B297" s="45">
        <v>1</v>
      </c>
      <c r="C297" s="45"/>
      <c r="D297" s="46"/>
      <c r="E297" s="47" t="s">
        <v>276</v>
      </c>
      <c r="F297" s="43">
        <v>0</v>
      </c>
      <c r="G297" s="43">
        <v>0</v>
      </c>
      <c r="H297" s="43">
        <v>0</v>
      </c>
      <c r="I297" s="43">
        <v>0</v>
      </c>
    </row>
    <row r="298" spans="1:9" x14ac:dyDescent="0.25">
      <c r="A298" s="45"/>
      <c r="B298" s="45">
        <v>1</v>
      </c>
      <c r="C298" s="45"/>
      <c r="D298" s="46"/>
      <c r="E298" s="49" t="s">
        <v>277</v>
      </c>
      <c r="F298" s="43">
        <v>0</v>
      </c>
      <c r="G298" s="43">
        <v>0</v>
      </c>
      <c r="H298" s="43">
        <v>0</v>
      </c>
      <c r="I298" s="43">
        <v>0</v>
      </c>
    </row>
    <row r="299" spans="1:9" x14ac:dyDescent="0.25">
      <c r="A299" s="45"/>
      <c r="B299" s="45">
        <v>1</v>
      </c>
      <c r="C299" s="45"/>
      <c r="D299" s="46"/>
      <c r="E299" s="47" t="s">
        <v>276</v>
      </c>
      <c r="F299" s="43">
        <v>0</v>
      </c>
      <c r="G299" s="43">
        <v>0</v>
      </c>
      <c r="H299" s="43">
        <v>0</v>
      </c>
      <c r="I299" s="43">
        <v>0</v>
      </c>
    </row>
    <row r="300" spans="1:9" x14ac:dyDescent="0.25">
      <c r="A300" s="45"/>
      <c r="B300" s="45">
        <v>1</v>
      </c>
      <c r="C300" s="45"/>
      <c r="D300" s="46"/>
      <c r="E300" s="49" t="s">
        <v>277</v>
      </c>
      <c r="F300" s="43">
        <v>2</v>
      </c>
      <c r="G300" s="43">
        <v>0.5</v>
      </c>
      <c r="H300" s="43">
        <v>0</v>
      </c>
      <c r="I300" s="43">
        <v>0</v>
      </c>
    </row>
    <row r="301" spans="1:9" x14ac:dyDescent="0.25">
      <c r="A301" s="45"/>
      <c r="B301" s="45">
        <v>1</v>
      </c>
      <c r="C301" s="45"/>
      <c r="D301" s="46"/>
      <c r="E301" s="47" t="s">
        <v>276</v>
      </c>
      <c r="F301" s="43">
        <v>0.5</v>
      </c>
      <c r="G301" s="43">
        <v>0</v>
      </c>
      <c r="H301" s="43">
        <v>0</v>
      </c>
      <c r="I301" s="43">
        <v>0</v>
      </c>
    </row>
    <row r="302" spans="1:9" x14ac:dyDescent="0.25">
      <c r="A302" s="45"/>
      <c r="B302" s="45">
        <v>1</v>
      </c>
      <c r="C302" s="45"/>
      <c r="D302" s="46"/>
      <c r="E302" s="49" t="s">
        <v>277</v>
      </c>
      <c r="F302" s="43">
        <v>2</v>
      </c>
      <c r="G302" s="43">
        <v>0.5</v>
      </c>
      <c r="H302" s="43">
        <v>0.5</v>
      </c>
      <c r="I302" s="43">
        <v>0</v>
      </c>
    </row>
    <row r="303" spans="1:9" x14ac:dyDescent="0.25">
      <c r="A303" s="45"/>
      <c r="B303" s="45">
        <v>1</v>
      </c>
      <c r="C303" s="45"/>
      <c r="D303" s="46"/>
      <c r="E303" s="47" t="s">
        <v>276</v>
      </c>
      <c r="F303" s="43">
        <v>0</v>
      </c>
      <c r="G303" s="43">
        <v>0</v>
      </c>
      <c r="H303" s="43">
        <v>0</v>
      </c>
      <c r="I303" s="43">
        <v>0</v>
      </c>
    </row>
    <row r="304" spans="1:9" x14ac:dyDescent="0.25">
      <c r="A304" s="45"/>
      <c r="B304" s="45">
        <v>1</v>
      </c>
      <c r="C304" s="45"/>
      <c r="D304" s="46"/>
      <c r="E304" s="49" t="s">
        <v>277</v>
      </c>
      <c r="F304" s="43">
        <v>2</v>
      </c>
      <c r="G304" s="43">
        <v>0.5</v>
      </c>
      <c r="H304" s="43">
        <v>0.5</v>
      </c>
      <c r="I304" s="43">
        <v>0</v>
      </c>
    </row>
    <row r="305" spans="1:10" x14ac:dyDescent="0.25">
      <c r="A305" s="45"/>
      <c r="B305" s="45">
        <v>1</v>
      </c>
      <c r="C305" s="45"/>
      <c r="D305" s="46"/>
      <c r="E305" s="47" t="s">
        <v>276</v>
      </c>
      <c r="F305" s="43">
        <v>0</v>
      </c>
      <c r="G305" s="43">
        <v>0</v>
      </c>
      <c r="H305" s="43">
        <v>0</v>
      </c>
      <c r="I305" s="43">
        <v>0</v>
      </c>
    </row>
    <row r="306" spans="1:10" x14ac:dyDescent="0.25">
      <c r="A306" s="45"/>
      <c r="B306" s="45">
        <v>1</v>
      </c>
      <c r="C306" s="45"/>
      <c r="D306" s="46"/>
      <c r="E306" s="49" t="s">
        <v>277</v>
      </c>
      <c r="F306" s="43">
        <v>2</v>
      </c>
      <c r="G306" s="43">
        <v>0.5</v>
      </c>
      <c r="H306" s="43">
        <v>0</v>
      </c>
      <c r="I306" s="43">
        <v>0</v>
      </c>
      <c r="J306" s="43"/>
    </row>
    <row r="307" spans="1:10" x14ac:dyDescent="0.25">
      <c r="A307" s="47"/>
      <c r="B307" s="45">
        <v>1</v>
      </c>
      <c r="C307" s="47"/>
      <c r="D307" s="47"/>
      <c r="E307" s="47" t="s">
        <v>276</v>
      </c>
      <c r="F307" s="43">
        <v>0.5</v>
      </c>
      <c r="G307" s="43">
        <v>0</v>
      </c>
      <c r="H307" s="43">
        <v>0</v>
      </c>
      <c r="I307" s="43">
        <v>0</v>
      </c>
    </row>
  </sheetData>
  <mergeCells count="6">
    <mergeCell ref="F1:I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3"/>
  <sheetViews>
    <sheetView topLeftCell="A253" zoomScale="70" zoomScaleNormal="70" workbookViewId="0">
      <selection sqref="A1:XFD1048576"/>
    </sheetView>
  </sheetViews>
  <sheetFormatPr defaultRowHeight="15.75" x14ac:dyDescent="0.25"/>
  <cols>
    <col min="1" max="1" width="13" style="39" customWidth="1"/>
    <col min="2" max="2" width="14.42578125" style="39" customWidth="1"/>
    <col min="3" max="3" width="17.85546875" style="39" customWidth="1"/>
    <col min="4" max="4" width="9.140625" style="39"/>
    <col min="5" max="5" width="17.140625" style="39" customWidth="1"/>
    <col min="6" max="6" width="22.42578125" style="39" customWidth="1"/>
    <col min="7" max="16384" width="9.140625" style="39"/>
  </cols>
  <sheetData>
    <row r="1" spans="1:9" x14ac:dyDescent="0.25">
      <c r="A1" s="68" t="s">
        <v>264</v>
      </c>
      <c r="B1" s="68" t="s">
        <v>265</v>
      </c>
      <c r="C1" s="68" t="s">
        <v>266</v>
      </c>
      <c r="D1" s="68" t="s">
        <v>267</v>
      </c>
      <c r="E1" s="68" t="s">
        <v>268</v>
      </c>
      <c r="F1" s="68" t="s">
        <v>269</v>
      </c>
      <c r="G1" s="68"/>
      <c r="H1" s="68"/>
      <c r="I1" s="68"/>
    </row>
    <row r="2" spans="1:9" x14ac:dyDescent="0.25">
      <c r="A2" s="68"/>
      <c r="B2" s="68"/>
      <c r="C2" s="68"/>
      <c r="D2" s="68"/>
      <c r="E2" s="68"/>
      <c r="F2" s="40" t="s">
        <v>270</v>
      </c>
      <c r="G2" s="40" t="s">
        <v>271</v>
      </c>
      <c r="H2" s="40" t="s">
        <v>272</v>
      </c>
      <c r="I2" s="40" t="s">
        <v>273</v>
      </c>
    </row>
    <row r="3" spans="1:9" x14ac:dyDescent="0.25">
      <c r="A3" s="40"/>
      <c r="B3" s="40"/>
      <c r="C3" s="40"/>
      <c r="D3" s="40"/>
      <c r="E3" s="40"/>
    </row>
    <row r="4" spans="1:9" x14ac:dyDescent="0.25">
      <c r="A4" s="41" t="s">
        <v>274</v>
      </c>
      <c r="B4" s="41">
        <v>10</v>
      </c>
      <c r="C4" s="41" t="s">
        <v>275</v>
      </c>
      <c r="D4" s="42"/>
      <c r="E4" s="39" t="s">
        <v>276</v>
      </c>
      <c r="F4" s="40">
        <v>0</v>
      </c>
      <c r="G4" s="40">
        <v>0</v>
      </c>
      <c r="H4" s="40">
        <v>0</v>
      </c>
      <c r="I4" s="40">
        <v>0</v>
      </c>
    </row>
    <row r="5" spans="1:9" x14ac:dyDescent="0.25">
      <c r="A5" s="41" t="s">
        <v>274</v>
      </c>
      <c r="B5" s="41">
        <v>10</v>
      </c>
      <c r="C5" s="41" t="s">
        <v>275</v>
      </c>
      <c r="D5" s="42"/>
      <c r="E5" s="39" t="s">
        <v>277</v>
      </c>
      <c r="F5" s="39">
        <v>1</v>
      </c>
      <c r="G5" s="39">
        <v>0</v>
      </c>
      <c r="H5" s="39">
        <v>0.5</v>
      </c>
      <c r="I5" s="43">
        <v>0</v>
      </c>
    </row>
    <row r="6" spans="1:9" x14ac:dyDescent="0.25">
      <c r="A6" s="41" t="s">
        <v>274</v>
      </c>
      <c r="B6" s="41">
        <v>10</v>
      </c>
      <c r="C6" s="41" t="s">
        <v>275</v>
      </c>
      <c r="D6" s="42"/>
      <c r="E6" s="39" t="s">
        <v>276</v>
      </c>
      <c r="F6" s="40">
        <v>0</v>
      </c>
      <c r="G6" s="43">
        <v>0</v>
      </c>
      <c r="H6" s="43">
        <v>0</v>
      </c>
      <c r="I6" s="43">
        <v>0</v>
      </c>
    </row>
    <row r="7" spans="1:9" x14ac:dyDescent="0.25">
      <c r="A7" s="41" t="s">
        <v>274</v>
      </c>
      <c r="B7" s="41">
        <v>10</v>
      </c>
      <c r="C7" s="41" t="s">
        <v>275</v>
      </c>
      <c r="D7" s="42"/>
      <c r="E7" s="39" t="s">
        <v>277</v>
      </c>
      <c r="F7" s="39">
        <v>2</v>
      </c>
      <c r="G7" s="43">
        <v>0</v>
      </c>
      <c r="H7" s="43">
        <v>1</v>
      </c>
      <c r="I7" s="43">
        <v>0</v>
      </c>
    </row>
    <row r="8" spans="1:9" x14ac:dyDescent="0.25">
      <c r="A8" s="41" t="s">
        <v>274</v>
      </c>
      <c r="B8" s="41">
        <v>10</v>
      </c>
      <c r="C8" s="41" t="s">
        <v>275</v>
      </c>
      <c r="D8" s="42"/>
      <c r="E8" s="39" t="s">
        <v>276</v>
      </c>
      <c r="F8" s="43">
        <v>0</v>
      </c>
      <c r="G8" s="43">
        <v>0</v>
      </c>
      <c r="H8" s="43">
        <v>0</v>
      </c>
      <c r="I8" s="43">
        <v>0</v>
      </c>
    </row>
    <row r="9" spans="1:9" x14ac:dyDescent="0.25">
      <c r="A9" s="41" t="s">
        <v>274</v>
      </c>
      <c r="B9" s="41">
        <v>10</v>
      </c>
      <c r="C9" s="41" t="s">
        <v>275</v>
      </c>
      <c r="D9" s="42"/>
      <c r="E9" s="39" t="s">
        <v>277</v>
      </c>
      <c r="F9" s="39">
        <v>3</v>
      </c>
      <c r="G9" s="43">
        <v>1</v>
      </c>
      <c r="H9" s="43">
        <v>0</v>
      </c>
      <c r="I9" s="43">
        <v>0</v>
      </c>
    </row>
    <row r="10" spans="1:9" x14ac:dyDescent="0.25">
      <c r="A10" s="41" t="s">
        <v>274</v>
      </c>
      <c r="B10" s="41">
        <v>10</v>
      </c>
      <c r="C10" s="41" t="s">
        <v>275</v>
      </c>
      <c r="D10" s="42"/>
      <c r="E10" s="39" t="s">
        <v>276</v>
      </c>
      <c r="F10" s="43">
        <v>0</v>
      </c>
      <c r="G10" s="43">
        <v>0</v>
      </c>
      <c r="H10" s="43">
        <v>0</v>
      </c>
      <c r="I10" s="43">
        <v>0</v>
      </c>
    </row>
    <row r="11" spans="1:9" x14ac:dyDescent="0.25">
      <c r="A11" s="41" t="s">
        <v>274</v>
      </c>
      <c r="B11" s="41">
        <v>10</v>
      </c>
      <c r="C11" s="41" t="s">
        <v>275</v>
      </c>
      <c r="D11" s="42"/>
      <c r="E11" s="39" t="s">
        <v>277</v>
      </c>
      <c r="F11" s="39">
        <v>2</v>
      </c>
      <c r="G11" s="43">
        <v>1</v>
      </c>
      <c r="H11" s="43">
        <v>0.5</v>
      </c>
      <c r="I11" s="43">
        <v>0</v>
      </c>
    </row>
    <row r="12" spans="1:9" x14ac:dyDescent="0.25">
      <c r="A12" s="41" t="s">
        <v>274</v>
      </c>
      <c r="B12" s="41">
        <v>10</v>
      </c>
      <c r="C12" s="41" t="s">
        <v>275</v>
      </c>
      <c r="D12" s="42"/>
      <c r="E12" s="39" t="s">
        <v>276</v>
      </c>
      <c r="F12" s="43">
        <v>0</v>
      </c>
      <c r="G12" s="43">
        <v>0</v>
      </c>
      <c r="H12" s="43">
        <v>0</v>
      </c>
      <c r="I12" s="43">
        <v>0</v>
      </c>
    </row>
    <row r="13" spans="1:9" x14ac:dyDescent="0.25">
      <c r="A13" s="41" t="s">
        <v>274</v>
      </c>
      <c r="B13" s="41">
        <v>10</v>
      </c>
      <c r="C13" s="41" t="s">
        <v>275</v>
      </c>
      <c r="D13" s="42"/>
      <c r="E13" s="39" t="s">
        <v>277</v>
      </c>
      <c r="F13" s="39">
        <v>2</v>
      </c>
      <c r="G13" s="43">
        <v>1</v>
      </c>
      <c r="H13" s="43">
        <v>0</v>
      </c>
      <c r="I13" s="43">
        <v>0</v>
      </c>
    </row>
    <row r="14" spans="1:9" x14ac:dyDescent="0.25">
      <c r="A14" s="41" t="s">
        <v>274</v>
      </c>
      <c r="B14" s="41">
        <v>10</v>
      </c>
      <c r="C14" s="41" t="s">
        <v>275</v>
      </c>
      <c r="D14" s="42"/>
      <c r="E14" s="39" t="s">
        <v>276</v>
      </c>
      <c r="F14" s="43">
        <v>0</v>
      </c>
      <c r="G14" s="43">
        <v>0</v>
      </c>
      <c r="H14" s="43">
        <v>0.5</v>
      </c>
      <c r="I14" s="43">
        <v>0</v>
      </c>
    </row>
    <row r="15" spans="1:9" x14ac:dyDescent="0.25">
      <c r="A15" s="41" t="s">
        <v>274</v>
      </c>
      <c r="B15" s="41">
        <v>10</v>
      </c>
      <c r="C15" s="41" t="s">
        <v>275</v>
      </c>
      <c r="D15" s="42"/>
      <c r="E15" s="44" t="s">
        <v>277</v>
      </c>
      <c r="F15" s="39">
        <v>2.5</v>
      </c>
      <c r="G15" s="43">
        <v>0</v>
      </c>
      <c r="H15" s="43">
        <v>0</v>
      </c>
      <c r="I15" s="43">
        <v>0</v>
      </c>
    </row>
    <row r="16" spans="1:9" x14ac:dyDescent="0.25">
      <c r="A16" s="41" t="s">
        <v>274</v>
      </c>
      <c r="B16" s="41">
        <v>10</v>
      </c>
      <c r="C16" s="41" t="s">
        <v>275</v>
      </c>
      <c r="D16" s="42"/>
      <c r="E16" s="39" t="s">
        <v>276</v>
      </c>
      <c r="F16" s="43">
        <v>0</v>
      </c>
      <c r="G16" s="43">
        <v>0</v>
      </c>
      <c r="H16" s="43">
        <v>0</v>
      </c>
      <c r="I16" s="43">
        <v>0</v>
      </c>
    </row>
    <row r="17" spans="1:9" x14ac:dyDescent="0.25">
      <c r="A17" s="41" t="s">
        <v>274</v>
      </c>
      <c r="B17" s="41">
        <v>10</v>
      </c>
      <c r="C17" s="41" t="s">
        <v>275</v>
      </c>
      <c r="D17" s="42"/>
      <c r="E17" s="44" t="s">
        <v>277</v>
      </c>
      <c r="F17" s="39">
        <v>2.5</v>
      </c>
      <c r="G17" s="43">
        <v>1</v>
      </c>
      <c r="H17" s="43">
        <v>0</v>
      </c>
      <c r="I17" s="43">
        <v>0</v>
      </c>
    </row>
    <row r="18" spans="1:9" x14ac:dyDescent="0.25">
      <c r="A18" s="41" t="s">
        <v>274</v>
      </c>
      <c r="B18" s="41">
        <v>10</v>
      </c>
      <c r="C18" s="41" t="s">
        <v>275</v>
      </c>
      <c r="D18" s="42"/>
      <c r="E18" s="39" t="s">
        <v>276</v>
      </c>
      <c r="F18" s="43">
        <v>0</v>
      </c>
      <c r="G18" s="43">
        <v>0</v>
      </c>
      <c r="H18" s="43">
        <v>0</v>
      </c>
      <c r="I18" s="43">
        <v>0</v>
      </c>
    </row>
    <row r="19" spans="1:9" x14ac:dyDescent="0.25">
      <c r="A19" s="41" t="s">
        <v>274</v>
      </c>
      <c r="B19" s="41">
        <v>10</v>
      </c>
      <c r="C19" s="41" t="s">
        <v>275</v>
      </c>
      <c r="D19" s="42"/>
      <c r="E19" s="44" t="s">
        <v>277</v>
      </c>
      <c r="F19" s="39">
        <v>2.5</v>
      </c>
      <c r="G19" s="43">
        <v>2</v>
      </c>
      <c r="H19" s="43">
        <v>0</v>
      </c>
      <c r="I19" s="43">
        <v>0</v>
      </c>
    </row>
    <row r="20" spans="1:9" x14ac:dyDescent="0.25">
      <c r="A20" s="41" t="s">
        <v>274</v>
      </c>
      <c r="B20" s="41">
        <v>10</v>
      </c>
      <c r="C20" s="41" t="s">
        <v>275</v>
      </c>
      <c r="D20" s="42"/>
      <c r="E20" s="39" t="s">
        <v>276</v>
      </c>
      <c r="F20" s="43">
        <v>0</v>
      </c>
      <c r="G20" s="43">
        <v>0</v>
      </c>
      <c r="H20" s="43">
        <v>0</v>
      </c>
      <c r="I20" s="43">
        <v>0</v>
      </c>
    </row>
    <row r="21" spans="1:9" x14ac:dyDescent="0.25">
      <c r="A21" s="41" t="s">
        <v>274</v>
      </c>
      <c r="B21" s="41">
        <v>10</v>
      </c>
      <c r="C21" s="41" t="s">
        <v>275</v>
      </c>
      <c r="D21" s="42"/>
      <c r="E21" s="44" t="s">
        <v>277</v>
      </c>
      <c r="F21" s="39">
        <v>2.5</v>
      </c>
      <c r="G21" s="43">
        <v>0</v>
      </c>
      <c r="H21" s="43">
        <v>0.5</v>
      </c>
      <c r="I21" s="43">
        <v>0</v>
      </c>
    </row>
    <row r="22" spans="1:9" x14ac:dyDescent="0.25">
      <c r="A22" s="41" t="s">
        <v>274</v>
      </c>
      <c r="B22" s="41">
        <v>10</v>
      </c>
      <c r="C22" s="41" t="s">
        <v>275</v>
      </c>
      <c r="D22" s="42"/>
      <c r="E22" s="39" t="s">
        <v>276</v>
      </c>
      <c r="F22" s="43">
        <v>0</v>
      </c>
      <c r="G22" s="43">
        <v>0</v>
      </c>
      <c r="H22" s="43">
        <v>0</v>
      </c>
      <c r="I22" s="43">
        <v>0</v>
      </c>
    </row>
    <row r="23" spans="1:9" x14ac:dyDescent="0.25">
      <c r="A23" s="41" t="s">
        <v>274</v>
      </c>
      <c r="B23" s="41">
        <v>10</v>
      </c>
      <c r="C23" s="41" t="s">
        <v>278</v>
      </c>
      <c r="D23" s="42"/>
      <c r="E23" s="39" t="s">
        <v>276</v>
      </c>
      <c r="F23" s="43">
        <v>0</v>
      </c>
      <c r="G23" s="43">
        <v>0</v>
      </c>
      <c r="H23" s="43">
        <v>0.5</v>
      </c>
      <c r="I23" s="43">
        <v>0</v>
      </c>
    </row>
    <row r="24" spans="1:9" x14ac:dyDescent="0.25">
      <c r="A24" s="41" t="s">
        <v>274</v>
      </c>
      <c r="B24" s="41">
        <v>10</v>
      </c>
      <c r="C24" s="41" t="s">
        <v>278</v>
      </c>
      <c r="D24" s="42"/>
      <c r="E24" s="44" t="s">
        <v>277</v>
      </c>
      <c r="F24" s="43">
        <v>2</v>
      </c>
      <c r="G24" s="43">
        <v>0</v>
      </c>
      <c r="H24" s="43">
        <v>1.5</v>
      </c>
      <c r="I24" s="43">
        <v>0</v>
      </c>
    </row>
    <row r="25" spans="1:9" x14ac:dyDescent="0.25">
      <c r="A25" s="41" t="s">
        <v>274</v>
      </c>
      <c r="B25" s="41">
        <v>10</v>
      </c>
      <c r="C25" s="41" t="s">
        <v>278</v>
      </c>
      <c r="D25" s="42"/>
      <c r="E25" s="39" t="s">
        <v>276</v>
      </c>
      <c r="F25" s="43">
        <v>0</v>
      </c>
      <c r="G25" s="43">
        <v>0</v>
      </c>
      <c r="H25" s="43">
        <v>0.5</v>
      </c>
      <c r="I25" s="43">
        <v>0</v>
      </c>
    </row>
    <row r="26" spans="1:9" x14ac:dyDescent="0.25">
      <c r="A26" s="41" t="s">
        <v>274</v>
      </c>
      <c r="B26" s="41">
        <v>10</v>
      </c>
      <c r="C26" s="41" t="s">
        <v>278</v>
      </c>
      <c r="D26" s="42"/>
      <c r="E26" s="44" t="s">
        <v>277</v>
      </c>
      <c r="F26" s="43">
        <v>1.5</v>
      </c>
      <c r="G26" s="43">
        <v>0.5</v>
      </c>
      <c r="H26" s="43">
        <v>2</v>
      </c>
      <c r="I26" s="43">
        <v>0</v>
      </c>
    </row>
    <row r="27" spans="1:9" x14ac:dyDescent="0.25">
      <c r="A27" s="41" t="s">
        <v>274</v>
      </c>
      <c r="B27" s="41">
        <v>10</v>
      </c>
      <c r="C27" s="41" t="s">
        <v>278</v>
      </c>
      <c r="D27" s="42"/>
      <c r="E27" s="39" t="s">
        <v>276</v>
      </c>
      <c r="F27" s="43">
        <v>0</v>
      </c>
      <c r="G27" s="43">
        <v>0</v>
      </c>
      <c r="H27" s="43">
        <v>0</v>
      </c>
      <c r="I27" s="43">
        <v>0</v>
      </c>
    </row>
    <row r="28" spans="1:9" x14ac:dyDescent="0.25">
      <c r="A28" s="41" t="s">
        <v>274</v>
      </c>
      <c r="B28" s="41">
        <v>10</v>
      </c>
      <c r="C28" s="41" t="s">
        <v>278</v>
      </c>
      <c r="D28" s="42"/>
      <c r="E28" s="44" t="s">
        <v>277</v>
      </c>
      <c r="F28" s="43">
        <v>2</v>
      </c>
      <c r="G28" s="43">
        <v>2</v>
      </c>
      <c r="H28" s="43">
        <v>2</v>
      </c>
      <c r="I28" s="43">
        <v>0</v>
      </c>
    </row>
    <row r="29" spans="1:9" x14ac:dyDescent="0.25">
      <c r="A29" s="41" t="s">
        <v>274</v>
      </c>
      <c r="B29" s="41">
        <v>10</v>
      </c>
      <c r="C29" s="41" t="s">
        <v>278</v>
      </c>
      <c r="D29" s="42"/>
      <c r="E29" s="39" t="s">
        <v>276</v>
      </c>
      <c r="F29" s="43">
        <v>0</v>
      </c>
      <c r="G29" s="43">
        <v>0</v>
      </c>
      <c r="H29" s="43">
        <v>0</v>
      </c>
      <c r="I29" s="43">
        <v>0</v>
      </c>
    </row>
    <row r="30" spans="1:9" x14ac:dyDescent="0.25">
      <c r="A30" s="41" t="s">
        <v>274</v>
      </c>
      <c r="B30" s="41">
        <v>10</v>
      </c>
      <c r="C30" s="41" t="s">
        <v>278</v>
      </c>
      <c r="D30" s="42"/>
      <c r="E30" s="44" t="s">
        <v>277</v>
      </c>
      <c r="F30" s="43">
        <v>1.5</v>
      </c>
      <c r="G30" s="43">
        <v>1.5</v>
      </c>
      <c r="H30" s="43">
        <v>2</v>
      </c>
      <c r="I30" s="43">
        <v>0</v>
      </c>
    </row>
    <row r="31" spans="1:9" x14ac:dyDescent="0.25">
      <c r="A31" s="41" t="s">
        <v>274</v>
      </c>
      <c r="B31" s="41">
        <v>10</v>
      </c>
      <c r="C31" s="41" t="s">
        <v>278</v>
      </c>
      <c r="D31" s="42"/>
      <c r="E31" s="39" t="s">
        <v>276</v>
      </c>
      <c r="F31" s="43">
        <v>0</v>
      </c>
      <c r="G31" s="43">
        <v>0</v>
      </c>
      <c r="H31" s="43">
        <v>0.5</v>
      </c>
      <c r="I31" s="43">
        <v>0</v>
      </c>
    </row>
    <row r="32" spans="1:9" x14ac:dyDescent="0.25">
      <c r="A32" s="41" t="s">
        <v>274</v>
      </c>
      <c r="B32" s="41">
        <v>10</v>
      </c>
      <c r="C32" s="41" t="s">
        <v>278</v>
      </c>
      <c r="D32" s="42"/>
      <c r="E32" s="44" t="s">
        <v>277</v>
      </c>
      <c r="F32" s="43">
        <v>1.5</v>
      </c>
      <c r="G32" s="43">
        <v>0.5</v>
      </c>
      <c r="H32" s="43">
        <v>2.5</v>
      </c>
      <c r="I32" s="43">
        <v>0</v>
      </c>
    </row>
    <row r="33" spans="1:9" x14ac:dyDescent="0.25">
      <c r="A33" s="41" t="s">
        <v>274</v>
      </c>
      <c r="B33" s="41">
        <v>10</v>
      </c>
      <c r="C33" s="41" t="s">
        <v>278</v>
      </c>
      <c r="D33" s="42"/>
      <c r="E33" s="39" t="s">
        <v>276</v>
      </c>
      <c r="F33" s="43">
        <v>0</v>
      </c>
      <c r="G33" s="43">
        <v>0</v>
      </c>
      <c r="H33" s="43">
        <v>0.5</v>
      </c>
      <c r="I33" s="43">
        <v>0</v>
      </c>
    </row>
    <row r="34" spans="1:9" x14ac:dyDescent="0.25">
      <c r="A34" s="41" t="s">
        <v>274</v>
      </c>
      <c r="B34" s="41">
        <v>10</v>
      </c>
      <c r="C34" s="41" t="s">
        <v>278</v>
      </c>
      <c r="D34" s="42"/>
      <c r="E34" s="44" t="s">
        <v>277</v>
      </c>
      <c r="F34" s="43">
        <v>1.5</v>
      </c>
      <c r="G34" s="43">
        <v>2</v>
      </c>
      <c r="H34" s="43">
        <v>0.5</v>
      </c>
      <c r="I34" s="43">
        <v>0</v>
      </c>
    </row>
    <row r="35" spans="1:9" x14ac:dyDescent="0.25">
      <c r="A35" s="41" t="s">
        <v>274</v>
      </c>
      <c r="B35" s="41">
        <v>10</v>
      </c>
      <c r="C35" s="41" t="s">
        <v>278</v>
      </c>
      <c r="D35" s="42"/>
      <c r="E35" s="39" t="s">
        <v>276</v>
      </c>
      <c r="F35" s="43">
        <v>0</v>
      </c>
      <c r="G35" s="43">
        <v>0</v>
      </c>
      <c r="H35" s="43">
        <v>0</v>
      </c>
      <c r="I35" s="43">
        <v>0</v>
      </c>
    </row>
    <row r="36" spans="1:9" x14ac:dyDescent="0.25">
      <c r="A36" s="41" t="s">
        <v>274</v>
      </c>
      <c r="B36" s="41">
        <v>10</v>
      </c>
      <c r="C36" s="41" t="s">
        <v>278</v>
      </c>
      <c r="D36" s="42"/>
      <c r="E36" s="44" t="s">
        <v>277</v>
      </c>
      <c r="F36" s="43">
        <v>1.5</v>
      </c>
      <c r="G36" s="43">
        <v>0.5</v>
      </c>
      <c r="H36" s="43">
        <v>0</v>
      </c>
      <c r="I36" s="43">
        <v>0</v>
      </c>
    </row>
    <row r="37" spans="1:9" x14ac:dyDescent="0.25">
      <c r="A37" s="41" t="s">
        <v>274</v>
      </c>
      <c r="B37" s="41">
        <v>10</v>
      </c>
      <c r="C37" s="41" t="s">
        <v>278</v>
      </c>
      <c r="D37" s="42"/>
      <c r="E37" s="39" t="s">
        <v>276</v>
      </c>
      <c r="F37" s="43">
        <v>0</v>
      </c>
      <c r="G37" s="43">
        <v>0</v>
      </c>
      <c r="H37" s="43">
        <v>0</v>
      </c>
      <c r="I37" s="43">
        <v>0</v>
      </c>
    </row>
    <row r="38" spans="1:9" x14ac:dyDescent="0.25">
      <c r="A38" s="41" t="s">
        <v>274</v>
      </c>
      <c r="B38" s="41">
        <v>10</v>
      </c>
      <c r="C38" s="41" t="s">
        <v>278</v>
      </c>
      <c r="D38" s="42"/>
      <c r="E38" s="44" t="s">
        <v>277</v>
      </c>
      <c r="F38" s="43">
        <v>2</v>
      </c>
      <c r="G38" s="43">
        <v>2</v>
      </c>
      <c r="H38" s="43">
        <v>2</v>
      </c>
      <c r="I38" s="43">
        <v>0</v>
      </c>
    </row>
    <row r="39" spans="1:9" x14ac:dyDescent="0.25">
      <c r="A39" s="41" t="s">
        <v>274</v>
      </c>
      <c r="B39" s="41">
        <v>10</v>
      </c>
      <c r="C39" s="41" t="s">
        <v>278</v>
      </c>
      <c r="D39" s="42"/>
      <c r="E39" s="39" t="s">
        <v>276</v>
      </c>
      <c r="F39" s="43">
        <v>0</v>
      </c>
      <c r="G39" s="43">
        <v>0</v>
      </c>
      <c r="H39" s="43">
        <v>0.5</v>
      </c>
      <c r="I39" s="43">
        <v>0</v>
      </c>
    </row>
    <row r="40" spans="1:9" x14ac:dyDescent="0.25">
      <c r="A40" s="41" t="s">
        <v>274</v>
      </c>
      <c r="B40" s="41">
        <v>10</v>
      </c>
      <c r="C40" s="41" t="s">
        <v>278</v>
      </c>
      <c r="D40" s="42"/>
      <c r="E40" s="44" t="s">
        <v>277</v>
      </c>
      <c r="F40" s="43">
        <v>2</v>
      </c>
      <c r="G40" s="43">
        <v>0</v>
      </c>
      <c r="H40" s="43">
        <v>1</v>
      </c>
      <c r="I40" s="43">
        <v>0</v>
      </c>
    </row>
    <row r="41" spans="1:9" x14ac:dyDescent="0.25">
      <c r="A41" s="41" t="s">
        <v>274</v>
      </c>
      <c r="B41" s="41">
        <v>10</v>
      </c>
      <c r="C41" s="41" t="s">
        <v>278</v>
      </c>
      <c r="D41" s="42"/>
      <c r="E41" s="39" t="s">
        <v>276</v>
      </c>
      <c r="F41" s="43">
        <v>0</v>
      </c>
      <c r="G41" s="43">
        <v>0</v>
      </c>
      <c r="H41" s="43">
        <v>0</v>
      </c>
      <c r="I41" s="43">
        <v>0</v>
      </c>
    </row>
    <row r="42" spans="1:9" x14ac:dyDescent="0.25">
      <c r="A42" s="41" t="s">
        <v>279</v>
      </c>
      <c r="B42" s="41">
        <v>10</v>
      </c>
      <c r="C42" s="41" t="s">
        <v>275</v>
      </c>
      <c r="D42" s="42"/>
      <c r="E42" s="44" t="s">
        <v>277</v>
      </c>
      <c r="F42" s="43">
        <v>3</v>
      </c>
      <c r="G42" s="43">
        <v>0</v>
      </c>
      <c r="H42" s="43">
        <v>0</v>
      </c>
      <c r="I42" s="43">
        <v>0</v>
      </c>
    </row>
    <row r="43" spans="1:9" x14ac:dyDescent="0.25">
      <c r="A43" s="41" t="s">
        <v>279</v>
      </c>
      <c r="B43" s="41">
        <v>10</v>
      </c>
      <c r="C43" s="41" t="s">
        <v>275</v>
      </c>
      <c r="D43" s="42"/>
      <c r="E43" s="39" t="s">
        <v>276</v>
      </c>
      <c r="F43" s="43">
        <v>0</v>
      </c>
      <c r="G43" s="43">
        <v>0</v>
      </c>
      <c r="H43" s="43">
        <v>0</v>
      </c>
      <c r="I43" s="43">
        <v>0</v>
      </c>
    </row>
    <row r="44" spans="1:9" x14ac:dyDescent="0.25">
      <c r="A44" s="41" t="s">
        <v>279</v>
      </c>
      <c r="B44" s="41">
        <v>10</v>
      </c>
      <c r="C44" s="41" t="s">
        <v>275</v>
      </c>
      <c r="D44" s="42"/>
      <c r="E44" s="44" t="s">
        <v>277</v>
      </c>
      <c r="F44" s="43">
        <v>2</v>
      </c>
      <c r="G44" s="43">
        <v>2</v>
      </c>
      <c r="H44" s="43">
        <v>0</v>
      </c>
      <c r="I44" s="43">
        <v>0</v>
      </c>
    </row>
    <row r="45" spans="1:9" x14ac:dyDescent="0.25">
      <c r="A45" s="41" t="s">
        <v>279</v>
      </c>
      <c r="B45" s="41">
        <v>10</v>
      </c>
      <c r="C45" s="41" t="s">
        <v>275</v>
      </c>
      <c r="D45" s="42"/>
      <c r="E45" s="39" t="s">
        <v>276</v>
      </c>
      <c r="F45" s="43">
        <v>0</v>
      </c>
      <c r="G45" s="43">
        <v>0</v>
      </c>
      <c r="H45" s="43">
        <v>0</v>
      </c>
      <c r="I45" s="43">
        <v>0</v>
      </c>
    </row>
    <row r="46" spans="1:9" x14ac:dyDescent="0.25">
      <c r="A46" s="41" t="s">
        <v>279</v>
      </c>
      <c r="B46" s="41">
        <v>10</v>
      </c>
      <c r="C46" s="41" t="s">
        <v>275</v>
      </c>
      <c r="D46" s="42"/>
      <c r="E46" s="44" t="s">
        <v>277</v>
      </c>
      <c r="F46" s="43">
        <v>2</v>
      </c>
      <c r="G46" s="43">
        <v>1</v>
      </c>
      <c r="H46" s="43">
        <v>0</v>
      </c>
      <c r="I46" s="43">
        <v>0</v>
      </c>
    </row>
    <row r="47" spans="1:9" x14ac:dyDescent="0.25">
      <c r="A47" s="41" t="s">
        <v>279</v>
      </c>
      <c r="B47" s="41">
        <v>10</v>
      </c>
      <c r="C47" s="41" t="s">
        <v>275</v>
      </c>
      <c r="D47" s="42"/>
      <c r="E47" s="39" t="s">
        <v>276</v>
      </c>
      <c r="F47" s="43">
        <v>0</v>
      </c>
      <c r="G47" s="43">
        <v>0</v>
      </c>
      <c r="H47" s="43">
        <v>0</v>
      </c>
      <c r="I47" s="43">
        <v>0</v>
      </c>
    </row>
    <row r="48" spans="1:9" x14ac:dyDescent="0.25">
      <c r="A48" s="41" t="s">
        <v>279</v>
      </c>
      <c r="B48" s="41">
        <v>10</v>
      </c>
      <c r="C48" s="41" t="s">
        <v>275</v>
      </c>
      <c r="D48" s="42"/>
      <c r="E48" s="44" t="s">
        <v>277</v>
      </c>
      <c r="F48" s="43">
        <v>2.5</v>
      </c>
      <c r="G48" s="43">
        <v>0</v>
      </c>
      <c r="H48" s="43">
        <v>0</v>
      </c>
      <c r="I48" s="43">
        <v>0</v>
      </c>
    </row>
    <row r="49" spans="1:9" x14ac:dyDescent="0.25">
      <c r="A49" s="41" t="s">
        <v>279</v>
      </c>
      <c r="B49" s="41">
        <v>10</v>
      </c>
      <c r="C49" s="41" t="s">
        <v>275</v>
      </c>
      <c r="D49" s="42"/>
      <c r="E49" s="39" t="s">
        <v>276</v>
      </c>
      <c r="F49" s="43">
        <v>0</v>
      </c>
      <c r="G49" s="43">
        <v>0</v>
      </c>
      <c r="H49" s="43">
        <v>0</v>
      </c>
      <c r="I49" s="43">
        <v>0</v>
      </c>
    </row>
    <row r="50" spans="1:9" x14ac:dyDescent="0.25">
      <c r="A50" s="41" t="s">
        <v>279</v>
      </c>
      <c r="B50" s="41">
        <v>10</v>
      </c>
      <c r="C50" s="41" t="s">
        <v>275</v>
      </c>
      <c r="D50" s="42"/>
      <c r="E50" s="44" t="s">
        <v>277</v>
      </c>
      <c r="F50" s="43">
        <v>3</v>
      </c>
      <c r="G50" s="43">
        <v>2</v>
      </c>
      <c r="H50" s="43">
        <v>0</v>
      </c>
      <c r="I50" s="43">
        <v>0</v>
      </c>
    </row>
    <row r="51" spans="1:9" x14ac:dyDescent="0.25">
      <c r="A51" s="41" t="s">
        <v>279</v>
      </c>
      <c r="B51" s="41">
        <v>10</v>
      </c>
      <c r="C51" s="41" t="s">
        <v>275</v>
      </c>
      <c r="D51" s="42"/>
      <c r="E51" s="39" t="s">
        <v>276</v>
      </c>
      <c r="F51" s="43">
        <v>0</v>
      </c>
      <c r="G51" s="43">
        <v>0</v>
      </c>
      <c r="H51" s="43">
        <v>0</v>
      </c>
      <c r="I51" s="43">
        <v>0</v>
      </c>
    </row>
    <row r="52" spans="1:9" x14ac:dyDescent="0.25">
      <c r="A52" s="41" t="s">
        <v>279</v>
      </c>
      <c r="B52" s="41">
        <v>10</v>
      </c>
      <c r="C52" s="41" t="s">
        <v>275</v>
      </c>
      <c r="D52" s="42"/>
      <c r="E52" s="44" t="s">
        <v>277</v>
      </c>
      <c r="F52" s="43">
        <v>3.5</v>
      </c>
      <c r="G52" s="43">
        <v>0</v>
      </c>
      <c r="H52" s="43">
        <v>0</v>
      </c>
      <c r="I52" s="43">
        <v>0</v>
      </c>
    </row>
    <row r="53" spans="1:9" x14ac:dyDescent="0.25">
      <c r="A53" s="41" t="s">
        <v>279</v>
      </c>
      <c r="B53" s="41">
        <v>10</v>
      </c>
      <c r="C53" s="41" t="s">
        <v>275</v>
      </c>
      <c r="D53" s="42"/>
      <c r="E53" s="39" t="s">
        <v>276</v>
      </c>
      <c r="F53" s="43">
        <v>0</v>
      </c>
      <c r="G53" s="43">
        <v>0</v>
      </c>
      <c r="H53" s="43">
        <v>0</v>
      </c>
      <c r="I53" s="43">
        <v>0</v>
      </c>
    </row>
    <row r="54" spans="1:9" x14ac:dyDescent="0.25">
      <c r="A54" s="41" t="s">
        <v>279</v>
      </c>
      <c r="B54" s="41">
        <v>10</v>
      </c>
      <c r="C54" s="41" t="s">
        <v>275</v>
      </c>
      <c r="D54" s="42"/>
      <c r="E54" s="44" t="s">
        <v>277</v>
      </c>
      <c r="F54" s="43">
        <v>2</v>
      </c>
      <c r="G54" s="43">
        <v>1.5</v>
      </c>
      <c r="H54" s="43">
        <v>0</v>
      </c>
      <c r="I54" s="43">
        <v>0</v>
      </c>
    </row>
    <row r="55" spans="1:9" x14ac:dyDescent="0.25">
      <c r="A55" s="41" t="s">
        <v>279</v>
      </c>
      <c r="B55" s="41">
        <v>10</v>
      </c>
      <c r="C55" s="41" t="s">
        <v>275</v>
      </c>
      <c r="D55" s="42"/>
      <c r="E55" s="39" t="s">
        <v>276</v>
      </c>
      <c r="F55" s="43">
        <v>0</v>
      </c>
      <c r="G55" s="43">
        <v>0</v>
      </c>
      <c r="H55" s="43">
        <v>0</v>
      </c>
      <c r="I55" s="43">
        <v>0</v>
      </c>
    </row>
    <row r="56" spans="1:9" x14ac:dyDescent="0.25">
      <c r="A56" s="41" t="s">
        <v>279</v>
      </c>
      <c r="B56" s="41">
        <v>10</v>
      </c>
      <c r="C56" s="41" t="s">
        <v>275</v>
      </c>
      <c r="D56" s="42"/>
      <c r="E56" s="44" t="s">
        <v>277</v>
      </c>
      <c r="F56" s="43">
        <v>2.5</v>
      </c>
      <c r="G56" s="43">
        <v>1</v>
      </c>
      <c r="H56" s="43">
        <v>0</v>
      </c>
      <c r="I56" s="43">
        <v>0</v>
      </c>
    </row>
    <row r="57" spans="1:9" x14ac:dyDescent="0.25">
      <c r="A57" s="41" t="s">
        <v>279</v>
      </c>
      <c r="B57" s="41">
        <v>10</v>
      </c>
      <c r="C57" s="41" t="s">
        <v>275</v>
      </c>
      <c r="D57" s="42"/>
      <c r="E57" s="39" t="s">
        <v>276</v>
      </c>
      <c r="F57" s="43">
        <v>0</v>
      </c>
      <c r="G57" s="43">
        <v>0</v>
      </c>
      <c r="H57" s="43">
        <v>0</v>
      </c>
      <c r="I57" s="43">
        <v>0</v>
      </c>
    </row>
    <row r="58" spans="1:9" x14ac:dyDescent="0.25">
      <c r="A58" s="41" t="s">
        <v>279</v>
      </c>
      <c r="B58" s="41">
        <v>10</v>
      </c>
      <c r="C58" s="41" t="s">
        <v>275</v>
      </c>
      <c r="D58" s="42"/>
      <c r="E58" s="44" t="s">
        <v>277</v>
      </c>
      <c r="F58" s="43">
        <v>2.5</v>
      </c>
      <c r="G58" s="43">
        <v>0.5</v>
      </c>
      <c r="H58" s="43">
        <v>0</v>
      </c>
      <c r="I58" s="43">
        <v>0</v>
      </c>
    </row>
    <row r="59" spans="1:9" x14ac:dyDescent="0.25">
      <c r="A59" s="41" t="s">
        <v>279</v>
      </c>
      <c r="B59" s="41">
        <v>10</v>
      </c>
      <c r="C59" s="41" t="s">
        <v>275</v>
      </c>
      <c r="D59" s="42"/>
      <c r="E59" s="39" t="s">
        <v>276</v>
      </c>
      <c r="F59" s="43">
        <v>0</v>
      </c>
      <c r="G59" s="43">
        <v>0</v>
      </c>
      <c r="H59" s="43">
        <v>0</v>
      </c>
      <c r="I59" s="43">
        <v>0</v>
      </c>
    </row>
    <row r="60" spans="1:9" x14ac:dyDescent="0.25">
      <c r="A60" s="41" t="s">
        <v>279</v>
      </c>
      <c r="B60" s="41">
        <v>10</v>
      </c>
      <c r="C60" s="41" t="s">
        <v>275</v>
      </c>
      <c r="D60" s="42"/>
      <c r="E60" s="44" t="s">
        <v>277</v>
      </c>
      <c r="F60" s="43">
        <v>2.5</v>
      </c>
      <c r="G60" s="43">
        <v>0</v>
      </c>
      <c r="H60" s="43">
        <v>0</v>
      </c>
      <c r="I60" s="43">
        <v>0</v>
      </c>
    </row>
    <row r="61" spans="1:9" x14ac:dyDescent="0.25">
      <c r="A61" s="41" t="s">
        <v>279</v>
      </c>
      <c r="B61" s="41">
        <v>10</v>
      </c>
      <c r="C61" s="41" t="s">
        <v>278</v>
      </c>
      <c r="D61" s="42"/>
      <c r="E61" s="44" t="s">
        <v>277</v>
      </c>
      <c r="F61" s="43">
        <v>2.5</v>
      </c>
      <c r="G61" s="43">
        <v>0</v>
      </c>
      <c r="H61" s="43">
        <v>0</v>
      </c>
      <c r="I61" s="43">
        <v>0</v>
      </c>
    </row>
    <row r="62" spans="1:9" x14ac:dyDescent="0.25">
      <c r="A62" s="41" t="s">
        <v>279</v>
      </c>
      <c r="B62" s="41">
        <v>10</v>
      </c>
      <c r="C62" s="41" t="s">
        <v>278</v>
      </c>
      <c r="D62" s="42"/>
      <c r="E62" s="39" t="s">
        <v>276</v>
      </c>
      <c r="F62" s="43">
        <v>0.5</v>
      </c>
      <c r="G62" s="43">
        <v>0</v>
      </c>
      <c r="H62" s="43">
        <v>0</v>
      </c>
      <c r="I62" s="43">
        <v>0</v>
      </c>
    </row>
    <row r="63" spans="1:9" x14ac:dyDescent="0.25">
      <c r="A63" s="41" t="s">
        <v>279</v>
      </c>
      <c r="B63" s="41">
        <v>10</v>
      </c>
      <c r="C63" s="41" t="s">
        <v>278</v>
      </c>
      <c r="D63" s="42"/>
      <c r="E63" s="44" t="s">
        <v>277</v>
      </c>
      <c r="F63" s="43">
        <v>3</v>
      </c>
      <c r="G63" s="43">
        <v>0</v>
      </c>
      <c r="H63" s="43">
        <v>0</v>
      </c>
      <c r="I63" s="43">
        <v>0</v>
      </c>
    </row>
    <row r="64" spans="1:9" x14ac:dyDescent="0.25">
      <c r="A64" s="41" t="s">
        <v>279</v>
      </c>
      <c r="B64" s="41">
        <v>10</v>
      </c>
      <c r="C64" s="41" t="s">
        <v>278</v>
      </c>
      <c r="D64" s="42"/>
      <c r="E64" s="39" t="s">
        <v>276</v>
      </c>
      <c r="F64" s="43">
        <v>1</v>
      </c>
      <c r="G64" s="43">
        <v>0</v>
      </c>
      <c r="H64" s="43">
        <v>0</v>
      </c>
      <c r="I64" s="43">
        <v>0</v>
      </c>
    </row>
    <row r="65" spans="1:9" x14ac:dyDescent="0.25">
      <c r="A65" s="41" t="s">
        <v>279</v>
      </c>
      <c r="B65" s="41">
        <v>10</v>
      </c>
      <c r="C65" s="41" t="s">
        <v>278</v>
      </c>
      <c r="D65" s="42"/>
      <c r="E65" s="44" t="s">
        <v>277</v>
      </c>
      <c r="F65" s="43">
        <v>2</v>
      </c>
      <c r="G65" s="43">
        <v>0</v>
      </c>
      <c r="H65" s="43">
        <v>0</v>
      </c>
      <c r="I65" s="43">
        <v>0</v>
      </c>
    </row>
    <row r="66" spans="1:9" x14ac:dyDescent="0.25">
      <c r="A66" s="41" t="s">
        <v>279</v>
      </c>
      <c r="B66" s="41">
        <v>10</v>
      </c>
      <c r="C66" s="41" t="s">
        <v>278</v>
      </c>
      <c r="D66" s="42"/>
      <c r="E66" s="39" t="s">
        <v>276</v>
      </c>
      <c r="F66" s="43">
        <v>0</v>
      </c>
      <c r="G66" s="43">
        <v>0</v>
      </c>
      <c r="H66" s="43">
        <v>0</v>
      </c>
      <c r="I66" s="43">
        <v>0</v>
      </c>
    </row>
    <row r="67" spans="1:9" x14ac:dyDescent="0.25">
      <c r="A67" s="41" t="s">
        <v>279</v>
      </c>
      <c r="B67" s="41">
        <v>10</v>
      </c>
      <c r="C67" s="41" t="s">
        <v>278</v>
      </c>
      <c r="D67" s="42"/>
      <c r="E67" s="44" t="s">
        <v>277</v>
      </c>
      <c r="F67" s="43">
        <v>2.5</v>
      </c>
      <c r="G67" s="43">
        <v>0.5</v>
      </c>
      <c r="H67" s="43">
        <v>0</v>
      </c>
      <c r="I67" s="43">
        <v>0</v>
      </c>
    </row>
    <row r="68" spans="1:9" x14ac:dyDescent="0.25">
      <c r="A68" s="41" t="s">
        <v>279</v>
      </c>
      <c r="B68" s="41">
        <v>10</v>
      </c>
      <c r="C68" s="41" t="s">
        <v>278</v>
      </c>
      <c r="D68" s="42"/>
      <c r="E68" s="39" t="s">
        <v>276</v>
      </c>
      <c r="F68" s="43">
        <v>0</v>
      </c>
      <c r="G68" s="43">
        <v>0</v>
      </c>
      <c r="H68" s="43">
        <v>0</v>
      </c>
      <c r="I68" s="43">
        <v>0</v>
      </c>
    </row>
    <row r="69" spans="1:9" x14ac:dyDescent="0.25">
      <c r="A69" s="41" t="s">
        <v>279</v>
      </c>
      <c r="B69" s="41">
        <v>10</v>
      </c>
      <c r="C69" s="41" t="s">
        <v>278</v>
      </c>
      <c r="D69" s="42"/>
      <c r="E69" s="44" t="s">
        <v>277</v>
      </c>
      <c r="F69" s="43">
        <v>2.5</v>
      </c>
      <c r="G69" s="43">
        <v>0.5</v>
      </c>
      <c r="H69" s="43">
        <v>0</v>
      </c>
      <c r="I69" s="43">
        <v>0</v>
      </c>
    </row>
    <row r="70" spans="1:9" x14ac:dyDescent="0.25">
      <c r="A70" s="41" t="s">
        <v>279</v>
      </c>
      <c r="B70" s="41">
        <v>10</v>
      </c>
      <c r="C70" s="41" t="s">
        <v>278</v>
      </c>
      <c r="D70" s="42"/>
      <c r="E70" s="39" t="s">
        <v>276</v>
      </c>
      <c r="F70" s="43">
        <v>1</v>
      </c>
      <c r="G70" s="43">
        <v>0</v>
      </c>
      <c r="H70" s="43">
        <v>0</v>
      </c>
      <c r="I70" s="43">
        <v>0</v>
      </c>
    </row>
    <row r="71" spans="1:9" x14ac:dyDescent="0.25">
      <c r="A71" s="41" t="s">
        <v>279</v>
      </c>
      <c r="B71" s="41">
        <v>10</v>
      </c>
      <c r="C71" s="41" t="s">
        <v>278</v>
      </c>
      <c r="D71" s="42"/>
      <c r="E71" s="44" t="s">
        <v>277</v>
      </c>
      <c r="F71" s="43">
        <v>2</v>
      </c>
      <c r="G71" s="43">
        <v>0.5</v>
      </c>
      <c r="H71" s="43">
        <v>0</v>
      </c>
      <c r="I71" s="43">
        <v>0</v>
      </c>
    </row>
    <row r="72" spans="1:9" x14ac:dyDescent="0.25">
      <c r="A72" s="41" t="s">
        <v>279</v>
      </c>
      <c r="B72" s="41">
        <v>10</v>
      </c>
      <c r="C72" s="41" t="s">
        <v>278</v>
      </c>
      <c r="D72" s="42"/>
      <c r="E72" s="39" t="s">
        <v>276</v>
      </c>
      <c r="F72" s="43">
        <v>2.5</v>
      </c>
      <c r="G72" s="43">
        <v>0.5</v>
      </c>
      <c r="H72" s="43">
        <v>0</v>
      </c>
      <c r="I72" s="43">
        <v>0</v>
      </c>
    </row>
    <row r="73" spans="1:9" x14ac:dyDescent="0.25">
      <c r="A73" s="41" t="s">
        <v>279</v>
      </c>
      <c r="B73" s="41">
        <v>10</v>
      </c>
      <c r="C73" s="41" t="s">
        <v>278</v>
      </c>
      <c r="D73" s="42"/>
      <c r="E73" s="44" t="s">
        <v>277</v>
      </c>
      <c r="F73" s="43">
        <v>2.5</v>
      </c>
      <c r="G73" s="43">
        <v>0.5</v>
      </c>
      <c r="H73" s="43">
        <v>0</v>
      </c>
      <c r="I73" s="43">
        <v>0</v>
      </c>
    </row>
    <row r="74" spans="1:9" x14ac:dyDescent="0.25">
      <c r="A74" s="41" t="s">
        <v>279</v>
      </c>
      <c r="B74" s="41">
        <v>10</v>
      </c>
      <c r="C74" s="41" t="s">
        <v>278</v>
      </c>
      <c r="D74" s="42"/>
      <c r="E74" s="39" t="s">
        <v>276</v>
      </c>
      <c r="F74" s="43">
        <v>0</v>
      </c>
      <c r="G74" s="43">
        <v>0</v>
      </c>
      <c r="H74" s="43">
        <v>0</v>
      </c>
      <c r="I74" s="43">
        <v>0</v>
      </c>
    </row>
    <row r="75" spans="1:9" x14ac:dyDescent="0.25">
      <c r="A75" s="41" t="s">
        <v>279</v>
      </c>
      <c r="B75" s="41">
        <v>10</v>
      </c>
      <c r="C75" s="41" t="s">
        <v>278</v>
      </c>
      <c r="D75" s="42"/>
      <c r="E75" s="44" t="s">
        <v>277</v>
      </c>
      <c r="F75" s="43">
        <v>2</v>
      </c>
      <c r="G75" s="43">
        <v>0</v>
      </c>
      <c r="H75" s="43">
        <v>0</v>
      </c>
      <c r="I75" s="43">
        <v>0</v>
      </c>
    </row>
    <row r="76" spans="1:9" x14ac:dyDescent="0.25">
      <c r="A76" s="41" t="s">
        <v>279</v>
      </c>
      <c r="B76" s="41">
        <v>10</v>
      </c>
      <c r="C76" s="41" t="s">
        <v>278</v>
      </c>
      <c r="D76" s="42"/>
      <c r="E76" s="39" t="s">
        <v>276</v>
      </c>
      <c r="F76" s="43">
        <v>1.5</v>
      </c>
      <c r="G76" s="43">
        <v>0.5</v>
      </c>
      <c r="H76" s="43">
        <v>0</v>
      </c>
      <c r="I76" s="43">
        <v>0</v>
      </c>
    </row>
    <row r="77" spans="1:9" x14ac:dyDescent="0.25">
      <c r="A77" s="41" t="s">
        <v>279</v>
      </c>
      <c r="B77" s="41">
        <v>10</v>
      </c>
      <c r="C77" s="41" t="s">
        <v>278</v>
      </c>
      <c r="D77" s="42"/>
      <c r="E77" s="44" t="s">
        <v>277</v>
      </c>
      <c r="F77" s="43">
        <v>2.5</v>
      </c>
      <c r="G77" s="43">
        <v>1.5</v>
      </c>
      <c r="H77" s="43">
        <v>0.5</v>
      </c>
      <c r="I77" s="43">
        <v>0</v>
      </c>
    </row>
    <row r="78" spans="1:9" x14ac:dyDescent="0.25">
      <c r="A78" s="41" t="s">
        <v>279</v>
      </c>
      <c r="B78" s="41">
        <v>10</v>
      </c>
      <c r="C78" s="41" t="s">
        <v>278</v>
      </c>
      <c r="D78" s="42"/>
      <c r="E78" s="39" t="s">
        <v>276</v>
      </c>
      <c r="F78" s="43">
        <v>0</v>
      </c>
      <c r="G78" s="43">
        <v>0</v>
      </c>
      <c r="H78" s="43">
        <v>0</v>
      </c>
      <c r="I78" s="43">
        <v>0</v>
      </c>
    </row>
    <row r="79" spans="1:9" x14ac:dyDescent="0.25">
      <c r="A79" s="41" t="s">
        <v>279</v>
      </c>
      <c r="B79" s="41">
        <v>10</v>
      </c>
      <c r="C79" s="41" t="s">
        <v>278</v>
      </c>
      <c r="D79" s="42"/>
      <c r="E79" s="44" t="s">
        <v>277</v>
      </c>
      <c r="F79" s="43">
        <v>3</v>
      </c>
      <c r="G79" s="43">
        <v>1.5</v>
      </c>
      <c r="H79" s="43">
        <v>0</v>
      </c>
      <c r="I79" s="43">
        <v>0</v>
      </c>
    </row>
    <row r="80" spans="1:9" x14ac:dyDescent="0.25">
      <c r="A80" s="41" t="s">
        <v>279</v>
      </c>
      <c r="B80" s="41">
        <v>10</v>
      </c>
      <c r="C80" s="41" t="s">
        <v>278</v>
      </c>
      <c r="D80" s="42"/>
      <c r="E80" s="39" t="s">
        <v>276</v>
      </c>
      <c r="F80" s="43">
        <v>0</v>
      </c>
      <c r="G80" s="43">
        <v>0</v>
      </c>
      <c r="H80" s="43">
        <v>0</v>
      </c>
      <c r="I80" s="43">
        <v>0</v>
      </c>
    </row>
    <row r="81" spans="1:9" x14ac:dyDescent="0.25">
      <c r="A81" s="41" t="s">
        <v>70</v>
      </c>
      <c r="B81" s="41">
        <v>10</v>
      </c>
      <c r="C81" s="41" t="s">
        <v>280</v>
      </c>
      <c r="D81" s="42"/>
      <c r="E81" s="39" t="s">
        <v>276</v>
      </c>
      <c r="F81" s="43">
        <v>0</v>
      </c>
      <c r="G81" s="43">
        <v>0</v>
      </c>
      <c r="H81" s="43">
        <v>0</v>
      </c>
      <c r="I81" s="43">
        <v>0</v>
      </c>
    </row>
    <row r="82" spans="1:9" x14ac:dyDescent="0.25">
      <c r="A82" s="41"/>
      <c r="B82" s="41"/>
      <c r="C82" s="41"/>
      <c r="D82" s="42"/>
      <c r="E82" s="44" t="s">
        <v>277</v>
      </c>
      <c r="F82" s="43">
        <v>2.5</v>
      </c>
      <c r="G82" s="43">
        <v>2</v>
      </c>
      <c r="H82" s="43">
        <v>0</v>
      </c>
      <c r="I82" s="43">
        <v>0</v>
      </c>
    </row>
    <row r="83" spans="1:9" x14ac:dyDescent="0.25">
      <c r="A83" s="41"/>
      <c r="B83" s="41"/>
      <c r="C83" s="41"/>
      <c r="D83" s="42"/>
      <c r="E83" s="39" t="s">
        <v>276</v>
      </c>
      <c r="F83" s="43">
        <v>0</v>
      </c>
      <c r="G83" s="43">
        <v>0</v>
      </c>
      <c r="H83" s="43">
        <v>0</v>
      </c>
      <c r="I83" s="43">
        <v>0</v>
      </c>
    </row>
    <row r="84" spans="1:9" x14ac:dyDescent="0.25">
      <c r="A84" s="41"/>
      <c r="B84" s="41"/>
      <c r="C84" s="41"/>
      <c r="D84" s="42"/>
      <c r="E84" s="44" t="s">
        <v>277</v>
      </c>
      <c r="F84" s="43">
        <v>2</v>
      </c>
      <c r="G84" s="43">
        <v>3</v>
      </c>
      <c r="H84" s="43">
        <v>3</v>
      </c>
      <c r="I84" s="43">
        <v>0</v>
      </c>
    </row>
    <row r="85" spans="1:9" x14ac:dyDescent="0.25">
      <c r="A85" s="41"/>
      <c r="B85" s="41"/>
      <c r="C85" s="41"/>
      <c r="D85" s="42"/>
      <c r="E85" s="39" t="s">
        <v>276</v>
      </c>
      <c r="F85" s="43">
        <v>0</v>
      </c>
      <c r="G85" s="43">
        <v>0</v>
      </c>
      <c r="H85" s="43">
        <v>0</v>
      </c>
      <c r="I85" s="43">
        <v>0</v>
      </c>
    </row>
    <row r="86" spans="1:9" x14ac:dyDescent="0.25">
      <c r="A86" s="41"/>
      <c r="B86" s="41"/>
      <c r="C86" s="41"/>
      <c r="D86" s="42"/>
      <c r="E86" s="44" t="s">
        <v>277</v>
      </c>
      <c r="F86" s="43">
        <v>2.5</v>
      </c>
      <c r="G86" s="43">
        <v>2</v>
      </c>
      <c r="H86" s="43">
        <v>0.5</v>
      </c>
      <c r="I86" s="43">
        <v>0</v>
      </c>
    </row>
    <row r="87" spans="1:9" x14ac:dyDescent="0.25">
      <c r="A87" s="41"/>
      <c r="B87" s="41"/>
      <c r="C87" s="41"/>
      <c r="D87" s="42"/>
      <c r="E87" s="39" t="s">
        <v>276</v>
      </c>
      <c r="F87" s="43">
        <v>0</v>
      </c>
      <c r="G87" s="43">
        <v>0</v>
      </c>
      <c r="H87" s="43">
        <v>0</v>
      </c>
      <c r="I87" s="43">
        <v>0</v>
      </c>
    </row>
    <row r="88" spans="1:9" x14ac:dyDescent="0.25">
      <c r="A88" s="41"/>
      <c r="B88" s="41"/>
      <c r="C88" s="41"/>
      <c r="D88" s="42"/>
      <c r="E88" s="44" t="s">
        <v>277</v>
      </c>
      <c r="F88" s="43">
        <v>1.5</v>
      </c>
      <c r="G88" s="43">
        <v>2</v>
      </c>
      <c r="H88" s="43">
        <v>0.5</v>
      </c>
      <c r="I88" s="43">
        <v>0</v>
      </c>
    </row>
    <row r="89" spans="1:9" x14ac:dyDescent="0.25">
      <c r="A89" s="41"/>
      <c r="B89" s="41"/>
      <c r="C89" s="41"/>
      <c r="D89" s="42"/>
      <c r="E89" s="39" t="s">
        <v>276</v>
      </c>
      <c r="F89" s="43">
        <v>0</v>
      </c>
      <c r="G89" s="43">
        <v>0</v>
      </c>
      <c r="H89" s="43">
        <v>0</v>
      </c>
      <c r="I89" s="43">
        <v>0</v>
      </c>
    </row>
    <row r="90" spans="1:9" x14ac:dyDescent="0.25">
      <c r="A90" s="41"/>
      <c r="B90" s="41"/>
      <c r="C90" s="41"/>
      <c r="D90" s="42"/>
      <c r="E90" s="44" t="s">
        <v>277</v>
      </c>
      <c r="F90" s="43">
        <v>1.5</v>
      </c>
      <c r="G90" s="43">
        <v>0</v>
      </c>
      <c r="H90" s="43">
        <v>0</v>
      </c>
      <c r="I90" s="43">
        <v>0</v>
      </c>
    </row>
    <row r="91" spans="1:9" x14ac:dyDescent="0.25">
      <c r="A91" s="41"/>
      <c r="B91" s="41"/>
      <c r="C91" s="41"/>
      <c r="D91" s="42"/>
      <c r="E91" s="39" t="s">
        <v>276</v>
      </c>
      <c r="F91" s="43">
        <v>0</v>
      </c>
      <c r="G91" s="43">
        <v>0</v>
      </c>
      <c r="H91" s="43">
        <v>0</v>
      </c>
      <c r="I91" s="43">
        <v>0</v>
      </c>
    </row>
    <row r="92" spans="1:9" x14ac:dyDescent="0.25">
      <c r="A92" s="41"/>
      <c r="B92" s="41"/>
      <c r="C92" s="41"/>
      <c r="D92" s="42"/>
      <c r="E92" s="44" t="s">
        <v>277</v>
      </c>
      <c r="F92" s="43">
        <v>2</v>
      </c>
      <c r="G92" s="43">
        <v>2</v>
      </c>
      <c r="H92" s="43">
        <v>0.5</v>
      </c>
      <c r="I92" s="43">
        <v>0</v>
      </c>
    </row>
    <row r="93" spans="1:9" x14ac:dyDescent="0.25">
      <c r="A93" s="41"/>
      <c r="B93" s="41"/>
      <c r="C93" s="41"/>
      <c r="D93" s="42"/>
      <c r="E93" s="39" t="s">
        <v>276</v>
      </c>
      <c r="F93" s="43">
        <v>0</v>
      </c>
      <c r="G93" s="43">
        <v>0</v>
      </c>
      <c r="H93" s="43">
        <v>0</v>
      </c>
      <c r="I93" s="43">
        <v>0</v>
      </c>
    </row>
    <row r="94" spans="1:9" x14ac:dyDescent="0.25">
      <c r="A94" s="41"/>
      <c r="B94" s="41"/>
      <c r="C94" s="41"/>
      <c r="D94" s="42"/>
      <c r="E94" s="44" t="s">
        <v>277</v>
      </c>
      <c r="F94" s="43">
        <v>3</v>
      </c>
      <c r="G94" s="43">
        <v>3</v>
      </c>
      <c r="H94" s="43">
        <v>3</v>
      </c>
      <c r="I94" s="43">
        <v>0</v>
      </c>
    </row>
    <row r="95" spans="1:9" x14ac:dyDescent="0.25">
      <c r="A95" s="41"/>
      <c r="B95" s="41"/>
      <c r="C95" s="41"/>
      <c r="D95" s="42"/>
      <c r="E95" s="39" t="s">
        <v>276</v>
      </c>
      <c r="F95" s="43">
        <v>0</v>
      </c>
      <c r="G95" s="43">
        <v>0</v>
      </c>
      <c r="H95" s="43">
        <v>0</v>
      </c>
      <c r="I95" s="43">
        <v>0</v>
      </c>
    </row>
    <row r="96" spans="1:9" x14ac:dyDescent="0.25">
      <c r="A96" s="41"/>
      <c r="B96" s="41"/>
      <c r="C96" s="41"/>
      <c r="D96" s="42"/>
      <c r="E96" s="44" t="s">
        <v>277</v>
      </c>
      <c r="F96" s="43">
        <v>3</v>
      </c>
      <c r="G96" s="43">
        <v>3</v>
      </c>
      <c r="H96" s="43">
        <v>3</v>
      </c>
      <c r="I96" s="43">
        <v>0</v>
      </c>
    </row>
    <row r="97" spans="1:9" x14ac:dyDescent="0.25">
      <c r="A97" s="41"/>
      <c r="B97" s="41"/>
      <c r="C97" s="41"/>
      <c r="D97" s="42"/>
      <c r="E97" s="39" t="s">
        <v>276</v>
      </c>
      <c r="F97" s="43">
        <v>0</v>
      </c>
      <c r="G97" s="43">
        <v>0</v>
      </c>
      <c r="H97" s="43">
        <v>0</v>
      </c>
      <c r="I97" s="43">
        <v>0</v>
      </c>
    </row>
    <row r="98" spans="1:9" x14ac:dyDescent="0.25">
      <c r="A98" s="41"/>
      <c r="B98" s="41"/>
      <c r="C98" s="41"/>
      <c r="D98" s="42"/>
      <c r="E98" s="44" t="s">
        <v>277</v>
      </c>
      <c r="F98" s="43">
        <v>2.5</v>
      </c>
      <c r="G98" s="43">
        <v>3.5</v>
      </c>
      <c r="H98" s="43">
        <v>3.5</v>
      </c>
      <c r="I98" s="43">
        <v>0</v>
      </c>
    </row>
    <row r="99" spans="1:9" x14ac:dyDescent="0.25">
      <c r="A99" s="41"/>
      <c r="B99" s="41"/>
      <c r="C99" s="41"/>
      <c r="D99" s="42"/>
      <c r="E99" s="39" t="s">
        <v>276</v>
      </c>
      <c r="F99" s="43">
        <v>0</v>
      </c>
      <c r="G99" s="43">
        <v>0</v>
      </c>
      <c r="H99" s="43">
        <v>0</v>
      </c>
      <c r="I99" s="43">
        <v>0</v>
      </c>
    </row>
    <row r="100" spans="1:9" x14ac:dyDescent="0.25">
      <c r="A100" s="41"/>
      <c r="B100" s="41"/>
      <c r="C100" s="41" t="s">
        <v>281</v>
      </c>
      <c r="D100" s="42"/>
      <c r="E100" s="39" t="s">
        <v>276</v>
      </c>
      <c r="F100" s="43">
        <v>0</v>
      </c>
      <c r="G100" s="43">
        <v>0</v>
      </c>
      <c r="H100" s="43">
        <v>0</v>
      </c>
      <c r="I100" s="43">
        <v>0</v>
      </c>
    </row>
    <row r="101" spans="1:9" x14ac:dyDescent="0.25">
      <c r="A101" s="41"/>
      <c r="B101" s="41"/>
      <c r="C101" s="41"/>
      <c r="D101" s="42"/>
      <c r="E101" s="44" t="s">
        <v>277</v>
      </c>
      <c r="F101" s="43">
        <v>2</v>
      </c>
      <c r="G101" s="43">
        <v>1</v>
      </c>
      <c r="H101" s="43">
        <v>0</v>
      </c>
      <c r="I101" s="43">
        <v>0</v>
      </c>
    </row>
    <row r="102" spans="1:9" x14ac:dyDescent="0.25">
      <c r="A102" s="41"/>
      <c r="B102" s="41"/>
      <c r="C102" s="41"/>
      <c r="D102" s="42"/>
      <c r="E102" s="39" t="s">
        <v>276</v>
      </c>
      <c r="F102" s="43">
        <v>0</v>
      </c>
      <c r="G102" s="43">
        <v>0</v>
      </c>
      <c r="H102" s="43">
        <v>0</v>
      </c>
      <c r="I102" s="43">
        <v>0</v>
      </c>
    </row>
    <row r="103" spans="1:9" x14ac:dyDescent="0.25">
      <c r="A103" s="41"/>
      <c r="B103" s="41"/>
      <c r="C103" s="41"/>
      <c r="D103" s="42"/>
      <c r="E103" s="44" t="s">
        <v>277</v>
      </c>
      <c r="F103" s="43">
        <v>1.5</v>
      </c>
      <c r="G103" s="43">
        <v>1.5</v>
      </c>
      <c r="H103" s="43">
        <v>0</v>
      </c>
      <c r="I103" s="43">
        <v>0</v>
      </c>
    </row>
    <row r="104" spans="1:9" x14ac:dyDescent="0.25">
      <c r="A104" s="41"/>
      <c r="B104" s="41"/>
      <c r="C104" s="41"/>
      <c r="D104" s="42"/>
      <c r="E104" s="39" t="s">
        <v>276</v>
      </c>
      <c r="F104" s="43">
        <v>0</v>
      </c>
      <c r="G104" s="43">
        <v>0</v>
      </c>
      <c r="H104" s="43">
        <v>0</v>
      </c>
      <c r="I104" s="43">
        <v>0</v>
      </c>
    </row>
    <row r="105" spans="1:9" x14ac:dyDescent="0.25">
      <c r="A105" s="41"/>
      <c r="B105" s="41"/>
      <c r="C105" s="41"/>
      <c r="D105" s="42"/>
      <c r="E105" s="44" t="s">
        <v>277</v>
      </c>
      <c r="F105" s="43">
        <v>1.5</v>
      </c>
      <c r="G105" s="43">
        <v>2.5</v>
      </c>
      <c r="H105" s="43">
        <v>2</v>
      </c>
      <c r="I105" s="43">
        <v>0</v>
      </c>
    </row>
    <row r="106" spans="1:9" x14ac:dyDescent="0.25">
      <c r="A106" s="41"/>
      <c r="B106" s="41"/>
      <c r="C106" s="41"/>
      <c r="D106" s="42"/>
      <c r="E106" s="39" t="s">
        <v>276</v>
      </c>
      <c r="F106" s="43">
        <v>0</v>
      </c>
      <c r="G106" s="43">
        <v>0</v>
      </c>
      <c r="H106" s="43">
        <v>0</v>
      </c>
      <c r="I106" s="43">
        <v>0</v>
      </c>
    </row>
    <row r="107" spans="1:9" x14ac:dyDescent="0.25">
      <c r="A107" s="41"/>
      <c r="B107" s="41"/>
      <c r="C107" s="41"/>
      <c r="D107" s="42"/>
      <c r="E107" s="44" t="s">
        <v>277</v>
      </c>
      <c r="F107" s="43">
        <v>3</v>
      </c>
      <c r="G107" s="43">
        <v>3</v>
      </c>
      <c r="H107" s="43">
        <v>2</v>
      </c>
      <c r="I107" s="43">
        <v>0</v>
      </c>
    </row>
    <row r="108" spans="1:9" x14ac:dyDescent="0.25">
      <c r="A108" s="41"/>
      <c r="B108" s="41"/>
      <c r="C108" s="41"/>
      <c r="D108" s="42"/>
      <c r="E108" s="39" t="s">
        <v>276</v>
      </c>
      <c r="F108" s="43">
        <v>0</v>
      </c>
      <c r="G108" s="43">
        <v>0</v>
      </c>
      <c r="H108" s="43">
        <v>0</v>
      </c>
      <c r="I108" s="43">
        <v>0</v>
      </c>
    </row>
    <row r="109" spans="1:9" x14ac:dyDescent="0.25">
      <c r="A109" s="41"/>
      <c r="B109" s="41"/>
      <c r="C109" s="41"/>
      <c r="D109" s="42"/>
      <c r="E109" s="44" t="s">
        <v>277</v>
      </c>
      <c r="F109" s="43">
        <v>2.5</v>
      </c>
      <c r="G109" s="43">
        <v>2.5</v>
      </c>
      <c r="H109" s="43">
        <v>2</v>
      </c>
      <c r="I109" s="43">
        <v>0</v>
      </c>
    </row>
    <row r="110" spans="1:9" x14ac:dyDescent="0.25">
      <c r="A110" s="41"/>
      <c r="B110" s="41"/>
      <c r="C110" s="41"/>
      <c r="D110" s="42"/>
      <c r="E110" s="39" t="s">
        <v>276</v>
      </c>
      <c r="F110" s="43">
        <v>0</v>
      </c>
      <c r="G110" s="43">
        <v>0</v>
      </c>
      <c r="H110" s="43">
        <v>0</v>
      </c>
      <c r="I110" s="43">
        <v>0</v>
      </c>
    </row>
    <row r="111" spans="1:9" x14ac:dyDescent="0.25">
      <c r="A111" s="41"/>
      <c r="B111" s="41"/>
      <c r="C111" s="41"/>
      <c r="D111" s="42"/>
      <c r="E111" s="44" t="s">
        <v>277</v>
      </c>
      <c r="F111" s="43">
        <v>3</v>
      </c>
      <c r="G111" s="43">
        <v>3.5</v>
      </c>
      <c r="H111" s="43">
        <v>3.5</v>
      </c>
      <c r="I111" s="43">
        <v>0</v>
      </c>
    </row>
    <row r="112" spans="1:9" x14ac:dyDescent="0.25">
      <c r="A112" s="41"/>
      <c r="B112" s="41"/>
      <c r="C112" s="41"/>
      <c r="D112" s="42"/>
      <c r="E112" s="39" t="s">
        <v>276</v>
      </c>
      <c r="F112" s="43">
        <v>0</v>
      </c>
      <c r="G112" s="43">
        <v>0</v>
      </c>
      <c r="H112" s="43">
        <v>0</v>
      </c>
      <c r="I112" s="43">
        <v>0</v>
      </c>
    </row>
    <row r="113" spans="1:9" x14ac:dyDescent="0.25">
      <c r="A113" s="41"/>
      <c r="B113" s="41"/>
      <c r="C113" s="41"/>
      <c r="D113" s="42"/>
      <c r="E113" s="44" t="s">
        <v>277</v>
      </c>
      <c r="F113" s="43">
        <v>3</v>
      </c>
      <c r="G113" s="43">
        <v>2.5</v>
      </c>
      <c r="H113" s="43">
        <v>0</v>
      </c>
      <c r="I113" s="43">
        <v>0</v>
      </c>
    </row>
    <row r="114" spans="1:9" x14ac:dyDescent="0.25">
      <c r="A114" s="41"/>
      <c r="B114" s="41"/>
      <c r="C114" s="41"/>
      <c r="D114" s="42"/>
      <c r="E114" s="39" t="s">
        <v>276</v>
      </c>
      <c r="F114" s="43">
        <v>0</v>
      </c>
      <c r="G114" s="43">
        <v>0</v>
      </c>
      <c r="H114" s="43">
        <v>0</v>
      </c>
      <c r="I114" s="43">
        <v>0</v>
      </c>
    </row>
    <row r="115" spans="1:9" x14ac:dyDescent="0.25">
      <c r="A115" s="41"/>
      <c r="B115" s="41"/>
      <c r="C115" s="41"/>
      <c r="D115" s="42"/>
      <c r="E115" s="44" t="s">
        <v>277</v>
      </c>
      <c r="F115" s="43">
        <v>2</v>
      </c>
      <c r="G115" s="43">
        <v>2</v>
      </c>
      <c r="H115" s="43">
        <v>0.5</v>
      </c>
      <c r="I115" s="43">
        <v>0</v>
      </c>
    </row>
    <row r="116" spans="1:9" x14ac:dyDescent="0.25">
      <c r="A116" s="41"/>
      <c r="B116" s="41"/>
      <c r="C116" s="41"/>
      <c r="D116" s="42"/>
      <c r="E116" s="39" t="s">
        <v>276</v>
      </c>
      <c r="F116" s="43">
        <v>0</v>
      </c>
      <c r="G116" s="43">
        <v>0</v>
      </c>
      <c r="H116" s="43">
        <v>0</v>
      </c>
      <c r="I116" s="43">
        <v>0</v>
      </c>
    </row>
    <row r="117" spans="1:9" x14ac:dyDescent="0.25">
      <c r="A117" s="41" t="s">
        <v>282</v>
      </c>
      <c r="B117" s="41">
        <v>10</v>
      </c>
      <c r="C117" s="41" t="s">
        <v>275</v>
      </c>
      <c r="D117" s="42"/>
      <c r="E117" s="39" t="s">
        <v>276</v>
      </c>
      <c r="F117" s="43">
        <v>0</v>
      </c>
      <c r="G117" s="43">
        <v>0</v>
      </c>
      <c r="H117" s="43">
        <v>0</v>
      </c>
      <c r="I117" s="43">
        <v>0</v>
      </c>
    </row>
    <row r="118" spans="1:9" x14ac:dyDescent="0.25">
      <c r="A118" s="41"/>
      <c r="B118" s="41"/>
      <c r="C118" s="41"/>
      <c r="D118" s="42"/>
      <c r="E118" s="44" t="s">
        <v>277</v>
      </c>
      <c r="F118" s="43">
        <v>3.5</v>
      </c>
      <c r="G118" s="43">
        <v>2</v>
      </c>
      <c r="H118" s="43">
        <v>0</v>
      </c>
      <c r="I118" s="43">
        <v>0</v>
      </c>
    </row>
    <row r="119" spans="1:9" x14ac:dyDescent="0.25">
      <c r="A119" s="41"/>
      <c r="B119" s="41"/>
      <c r="C119" s="41"/>
      <c r="D119" s="42"/>
      <c r="E119" s="39" t="s">
        <v>276</v>
      </c>
      <c r="F119" s="43">
        <v>0</v>
      </c>
      <c r="G119" s="43">
        <v>0</v>
      </c>
      <c r="H119" s="43">
        <v>0</v>
      </c>
      <c r="I119" s="43">
        <v>0</v>
      </c>
    </row>
    <row r="120" spans="1:9" x14ac:dyDescent="0.25">
      <c r="A120" s="41"/>
      <c r="B120" s="41"/>
      <c r="C120" s="41"/>
      <c r="D120" s="42"/>
      <c r="E120" s="44" t="s">
        <v>277</v>
      </c>
      <c r="F120" s="43">
        <v>2.5</v>
      </c>
      <c r="G120" s="43">
        <v>0</v>
      </c>
      <c r="H120" s="43">
        <v>0</v>
      </c>
      <c r="I120" s="43">
        <v>0</v>
      </c>
    </row>
    <row r="121" spans="1:9" x14ac:dyDescent="0.25">
      <c r="A121" s="41"/>
      <c r="B121" s="41"/>
      <c r="C121" s="41"/>
      <c r="D121" s="42"/>
      <c r="E121" s="39" t="s">
        <v>276</v>
      </c>
      <c r="F121" s="43">
        <v>0</v>
      </c>
      <c r="G121" s="43">
        <v>0</v>
      </c>
      <c r="H121" s="43">
        <v>0</v>
      </c>
      <c r="I121" s="43">
        <v>0</v>
      </c>
    </row>
    <row r="122" spans="1:9" x14ac:dyDescent="0.25">
      <c r="A122" s="41"/>
      <c r="B122" s="41"/>
      <c r="C122" s="41"/>
      <c r="D122" s="42"/>
      <c r="E122" s="44" t="s">
        <v>277</v>
      </c>
      <c r="F122" s="43">
        <v>2</v>
      </c>
      <c r="G122" s="43">
        <v>0</v>
      </c>
      <c r="H122" s="43">
        <v>0</v>
      </c>
      <c r="I122" s="43">
        <v>0</v>
      </c>
    </row>
    <row r="123" spans="1:9" x14ac:dyDescent="0.25">
      <c r="A123" s="41"/>
      <c r="B123" s="41"/>
      <c r="C123" s="41"/>
      <c r="D123" s="42"/>
      <c r="E123" s="39" t="s">
        <v>276</v>
      </c>
      <c r="F123" s="43">
        <v>0.5</v>
      </c>
      <c r="G123" s="43">
        <v>0</v>
      </c>
      <c r="H123" s="43">
        <v>0</v>
      </c>
      <c r="I123" s="43">
        <v>0</v>
      </c>
    </row>
    <row r="124" spans="1:9" x14ac:dyDescent="0.25">
      <c r="A124" s="41"/>
      <c r="B124" s="41"/>
      <c r="C124" s="41"/>
      <c r="D124" s="42"/>
      <c r="E124" s="44" t="s">
        <v>277</v>
      </c>
      <c r="F124" s="43">
        <v>2</v>
      </c>
      <c r="G124" s="43">
        <v>1</v>
      </c>
      <c r="H124" s="43">
        <v>0</v>
      </c>
      <c r="I124" s="43">
        <v>0</v>
      </c>
    </row>
    <row r="125" spans="1:9" x14ac:dyDescent="0.25">
      <c r="A125" s="41"/>
      <c r="B125" s="41"/>
      <c r="C125" s="41"/>
      <c r="D125" s="42"/>
      <c r="E125" s="39" t="s">
        <v>276</v>
      </c>
      <c r="F125" s="43">
        <v>0</v>
      </c>
      <c r="G125" s="43">
        <v>0</v>
      </c>
      <c r="H125" s="43">
        <v>0</v>
      </c>
      <c r="I125" s="43">
        <v>0</v>
      </c>
    </row>
    <row r="126" spans="1:9" x14ac:dyDescent="0.25">
      <c r="A126" s="41"/>
      <c r="B126" s="41"/>
      <c r="C126" s="41"/>
      <c r="D126" s="42"/>
      <c r="E126" s="44" t="s">
        <v>277</v>
      </c>
      <c r="F126" s="43">
        <v>2.5</v>
      </c>
      <c r="G126" s="43">
        <v>2</v>
      </c>
      <c r="H126" s="43">
        <v>0.5</v>
      </c>
      <c r="I126" s="43">
        <v>0</v>
      </c>
    </row>
    <row r="127" spans="1:9" x14ac:dyDescent="0.25">
      <c r="A127" s="41"/>
      <c r="B127" s="41"/>
      <c r="C127" s="41"/>
      <c r="D127" s="42"/>
      <c r="E127" s="39" t="s">
        <v>276</v>
      </c>
      <c r="F127" s="43">
        <v>0</v>
      </c>
      <c r="G127" s="43">
        <v>0</v>
      </c>
      <c r="H127" s="43">
        <v>0</v>
      </c>
      <c r="I127" s="43">
        <v>0</v>
      </c>
    </row>
    <row r="128" spans="1:9" x14ac:dyDescent="0.25">
      <c r="A128" s="41"/>
      <c r="B128" s="41"/>
      <c r="C128" s="41"/>
      <c r="D128" s="42"/>
      <c r="E128" s="44" t="s">
        <v>277</v>
      </c>
      <c r="F128" s="43">
        <v>3</v>
      </c>
      <c r="G128" s="43">
        <v>0.5</v>
      </c>
      <c r="H128" s="43">
        <v>0</v>
      </c>
      <c r="I128" s="43">
        <v>1</v>
      </c>
    </row>
    <row r="129" spans="1:9" x14ac:dyDescent="0.25">
      <c r="A129" s="41"/>
      <c r="B129" s="41"/>
      <c r="C129" s="41"/>
      <c r="D129" s="42"/>
      <c r="E129" s="39" t="s">
        <v>276</v>
      </c>
      <c r="F129" s="43">
        <v>0</v>
      </c>
      <c r="G129" s="43">
        <v>0</v>
      </c>
      <c r="H129" s="43">
        <v>0</v>
      </c>
      <c r="I129" s="43">
        <v>0</v>
      </c>
    </row>
    <row r="130" spans="1:9" x14ac:dyDescent="0.25">
      <c r="A130" s="41"/>
      <c r="B130" s="41"/>
      <c r="C130" s="41"/>
      <c r="D130" s="42"/>
      <c r="E130" s="44" t="s">
        <v>277</v>
      </c>
      <c r="F130" s="43">
        <v>3</v>
      </c>
      <c r="G130" s="43">
        <v>3</v>
      </c>
      <c r="H130" s="43">
        <v>3</v>
      </c>
      <c r="I130" s="43">
        <v>0</v>
      </c>
    </row>
    <row r="131" spans="1:9" x14ac:dyDescent="0.25">
      <c r="A131" s="41"/>
      <c r="B131" s="41"/>
      <c r="C131" s="41"/>
      <c r="D131" s="42"/>
      <c r="E131" s="39" t="s">
        <v>276</v>
      </c>
      <c r="F131" s="43">
        <v>0</v>
      </c>
      <c r="G131" s="43">
        <v>0</v>
      </c>
      <c r="H131" s="43">
        <v>0</v>
      </c>
      <c r="I131" s="43">
        <v>0</v>
      </c>
    </row>
    <row r="132" spans="1:9" x14ac:dyDescent="0.25">
      <c r="A132" s="41"/>
      <c r="B132" s="41"/>
      <c r="C132" s="41"/>
      <c r="D132" s="42"/>
      <c r="E132" s="44" t="s">
        <v>277</v>
      </c>
      <c r="F132" s="43">
        <v>3</v>
      </c>
      <c r="G132" s="43">
        <v>0</v>
      </c>
      <c r="H132" s="43">
        <v>0</v>
      </c>
      <c r="I132" s="43">
        <v>0</v>
      </c>
    </row>
    <row r="133" spans="1:9" x14ac:dyDescent="0.25">
      <c r="A133" s="41"/>
      <c r="B133" s="41"/>
      <c r="C133" s="41"/>
      <c r="D133" s="42"/>
      <c r="E133" s="39" t="s">
        <v>276</v>
      </c>
      <c r="F133" s="43">
        <v>0</v>
      </c>
      <c r="G133" s="43">
        <v>0</v>
      </c>
      <c r="H133" s="43">
        <v>0</v>
      </c>
      <c r="I133" s="43">
        <v>0</v>
      </c>
    </row>
    <row r="134" spans="1:9" x14ac:dyDescent="0.25">
      <c r="A134" s="41"/>
      <c r="B134" s="41"/>
      <c r="C134" s="41"/>
      <c r="D134" s="42"/>
      <c r="E134" s="44" t="s">
        <v>277</v>
      </c>
      <c r="F134" s="43">
        <v>3.5</v>
      </c>
      <c r="G134" s="43">
        <v>3.5</v>
      </c>
      <c r="H134" s="43">
        <v>3</v>
      </c>
      <c r="I134" s="43">
        <v>0.5</v>
      </c>
    </row>
    <row r="135" spans="1:9" x14ac:dyDescent="0.25">
      <c r="A135" s="41"/>
      <c r="B135" s="41"/>
      <c r="C135" s="41"/>
      <c r="D135" s="42"/>
      <c r="E135" s="39" t="s">
        <v>276</v>
      </c>
      <c r="F135" s="43">
        <v>0</v>
      </c>
      <c r="G135" s="43">
        <v>0</v>
      </c>
      <c r="H135" s="43">
        <v>0</v>
      </c>
      <c r="I135" s="43">
        <v>0</v>
      </c>
    </row>
    <row r="136" spans="1:9" x14ac:dyDescent="0.25">
      <c r="A136" s="41"/>
      <c r="B136" s="41"/>
      <c r="C136" s="41" t="s">
        <v>281</v>
      </c>
      <c r="D136" s="42"/>
      <c r="E136" s="39" t="s">
        <v>276</v>
      </c>
      <c r="F136" s="43">
        <v>0</v>
      </c>
      <c r="G136" s="43">
        <v>0</v>
      </c>
      <c r="H136" s="43">
        <v>0</v>
      </c>
      <c r="I136" s="43">
        <v>0</v>
      </c>
    </row>
    <row r="137" spans="1:9" x14ac:dyDescent="0.25">
      <c r="A137" s="41"/>
      <c r="B137" s="41"/>
      <c r="C137" s="41"/>
      <c r="D137" s="42"/>
      <c r="E137" s="44" t="s">
        <v>277</v>
      </c>
      <c r="F137" s="43">
        <v>3.5</v>
      </c>
      <c r="G137" s="43">
        <v>3.5</v>
      </c>
      <c r="H137" s="43">
        <v>3</v>
      </c>
      <c r="I137" s="43">
        <v>0</v>
      </c>
    </row>
    <row r="138" spans="1:9" x14ac:dyDescent="0.25">
      <c r="A138" s="41"/>
      <c r="B138" s="41"/>
      <c r="C138" s="41"/>
      <c r="D138" s="42"/>
      <c r="E138" s="39" t="s">
        <v>276</v>
      </c>
      <c r="F138" s="43">
        <v>2</v>
      </c>
      <c r="G138" s="43">
        <v>3</v>
      </c>
      <c r="H138" s="43">
        <v>3</v>
      </c>
      <c r="I138" s="43">
        <v>2</v>
      </c>
    </row>
    <row r="139" spans="1:9" x14ac:dyDescent="0.25">
      <c r="A139" s="41"/>
      <c r="B139" s="41"/>
      <c r="C139" s="41"/>
      <c r="D139" s="42"/>
      <c r="E139" s="44" t="s">
        <v>277</v>
      </c>
      <c r="F139" s="43">
        <v>2.5</v>
      </c>
      <c r="G139" s="43">
        <v>2</v>
      </c>
      <c r="H139" s="43">
        <v>1.5</v>
      </c>
      <c r="I139" s="43">
        <v>0</v>
      </c>
    </row>
    <row r="140" spans="1:9" x14ac:dyDescent="0.25">
      <c r="A140" s="41"/>
      <c r="B140" s="41"/>
      <c r="C140" s="41"/>
      <c r="D140" s="42"/>
      <c r="E140" s="39" t="s">
        <v>276</v>
      </c>
      <c r="F140" s="43">
        <v>2</v>
      </c>
      <c r="G140" s="43">
        <v>0</v>
      </c>
      <c r="H140" s="43">
        <v>0</v>
      </c>
      <c r="I140" s="43">
        <v>0</v>
      </c>
    </row>
    <row r="141" spans="1:9" x14ac:dyDescent="0.25">
      <c r="A141" s="41"/>
      <c r="B141" s="41"/>
      <c r="C141" s="41"/>
      <c r="D141" s="42"/>
      <c r="E141" s="44" t="s">
        <v>277</v>
      </c>
      <c r="F141" s="43">
        <v>3</v>
      </c>
      <c r="G141" s="43">
        <v>2</v>
      </c>
      <c r="H141" s="43">
        <v>1.5</v>
      </c>
      <c r="I141" s="43">
        <v>1</v>
      </c>
    </row>
    <row r="142" spans="1:9" x14ac:dyDescent="0.25">
      <c r="A142" s="41"/>
      <c r="B142" s="41"/>
      <c r="C142" s="41"/>
      <c r="D142" s="42"/>
      <c r="E142" s="39" t="s">
        <v>276</v>
      </c>
      <c r="F142" s="43">
        <v>3</v>
      </c>
      <c r="G142" s="43">
        <v>0.5</v>
      </c>
      <c r="H142" s="43">
        <v>0.5</v>
      </c>
      <c r="I142" s="43">
        <v>0</v>
      </c>
    </row>
    <row r="143" spans="1:9" x14ac:dyDescent="0.25">
      <c r="A143" s="41"/>
      <c r="B143" s="41"/>
      <c r="C143" s="41"/>
      <c r="D143" s="42"/>
      <c r="E143" s="44" t="s">
        <v>277</v>
      </c>
      <c r="F143" s="43">
        <v>3</v>
      </c>
      <c r="G143" s="43">
        <v>2.5</v>
      </c>
      <c r="H143" s="43">
        <v>2</v>
      </c>
      <c r="I143" s="43">
        <v>0</v>
      </c>
    </row>
    <row r="144" spans="1:9" x14ac:dyDescent="0.25">
      <c r="A144" s="41"/>
      <c r="B144" s="41"/>
      <c r="C144" s="41"/>
      <c r="D144" s="42"/>
      <c r="E144" s="39" t="s">
        <v>276</v>
      </c>
      <c r="F144" s="43">
        <v>2.5</v>
      </c>
      <c r="G144" s="43">
        <v>0.5</v>
      </c>
      <c r="H144" s="43">
        <v>0.5</v>
      </c>
      <c r="I144" s="43">
        <v>0</v>
      </c>
    </row>
    <row r="145" spans="1:9" x14ac:dyDescent="0.25">
      <c r="A145" s="41"/>
      <c r="B145" s="41"/>
      <c r="C145" s="41"/>
      <c r="D145" s="42"/>
      <c r="E145" s="44" t="s">
        <v>277</v>
      </c>
      <c r="F145" s="43">
        <v>1.5</v>
      </c>
      <c r="G145" s="43">
        <v>2.5</v>
      </c>
      <c r="H145" s="43">
        <v>1.5</v>
      </c>
      <c r="I145" s="43">
        <v>0</v>
      </c>
    </row>
    <row r="146" spans="1:9" x14ac:dyDescent="0.25">
      <c r="A146" s="41"/>
      <c r="B146" s="41"/>
      <c r="C146" s="41"/>
      <c r="D146" s="42"/>
      <c r="E146" s="39" t="s">
        <v>276</v>
      </c>
      <c r="F146" s="43">
        <v>1</v>
      </c>
      <c r="G146" s="43">
        <v>0</v>
      </c>
      <c r="H146" s="43">
        <v>0.5</v>
      </c>
      <c r="I146" s="43">
        <v>0</v>
      </c>
    </row>
    <row r="147" spans="1:9" x14ac:dyDescent="0.25">
      <c r="A147" s="41"/>
      <c r="B147" s="41"/>
      <c r="C147" s="41"/>
      <c r="D147" s="42"/>
      <c r="E147" s="44" t="s">
        <v>277</v>
      </c>
      <c r="F147" s="43">
        <v>3.5</v>
      </c>
      <c r="G147" s="43">
        <v>3</v>
      </c>
      <c r="H147" s="43">
        <v>3</v>
      </c>
      <c r="I147" s="43">
        <v>0</v>
      </c>
    </row>
    <row r="148" spans="1:9" x14ac:dyDescent="0.25">
      <c r="A148" s="41"/>
      <c r="B148" s="41"/>
      <c r="C148" s="41"/>
      <c r="D148" s="42"/>
      <c r="E148" s="39" t="s">
        <v>276</v>
      </c>
      <c r="F148" s="43">
        <v>0</v>
      </c>
      <c r="G148" s="43">
        <v>0</v>
      </c>
      <c r="H148" s="43">
        <v>0</v>
      </c>
      <c r="I148" s="43">
        <v>0</v>
      </c>
    </row>
    <row r="149" spans="1:9" x14ac:dyDescent="0.25">
      <c r="A149" s="41"/>
      <c r="B149" s="41"/>
      <c r="C149" s="41"/>
      <c r="D149" s="42"/>
      <c r="E149" s="44" t="s">
        <v>277</v>
      </c>
      <c r="F149" s="43">
        <v>3.5</v>
      </c>
      <c r="G149" s="43">
        <v>3</v>
      </c>
      <c r="H149" s="43">
        <v>1</v>
      </c>
      <c r="I149" s="43">
        <v>0</v>
      </c>
    </row>
    <row r="150" spans="1:9" x14ac:dyDescent="0.25">
      <c r="A150" s="41"/>
      <c r="B150" s="41"/>
      <c r="C150" s="41"/>
      <c r="D150" s="42"/>
      <c r="E150" s="39" t="s">
        <v>276</v>
      </c>
      <c r="F150" s="43">
        <v>0</v>
      </c>
      <c r="G150" s="43">
        <v>0</v>
      </c>
      <c r="H150" s="43">
        <v>0</v>
      </c>
      <c r="I150" s="43">
        <v>0</v>
      </c>
    </row>
    <row r="151" spans="1:9" x14ac:dyDescent="0.25">
      <c r="A151" s="41"/>
      <c r="B151" s="41"/>
      <c r="C151" s="41"/>
      <c r="D151" s="42"/>
      <c r="E151" s="44" t="s">
        <v>277</v>
      </c>
      <c r="F151" s="43">
        <v>3.5</v>
      </c>
      <c r="G151" s="43">
        <v>2</v>
      </c>
      <c r="H151" s="43">
        <v>3</v>
      </c>
      <c r="I151" s="43">
        <v>0</v>
      </c>
    </row>
    <row r="152" spans="1:9" x14ac:dyDescent="0.25">
      <c r="A152" s="41"/>
      <c r="B152" s="41"/>
      <c r="C152" s="41"/>
      <c r="D152" s="42"/>
      <c r="E152" s="39" t="s">
        <v>276</v>
      </c>
      <c r="F152" s="43">
        <v>0</v>
      </c>
      <c r="G152" s="43">
        <v>0</v>
      </c>
      <c r="H152" s="43">
        <v>0</v>
      </c>
      <c r="I152" s="43">
        <v>0</v>
      </c>
    </row>
    <row r="153" spans="1:9" x14ac:dyDescent="0.25">
      <c r="A153" s="41" t="s">
        <v>283</v>
      </c>
      <c r="B153" s="41">
        <v>10</v>
      </c>
      <c r="C153" s="41" t="s">
        <v>275</v>
      </c>
      <c r="D153" s="42"/>
      <c r="E153" s="39" t="s">
        <v>276</v>
      </c>
      <c r="F153" s="43">
        <v>0</v>
      </c>
      <c r="G153" s="43">
        <v>0</v>
      </c>
      <c r="H153" s="43">
        <v>0</v>
      </c>
      <c r="I153" s="43">
        <v>0</v>
      </c>
    </row>
    <row r="154" spans="1:9" x14ac:dyDescent="0.25">
      <c r="A154" s="41"/>
      <c r="B154" s="41"/>
      <c r="C154" s="41"/>
      <c r="D154" s="42"/>
      <c r="E154" s="44" t="s">
        <v>277</v>
      </c>
      <c r="F154" s="43">
        <v>1</v>
      </c>
      <c r="G154" s="43">
        <v>1.5</v>
      </c>
      <c r="H154" s="43">
        <v>0</v>
      </c>
      <c r="I154" s="43">
        <v>0</v>
      </c>
    </row>
    <row r="155" spans="1:9" x14ac:dyDescent="0.25">
      <c r="A155" s="41"/>
      <c r="B155" s="41"/>
      <c r="C155" s="41"/>
      <c r="D155" s="42"/>
      <c r="E155" s="39" t="s">
        <v>276</v>
      </c>
      <c r="F155" s="43">
        <v>0</v>
      </c>
      <c r="G155" s="43">
        <v>0</v>
      </c>
      <c r="H155" s="43">
        <v>0</v>
      </c>
      <c r="I155" s="43">
        <v>0</v>
      </c>
    </row>
    <row r="156" spans="1:9" x14ac:dyDescent="0.25">
      <c r="A156" s="41"/>
      <c r="B156" s="41"/>
      <c r="C156" s="41"/>
      <c r="D156" s="42"/>
      <c r="E156" s="44" t="s">
        <v>277</v>
      </c>
      <c r="F156" s="43">
        <v>2</v>
      </c>
      <c r="G156" s="43">
        <v>2.5</v>
      </c>
      <c r="H156" s="43">
        <v>2.5</v>
      </c>
      <c r="I156" s="43">
        <v>0</v>
      </c>
    </row>
    <row r="157" spans="1:9" x14ac:dyDescent="0.25">
      <c r="A157" s="41"/>
      <c r="B157" s="41"/>
      <c r="C157" s="41"/>
      <c r="D157" s="42"/>
      <c r="E157" s="39" t="s">
        <v>276</v>
      </c>
      <c r="F157" s="43">
        <v>0</v>
      </c>
      <c r="G157" s="43">
        <v>0</v>
      </c>
      <c r="H157" s="43">
        <v>0</v>
      </c>
      <c r="I157" s="43">
        <v>0</v>
      </c>
    </row>
    <row r="158" spans="1:9" x14ac:dyDescent="0.25">
      <c r="A158" s="41"/>
      <c r="B158" s="41"/>
      <c r="C158" s="41"/>
      <c r="D158" s="42"/>
      <c r="E158" s="44" t="s">
        <v>277</v>
      </c>
      <c r="F158" s="43">
        <v>2</v>
      </c>
      <c r="G158" s="43">
        <v>2</v>
      </c>
      <c r="H158" s="43">
        <v>0</v>
      </c>
      <c r="I158" s="43">
        <v>0</v>
      </c>
    </row>
    <row r="159" spans="1:9" x14ac:dyDescent="0.25">
      <c r="A159" s="41"/>
      <c r="B159" s="41"/>
      <c r="C159" s="41"/>
      <c r="D159" s="42"/>
      <c r="E159" s="39" t="s">
        <v>276</v>
      </c>
      <c r="F159" s="43">
        <v>0</v>
      </c>
      <c r="G159" s="43">
        <v>0</v>
      </c>
      <c r="H159" s="43">
        <v>0</v>
      </c>
      <c r="I159" s="43">
        <v>0</v>
      </c>
    </row>
    <row r="160" spans="1:9" x14ac:dyDescent="0.25">
      <c r="A160" s="41"/>
      <c r="B160" s="41"/>
      <c r="C160" s="41"/>
      <c r="D160" s="42"/>
      <c r="E160" s="44" t="s">
        <v>277</v>
      </c>
      <c r="F160" s="43">
        <v>2</v>
      </c>
      <c r="G160" s="43">
        <v>2</v>
      </c>
      <c r="H160" s="43">
        <v>0</v>
      </c>
      <c r="I160" s="43">
        <v>0</v>
      </c>
    </row>
    <row r="161" spans="1:9" x14ac:dyDescent="0.25">
      <c r="A161" s="41"/>
      <c r="B161" s="41"/>
      <c r="C161" s="41"/>
      <c r="D161" s="42"/>
      <c r="E161" s="39" t="s">
        <v>276</v>
      </c>
      <c r="F161" s="43">
        <v>0</v>
      </c>
      <c r="G161" s="43">
        <v>0</v>
      </c>
      <c r="H161" s="43">
        <v>0</v>
      </c>
      <c r="I161" s="43">
        <v>0</v>
      </c>
    </row>
    <row r="162" spans="1:9" x14ac:dyDescent="0.25">
      <c r="A162" s="41"/>
      <c r="B162" s="41"/>
      <c r="C162" s="41"/>
      <c r="D162" s="42"/>
      <c r="E162" s="44" t="s">
        <v>277</v>
      </c>
      <c r="F162" s="43">
        <v>2</v>
      </c>
      <c r="G162" s="43">
        <v>1</v>
      </c>
      <c r="H162" s="43">
        <v>0</v>
      </c>
      <c r="I162" s="43">
        <v>0</v>
      </c>
    </row>
    <row r="163" spans="1:9" x14ac:dyDescent="0.25">
      <c r="A163" s="41"/>
      <c r="B163" s="41"/>
      <c r="C163" s="41"/>
      <c r="D163" s="42"/>
      <c r="E163" s="39" t="s">
        <v>276</v>
      </c>
      <c r="F163" s="43">
        <v>0</v>
      </c>
      <c r="G163" s="43">
        <v>0</v>
      </c>
      <c r="H163" s="43">
        <v>0</v>
      </c>
      <c r="I163" s="43">
        <v>0</v>
      </c>
    </row>
    <row r="164" spans="1:9" x14ac:dyDescent="0.25">
      <c r="A164" s="41"/>
      <c r="B164" s="41"/>
      <c r="C164" s="41"/>
      <c r="D164" s="42"/>
      <c r="E164" s="44" t="s">
        <v>277</v>
      </c>
      <c r="F164" s="43">
        <v>1.5</v>
      </c>
      <c r="G164" s="43">
        <v>0</v>
      </c>
      <c r="H164" s="43">
        <v>0</v>
      </c>
      <c r="I164" s="43">
        <v>0</v>
      </c>
    </row>
    <row r="165" spans="1:9" x14ac:dyDescent="0.25">
      <c r="A165" s="41"/>
      <c r="B165" s="41"/>
      <c r="C165" s="41"/>
      <c r="D165" s="42"/>
      <c r="E165" s="39" t="s">
        <v>276</v>
      </c>
      <c r="F165" s="43">
        <v>0</v>
      </c>
      <c r="G165" s="43">
        <v>0</v>
      </c>
      <c r="H165" s="43">
        <v>0</v>
      </c>
      <c r="I165" s="43">
        <v>0</v>
      </c>
    </row>
    <row r="166" spans="1:9" x14ac:dyDescent="0.25">
      <c r="A166" s="41"/>
      <c r="B166" s="41"/>
      <c r="C166" s="41"/>
      <c r="D166" s="42"/>
      <c r="E166" s="44" t="s">
        <v>277</v>
      </c>
      <c r="F166" s="43">
        <v>1</v>
      </c>
      <c r="G166" s="43">
        <v>0</v>
      </c>
      <c r="H166" s="43">
        <v>0</v>
      </c>
      <c r="I166" s="43">
        <v>0</v>
      </c>
    </row>
    <row r="167" spans="1:9" x14ac:dyDescent="0.25">
      <c r="A167" s="41"/>
      <c r="B167" s="41"/>
      <c r="C167" s="41"/>
      <c r="D167" s="42"/>
      <c r="E167" s="39" t="s">
        <v>276</v>
      </c>
      <c r="F167" s="43">
        <v>0</v>
      </c>
      <c r="G167" s="43">
        <v>0</v>
      </c>
      <c r="H167" s="43">
        <v>0</v>
      </c>
      <c r="I167" s="43">
        <v>0</v>
      </c>
    </row>
    <row r="168" spans="1:9" x14ac:dyDescent="0.25">
      <c r="A168" s="41"/>
      <c r="B168" s="41"/>
      <c r="C168" s="41"/>
      <c r="D168" s="42"/>
      <c r="E168" s="44" t="s">
        <v>277</v>
      </c>
      <c r="F168" s="43">
        <v>1.5</v>
      </c>
      <c r="G168" s="43">
        <v>1.5</v>
      </c>
      <c r="H168" s="43">
        <v>1.5</v>
      </c>
      <c r="I168" s="43">
        <v>0</v>
      </c>
    </row>
    <row r="169" spans="1:9" x14ac:dyDescent="0.25">
      <c r="A169" s="41"/>
      <c r="B169" s="41"/>
      <c r="C169" s="41"/>
      <c r="D169" s="42"/>
      <c r="E169" s="39" t="s">
        <v>276</v>
      </c>
      <c r="F169" s="43">
        <v>0</v>
      </c>
      <c r="G169" s="43">
        <v>0</v>
      </c>
      <c r="H169" s="43">
        <v>0</v>
      </c>
      <c r="I169" s="43">
        <v>0</v>
      </c>
    </row>
    <row r="170" spans="1:9" x14ac:dyDescent="0.25">
      <c r="A170" s="41"/>
      <c r="B170" s="41"/>
      <c r="C170" s="41"/>
      <c r="D170" s="42"/>
      <c r="E170" s="44" t="s">
        <v>277</v>
      </c>
      <c r="F170" s="43">
        <v>2</v>
      </c>
      <c r="G170" s="43">
        <v>0.5</v>
      </c>
      <c r="H170" s="43">
        <v>1</v>
      </c>
      <c r="I170" s="43">
        <v>0</v>
      </c>
    </row>
    <row r="171" spans="1:9" x14ac:dyDescent="0.25">
      <c r="A171" s="41"/>
      <c r="B171" s="41"/>
      <c r="C171" s="41"/>
      <c r="D171" s="42"/>
      <c r="E171" s="39" t="s">
        <v>276</v>
      </c>
      <c r="F171" s="43">
        <v>0</v>
      </c>
      <c r="G171" s="43">
        <v>0</v>
      </c>
      <c r="H171" s="43">
        <v>0</v>
      </c>
      <c r="I171" s="43">
        <v>0</v>
      </c>
    </row>
    <row r="172" spans="1:9" x14ac:dyDescent="0.25">
      <c r="A172" s="41"/>
      <c r="B172" s="41"/>
      <c r="C172" s="41" t="s">
        <v>281</v>
      </c>
      <c r="D172" s="42"/>
      <c r="E172" s="39" t="s">
        <v>276</v>
      </c>
      <c r="F172" s="43">
        <v>0</v>
      </c>
      <c r="G172" s="43">
        <v>0</v>
      </c>
      <c r="H172" s="43">
        <v>0</v>
      </c>
      <c r="I172" s="43">
        <v>0</v>
      </c>
    </row>
    <row r="173" spans="1:9" x14ac:dyDescent="0.25">
      <c r="A173" s="41"/>
      <c r="B173" s="41"/>
      <c r="C173" s="41"/>
      <c r="D173" s="42"/>
      <c r="E173" s="44" t="s">
        <v>277</v>
      </c>
      <c r="F173" s="43">
        <v>1.5</v>
      </c>
      <c r="G173" s="43">
        <v>2</v>
      </c>
      <c r="H173" s="43">
        <v>0.5</v>
      </c>
      <c r="I173" s="43">
        <v>0</v>
      </c>
    </row>
    <row r="174" spans="1:9" x14ac:dyDescent="0.25">
      <c r="A174" s="41"/>
      <c r="B174" s="41"/>
      <c r="C174" s="41"/>
      <c r="D174" s="42"/>
      <c r="E174" s="39" t="s">
        <v>276</v>
      </c>
      <c r="F174" s="43">
        <v>0</v>
      </c>
      <c r="G174" s="43">
        <v>0</v>
      </c>
      <c r="H174" s="43">
        <v>0</v>
      </c>
      <c r="I174" s="43">
        <v>0</v>
      </c>
    </row>
    <row r="175" spans="1:9" x14ac:dyDescent="0.25">
      <c r="A175" s="41"/>
      <c r="B175" s="41"/>
      <c r="C175" s="41"/>
      <c r="D175" s="42"/>
      <c r="E175" s="44" t="s">
        <v>277</v>
      </c>
      <c r="F175" s="43">
        <v>0</v>
      </c>
      <c r="G175" s="43">
        <v>0</v>
      </c>
      <c r="H175" s="43">
        <v>0</v>
      </c>
      <c r="I175" s="43">
        <v>0</v>
      </c>
    </row>
    <row r="176" spans="1:9" x14ac:dyDescent="0.25">
      <c r="A176" s="41"/>
      <c r="B176" s="41"/>
      <c r="C176" s="41"/>
      <c r="D176" s="42"/>
      <c r="E176" s="39" t="s">
        <v>276</v>
      </c>
      <c r="F176" s="43">
        <v>0</v>
      </c>
      <c r="G176" s="43">
        <v>0</v>
      </c>
      <c r="H176" s="43">
        <v>0</v>
      </c>
      <c r="I176" s="43">
        <v>0</v>
      </c>
    </row>
    <row r="177" spans="1:9" x14ac:dyDescent="0.25">
      <c r="A177" s="41"/>
      <c r="B177" s="41"/>
      <c r="C177" s="41"/>
      <c r="D177" s="42"/>
      <c r="E177" s="44" t="s">
        <v>277</v>
      </c>
      <c r="F177" s="43">
        <v>0</v>
      </c>
      <c r="G177" s="43">
        <v>0</v>
      </c>
      <c r="H177" s="43">
        <v>0</v>
      </c>
      <c r="I177" s="43">
        <v>0</v>
      </c>
    </row>
    <row r="178" spans="1:9" x14ac:dyDescent="0.25">
      <c r="A178" s="41"/>
      <c r="B178" s="41"/>
      <c r="C178" s="41"/>
      <c r="D178" s="42"/>
      <c r="E178" s="39" t="s">
        <v>276</v>
      </c>
      <c r="F178" s="43">
        <v>0</v>
      </c>
      <c r="G178" s="43">
        <v>0</v>
      </c>
      <c r="H178" s="43">
        <v>0</v>
      </c>
      <c r="I178" s="43">
        <v>0</v>
      </c>
    </row>
    <row r="179" spans="1:9" x14ac:dyDescent="0.25">
      <c r="A179" s="41"/>
      <c r="B179" s="41"/>
      <c r="C179" s="41"/>
      <c r="D179" s="42"/>
      <c r="E179" s="44" t="s">
        <v>277</v>
      </c>
      <c r="F179" s="43">
        <v>2</v>
      </c>
      <c r="G179" s="43">
        <v>0</v>
      </c>
      <c r="H179" s="43">
        <v>0</v>
      </c>
      <c r="I179" s="43">
        <v>0</v>
      </c>
    </row>
    <row r="180" spans="1:9" x14ac:dyDescent="0.25">
      <c r="A180" s="41"/>
      <c r="B180" s="41"/>
      <c r="C180" s="41"/>
      <c r="D180" s="42"/>
      <c r="E180" s="39" t="s">
        <v>276</v>
      </c>
      <c r="F180" s="43">
        <v>0</v>
      </c>
      <c r="G180" s="43">
        <v>0</v>
      </c>
      <c r="H180" s="43">
        <v>0</v>
      </c>
      <c r="I180" s="43">
        <v>0</v>
      </c>
    </row>
    <row r="181" spans="1:9" x14ac:dyDescent="0.25">
      <c r="A181" s="41"/>
      <c r="B181" s="41"/>
      <c r="C181" s="41"/>
      <c r="D181" s="42"/>
      <c r="E181" s="44" t="s">
        <v>277</v>
      </c>
      <c r="F181" s="43">
        <v>1.5</v>
      </c>
      <c r="G181" s="43">
        <v>0</v>
      </c>
      <c r="H181" s="43">
        <v>0</v>
      </c>
      <c r="I181" s="43">
        <v>0</v>
      </c>
    </row>
    <row r="182" spans="1:9" x14ac:dyDescent="0.25">
      <c r="A182" s="41"/>
      <c r="B182" s="41"/>
      <c r="C182" s="41"/>
      <c r="D182" s="42"/>
      <c r="E182" s="39" t="s">
        <v>276</v>
      </c>
      <c r="F182" s="43">
        <v>0</v>
      </c>
      <c r="G182" s="43">
        <v>0</v>
      </c>
      <c r="H182" s="43">
        <v>0</v>
      </c>
      <c r="I182" s="43">
        <v>0</v>
      </c>
    </row>
    <row r="183" spans="1:9" x14ac:dyDescent="0.25">
      <c r="A183" s="41"/>
      <c r="B183" s="41"/>
      <c r="C183" s="41"/>
      <c r="D183" s="42"/>
      <c r="E183" s="44" t="s">
        <v>277</v>
      </c>
      <c r="F183" s="43">
        <v>2.5</v>
      </c>
      <c r="G183" s="43">
        <v>0</v>
      </c>
      <c r="H183" s="43">
        <v>0</v>
      </c>
      <c r="I183" s="43">
        <v>0</v>
      </c>
    </row>
    <row r="184" spans="1:9" x14ac:dyDescent="0.25">
      <c r="A184" s="41"/>
      <c r="B184" s="41"/>
      <c r="C184" s="41"/>
      <c r="D184" s="42"/>
      <c r="E184" s="39" t="s">
        <v>276</v>
      </c>
      <c r="F184" s="43">
        <v>0</v>
      </c>
      <c r="G184" s="43">
        <v>0</v>
      </c>
      <c r="H184" s="43">
        <v>0</v>
      </c>
      <c r="I184" s="43">
        <v>0</v>
      </c>
    </row>
    <row r="185" spans="1:9" x14ac:dyDescent="0.25">
      <c r="A185" s="41"/>
      <c r="B185" s="41"/>
      <c r="C185" s="41"/>
      <c r="D185" s="42"/>
      <c r="E185" s="44" t="s">
        <v>277</v>
      </c>
      <c r="F185" s="43">
        <v>2.5</v>
      </c>
      <c r="G185" s="43">
        <v>1.5</v>
      </c>
      <c r="H185" s="43">
        <v>0</v>
      </c>
      <c r="I185" s="43">
        <v>0</v>
      </c>
    </row>
    <row r="186" spans="1:9" x14ac:dyDescent="0.25">
      <c r="A186" s="41"/>
      <c r="B186" s="41"/>
      <c r="C186" s="41"/>
      <c r="D186" s="42"/>
      <c r="E186" s="39" t="s">
        <v>276</v>
      </c>
      <c r="F186" s="43">
        <v>0</v>
      </c>
      <c r="G186" s="43">
        <v>0</v>
      </c>
      <c r="H186" s="43">
        <v>0</v>
      </c>
      <c r="I186" s="43">
        <v>0</v>
      </c>
    </row>
    <row r="187" spans="1:9" x14ac:dyDescent="0.25">
      <c r="A187" s="41"/>
      <c r="B187" s="41"/>
      <c r="C187" s="41"/>
      <c r="D187" s="51"/>
      <c r="E187" s="44" t="s">
        <v>277</v>
      </c>
      <c r="F187" s="43">
        <v>1.5</v>
      </c>
      <c r="G187" s="43">
        <v>2</v>
      </c>
      <c r="H187" s="43">
        <v>1</v>
      </c>
      <c r="I187" s="43">
        <v>0.5</v>
      </c>
    </row>
    <row r="188" spans="1:9" x14ac:dyDescent="0.25">
      <c r="A188" s="41"/>
      <c r="B188" s="41"/>
      <c r="C188" s="41"/>
      <c r="D188" s="42"/>
      <c r="E188" s="39" t="s">
        <v>276</v>
      </c>
      <c r="F188" s="43">
        <v>0</v>
      </c>
      <c r="G188" s="43">
        <v>0</v>
      </c>
      <c r="H188" s="43">
        <v>0</v>
      </c>
      <c r="I188" s="43">
        <v>1</v>
      </c>
    </row>
    <row r="189" spans="1:9" x14ac:dyDescent="0.25">
      <c r="A189" s="41"/>
      <c r="B189" s="41"/>
      <c r="C189" s="41"/>
      <c r="D189" s="42"/>
      <c r="E189" s="44" t="s">
        <v>277</v>
      </c>
      <c r="F189" s="43">
        <v>0.5</v>
      </c>
      <c r="G189" s="43">
        <v>1.5</v>
      </c>
      <c r="H189" s="43">
        <v>2</v>
      </c>
      <c r="I189" s="43">
        <v>0</v>
      </c>
    </row>
    <row r="190" spans="1:9" x14ac:dyDescent="0.25">
      <c r="A190" s="41"/>
      <c r="B190" s="41"/>
      <c r="C190" s="41"/>
      <c r="D190" s="42"/>
      <c r="E190" s="39" t="s">
        <v>276</v>
      </c>
      <c r="F190" s="43">
        <v>0</v>
      </c>
      <c r="G190" s="43">
        <v>0</v>
      </c>
      <c r="H190" s="43">
        <v>0</v>
      </c>
      <c r="I190" s="43">
        <v>0</v>
      </c>
    </row>
    <row r="191" spans="1:9" x14ac:dyDescent="0.25">
      <c r="A191" s="41" t="s">
        <v>76</v>
      </c>
      <c r="B191" s="41">
        <v>10</v>
      </c>
      <c r="C191" s="41" t="s">
        <v>275</v>
      </c>
      <c r="D191" s="42"/>
      <c r="E191" s="39" t="s">
        <v>276</v>
      </c>
      <c r="F191" s="43">
        <v>0</v>
      </c>
      <c r="G191" s="43">
        <v>0</v>
      </c>
      <c r="H191" s="43">
        <v>0</v>
      </c>
      <c r="I191" s="43">
        <v>0</v>
      </c>
    </row>
    <row r="192" spans="1:9" x14ac:dyDescent="0.25">
      <c r="A192" s="41"/>
      <c r="B192" s="41"/>
      <c r="C192" s="41"/>
      <c r="D192" s="42"/>
      <c r="E192" s="44" t="s">
        <v>277</v>
      </c>
      <c r="F192" s="43">
        <v>2.5</v>
      </c>
      <c r="G192" s="43">
        <v>0.5</v>
      </c>
      <c r="H192" s="43">
        <v>0</v>
      </c>
      <c r="I192" s="43">
        <v>0</v>
      </c>
    </row>
    <row r="193" spans="1:9" x14ac:dyDescent="0.25">
      <c r="A193" s="41"/>
      <c r="B193" s="41"/>
      <c r="C193" s="41"/>
      <c r="D193" s="42"/>
      <c r="E193" s="39" t="s">
        <v>276</v>
      </c>
      <c r="F193" s="43">
        <v>0</v>
      </c>
      <c r="G193" s="43">
        <v>0</v>
      </c>
      <c r="H193" s="43">
        <v>0</v>
      </c>
      <c r="I193" s="43">
        <v>0</v>
      </c>
    </row>
    <row r="194" spans="1:9" x14ac:dyDescent="0.25">
      <c r="A194" s="41"/>
      <c r="B194" s="41"/>
      <c r="C194" s="41"/>
      <c r="D194" s="42"/>
      <c r="E194" s="44" t="s">
        <v>277</v>
      </c>
      <c r="F194" s="43">
        <v>3</v>
      </c>
      <c r="G194" s="43">
        <v>0.5</v>
      </c>
      <c r="H194" s="43">
        <v>0</v>
      </c>
      <c r="I194" s="43">
        <v>0</v>
      </c>
    </row>
    <row r="195" spans="1:9" x14ac:dyDescent="0.25">
      <c r="A195" s="41"/>
      <c r="B195" s="41"/>
      <c r="C195" s="41"/>
      <c r="D195" s="42"/>
      <c r="E195" s="39" t="s">
        <v>276</v>
      </c>
      <c r="F195" s="43">
        <v>0</v>
      </c>
      <c r="G195" s="43">
        <v>0</v>
      </c>
      <c r="H195" s="43">
        <v>0</v>
      </c>
      <c r="I195" s="43">
        <v>0</v>
      </c>
    </row>
    <row r="196" spans="1:9" x14ac:dyDescent="0.25">
      <c r="A196" s="41"/>
      <c r="B196" s="41"/>
      <c r="C196" s="41"/>
      <c r="D196" s="42"/>
      <c r="E196" s="44" t="s">
        <v>277</v>
      </c>
      <c r="F196" s="43">
        <v>2.5</v>
      </c>
      <c r="G196" s="43">
        <v>0</v>
      </c>
      <c r="H196" s="43">
        <v>0</v>
      </c>
      <c r="I196" s="43">
        <v>0</v>
      </c>
    </row>
    <row r="197" spans="1:9" x14ac:dyDescent="0.25">
      <c r="A197" s="41"/>
      <c r="B197" s="41"/>
      <c r="C197" s="41"/>
      <c r="D197" s="42"/>
      <c r="E197" s="39" t="s">
        <v>276</v>
      </c>
      <c r="F197" s="43">
        <v>0</v>
      </c>
      <c r="G197" s="43">
        <v>0</v>
      </c>
      <c r="H197" s="43">
        <v>0</v>
      </c>
      <c r="I197" s="43">
        <v>0</v>
      </c>
    </row>
    <row r="198" spans="1:9" x14ac:dyDescent="0.25">
      <c r="A198" s="41"/>
      <c r="B198" s="41"/>
      <c r="C198" s="41"/>
      <c r="D198" s="42"/>
      <c r="E198" s="44" t="s">
        <v>277</v>
      </c>
      <c r="F198" s="43">
        <v>2</v>
      </c>
      <c r="G198" s="43">
        <v>0</v>
      </c>
      <c r="H198" s="43">
        <v>0</v>
      </c>
      <c r="I198" s="43">
        <v>0</v>
      </c>
    </row>
    <row r="199" spans="1:9" x14ac:dyDescent="0.25">
      <c r="A199" s="41"/>
      <c r="B199" s="41"/>
      <c r="C199" s="41"/>
      <c r="D199" s="42"/>
      <c r="E199" s="39" t="s">
        <v>276</v>
      </c>
      <c r="F199" s="43">
        <v>0</v>
      </c>
      <c r="G199" s="43">
        <v>0</v>
      </c>
      <c r="H199" s="43">
        <v>0</v>
      </c>
      <c r="I199" s="43">
        <v>0</v>
      </c>
    </row>
    <row r="200" spans="1:9" x14ac:dyDescent="0.25">
      <c r="A200" s="41"/>
      <c r="B200" s="41"/>
      <c r="C200" s="41"/>
      <c r="D200" s="42"/>
      <c r="E200" s="44" t="s">
        <v>277</v>
      </c>
      <c r="F200" s="43">
        <v>2.5</v>
      </c>
      <c r="G200" s="43">
        <v>0.5</v>
      </c>
      <c r="H200" s="43">
        <v>0</v>
      </c>
      <c r="I200" s="43">
        <v>0</v>
      </c>
    </row>
    <row r="201" spans="1:9" x14ac:dyDescent="0.25">
      <c r="A201" s="41"/>
      <c r="B201" s="41"/>
      <c r="C201" s="41"/>
      <c r="D201" s="42"/>
      <c r="E201" s="39" t="s">
        <v>276</v>
      </c>
      <c r="F201" s="43">
        <v>1.5</v>
      </c>
      <c r="G201" s="43">
        <v>0</v>
      </c>
      <c r="H201" s="43">
        <v>0</v>
      </c>
      <c r="I201" s="43">
        <v>0</v>
      </c>
    </row>
    <row r="202" spans="1:9" x14ac:dyDescent="0.25">
      <c r="A202" s="41"/>
      <c r="B202" s="41"/>
      <c r="C202" s="41"/>
      <c r="D202" s="42"/>
      <c r="E202" s="44" t="s">
        <v>277</v>
      </c>
      <c r="F202" s="43">
        <v>2.5</v>
      </c>
      <c r="G202" s="43">
        <v>0</v>
      </c>
      <c r="H202" s="43">
        <v>0</v>
      </c>
      <c r="I202" s="43">
        <v>0</v>
      </c>
    </row>
    <row r="203" spans="1:9" x14ac:dyDescent="0.25">
      <c r="A203" s="41"/>
      <c r="B203" s="41"/>
      <c r="C203" s="41"/>
      <c r="D203" s="42"/>
      <c r="E203" s="39" t="s">
        <v>276</v>
      </c>
      <c r="F203" s="43">
        <v>0</v>
      </c>
      <c r="G203" s="43">
        <v>0</v>
      </c>
      <c r="H203" s="43">
        <v>0</v>
      </c>
      <c r="I203" s="43">
        <v>0</v>
      </c>
    </row>
    <row r="204" spans="1:9" x14ac:dyDescent="0.25">
      <c r="A204" s="41"/>
      <c r="B204" s="41"/>
      <c r="C204" s="41"/>
      <c r="D204" s="42"/>
      <c r="E204" s="44" t="s">
        <v>277</v>
      </c>
      <c r="F204" s="43">
        <v>0</v>
      </c>
      <c r="G204" s="43">
        <v>0</v>
      </c>
      <c r="H204" s="43">
        <v>0</v>
      </c>
      <c r="I204" s="43">
        <v>0</v>
      </c>
    </row>
    <row r="205" spans="1:9" x14ac:dyDescent="0.25">
      <c r="A205" s="41"/>
      <c r="B205" s="41"/>
      <c r="C205" s="41"/>
      <c r="D205" s="42"/>
      <c r="E205" s="39" t="s">
        <v>276</v>
      </c>
      <c r="F205" s="43">
        <v>0</v>
      </c>
      <c r="G205" s="43">
        <v>0</v>
      </c>
      <c r="H205" s="43">
        <v>0</v>
      </c>
      <c r="I205" s="43">
        <v>0</v>
      </c>
    </row>
    <row r="206" spans="1:9" x14ac:dyDescent="0.25">
      <c r="A206" s="41"/>
      <c r="B206" s="41"/>
      <c r="C206" s="41"/>
      <c r="D206" s="42"/>
      <c r="E206" s="44" t="s">
        <v>277</v>
      </c>
      <c r="F206" s="43">
        <v>3</v>
      </c>
      <c r="G206" s="43">
        <v>0</v>
      </c>
      <c r="H206" s="43">
        <v>0</v>
      </c>
      <c r="I206" s="43">
        <v>0</v>
      </c>
    </row>
    <row r="207" spans="1:9" x14ac:dyDescent="0.25">
      <c r="A207" s="41"/>
      <c r="B207" s="41"/>
      <c r="C207" s="41"/>
      <c r="D207" s="42"/>
      <c r="E207" s="39" t="s">
        <v>276</v>
      </c>
      <c r="F207" s="43">
        <v>0</v>
      </c>
      <c r="G207" s="43">
        <v>0</v>
      </c>
      <c r="H207" s="43">
        <v>0</v>
      </c>
      <c r="I207" s="43">
        <v>0</v>
      </c>
    </row>
    <row r="208" spans="1:9" x14ac:dyDescent="0.25">
      <c r="A208" s="41"/>
      <c r="B208" s="41"/>
      <c r="C208" s="41"/>
      <c r="D208" s="42"/>
      <c r="E208" s="44" t="s">
        <v>277</v>
      </c>
      <c r="F208" s="43">
        <v>1.5</v>
      </c>
      <c r="G208" s="43">
        <v>0</v>
      </c>
      <c r="H208" s="43">
        <v>0</v>
      </c>
      <c r="I208" s="43">
        <v>0</v>
      </c>
    </row>
    <row r="209" spans="1:9" x14ac:dyDescent="0.25">
      <c r="A209" s="41"/>
      <c r="B209" s="41"/>
      <c r="C209" s="41"/>
      <c r="D209" s="42"/>
      <c r="E209" s="39" t="s">
        <v>276</v>
      </c>
      <c r="F209" s="43">
        <v>0</v>
      </c>
      <c r="G209" s="43">
        <v>0</v>
      </c>
      <c r="H209" s="43">
        <v>0</v>
      </c>
      <c r="I209" s="43">
        <v>0</v>
      </c>
    </row>
    <row r="210" spans="1:9" x14ac:dyDescent="0.25">
      <c r="A210" s="41"/>
      <c r="B210" s="41"/>
      <c r="C210" s="41" t="s">
        <v>281</v>
      </c>
      <c r="D210" s="42"/>
      <c r="E210" s="39" t="s">
        <v>276</v>
      </c>
      <c r="F210" s="43">
        <v>0</v>
      </c>
      <c r="G210" s="43">
        <v>0</v>
      </c>
      <c r="H210" s="43">
        <v>0</v>
      </c>
      <c r="I210" s="43">
        <v>0</v>
      </c>
    </row>
    <row r="211" spans="1:9" x14ac:dyDescent="0.25">
      <c r="A211" s="41"/>
      <c r="B211" s="41"/>
      <c r="C211" s="41"/>
      <c r="D211" s="42"/>
      <c r="E211" s="44" t="s">
        <v>277</v>
      </c>
      <c r="F211" s="43">
        <v>2</v>
      </c>
      <c r="G211" s="43">
        <v>0</v>
      </c>
      <c r="H211" s="43">
        <v>0</v>
      </c>
      <c r="I211" s="43">
        <v>0.5</v>
      </c>
    </row>
    <row r="212" spans="1:9" x14ac:dyDescent="0.25">
      <c r="A212" s="41"/>
      <c r="B212" s="41"/>
      <c r="C212" s="41"/>
      <c r="D212" s="42"/>
      <c r="E212" s="39" t="s">
        <v>276</v>
      </c>
      <c r="F212" s="43">
        <v>2</v>
      </c>
      <c r="G212" s="43">
        <v>0</v>
      </c>
      <c r="H212" s="43">
        <v>0</v>
      </c>
      <c r="I212" s="43">
        <v>0</v>
      </c>
    </row>
    <row r="213" spans="1:9" x14ac:dyDescent="0.25">
      <c r="A213" s="41"/>
      <c r="B213" s="41"/>
      <c r="C213" s="41"/>
      <c r="D213" s="42"/>
      <c r="E213" s="44" t="s">
        <v>277</v>
      </c>
      <c r="F213" s="43">
        <v>2.5</v>
      </c>
      <c r="G213" s="43">
        <v>0.5</v>
      </c>
      <c r="H213" s="43">
        <v>0.5</v>
      </c>
      <c r="I213" s="43">
        <v>0</v>
      </c>
    </row>
    <row r="214" spans="1:9" x14ac:dyDescent="0.25">
      <c r="A214" s="41"/>
      <c r="B214" s="41"/>
      <c r="C214" s="41"/>
      <c r="D214" s="42"/>
      <c r="E214" s="39" t="s">
        <v>276</v>
      </c>
      <c r="F214" s="43">
        <v>0.5</v>
      </c>
      <c r="G214" s="43">
        <v>0</v>
      </c>
      <c r="H214" s="43">
        <v>0</v>
      </c>
      <c r="I214" s="43">
        <v>0</v>
      </c>
    </row>
    <row r="215" spans="1:9" x14ac:dyDescent="0.25">
      <c r="A215" s="41"/>
      <c r="B215" s="41"/>
      <c r="C215" s="41"/>
      <c r="D215" s="42"/>
      <c r="E215" s="44" t="s">
        <v>277</v>
      </c>
      <c r="F215" s="43">
        <v>1.5</v>
      </c>
      <c r="G215" s="43">
        <v>0</v>
      </c>
      <c r="H215" s="43">
        <v>0</v>
      </c>
      <c r="I215" s="43">
        <v>0.5</v>
      </c>
    </row>
    <row r="216" spans="1:9" x14ac:dyDescent="0.25">
      <c r="A216" s="41"/>
      <c r="B216" s="41"/>
      <c r="C216" s="41"/>
      <c r="D216" s="42"/>
      <c r="E216" s="39" t="s">
        <v>276</v>
      </c>
      <c r="F216" s="43">
        <v>0</v>
      </c>
      <c r="G216" s="43">
        <v>0</v>
      </c>
      <c r="H216" s="43">
        <v>0</v>
      </c>
      <c r="I216" s="43">
        <v>0</v>
      </c>
    </row>
    <row r="217" spans="1:9" x14ac:dyDescent="0.25">
      <c r="A217" s="41"/>
      <c r="B217" s="41"/>
      <c r="C217" s="41"/>
      <c r="D217" s="42"/>
      <c r="E217" s="44" t="s">
        <v>277</v>
      </c>
      <c r="F217" s="43">
        <v>2.5</v>
      </c>
      <c r="G217" s="43">
        <v>2</v>
      </c>
      <c r="H217" s="43">
        <v>0.5</v>
      </c>
      <c r="I217" s="43">
        <v>0</v>
      </c>
    </row>
    <row r="218" spans="1:9" x14ac:dyDescent="0.25">
      <c r="A218" s="41"/>
      <c r="B218" s="41"/>
      <c r="C218" s="41"/>
      <c r="D218" s="42"/>
      <c r="E218" s="39" t="s">
        <v>276</v>
      </c>
      <c r="F218" s="43">
        <v>0</v>
      </c>
      <c r="G218" s="43">
        <v>0</v>
      </c>
      <c r="H218" s="43">
        <v>0</v>
      </c>
      <c r="I218" s="43">
        <v>0</v>
      </c>
    </row>
    <row r="219" spans="1:9" x14ac:dyDescent="0.25">
      <c r="A219" s="41"/>
      <c r="B219" s="41"/>
      <c r="C219" s="41"/>
      <c r="D219" s="42"/>
      <c r="E219" s="44" t="s">
        <v>277</v>
      </c>
      <c r="F219" s="43">
        <v>3</v>
      </c>
      <c r="G219" s="43">
        <v>0</v>
      </c>
      <c r="H219" s="43">
        <v>0</v>
      </c>
      <c r="I219" s="43">
        <v>0.5</v>
      </c>
    </row>
    <row r="220" spans="1:9" x14ac:dyDescent="0.25">
      <c r="A220" s="41"/>
      <c r="B220" s="41"/>
      <c r="C220" s="41"/>
      <c r="D220" s="42"/>
      <c r="E220" s="39" t="s">
        <v>276</v>
      </c>
      <c r="F220" s="43">
        <v>0</v>
      </c>
      <c r="G220" s="43">
        <v>0</v>
      </c>
      <c r="H220" s="43">
        <v>0</v>
      </c>
      <c r="I220" s="43">
        <v>0</v>
      </c>
    </row>
    <row r="221" spans="1:9" x14ac:dyDescent="0.25">
      <c r="A221" s="41"/>
      <c r="B221" s="41"/>
      <c r="C221" s="41"/>
      <c r="D221" s="42"/>
      <c r="E221" s="44" t="s">
        <v>277</v>
      </c>
      <c r="F221" s="43">
        <v>2</v>
      </c>
      <c r="G221" s="43">
        <v>1</v>
      </c>
      <c r="H221" s="43">
        <v>0.5</v>
      </c>
      <c r="I221" s="43">
        <v>0</v>
      </c>
    </row>
    <row r="222" spans="1:9" x14ac:dyDescent="0.25">
      <c r="A222" s="41"/>
      <c r="B222" s="41"/>
      <c r="C222" s="41"/>
      <c r="D222" s="42"/>
      <c r="E222" s="39" t="s">
        <v>276</v>
      </c>
      <c r="F222" s="43">
        <v>0</v>
      </c>
      <c r="G222" s="43">
        <v>0</v>
      </c>
      <c r="H222" s="43">
        <v>0</v>
      </c>
      <c r="I222" s="43">
        <v>0</v>
      </c>
    </row>
    <row r="223" spans="1:9" x14ac:dyDescent="0.25">
      <c r="A223" s="41"/>
      <c r="B223" s="41"/>
      <c r="C223" s="41"/>
      <c r="D223" s="42"/>
      <c r="E223" s="44" t="s">
        <v>277</v>
      </c>
      <c r="F223" s="43">
        <v>0</v>
      </c>
      <c r="G223" s="43">
        <v>0</v>
      </c>
      <c r="H223" s="43">
        <v>0</v>
      </c>
      <c r="I223" s="43">
        <v>0</v>
      </c>
    </row>
    <row r="224" spans="1:9" x14ac:dyDescent="0.25">
      <c r="A224" s="41"/>
      <c r="B224" s="41"/>
      <c r="C224" s="41"/>
      <c r="D224" s="42"/>
      <c r="E224" s="39" t="s">
        <v>276</v>
      </c>
      <c r="F224" s="43">
        <v>0</v>
      </c>
      <c r="G224" s="43">
        <v>0</v>
      </c>
      <c r="H224" s="43">
        <v>0</v>
      </c>
      <c r="I224" s="43">
        <v>0</v>
      </c>
    </row>
    <row r="225" spans="1:9" x14ac:dyDescent="0.25">
      <c r="A225" s="41"/>
      <c r="B225" s="41"/>
      <c r="C225" s="41"/>
      <c r="D225" s="42"/>
      <c r="E225" s="44" t="s">
        <v>277</v>
      </c>
      <c r="F225" s="43">
        <v>2</v>
      </c>
      <c r="G225" s="43">
        <v>1.5</v>
      </c>
      <c r="H225" s="43">
        <v>0</v>
      </c>
      <c r="I225" s="43">
        <v>0</v>
      </c>
    </row>
    <row r="226" spans="1:9" x14ac:dyDescent="0.25">
      <c r="A226" s="41"/>
      <c r="B226" s="41"/>
      <c r="C226" s="41"/>
      <c r="D226" s="42"/>
      <c r="E226" s="39" t="s">
        <v>276</v>
      </c>
      <c r="F226" s="43">
        <v>0.5</v>
      </c>
      <c r="G226" s="43">
        <v>0</v>
      </c>
      <c r="H226" s="43">
        <v>0</v>
      </c>
      <c r="I226" s="43">
        <v>0</v>
      </c>
    </row>
    <row r="227" spans="1:9" x14ac:dyDescent="0.25">
      <c r="A227" s="41"/>
      <c r="B227" s="41"/>
      <c r="C227" s="41"/>
      <c r="D227" s="42"/>
      <c r="E227" s="44" t="s">
        <v>277</v>
      </c>
      <c r="F227" s="43">
        <v>1.5</v>
      </c>
      <c r="G227" s="43">
        <v>1</v>
      </c>
      <c r="H227" s="43">
        <v>0</v>
      </c>
      <c r="I227" s="43">
        <v>0</v>
      </c>
    </row>
    <row r="228" spans="1:9" x14ac:dyDescent="0.25">
      <c r="A228" s="41" t="s">
        <v>67</v>
      </c>
      <c r="B228" s="41">
        <v>10</v>
      </c>
      <c r="C228" s="41" t="s">
        <v>275</v>
      </c>
      <c r="D228" s="42"/>
      <c r="E228" s="39" t="s">
        <v>276</v>
      </c>
      <c r="F228" s="43">
        <v>0</v>
      </c>
      <c r="G228" s="43">
        <v>0</v>
      </c>
      <c r="H228" s="43">
        <v>0</v>
      </c>
      <c r="I228" s="43">
        <v>0</v>
      </c>
    </row>
    <row r="229" spans="1:9" x14ac:dyDescent="0.25">
      <c r="A229" s="41"/>
      <c r="B229" s="41"/>
      <c r="C229" s="41"/>
      <c r="D229" s="42"/>
      <c r="E229" s="44" t="s">
        <v>277</v>
      </c>
      <c r="F229" s="43">
        <v>2</v>
      </c>
      <c r="G229" s="43">
        <v>2</v>
      </c>
      <c r="H229" s="43">
        <v>0</v>
      </c>
      <c r="I229" s="43">
        <v>0</v>
      </c>
    </row>
    <row r="230" spans="1:9" x14ac:dyDescent="0.25">
      <c r="A230" s="41"/>
      <c r="B230" s="41"/>
      <c r="C230" s="41"/>
      <c r="D230" s="42"/>
      <c r="E230" s="39" t="s">
        <v>276</v>
      </c>
      <c r="F230" s="43">
        <v>0</v>
      </c>
      <c r="G230" s="43">
        <v>0</v>
      </c>
      <c r="H230" s="43">
        <v>0</v>
      </c>
      <c r="I230" s="43">
        <v>0</v>
      </c>
    </row>
    <row r="231" spans="1:9" x14ac:dyDescent="0.25">
      <c r="A231" s="41"/>
      <c r="B231" s="41"/>
      <c r="C231" s="41"/>
      <c r="D231" s="42"/>
      <c r="E231" s="44" t="s">
        <v>277</v>
      </c>
      <c r="F231" s="43">
        <v>1.5</v>
      </c>
      <c r="G231" s="43">
        <v>1</v>
      </c>
      <c r="H231" s="43">
        <v>0</v>
      </c>
      <c r="I231" s="43">
        <v>0</v>
      </c>
    </row>
    <row r="232" spans="1:9" x14ac:dyDescent="0.25">
      <c r="A232" s="41"/>
      <c r="B232" s="41"/>
      <c r="C232" s="41"/>
      <c r="D232" s="42"/>
      <c r="E232" s="39" t="s">
        <v>276</v>
      </c>
      <c r="F232" s="43">
        <v>0</v>
      </c>
      <c r="G232" s="43">
        <v>0</v>
      </c>
      <c r="H232" s="43">
        <v>0</v>
      </c>
      <c r="I232" s="43">
        <v>0</v>
      </c>
    </row>
    <row r="233" spans="1:9" x14ac:dyDescent="0.25">
      <c r="A233" s="41"/>
      <c r="B233" s="41"/>
      <c r="C233" s="41"/>
      <c r="D233" s="42"/>
      <c r="E233" s="44" t="s">
        <v>277</v>
      </c>
      <c r="F233" s="43">
        <v>1.5</v>
      </c>
      <c r="G233" s="43">
        <v>1.5</v>
      </c>
      <c r="H233" s="43">
        <v>0</v>
      </c>
      <c r="I233" s="43">
        <v>0</v>
      </c>
    </row>
    <row r="234" spans="1:9" x14ac:dyDescent="0.25">
      <c r="A234" s="41"/>
      <c r="B234" s="41"/>
      <c r="C234" s="41"/>
      <c r="D234" s="42"/>
      <c r="E234" s="39" t="s">
        <v>276</v>
      </c>
      <c r="F234" s="43">
        <v>0</v>
      </c>
      <c r="G234" s="43">
        <v>0</v>
      </c>
      <c r="H234" s="43">
        <v>0</v>
      </c>
      <c r="I234" s="43">
        <v>0</v>
      </c>
    </row>
    <row r="235" spans="1:9" x14ac:dyDescent="0.25">
      <c r="A235" s="41"/>
      <c r="B235" s="41"/>
      <c r="C235" s="41"/>
      <c r="D235" s="42"/>
      <c r="E235" s="44" t="s">
        <v>277</v>
      </c>
      <c r="F235" s="43">
        <v>1.5</v>
      </c>
      <c r="G235" s="43">
        <v>0.5</v>
      </c>
      <c r="H235" s="43">
        <v>0</v>
      </c>
      <c r="I235" s="43">
        <v>0</v>
      </c>
    </row>
    <row r="236" spans="1:9" x14ac:dyDescent="0.25">
      <c r="A236" s="41"/>
      <c r="B236" s="41"/>
      <c r="C236" s="41"/>
      <c r="D236" s="42"/>
      <c r="E236" s="39" t="s">
        <v>276</v>
      </c>
      <c r="F236" s="43">
        <v>0</v>
      </c>
      <c r="G236" s="43">
        <v>0</v>
      </c>
      <c r="H236" s="43">
        <v>0</v>
      </c>
      <c r="I236" s="43">
        <v>0</v>
      </c>
    </row>
    <row r="237" spans="1:9" x14ac:dyDescent="0.25">
      <c r="A237" s="41"/>
      <c r="B237" s="41"/>
      <c r="C237" s="41"/>
      <c r="D237" s="42"/>
      <c r="E237" s="44" t="s">
        <v>277</v>
      </c>
      <c r="F237" s="43">
        <v>0.5</v>
      </c>
      <c r="G237" s="43">
        <v>1</v>
      </c>
      <c r="H237" s="43">
        <v>3</v>
      </c>
      <c r="I237" s="43">
        <v>0.5</v>
      </c>
    </row>
    <row r="238" spans="1:9" x14ac:dyDescent="0.25">
      <c r="A238" s="41"/>
      <c r="B238" s="41"/>
      <c r="C238" s="41"/>
      <c r="D238" s="42"/>
      <c r="E238" s="39" t="s">
        <v>276</v>
      </c>
      <c r="F238" s="43">
        <v>0</v>
      </c>
      <c r="G238" s="43">
        <v>0</v>
      </c>
      <c r="H238" s="43">
        <v>1</v>
      </c>
      <c r="I238" s="43">
        <v>0</v>
      </c>
    </row>
    <row r="239" spans="1:9" x14ac:dyDescent="0.25">
      <c r="A239" s="41"/>
      <c r="B239" s="41"/>
      <c r="C239" s="41"/>
      <c r="D239" s="42"/>
      <c r="E239" s="44" t="s">
        <v>277</v>
      </c>
      <c r="F239" s="43">
        <v>0</v>
      </c>
      <c r="G239" s="43">
        <v>0</v>
      </c>
      <c r="H239" s="43">
        <v>0</v>
      </c>
      <c r="I239" s="43">
        <v>0</v>
      </c>
    </row>
    <row r="240" spans="1:9" x14ac:dyDescent="0.25">
      <c r="A240" s="41"/>
      <c r="B240" s="41"/>
      <c r="C240" s="41"/>
      <c r="D240" s="42"/>
      <c r="E240" s="39" t="s">
        <v>276</v>
      </c>
      <c r="F240" s="43">
        <v>0</v>
      </c>
      <c r="G240" s="43">
        <v>0</v>
      </c>
      <c r="H240" s="43">
        <v>0</v>
      </c>
      <c r="I240" s="43">
        <v>0</v>
      </c>
    </row>
    <row r="241" spans="1:9" x14ac:dyDescent="0.25">
      <c r="A241" s="41"/>
      <c r="B241" s="41"/>
      <c r="C241" s="41"/>
      <c r="D241" s="42"/>
      <c r="E241" s="44" t="s">
        <v>277</v>
      </c>
      <c r="F241" s="43">
        <v>0.5</v>
      </c>
      <c r="G241" s="43">
        <v>0</v>
      </c>
      <c r="H241" s="43">
        <v>0.5</v>
      </c>
      <c r="I241" s="43">
        <v>0</v>
      </c>
    </row>
    <row r="242" spans="1:9" x14ac:dyDescent="0.25">
      <c r="A242" s="41"/>
      <c r="B242" s="41"/>
      <c r="C242" s="41"/>
      <c r="D242" s="42"/>
      <c r="E242" s="39" t="s">
        <v>276</v>
      </c>
      <c r="F242" s="43">
        <v>0</v>
      </c>
      <c r="G242" s="43">
        <v>0</v>
      </c>
      <c r="H242" s="43">
        <v>0</v>
      </c>
      <c r="I242" s="43">
        <v>0</v>
      </c>
    </row>
    <row r="243" spans="1:9" x14ac:dyDescent="0.25">
      <c r="A243" s="41"/>
      <c r="B243" s="41"/>
      <c r="C243" s="41"/>
      <c r="D243" s="42"/>
      <c r="E243" s="44" t="s">
        <v>277</v>
      </c>
      <c r="F243" s="43">
        <v>1.5</v>
      </c>
      <c r="G243" s="43">
        <v>1.5</v>
      </c>
      <c r="H243" s="43">
        <v>1.5</v>
      </c>
      <c r="I243" s="43">
        <v>0</v>
      </c>
    </row>
    <row r="244" spans="1:9" x14ac:dyDescent="0.25">
      <c r="A244" s="41"/>
      <c r="B244" s="41"/>
      <c r="C244" s="41"/>
      <c r="D244" s="42"/>
      <c r="E244" s="39" t="s">
        <v>276</v>
      </c>
      <c r="F244" s="43">
        <v>0</v>
      </c>
      <c r="G244" s="43">
        <v>0</v>
      </c>
      <c r="H244" s="43">
        <v>0</v>
      </c>
      <c r="I244" s="43">
        <v>0</v>
      </c>
    </row>
    <row r="245" spans="1:9" x14ac:dyDescent="0.25">
      <c r="A245" s="41"/>
      <c r="B245" s="41"/>
      <c r="C245" s="41"/>
      <c r="D245" s="42"/>
      <c r="E245" s="44" t="s">
        <v>277</v>
      </c>
      <c r="F245" s="43">
        <v>1.5</v>
      </c>
      <c r="G245" s="43">
        <v>2</v>
      </c>
      <c r="H245" s="43">
        <v>1.5</v>
      </c>
      <c r="I245" s="43">
        <v>0</v>
      </c>
    </row>
    <row r="246" spans="1:9" x14ac:dyDescent="0.25">
      <c r="A246" s="41"/>
      <c r="B246" s="41"/>
      <c r="C246" s="41"/>
      <c r="D246" s="42"/>
      <c r="E246" s="39" t="s">
        <v>276</v>
      </c>
      <c r="F246" s="43">
        <v>0</v>
      </c>
      <c r="G246" s="43">
        <v>0</v>
      </c>
      <c r="H246" s="43">
        <v>0</v>
      </c>
      <c r="I246" s="43">
        <v>0</v>
      </c>
    </row>
    <row r="247" spans="1:9" x14ac:dyDescent="0.25">
      <c r="A247" s="41"/>
      <c r="B247" s="41"/>
      <c r="C247" s="41" t="s">
        <v>281</v>
      </c>
      <c r="D247" s="42"/>
      <c r="E247" s="39" t="s">
        <v>276</v>
      </c>
      <c r="F247" s="43">
        <v>0</v>
      </c>
      <c r="G247" s="43">
        <v>0</v>
      </c>
      <c r="H247" s="43">
        <v>0</v>
      </c>
      <c r="I247" s="43">
        <v>0</v>
      </c>
    </row>
    <row r="248" spans="1:9" x14ac:dyDescent="0.25">
      <c r="A248" s="41"/>
      <c r="B248" s="41"/>
      <c r="C248" s="41"/>
      <c r="D248" s="42"/>
      <c r="E248" s="44" t="s">
        <v>277</v>
      </c>
      <c r="F248" s="43">
        <v>0.5</v>
      </c>
      <c r="G248" s="43">
        <v>1.5</v>
      </c>
      <c r="H248" s="43">
        <v>1.5</v>
      </c>
      <c r="I248" s="43">
        <v>0.5</v>
      </c>
    </row>
    <row r="249" spans="1:9" x14ac:dyDescent="0.25">
      <c r="A249" s="41"/>
      <c r="B249" s="41"/>
      <c r="C249" s="41"/>
      <c r="D249" s="42"/>
      <c r="E249" s="39" t="s">
        <v>276</v>
      </c>
      <c r="F249" s="43">
        <v>0</v>
      </c>
      <c r="G249" s="43">
        <v>0</v>
      </c>
      <c r="H249" s="43">
        <v>0</v>
      </c>
      <c r="I249" s="43">
        <v>0</v>
      </c>
    </row>
    <row r="250" spans="1:9" x14ac:dyDescent="0.25">
      <c r="A250" s="41"/>
      <c r="B250" s="41"/>
      <c r="C250" s="41"/>
      <c r="D250" s="42"/>
      <c r="E250" s="44" t="s">
        <v>277</v>
      </c>
      <c r="F250" s="43">
        <v>0.5</v>
      </c>
      <c r="G250" s="43">
        <v>1.5</v>
      </c>
      <c r="H250" s="43">
        <v>3.5</v>
      </c>
      <c r="I250" s="43">
        <v>1</v>
      </c>
    </row>
    <row r="251" spans="1:9" x14ac:dyDescent="0.25">
      <c r="A251" s="41"/>
      <c r="B251" s="41"/>
      <c r="C251" s="41"/>
      <c r="D251" s="42"/>
      <c r="E251" s="39" t="s">
        <v>276</v>
      </c>
      <c r="F251" s="43">
        <v>0</v>
      </c>
      <c r="G251" s="43">
        <v>0</v>
      </c>
      <c r="H251" s="43">
        <v>0</v>
      </c>
      <c r="I251" s="43">
        <v>0</v>
      </c>
    </row>
    <row r="252" spans="1:9" x14ac:dyDescent="0.25">
      <c r="A252" s="41"/>
      <c r="B252" s="41"/>
      <c r="C252" s="41"/>
      <c r="D252" s="42"/>
      <c r="E252" s="44" t="s">
        <v>277</v>
      </c>
      <c r="F252" s="43">
        <v>0</v>
      </c>
      <c r="G252" s="43">
        <v>0</v>
      </c>
      <c r="H252" s="43">
        <v>0</v>
      </c>
      <c r="I252" s="43">
        <v>0</v>
      </c>
    </row>
    <row r="253" spans="1:9" x14ac:dyDescent="0.25">
      <c r="A253" s="41"/>
      <c r="B253" s="41"/>
      <c r="C253" s="41"/>
      <c r="D253" s="42"/>
      <c r="E253" s="39" t="s">
        <v>276</v>
      </c>
      <c r="F253" s="43">
        <v>0</v>
      </c>
      <c r="G253" s="43">
        <v>0</v>
      </c>
      <c r="H253" s="43">
        <v>0</v>
      </c>
      <c r="I253" s="43">
        <v>0</v>
      </c>
    </row>
    <row r="254" spans="1:9" x14ac:dyDescent="0.25">
      <c r="A254" s="41"/>
      <c r="B254" s="41"/>
      <c r="C254" s="41"/>
      <c r="D254" s="42"/>
      <c r="E254" s="44" t="s">
        <v>277</v>
      </c>
      <c r="F254" s="43">
        <v>0.5</v>
      </c>
      <c r="G254" s="43">
        <v>0</v>
      </c>
      <c r="H254" s="43">
        <v>0.5</v>
      </c>
      <c r="I254" s="43">
        <v>0</v>
      </c>
    </row>
    <row r="255" spans="1:9" x14ac:dyDescent="0.25">
      <c r="A255" s="41"/>
      <c r="B255" s="41"/>
      <c r="C255" s="41"/>
      <c r="D255" s="42"/>
      <c r="E255" s="39" t="s">
        <v>276</v>
      </c>
      <c r="F255" s="43">
        <v>0</v>
      </c>
      <c r="G255" s="43">
        <v>0</v>
      </c>
      <c r="H255" s="43">
        <v>0</v>
      </c>
      <c r="I255" s="43">
        <v>0</v>
      </c>
    </row>
    <row r="256" spans="1:9" x14ac:dyDescent="0.25">
      <c r="A256" s="41"/>
      <c r="B256" s="41"/>
      <c r="C256" s="41"/>
      <c r="D256" s="42"/>
      <c r="E256" s="44" t="s">
        <v>277</v>
      </c>
      <c r="F256" s="43">
        <v>0.5</v>
      </c>
      <c r="G256" s="43">
        <v>0.5</v>
      </c>
      <c r="H256" s="43">
        <v>0.5</v>
      </c>
      <c r="I256" s="43">
        <v>0</v>
      </c>
    </row>
    <row r="257" spans="1:10" x14ac:dyDescent="0.25">
      <c r="A257" s="41"/>
      <c r="B257" s="41"/>
      <c r="C257" s="41"/>
      <c r="D257" s="42"/>
      <c r="E257" s="39" t="s">
        <v>276</v>
      </c>
      <c r="F257" s="43">
        <v>0</v>
      </c>
      <c r="G257" s="43">
        <v>0</v>
      </c>
      <c r="H257" s="43">
        <v>0</v>
      </c>
      <c r="I257" s="43">
        <v>0</v>
      </c>
    </row>
    <row r="258" spans="1:10" x14ac:dyDescent="0.25">
      <c r="A258" s="41"/>
      <c r="B258" s="41"/>
      <c r="C258" s="41"/>
      <c r="D258" s="42"/>
      <c r="E258" s="44" t="s">
        <v>277</v>
      </c>
      <c r="F258" s="43">
        <v>1.5</v>
      </c>
      <c r="G258" s="43">
        <v>3</v>
      </c>
      <c r="H258" s="43">
        <v>2.5</v>
      </c>
      <c r="I258" s="43">
        <v>0</v>
      </c>
    </row>
    <row r="259" spans="1:10" x14ac:dyDescent="0.25">
      <c r="A259" s="41"/>
      <c r="B259" s="41"/>
      <c r="C259" s="41"/>
      <c r="D259" s="42"/>
      <c r="E259" s="39" t="s">
        <v>276</v>
      </c>
      <c r="F259" s="43">
        <v>0</v>
      </c>
      <c r="G259" s="43">
        <v>0</v>
      </c>
      <c r="H259" s="43">
        <v>0</v>
      </c>
      <c r="I259" s="43">
        <v>0</v>
      </c>
    </row>
    <row r="260" spans="1:10" x14ac:dyDescent="0.25">
      <c r="A260" s="41"/>
      <c r="B260" s="41"/>
      <c r="C260" s="41"/>
      <c r="D260" s="42"/>
      <c r="E260" s="44" t="s">
        <v>277</v>
      </c>
      <c r="F260" s="43">
        <v>2</v>
      </c>
      <c r="G260" s="43">
        <v>3</v>
      </c>
      <c r="H260" s="43">
        <v>2</v>
      </c>
      <c r="I260" s="43">
        <v>0</v>
      </c>
    </row>
    <row r="261" spans="1:10" x14ac:dyDescent="0.25">
      <c r="A261" s="41"/>
      <c r="B261" s="41"/>
      <c r="C261" s="41"/>
      <c r="D261" s="42"/>
      <c r="E261" s="39" t="s">
        <v>276</v>
      </c>
      <c r="F261" s="43">
        <v>0</v>
      </c>
      <c r="G261" s="43">
        <v>0</v>
      </c>
      <c r="H261" s="43">
        <v>0</v>
      </c>
      <c r="I261" s="43">
        <v>0</v>
      </c>
    </row>
    <row r="262" spans="1:10" x14ac:dyDescent="0.25">
      <c r="A262" s="41"/>
      <c r="B262" s="41"/>
      <c r="C262" s="41"/>
      <c r="D262" s="42"/>
      <c r="E262" s="44" t="s">
        <v>277</v>
      </c>
      <c r="F262" s="43">
        <v>0.5</v>
      </c>
      <c r="G262" s="43">
        <v>0.5</v>
      </c>
      <c r="H262" s="43">
        <v>0.5</v>
      </c>
      <c r="I262" s="43">
        <v>0</v>
      </c>
    </row>
    <row r="263" spans="1:10" x14ac:dyDescent="0.25">
      <c r="A263" s="41"/>
      <c r="B263" s="41"/>
      <c r="C263" s="41"/>
      <c r="D263" s="42"/>
      <c r="E263" s="39" t="s">
        <v>276</v>
      </c>
      <c r="F263" s="43">
        <v>0</v>
      </c>
      <c r="G263" s="43">
        <v>0</v>
      </c>
      <c r="H263" s="43">
        <v>0</v>
      </c>
      <c r="I263" s="43">
        <v>0</v>
      </c>
    </row>
    <row r="264" spans="1:10" x14ac:dyDescent="0.25">
      <c r="A264" s="41"/>
      <c r="B264" s="41"/>
      <c r="C264" s="41"/>
      <c r="D264" s="42"/>
      <c r="E264" s="44" t="s">
        <v>277</v>
      </c>
      <c r="F264" s="43">
        <v>2.5</v>
      </c>
      <c r="G264" s="43">
        <v>3</v>
      </c>
      <c r="H264" s="43">
        <v>3</v>
      </c>
      <c r="I264" s="43">
        <v>1</v>
      </c>
    </row>
    <row r="265" spans="1:10" x14ac:dyDescent="0.25">
      <c r="E265" s="39" t="s">
        <v>276</v>
      </c>
      <c r="F265" s="43">
        <v>0</v>
      </c>
      <c r="G265" s="43">
        <v>0</v>
      </c>
      <c r="H265" s="43">
        <v>0</v>
      </c>
      <c r="I265" s="43">
        <v>0</v>
      </c>
      <c r="J265" s="43"/>
    </row>
    <row r="266" spans="1:10" x14ac:dyDescent="0.25">
      <c r="A266" s="41" t="s">
        <v>284</v>
      </c>
      <c r="B266" s="41">
        <v>10</v>
      </c>
      <c r="C266" s="41" t="s">
        <v>275</v>
      </c>
      <c r="D266" s="42"/>
      <c r="E266" s="39" t="s">
        <v>276</v>
      </c>
      <c r="F266" s="43">
        <v>0</v>
      </c>
      <c r="G266" s="43">
        <v>0</v>
      </c>
      <c r="H266" s="43">
        <v>0</v>
      </c>
      <c r="I266" s="43">
        <v>0</v>
      </c>
    </row>
    <row r="267" spans="1:10" x14ac:dyDescent="0.25">
      <c r="A267" s="41"/>
      <c r="B267" s="41"/>
      <c r="C267" s="41"/>
      <c r="D267" s="42"/>
      <c r="E267" s="44" t="s">
        <v>277</v>
      </c>
      <c r="F267" s="43">
        <v>1</v>
      </c>
      <c r="G267" s="43">
        <v>0</v>
      </c>
      <c r="H267" s="43">
        <v>0</v>
      </c>
      <c r="I267" s="43">
        <v>0</v>
      </c>
    </row>
    <row r="268" spans="1:10" x14ac:dyDescent="0.25">
      <c r="A268" s="41"/>
      <c r="B268" s="41"/>
      <c r="C268" s="41"/>
      <c r="D268" s="42"/>
      <c r="E268" s="39" t="s">
        <v>276</v>
      </c>
      <c r="F268" s="43">
        <v>0</v>
      </c>
      <c r="G268" s="43">
        <v>0</v>
      </c>
      <c r="H268" s="43">
        <v>0</v>
      </c>
      <c r="I268" s="43">
        <v>0</v>
      </c>
    </row>
    <row r="269" spans="1:10" x14ac:dyDescent="0.25">
      <c r="A269" s="41"/>
      <c r="B269" s="41"/>
      <c r="C269" s="41"/>
      <c r="D269" s="42"/>
      <c r="E269" s="44" t="s">
        <v>277</v>
      </c>
      <c r="F269" s="43">
        <v>1.5</v>
      </c>
      <c r="G269" s="43">
        <v>1.5</v>
      </c>
      <c r="H269" s="43">
        <v>1</v>
      </c>
      <c r="I269" s="43">
        <v>0.5</v>
      </c>
    </row>
    <row r="270" spans="1:10" x14ac:dyDescent="0.25">
      <c r="A270" s="41"/>
      <c r="B270" s="41"/>
      <c r="C270" s="41"/>
      <c r="D270" s="42"/>
      <c r="E270" s="39" t="s">
        <v>276</v>
      </c>
      <c r="F270" s="43">
        <v>0</v>
      </c>
      <c r="G270" s="43">
        <v>0</v>
      </c>
      <c r="H270" s="43">
        <v>0</v>
      </c>
      <c r="I270" s="43">
        <v>0</v>
      </c>
    </row>
    <row r="271" spans="1:10" x14ac:dyDescent="0.25">
      <c r="A271" s="41"/>
      <c r="B271" s="41"/>
      <c r="C271" s="41"/>
      <c r="D271" s="42"/>
      <c r="E271" s="44" t="s">
        <v>277</v>
      </c>
      <c r="F271" s="43">
        <v>1</v>
      </c>
      <c r="G271" s="43">
        <v>0.5</v>
      </c>
      <c r="H271" s="43">
        <v>0</v>
      </c>
      <c r="I271" s="43">
        <v>0</v>
      </c>
    </row>
    <row r="272" spans="1:10" x14ac:dyDescent="0.25">
      <c r="A272" s="41"/>
      <c r="B272" s="41"/>
      <c r="C272" s="41"/>
      <c r="D272" s="42"/>
      <c r="E272" s="39" t="s">
        <v>276</v>
      </c>
      <c r="F272" s="43">
        <v>0</v>
      </c>
      <c r="G272" s="43">
        <v>0</v>
      </c>
      <c r="H272" s="43">
        <v>0</v>
      </c>
      <c r="I272" s="43">
        <v>0</v>
      </c>
    </row>
    <row r="273" spans="1:9" x14ac:dyDescent="0.25">
      <c r="A273" s="41"/>
      <c r="B273" s="41"/>
      <c r="C273" s="41"/>
      <c r="D273" s="42"/>
      <c r="E273" s="44" t="s">
        <v>277</v>
      </c>
      <c r="F273" s="43">
        <v>1</v>
      </c>
      <c r="G273" s="43">
        <v>0</v>
      </c>
      <c r="H273" s="43">
        <v>0</v>
      </c>
      <c r="I273" s="43">
        <v>0</v>
      </c>
    </row>
    <row r="274" spans="1:9" x14ac:dyDescent="0.25">
      <c r="A274" s="41"/>
      <c r="B274" s="41"/>
      <c r="C274" s="41"/>
      <c r="D274" s="42"/>
      <c r="E274" s="39" t="s">
        <v>276</v>
      </c>
      <c r="F274" s="43">
        <v>0</v>
      </c>
      <c r="G274" s="43">
        <v>0</v>
      </c>
      <c r="H274" s="43">
        <v>0</v>
      </c>
      <c r="I274" s="43">
        <v>0</v>
      </c>
    </row>
    <row r="275" spans="1:9" x14ac:dyDescent="0.25">
      <c r="A275" s="41"/>
      <c r="B275" s="41"/>
      <c r="C275" s="41"/>
      <c r="D275" s="42"/>
      <c r="E275" s="44" t="s">
        <v>277</v>
      </c>
      <c r="F275" s="43">
        <v>1.5</v>
      </c>
      <c r="G275" s="43">
        <v>1.5</v>
      </c>
      <c r="H275" s="43">
        <v>1.5</v>
      </c>
      <c r="I275" s="43">
        <v>0.5</v>
      </c>
    </row>
    <row r="276" spans="1:9" x14ac:dyDescent="0.25">
      <c r="A276" s="41"/>
      <c r="B276" s="41"/>
      <c r="C276" s="41"/>
      <c r="D276" s="42"/>
      <c r="E276" s="39" t="s">
        <v>276</v>
      </c>
      <c r="F276" s="43">
        <v>0</v>
      </c>
      <c r="G276" s="43">
        <v>0</v>
      </c>
      <c r="H276" s="43">
        <v>0</v>
      </c>
      <c r="I276" s="43">
        <v>0</v>
      </c>
    </row>
    <row r="277" spans="1:9" x14ac:dyDescent="0.25">
      <c r="A277" s="41"/>
      <c r="B277" s="41"/>
      <c r="C277" s="41"/>
      <c r="D277" s="42"/>
      <c r="E277" s="44" t="s">
        <v>277</v>
      </c>
      <c r="F277" s="43">
        <v>1</v>
      </c>
      <c r="G277" s="43">
        <v>1</v>
      </c>
      <c r="H277" s="43">
        <v>1</v>
      </c>
      <c r="I277" s="43">
        <v>0.5</v>
      </c>
    </row>
    <row r="278" spans="1:9" x14ac:dyDescent="0.25">
      <c r="A278" s="41"/>
      <c r="B278" s="41"/>
      <c r="C278" s="41"/>
      <c r="D278" s="42"/>
      <c r="E278" s="39" t="s">
        <v>276</v>
      </c>
      <c r="F278" s="43">
        <v>0</v>
      </c>
      <c r="G278" s="43">
        <v>0</v>
      </c>
      <c r="H278" s="43">
        <v>0</v>
      </c>
      <c r="I278" s="43">
        <v>0</v>
      </c>
    </row>
    <row r="279" spans="1:9" x14ac:dyDescent="0.25">
      <c r="A279" s="41"/>
      <c r="B279" s="41"/>
      <c r="C279" s="41"/>
      <c r="D279" s="42"/>
      <c r="E279" s="44" t="s">
        <v>277</v>
      </c>
      <c r="F279" s="43">
        <v>1</v>
      </c>
      <c r="G279" s="43">
        <v>0</v>
      </c>
      <c r="H279" s="43">
        <v>0.5</v>
      </c>
      <c r="I279" s="43">
        <v>0</v>
      </c>
    </row>
    <row r="280" spans="1:9" x14ac:dyDescent="0.25">
      <c r="A280" s="41"/>
      <c r="B280" s="41"/>
      <c r="C280" s="41"/>
      <c r="D280" s="42"/>
      <c r="E280" s="39" t="s">
        <v>276</v>
      </c>
      <c r="F280" s="43">
        <v>0</v>
      </c>
      <c r="G280" s="43">
        <v>0</v>
      </c>
      <c r="H280" s="43">
        <v>0</v>
      </c>
      <c r="I280" s="43">
        <v>0</v>
      </c>
    </row>
    <row r="281" spans="1:9" x14ac:dyDescent="0.25">
      <c r="A281" s="41"/>
      <c r="B281" s="41"/>
      <c r="C281" s="41"/>
      <c r="D281" s="42"/>
      <c r="E281" s="44" t="s">
        <v>277</v>
      </c>
      <c r="F281" s="43">
        <v>1.5</v>
      </c>
      <c r="G281" s="43">
        <v>0.5</v>
      </c>
      <c r="H281" s="43">
        <v>0.5</v>
      </c>
      <c r="I281" s="43">
        <v>0.5</v>
      </c>
    </row>
    <row r="282" spans="1:9" x14ac:dyDescent="0.25">
      <c r="A282" s="41"/>
      <c r="B282" s="41"/>
      <c r="C282" s="41"/>
      <c r="D282" s="42"/>
      <c r="E282" s="39" t="s">
        <v>276</v>
      </c>
      <c r="F282" s="43">
        <v>0</v>
      </c>
      <c r="G282" s="43">
        <v>0</v>
      </c>
      <c r="H282" s="43">
        <v>0</v>
      </c>
      <c r="I282" s="43">
        <v>0</v>
      </c>
    </row>
    <row r="283" spans="1:9" x14ac:dyDescent="0.25">
      <c r="A283" s="41"/>
      <c r="B283" s="41"/>
      <c r="C283" s="41"/>
      <c r="D283" s="42"/>
      <c r="E283" s="44" t="s">
        <v>277</v>
      </c>
      <c r="F283" s="43">
        <v>1</v>
      </c>
      <c r="G283" s="43">
        <v>0</v>
      </c>
      <c r="H283" s="43">
        <v>0</v>
      </c>
      <c r="I283" s="43">
        <v>0</v>
      </c>
    </row>
    <row r="284" spans="1:9" x14ac:dyDescent="0.25">
      <c r="A284" s="41"/>
      <c r="B284" s="41"/>
      <c r="C284" s="41"/>
      <c r="D284" s="42"/>
      <c r="E284" s="39" t="s">
        <v>276</v>
      </c>
      <c r="F284" s="43">
        <v>0</v>
      </c>
      <c r="G284" s="43">
        <v>0</v>
      </c>
      <c r="H284" s="43">
        <v>0</v>
      </c>
      <c r="I284" s="43">
        <v>0</v>
      </c>
    </row>
    <row r="285" spans="1:9" x14ac:dyDescent="0.25">
      <c r="A285" s="41"/>
      <c r="B285" s="41"/>
      <c r="C285" s="41" t="s">
        <v>281</v>
      </c>
      <c r="D285" s="42"/>
      <c r="E285" s="39" t="s">
        <v>276</v>
      </c>
      <c r="F285" s="43">
        <v>0</v>
      </c>
      <c r="G285" s="43">
        <v>0</v>
      </c>
      <c r="H285" s="43">
        <v>0</v>
      </c>
      <c r="I285" s="43">
        <v>0</v>
      </c>
    </row>
    <row r="286" spans="1:9" x14ac:dyDescent="0.25">
      <c r="A286" s="41"/>
      <c r="B286" s="41"/>
      <c r="C286" s="41"/>
      <c r="D286" s="42"/>
      <c r="E286" s="44" t="s">
        <v>277</v>
      </c>
      <c r="F286" s="43">
        <v>1.5</v>
      </c>
      <c r="G286" s="43">
        <v>1.5</v>
      </c>
      <c r="H286" s="43">
        <v>1</v>
      </c>
      <c r="I286" s="43">
        <v>0</v>
      </c>
    </row>
    <row r="287" spans="1:9" x14ac:dyDescent="0.25">
      <c r="A287" s="41"/>
      <c r="B287" s="41"/>
      <c r="C287" s="41"/>
      <c r="D287" s="42"/>
      <c r="E287" s="39" t="s">
        <v>276</v>
      </c>
      <c r="F287" s="43">
        <v>0</v>
      </c>
      <c r="G287" s="43">
        <v>0</v>
      </c>
      <c r="H287" s="43">
        <v>0</v>
      </c>
      <c r="I287" s="43">
        <v>0</v>
      </c>
    </row>
    <row r="288" spans="1:9" x14ac:dyDescent="0.25">
      <c r="A288" s="41"/>
      <c r="B288" s="41"/>
      <c r="C288" s="41"/>
      <c r="D288" s="42"/>
      <c r="E288" s="44" t="s">
        <v>277</v>
      </c>
      <c r="F288" s="43">
        <v>1.5</v>
      </c>
      <c r="G288" s="43">
        <v>1.5</v>
      </c>
      <c r="H288" s="43">
        <v>1.5</v>
      </c>
      <c r="I288" s="43">
        <v>0.5</v>
      </c>
    </row>
    <row r="289" spans="1:9" x14ac:dyDescent="0.25">
      <c r="A289" s="41"/>
      <c r="B289" s="41"/>
      <c r="C289" s="41"/>
      <c r="D289" s="42"/>
      <c r="E289" s="39" t="s">
        <v>276</v>
      </c>
      <c r="F289" s="43">
        <v>0</v>
      </c>
      <c r="G289" s="43">
        <v>0</v>
      </c>
      <c r="H289" s="43">
        <v>0</v>
      </c>
      <c r="I289" s="43">
        <v>0.5</v>
      </c>
    </row>
    <row r="290" spans="1:9" x14ac:dyDescent="0.25">
      <c r="A290" s="41"/>
      <c r="B290" s="41"/>
      <c r="C290" s="41"/>
      <c r="D290" s="42"/>
      <c r="E290" s="44" t="s">
        <v>277</v>
      </c>
      <c r="F290" s="43">
        <v>1</v>
      </c>
      <c r="G290" s="43">
        <v>0.5</v>
      </c>
      <c r="H290" s="43">
        <v>0</v>
      </c>
      <c r="I290" s="43">
        <v>0</v>
      </c>
    </row>
    <row r="291" spans="1:9" x14ac:dyDescent="0.25">
      <c r="A291" s="41"/>
      <c r="B291" s="41"/>
      <c r="C291" s="41"/>
      <c r="D291" s="42"/>
      <c r="E291" s="39" t="s">
        <v>276</v>
      </c>
      <c r="F291" s="43">
        <v>0</v>
      </c>
      <c r="G291" s="43">
        <v>0</v>
      </c>
      <c r="H291" s="43">
        <v>0</v>
      </c>
      <c r="I291" s="43">
        <v>1</v>
      </c>
    </row>
    <row r="292" spans="1:9" x14ac:dyDescent="0.25">
      <c r="A292" s="41"/>
      <c r="B292" s="41"/>
      <c r="C292" s="41"/>
      <c r="D292" s="42"/>
      <c r="E292" s="44" t="s">
        <v>277</v>
      </c>
      <c r="F292" s="43">
        <v>0.5</v>
      </c>
      <c r="G292" s="43">
        <v>0.5</v>
      </c>
      <c r="H292" s="43">
        <v>2</v>
      </c>
      <c r="I292" s="43">
        <v>0</v>
      </c>
    </row>
    <row r="293" spans="1:9" x14ac:dyDescent="0.25">
      <c r="A293" s="41"/>
      <c r="B293" s="41"/>
      <c r="C293" s="41"/>
      <c r="D293" s="42"/>
      <c r="E293" s="39" t="s">
        <v>276</v>
      </c>
      <c r="F293" s="43">
        <v>0</v>
      </c>
      <c r="G293" s="43">
        <v>0</v>
      </c>
      <c r="H293" s="43">
        <v>0.5</v>
      </c>
      <c r="I293" s="43">
        <v>0</v>
      </c>
    </row>
    <row r="294" spans="1:9" x14ac:dyDescent="0.25">
      <c r="A294" s="41"/>
      <c r="B294" s="41"/>
      <c r="C294" s="41"/>
      <c r="D294" s="42"/>
      <c r="E294" s="44" t="s">
        <v>277</v>
      </c>
      <c r="F294" s="43">
        <v>1</v>
      </c>
      <c r="G294" s="43">
        <v>0.5</v>
      </c>
      <c r="H294" s="43">
        <v>0.5</v>
      </c>
      <c r="I294" s="43">
        <v>0</v>
      </c>
    </row>
    <row r="295" spans="1:9" x14ac:dyDescent="0.25">
      <c r="A295" s="41"/>
      <c r="B295" s="41"/>
      <c r="C295" s="41"/>
      <c r="D295" s="42"/>
      <c r="E295" s="39" t="s">
        <v>276</v>
      </c>
      <c r="F295" s="43">
        <v>0</v>
      </c>
      <c r="G295" s="43">
        <v>0</v>
      </c>
      <c r="H295" s="43">
        <v>0.5</v>
      </c>
      <c r="I295" s="43">
        <v>0</v>
      </c>
    </row>
    <row r="296" spans="1:9" x14ac:dyDescent="0.25">
      <c r="A296" s="41"/>
      <c r="B296" s="41"/>
      <c r="C296" s="41"/>
      <c r="D296" s="42"/>
      <c r="E296" s="44" t="s">
        <v>277</v>
      </c>
      <c r="F296" s="43">
        <v>0.5</v>
      </c>
      <c r="G296" s="43">
        <v>0</v>
      </c>
      <c r="H296" s="43">
        <v>0</v>
      </c>
      <c r="I296" s="43">
        <v>0</v>
      </c>
    </row>
    <row r="297" spans="1:9" x14ac:dyDescent="0.25">
      <c r="A297" s="41"/>
      <c r="B297" s="41"/>
      <c r="C297" s="41"/>
      <c r="D297" s="42"/>
      <c r="E297" s="39" t="s">
        <v>276</v>
      </c>
      <c r="F297" s="43">
        <v>0</v>
      </c>
      <c r="G297" s="43">
        <v>0</v>
      </c>
      <c r="H297" s="43">
        <v>0</v>
      </c>
      <c r="I297" s="43">
        <v>0</v>
      </c>
    </row>
    <row r="298" spans="1:9" x14ac:dyDescent="0.25">
      <c r="A298" s="41"/>
      <c r="B298" s="41"/>
      <c r="C298" s="41"/>
      <c r="D298" s="42"/>
      <c r="E298" s="44" t="s">
        <v>277</v>
      </c>
      <c r="F298" s="39">
        <v>0.5</v>
      </c>
      <c r="G298" s="43">
        <v>0.5</v>
      </c>
      <c r="H298" s="43">
        <v>2</v>
      </c>
      <c r="I298" s="43">
        <v>0</v>
      </c>
    </row>
    <row r="299" spans="1:9" x14ac:dyDescent="0.25">
      <c r="A299" s="41"/>
      <c r="B299" s="41"/>
      <c r="C299" s="41"/>
      <c r="D299" s="42"/>
      <c r="E299" s="39" t="s">
        <v>276</v>
      </c>
      <c r="F299" s="43">
        <v>0</v>
      </c>
      <c r="G299" s="43">
        <v>0</v>
      </c>
      <c r="H299" s="43">
        <v>0</v>
      </c>
      <c r="I299" s="43">
        <v>0</v>
      </c>
    </row>
    <row r="300" spans="1:9" x14ac:dyDescent="0.25">
      <c r="A300" s="41"/>
      <c r="B300" s="41"/>
      <c r="C300" s="41"/>
      <c r="D300" s="42"/>
      <c r="E300" s="44" t="s">
        <v>277</v>
      </c>
      <c r="F300" s="43">
        <v>1.5</v>
      </c>
      <c r="G300" s="43">
        <v>1</v>
      </c>
      <c r="H300" s="43">
        <v>1.5</v>
      </c>
      <c r="I300" s="43">
        <v>0</v>
      </c>
    </row>
    <row r="301" spans="1:9" x14ac:dyDescent="0.25">
      <c r="A301" s="41"/>
      <c r="B301" s="41"/>
      <c r="C301" s="41"/>
      <c r="D301" s="42"/>
      <c r="E301" s="39" t="s">
        <v>276</v>
      </c>
      <c r="F301" s="43">
        <v>0</v>
      </c>
      <c r="G301" s="43">
        <v>0</v>
      </c>
      <c r="H301" s="43">
        <v>0</v>
      </c>
      <c r="I301" s="43">
        <v>0</v>
      </c>
    </row>
    <row r="302" spans="1:9" x14ac:dyDescent="0.25">
      <c r="A302" s="41"/>
      <c r="B302" s="41"/>
      <c r="C302" s="41"/>
      <c r="D302" s="42"/>
      <c r="E302" s="44" t="s">
        <v>277</v>
      </c>
      <c r="F302" s="43">
        <v>1.5</v>
      </c>
      <c r="G302" s="43">
        <v>2</v>
      </c>
      <c r="H302" s="43">
        <v>2</v>
      </c>
      <c r="I302" s="43">
        <v>0</v>
      </c>
    </row>
    <row r="303" spans="1:9" x14ac:dyDescent="0.25">
      <c r="E303" s="39" t="s">
        <v>276</v>
      </c>
      <c r="F303" s="43">
        <v>0</v>
      </c>
      <c r="G303" s="43">
        <v>0</v>
      </c>
      <c r="H303" s="43">
        <v>0</v>
      </c>
      <c r="I303" s="43">
        <v>0</v>
      </c>
    </row>
  </sheetData>
  <mergeCells count="6">
    <mergeCell ref="F1:I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41"/>
  <sheetViews>
    <sheetView zoomScale="50" zoomScaleNormal="50" workbookViewId="0">
      <selection activeCell="E71" sqref="E71"/>
    </sheetView>
  </sheetViews>
  <sheetFormatPr defaultColWidth="12.5703125" defaultRowHeight="15.75" x14ac:dyDescent="0.25"/>
  <cols>
    <col min="1" max="1" width="13" style="39" customWidth="1"/>
    <col min="2" max="2" width="14.42578125" style="39" customWidth="1"/>
    <col min="3" max="3" width="17.85546875" style="39" customWidth="1"/>
    <col min="4" max="4" width="12.5703125" style="39"/>
    <col min="5" max="5" width="17.140625" style="39" customWidth="1"/>
    <col min="6" max="6" width="22.42578125" style="39" customWidth="1"/>
    <col min="7" max="16384" width="12.5703125" style="39"/>
  </cols>
  <sheetData>
    <row r="1" spans="1:9 16384:16384" x14ac:dyDescent="0.25">
      <c r="A1" s="68" t="s">
        <v>264</v>
      </c>
      <c r="B1" s="68" t="s">
        <v>265</v>
      </c>
      <c r="C1" s="68" t="s">
        <v>266</v>
      </c>
      <c r="D1" s="68" t="s">
        <v>267</v>
      </c>
      <c r="E1" s="68" t="s">
        <v>268</v>
      </c>
      <c r="F1" s="68" t="s">
        <v>269</v>
      </c>
      <c r="G1" s="68"/>
      <c r="H1" s="68"/>
      <c r="I1" s="68"/>
    </row>
    <row r="2" spans="1:9 16384:16384" x14ac:dyDescent="0.25">
      <c r="A2" s="68"/>
      <c r="B2" s="68"/>
      <c r="C2" s="68"/>
      <c r="D2" s="68"/>
      <c r="E2" s="68"/>
      <c r="F2" s="40" t="s">
        <v>270</v>
      </c>
      <c r="G2" s="40" t="s">
        <v>271</v>
      </c>
      <c r="H2" s="40" t="s">
        <v>272</v>
      </c>
      <c r="I2" s="40" t="s">
        <v>273</v>
      </c>
    </row>
    <row r="3" spans="1:9 16384:16384" x14ac:dyDescent="0.25">
      <c r="A3" s="40"/>
      <c r="B3" s="40"/>
      <c r="C3" s="40"/>
      <c r="D3" s="40"/>
      <c r="E3" s="40"/>
    </row>
    <row r="4" spans="1:9 16384:16384" x14ac:dyDescent="0.25">
      <c r="A4" s="69" t="s">
        <v>274</v>
      </c>
      <c r="B4" s="69">
        <v>11</v>
      </c>
      <c r="C4" s="69" t="s">
        <v>275</v>
      </c>
      <c r="D4" s="42">
        <v>2.0833333333333332E-2</v>
      </c>
      <c r="E4" s="39" t="s">
        <v>276</v>
      </c>
      <c r="F4" s="40">
        <v>0</v>
      </c>
      <c r="G4" s="40">
        <v>0</v>
      </c>
      <c r="H4" s="40">
        <v>0</v>
      </c>
      <c r="I4" s="40">
        <v>0</v>
      </c>
    </row>
    <row r="5" spans="1:9 16384:16384" x14ac:dyDescent="0.25">
      <c r="A5" s="69"/>
      <c r="B5" s="69"/>
      <c r="C5" s="69"/>
      <c r="D5" s="42">
        <v>6.1111111111111116E-2</v>
      </c>
      <c r="E5" s="39" t="s">
        <v>277</v>
      </c>
      <c r="F5" s="39">
        <v>1.5</v>
      </c>
      <c r="G5" s="39">
        <v>0.5</v>
      </c>
      <c r="H5" s="39">
        <v>1.5</v>
      </c>
      <c r="I5" s="43">
        <v>0</v>
      </c>
    </row>
    <row r="6" spans="1:9 16384:16384" x14ac:dyDescent="0.25">
      <c r="A6" s="69"/>
      <c r="B6" s="69"/>
      <c r="C6" s="69"/>
      <c r="D6" s="42">
        <v>6.6666666666666666E-2</v>
      </c>
      <c r="E6" s="39" t="s">
        <v>276</v>
      </c>
      <c r="F6" s="40">
        <v>0</v>
      </c>
      <c r="G6" s="43">
        <v>0</v>
      </c>
      <c r="H6" s="43">
        <v>0</v>
      </c>
      <c r="I6" s="43">
        <v>0</v>
      </c>
    </row>
    <row r="7" spans="1:9 16384:16384" x14ac:dyDescent="0.25">
      <c r="A7" s="69"/>
      <c r="B7" s="69"/>
      <c r="C7" s="69"/>
      <c r="D7" s="42">
        <v>0.10486111111111111</v>
      </c>
      <c r="E7" s="39" t="s">
        <v>277</v>
      </c>
      <c r="F7" s="39">
        <v>1.5</v>
      </c>
      <c r="G7" s="43">
        <v>0</v>
      </c>
      <c r="H7" s="43">
        <v>0</v>
      </c>
      <c r="I7" s="43">
        <v>0</v>
      </c>
    </row>
    <row r="8" spans="1:9 16384:16384" x14ac:dyDescent="0.25">
      <c r="A8" s="69"/>
      <c r="B8" s="69"/>
      <c r="C8" s="69"/>
      <c r="D8" s="42">
        <v>0.1111111111111111</v>
      </c>
      <c r="E8" s="39" t="s">
        <v>276</v>
      </c>
      <c r="F8" s="43">
        <v>0</v>
      </c>
      <c r="G8" s="43">
        <v>0</v>
      </c>
      <c r="H8" s="43">
        <v>0</v>
      </c>
      <c r="I8" s="43">
        <v>0</v>
      </c>
    </row>
    <row r="9" spans="1:9 16384:16384" x14ac:dyDescent="0.25">
      <c r="A9" s="69"/>
      <c r="B9" s="69"/>
      <c r="C9" s="69"/>
      <c r="D9" s="42">
        <v>0.15069444444444444</v>
      </c>
      <c r="E9" s="39" t="s">
        <v>277</v>
      </c>
      <c r="F9" s="39">
        <v>1.5</v>
      </c>
      <c r="G9" s="43">
        <v>0</v>
      </c>
      <c r="H9" s="43">
        <v>0</v>
      </c>
      <c r="I9" s="43">
        <v>0</v>
      </c>
    </row>
    <row r="10" spans="1:9 16384:16384" x14ac:dyDescent="0.25">
      <c r="A10" s="69"/>
      <c r="B10" s="69"/>
      <c r="C10" s="69"/>
      <c r="D10" s="42">
        <v>0.15625</v>
      </c>
      <c r="E10" s="39" t="s">
        <v>276</v>
      </c>
      <c r="F10" s="43">
        <v>0</v>
      </c>
      <c r="G10" s="43">
        <v>0</v>
      </c>
      <c r="H10" s="43">
        <v>0</v>
      </c>
      <c r="I10" s="43">
        <v>0</v>
      </c>
      <c r="XFD10" s="43"/>
    </row>
    <row r="11" spans="1:9 16384:16384" x14ac:dyDescent="0.25">
      <c r="A11" s="69"/>
      <c r="B11" s="69"/>
      <c r="C11" s="69"/>
      <c r="D11" s="42">
        <v>0.19444444444444445</v>
      </c>
      <c r="E11" s="39" t="s">
        <v>277</v>
      </c>
      <c r="F11" s="39">
        <v>1.5</v>
      </c>
      <c r="G11" s="43">
        <v>0</v>
      </c>
      <c r="H11" s="43">
        <v>0.5</v>
      </c>
      <c r="I11" s="43">
        <v>0</v>
      </c>
    </row>
    <row r="12" spans="1:9 16384:16384" x14ac:dyDescent="0.25">
      <c r="A12" s="69"/>
      <c r="B12" s="69"/>
      <c r="C12" s="69"/>
      <c r="D12" s="42">
        <v>0.20069444444444443</v>
      </c>
      <c r="E12" s="39" t="s">
        <v>276</v>
      </c>
      <c r="F12" s="43">
        <v>0</v>
      </c>
      <c r="G12" s="43">
        <v>0</v>
      </c>
      <c r="H12" s="43">
        <v>0</v>
      </c>
      <c r="I12" s="43">
        <v>0</v>
      </c>
    </row>
    <row r="13" spans="1:9 16384:16384" x14ac:dyDescent="0.25">
      <c r="A13" s="69"/>
      <c r="B13" s="69"/>
      <c r="C13" s="69"/>
      <c r="D13" s="42">
        <v>0.23958333333333334</v>
      </c>
      <c r="E13" s="39" t="s">
        <v>277</v>
      </c>
      <c r="F13" s="39">
        <v>2</v>
      </c>
      <c r="G13" s="43">
        <v>0.5</v>
      </c>
      <c r="H13" s="43">
        <v>0</v>
      </c>
      <c r="I13" s="43">
        <v>0</v>
      </c>
    </row>
    <row r="14" spans="1:9 16384:16384" x14ac:dyDescent="0.25">
      <c r="A14" s="69"/>
      <c r="B14" s="69"/>
      <c r="C14" s="69"/>
      <c r="D14" s="42">
        <v>0.24583333333333335</v>
      </c>
      <c r="E14" s="39" t="s">
        <v>276</v>
      </c>
      <c r="F14" s="43">
        <v>0</v>
      </c>
      <c r="G14" s="43">
        <v>0</v>
      </c>
      <c r="H14" s="43">
        <v>0</v>
      </c>
      <c r="I14" s="43">
        <v>0</v>
      </c>
      <c r="XFD14" s="43"/>
    </row>
    <row r="15" spans="1:9 16384:16384" x14ac:dyDescent="0.25">
      <c r="A15" s="69"/>
      <c r="B15" s="69"/>
      <c r="C15" s="69"/>
      <c r="D15" s="42">
        <v>0.28472222222222221</v>
      </c>
      <c r="E15" s="44" t="s">
        <v>277</v>
      </c>
      <c r="F15" s="39">
        <v>2</v>
      </c>
      <c r="G15" s="43">
        <v>0.5</v>
      </c>
      <c r="H15" s="43">
        <v>1.5</v>
      </c>
      <c r="I15" s="43">
        <v>0</v>
      </c>
    </row>
    <row r="16" spans="1:9 16384:16384" x14ac:dyDescent="0.25">
      <c r="A16" s="69"/>
      <c r="B16" s="69"/>
      <c r="C16" s="69"/>
      <c r="D16" s="42">
        <v>0.29097222222222224</v>
      </c>
      <c r="E16" s="39" t="s">
        <v>276</v>
      </c>
      <c r="F16" s="43">
        <v>0</v>
      </c>
      <c r="G16" s="43">
        <v>0</v>
      </c>
      <c r="H16" s="43">
        <v>0</v>
      </c>
      <c r="I16" s="43">
        <v>0</v>
      </c>
    </row>
    <row r="17" spans="1:9" x14ac:dyDescent="0.25">
      <c r="A17" s="69"/>
      <c r="B17" s="69"/>
      <c r="C17" s="69"/>
      <c r="D17" s="42">
        <v>0.3298611111111111</v>
      </c>
      <c r="E17" s="44" t="s">
        <v>277</v>
      </c>
      <c r="F17" s="39">
        <v>1.5</v>
      </c>
      <c r="G17" s="43">
        <v>0</v>
      </c>
      <c r="H17" s="43">
        <v>0</v>
      </c>
      <c r="I17" s="43">
        <v>0</v>
      </c>
    </row>
    <row r="18" spans="1:9" x14ac:dyDescent="0.25">
      <c r="A18" s="69"/>
      <c r="B18" s="69"/>
      <c r="C18" s="69"/>
      <c r="D18" s="42">
        <v>0.3354166666666667</v>
      </c>
      <c r="E18" s="39" t="s">
        <v>276</v>
      </c>
      <c r="F18" s="43">
        <v>0</v>
      </c>
      <c r="G18" s="43">
        <v>0</v>
      </c>
      <c r="H18" s="43">
        <v>0</v>
      </c>
      <c r="I18" s="43">
        <v>0</v>
      </c>
    </row>
    <row r="19" spans="1:9" x14ac:dyDescent="0.25">
      <c r="A19" s="69"/>
      <c r="B19" s="69"/>
      <c r="C19" s="69"/>
      <c r="D19" s="42">
        <v>0.375</v>
      </c>
      <c r="E19" s="44" t="s">
        <v>277</v>
      </c>
      <c r="F19" s="39">
        <v>1.5</v>
      </c>
      <c r="G19" s="43">
        <v>0</v>
      </c>
      <c r="H19" s="43">
        <v>0.5</v>
      </c>
      <c r="I19" s="43">
        <v>0</v>
      </c>
    </row>
    <row r="20" spans="1:9" x14ac:dyDescent="0.25">
      <c r="A20" s="69"/>
      <c r="B20" s="69"/>
      <c r="C20" s="69"/>
      <c r="D20" s="42">
        <v>0.38194444444444442</v>
      </c>
      <c r="E20" s="39" t="s">
        <v>276</v>
      </c>
      <c r="F20" s="43">
        <v>0</v>
      </c>
      <c r="G20" s="43">
        <v>0</v>
      </c>
      <c r="H20" s="43">
        <v>0</v>
      </c>
      <c r="I20" s="43">
        <v>0</v>
      </c>
    </row>
    <row r="21" spans="1:9" x14ac:dyDescent="0.25">
      <c r="A21" s="69"/>
      <c r="B21" s="69"/>
      <c r="C21" s="69"/>
      <c r="D21" s="42">
        <v>0.41875000000000001</v>
      </c>
      <c r="E21" s="44" t="s">
        <v>277</v>
      </c>
      <c r="F21" s="39">
        <v>1.5</v>
      </c>
      <c r="G21" s="43">
        <v>0.5</v>
      </c>
      <c r="H21" s="43">
        <v>0</v>
      </c>
      <c r="I21" s="43">
        <v>0</v>
      </c>
    </row>
    <row r="22" spans="1:9" x14ac:dyDescent="0.25">
      <c r="A22" s="69"/>
      <c r="B22" s="69"/>
      <c r="C22" s="69"/>
      <c r="D22" s="42">
        <v>0.4284722222222222</v>
      </c>
      <c r="E22" s="39" t="s">
        <v>276</v>
      </c>
      <c r="F22" s="43">
        <v>0</v>
      </c>
      <c r="G22" s="43">
        <v>0</v>
      </c>
      <c r="H22" s="43">
        <v>0</v>
      </c>
      <c r="I22" s="43">
        <v>0</v>
      </c>
    </row>
    <row r="23" spans="1:9" x14ac:dyDescent="0.25">
      <c r="A23" s="69"/>
      <c r="B23" s="69"/>
      <c r="C23" s="69" t="s">
        <v>278</v>
      </c>
      <c r="D23" s="42">
        <v>0.3125</v>
      </c>
      <c r="E23" s="39" t="s">
        <v>276</v>
      </c>
      <c r="F23" s="43">
        <v>0</v>
      </c>
      <c r="G23" s="43">
        <v>0</v>
      </c>
      <c r="H23" s="43">
        <v>0</v>
      </c>
      <c r="I23" s="43">
        <v>0</v>
      </c>
    </row>
    <row r="24" spans="1:9" x14ac:dyDescent="0.25">
      <c r="A24" s="69"/>
      <c r="B24" s="69"/>
      <c r="C24" s="69"/>
      <c r="D24" s="42">
        <v>0.31597222222222221</v>
      </c>
      <c r="E24" s="44" t="s">
        <v>277</v>
      </c>
      <c r="F24" s="43">
        <v>2</v>
      </c>
      <c r="G24" s="43">
        <v>2</v>
      </c>
      <c r="H24" s="43">
        <v>2</v>
      </c>
      <c r="I24" s="43">
        <v>0</v>
      </c>
    </row>
    <row r="25" spans="1:9" x14ac:dyDescent="0.25">
      <c r="A25" s="69"/>
      <c r="B25" s="69"/>
      <c r="C25" s="69"/>
      <c r="D25" s="42">
        <v>0.32569444444444445</v>
      </c>
      <c r="E25" s="39" t="s">
        <v>276</v>
      </c>
      <c r="F25" s="43">
        <v>0</v>
      </c>
      <c r="G25" s="43">
        <v>0</v>
      </c>
      <c r="H25" s="43">
        <v>0</v>
      </c>
      <c r="I25" s="43">
        <v>0</v>
      </c>
    </row>
    <row r="26" spans="1:9" x14ac:dyDescent="0.25">
      <c r="A26" s="69"/>
      <c r="B26" s="69"/>
      <c r="C26" s="69"/>
      <c r="D26" s="42">
        <v>0.36041666666666666</v>
      </c>
      <c r="E26" s="44" t="s">
        <v>277</v>
      </c>
      <c r="F26" s="43">
        <v>2</v>
      </c>
      <c r="G26" s="43">
        <v>3</v>
      </c>
      <c r="H26" s="43">
        <v>2</v>
      </c>
      <c r="I26" s="43">
        <v>0</v>
      </c>
    </row>
    <row r="27" spans="1:9" x14ac:dyDescent="0.25">
      <c r="A27" s="69"/>
      <c r="B27" s="69"/>
      <c r="C27" s="69"/>
      <c r="D27" s="42">
        <v>0.36874999999999997</v>
      </c>
      <c r="E27" s="39" t="s">
        <v>276</v>
      </c>
      <c r="F27" s="43">
        <v>0</v>
      </c>
      <c r="G27" s="43">
        <v>0</v>
      </c>
      <c r="H27" s="43">
        <v>0</v>
      </c>
      <c r="I27" s="43">
        <v>0</v>
      </c>
    </row>
    <row r="28" spans="1:9" x14ac:dyDescent="0.25">
      <c r="A28" s="69"/>
      <c r="B28" s="69"/>
      <c r="C28" s="69"/>
      <c r="D28" s="42">
        <v>0.4055555555555555</v>
      </c>
      <c r="E28" s="44" t="s">
        <v>277</v>
      </c>
      <c r="F28" s="43">
        <v>0</v>
      </c>
      <c r="G28" s="43">
        <v>0</v>
      </c>
      <c r="H28" s="43">
        <v>0</v>
      </c>
      <c r="I28" s="43">
        <v>0</v>
      </c>
    </row>
    <row r="29" spans="1:9" x14ac:dyDescent="0.25">
      <c r="A29" s="69"/>
      <c r="B29" s="69"/>
      <c r="C29" s="69"/>
      <c r="D29" s="42">
        <v>0.41388888888888892</v>
      </c>
      <c r="E29" s="39" t="s">
        <v>276</v>
      </c>
      <c r="F29" s="43">
        <v>0</v>
      </c>
      <c r="G29" s="43">
        <v>0</v>
      </c>
      <c r="H29" s="43">
        <v>0</v>
      </c>
      <c r="I29" s="43">
        <v>0</v>
      </c>
    </row>
    <row r="30" spans="1:9" x14ac:dyDescent="0.25">
      <c r="A30" s="69"/>
      <c r="B30" s="69"/>
      <c r="C30" s="69"/>
      <c r="D30" s="42">
        <v>0.45</v>
      </c>
      <c r="E30" s="44" t="s">
        <v>277</v>
      </c>
      <c r="F30" s="43">
        <v>0</v>
      </c>
      <c r="G30" s="43">
        <v>0</v>
      </c>
      <c r="H30" s="43">
        <v>0</v>
      </c>
      <c r="I30" s="43">
        <v>0</v>
      </c>
    </row>
    <row r="31" spans="1:9" x14ac:dyDescent="0.25">
      <c r="A31" s="69"/>
      <c r="B31" s="69"/>
      <c r="C31" s="69"/>
      <c r="D31" s="42">
        <v>0.4597222222222222</v>
      </c>
      <c r="E31" s="39" t="s">
        <v>276</v>
      </c>
      <c r="F31" s="43">
        <v>0</v>
      </c>
      <c r="G31" s="43">
        <v>0</v>
      </c>
      <c r="H31" s="43">
        <v>0</v>
      </c>
      <c r="I31" s="43">
        <v>0</v>
      </c>
    </row>
    <row r="32" spans="1:9" x14ac:dyDescent="0.25">
      <c r="A32" s="69"/>
      <c r="B32" s="69"/>
      <c r="C32" s="69"/>
      <c r="D32" s="42">
        <v>0.49513888888888885</v>
      </c>
      <c r="E32" s="44" t="s">
        <v>277</v>
      </c>
      <c r="F32" s="43">
        <v>1</v>
      </c>
      <c r="G32" s="43">
        <v>2</v>
      </c>
      <c r="H32" s="43">
        <v>1.5</v>
      </c>
      <c r="I32" s="43">
        <v>0</v>
      </c>
    </row>
    <row r="33" spans="1:9 16384:16384" x14ac:dyDescent="0.25">
      <c r="A33" s="69"/>
      <c r="B33" s="69"/>
      <c r="C33" s="69"/>
      <c r="D33" s="42">
        <v>0.50347222222222221</v>
      </c>
      <c r="E33" s="39" t="s">
        <v>276</v>
      </c>
      <c r="F33" s="43">
        <v>0</v>
      </c>
      <c r="G33" s="43">
        <v>0</v>
      </c>
      <c r="H33" s="43">
        <v>0</v>
      </c>
      <c r="I33" s="43">
        <v>0</v>
      </c>
      <c r="XFD33" s="43"/>
    </row>
    <row r="34" spans="1:9 16384:16384" x14ac:dyDescent="0.25">
      <c r="A34" s="69"/>
      <c r="B34" s="69"/>
      <c r="C34" s="69"/>
      <c r="D34" s="42">
        <v>0.54027777777777775</v>
      </c>
      <c r="E34" s="44" t="s">
        <v>277</v>
      </c>
      <c r="F34" s="43">
        <v>1.5</v>
      </c>
      <c r="G34" s="43">
        <v>0</v>
      </c>
      <c r="H34" s="43">
        <v>0.5</v>
      </c>
      <c r="I34" s="43">
        <v>0</v>
      </c>
    </row>
    <row r="35" spans="1:9 16384:16384" x14ac:dyDescent="0.25">
      <c r="A35" s="69"/>
      <c r="B35" s="69"/>
      <c r="C35" s="69"/>
      <c r="D35" s="42">
        <v>0.54999999999999993</v>
      </c>
      <c r="E35" s="39" t="s">
        <v>276</v>
      </c>
      <c r="F35" s="43">
        <v>0</v>
      </c>
      <c r="G35" s="43">
        <v>0</v>
      </c>
      <c r="H35" s="43">
        <v>0</v>
      </c>
      <c r="I35" s="43">
        <v>0</v>
      </c>
      <c r="XFD35" s="43"/>
    </row>
    <row r="36" spans="1:9 16384:16384" x14ac:dyDescent="0.25">
      <c r="A36" s="69"/>
      <c r="B36" s="69"/>
      <c r="C36" s="69"/>
      <c r="D36" s="42">
        <v>0.58472222222222225</v>
      </c>
      <c r="E36" s="44" t="s">
        <v>277</v>
      </c>
      <c r="F36" s="43">
        <v>2</v>
      </c>
      <c r="G36" s="43">
        <v>1.5</v>
      </c>
      <c r="H36" s="43">
        <v>1.5</v>
      </c>
      <c r="I36" s="43">
        <v>0</v>
      </c>
    </row>
    <row r="37" spans="1:9 16384:16384" x14ac:dyDescent="0.25">
      <c r="A37" s="69"/>
      <c r="B37" s="69"/>
      <c r="C37" s="69"/>
      <c r="D37" s="42">
        <v>0.59375</v>
      </c>
      <c r="E37" s="39" t="s">
        <v>276</v>
      </c>
      <c r="F37" s="43">
        <v>0</v>
      </c>
      <c r="G37" s="43">
        <v>0</v>
      </c>
      <c r="H37" s="43">
        <v>0</v>
      </c>
      <c r="I37" s="43">
        <v>0</v>
      </c>
    </row>
    <row r="38" spans="1:9 16384:16384" x14ac:dyDescent="0.25">
      <c r="A38" s="69"/>
      <c r="B38" s="69"/>
      <c r="C38" s="69"/>
      <c r="D38" s="42">
        <v>0.63124999999999998</v>
      </c>
      <c r="E38" s="44" t="s">
        <v>277</v>
      </c>
      <c r="F38" s="43">
        <v>2</v>
      </c>
      <c r="G38" s="43">
        <v>2</v>
      </c>
      <c r="H38" s="43">
        <v>3</v>
      </c>
      <c r="I38" s="43">
        <v>0</v>
      </c>
    </row>
    <row r="39" spans="1:9 16384:16384" x14ac:dyDescent="0.25">
      <c r="A39" s="69"/>
      <c r="B39" s="69"/>
      <c r="C39" s="69"/>
      <c r="D39" s="42">
        <v>0.63888888888888895</v>
      </c>
      <c r="E39" s="39" t="s">
        <v>276</v>
      </c>
      <c r="F39" s="43">
        <v>0</v>
      </c>
      <c r="G39" s="43">
        <v>0</v>
      </c>
      <c r="H39" s="43">
        <v>0</v>
      </c>
      <c r="I39" s="43">
        <v>0</v>
      </c>
    </row>
    <row r="40" spans="1:9 16384:16384" x14ac:dyDescent="0.25">
      <c r="A40" s="69"/>
      <c r="B40" s="69"/>
      <c r="C40" s="69"/>
      <c r="D40" s="42">
        <v>0.67499999999999993</v>
      </c>
      <c r="E40" s="44" t="s">
        <v>277</v>
      </c>
      <c r="F40" s="43">
        <v>3</v>
      </c>
      <c r="G40" s="43">
        <v>2</v>
      </c>
      <c r="H40" s="43">
        <v>3</v>
      </c>
      <c r="I40" s="43">
        <v>0</v>
      </c>
    </row>
    <row r="41" spans="1:9 16384:16384" x14ac:dyDescent="0.25">
      <c r="A41" s="69"/>
      <c r="B41" s="69"/>
      <c r="C41" s="69"/>
      <c r="D41" s="42">
        <v>0.68402777777777779</v>
      </c>
      <c r="E41" s="39" t="s">
        <v>276</v>
      </c>
      <c r="F41" s="43">
        <v>0</v>
      </c>
      <c r="G41" s="43">
        <v>0</v>
      </c>
      <c r="H41" s="43">
        <v>0</v>
      </c>
      <c r="I41" s="43">
        <v>0</v>
      </c>
    </row>
    <row r="42" spans="1:9 16384:16384" x14ac:dyDescent="0.25">
      <c r="A42" s="69"/>
      <c r="B42" s="69"/>
      <c r="C42" s="69"/>
      <c r="D42" s="42">
        <v>0.72013888888888899</v>
      </c>
      <c r="E42" s="44" t="s">
        <v>277</v>
      </c>
      <c r="F42" s="43">
        <v>2</v>
      </c>
      <c r="G42" s="43">
        <v>2.5</v>
      </c>
      <c r="H42" s="43">
        <v>3.5</v>
      </c>
      <c r="I42" s="43">
        <v>0</v>
      </c>
    </row>
    <row r="43" spans="1:9 16384:16384" x14ac:dyDescent="0.25">
      <c r="A43" s="52"/>
      <c r="B43" s="52"/>
      <c r="C43" s="52"/>
      <c r="D43" s="42"/>
    </row>
    <row r="44" spans="1:9 16384:16384" x14ac:dyDescent="0.25">
      <c r="A44" s="69" t="s">
        <v>279</v>
      </c>
      <c r="B44" s="69">
        <v>11</v>
      </c>
      <c r="C44" s="69" t="s">
        <v>275</v>
      </c>
      <c r="D44" s="42">
        <v>2.0833333333333332E-2</v>
      </c>
      <c r="E44" s="39" t="s">
        <v>276</v>
      </c>
      <c r="F44" s="43">
        <v>0</v>
      </c>
      <c r="G44" s="43">
        <v>0</v>
      </c>
      <c r="H44" s="43">
        <v>0</v>
      </c>
      <c r="I44" s="43">
        <v>0</v>
      </c>
    </row>
    <row r="45" spans="1:9 16384:16384" x14ac:dyDescent="0.25">
      <c r="A45" s="69"/>
      <c r="B45" s="69"/>
      <c r="C45" s="69"/>
      <c r="D45" s="42">
        <v>5.347222222222222E-2</v>
      </c>
      <c r="E45" s="44" t="s">
        <v>277</v>
      </c>
      <c r="F45" s="43">
        <v>3.5</v>
      </c>
      <c r="G45" s="43">
        <v>0.5</v>
      </c>
      <c r="H45" s="43">
        <v>0</v>
      </c>
      <c r="I45" s="43">
        <v>0</v>
      </c>
    </row>
    <row r="46" spans="1:9 16384:16384" x14ac:dyDescent="0.25">
      <c r="A46" s="69"/>
      <c r="B46" s="69"/>
      <c r="C46" s="69"/>
      <c r="D46" s="42">
        <v>6.1805555555555558E-2</v>
      </c>
      <c r="E46" s="39" t="s">
        <v>276</v>
      </c>
      <c r="F46" s="43">
        <v>0</v>
      </c>
      <c r="G46" s="43">
        <v>0</v>
      </c>
      <c r="H46" s="43">
        <v>0</v>
      </c>
      <c r="I46" s="43">
        <v>0</v>
      </c>
    </row>
    <row r="47" spans="1:9 16384:16384" x14ac:dyDescent="0.25">
      <c r="A47" s="69"/>
      <c r="B47" s="69"/>
      <c r="C47" s="69"/>
      <c r="D47" s="42">
        <v>9.8611111111111108E-2</v>
      </c>
      <c r="E47" s="44" t="s">
        <v>277</v>
      </c>
      <c r="F47" s="43">
        <v>3</v>
      </c>
      <c r="G47" s="43">
        <v>0.5</v>
      </c>
      <c r="H47" s="43">
        <v>0</v>
      </c>
      <c r="I47" s="43">
        <v>0</v>
      </c>
    </row>
    <row r="48" spans="1:9 16384:16384" x14ac:dyDescent="0.25">
      <c r="A48" s="69"/>
      <c r="B48" s="69"/>
      <c r="C48" s="69"/>
      <c r="D48" s="42">
        <v>0.10694444444444444</v>
      </c>
      <c r="E48" s="39" t="s">
        <v>276</v>
      </c>
      <c r="F48" s="43">
        <v>0</v>
      </c>
      <c r="G48" s="43">
        <v>0</v>
      </c>
      <c r="H48" s="43">
        <v>0</v>
      </c>
      <c r="I48" s="43">
        <v>0</v>
      </c>
    </row>
    <row r="49" spans="1:9 16384:16384" x14ac:dyDescent="0.25">
      <c r="A49" s="69"/>
      <c r="B49" s="69"/>
      <c r="C49" s="69"/>
      <c r="D49" s="42">
        <v>0.14375000000000002</v>
      </c>
      <c r="E49" s="44" t="s">
        <v>277</v>
      </c>
      <c r="F49" s="43">
        <v>3</v>
      </c>
      <c r="G49" s="43">
        <v>0.5</v>
      </c>
      <c r="H49" s="43">
        <v>0</v>
      </c>
      <c r="I49" s="43">
        <v>0</v>
      </c>
    </row>
    <row r="50" spans="1:9 16384:16384" x14ac:dyDescent="0.25">
      <c r="A50" s="69"/>
      <c r="B50" s="69"/>
      <c r="C50" s="69"/>
      <c r="D50" s="42">
        <v>0.15208333333333332</v>
      </c>
      <c r="E50" s="39" t="s">
        <v>276</v>
      </c>
      <c r="F50" s="43">
        <v>0</v>
      </c>
      <c r="G50" s="43">
        <v>0</v>
      </c>
      <c r="H50" s="43">
        <v>0</v>
      </c>
      <c r="I50" s="43">
        <v>0</v>
      </c>
    </row>
    <row r="51" spans="1:9 16384:16384" x14ac:dyDescent="0.25">
      <c r="A51" s="69"/>
      <c r="B51" s="69"/>
      <c r="C51" s="69"/>
      <c r="D51" s="42">
        <v>0.18819444444444444</v>
      </c>
      <c r="E51" s="44" t="s">
        <v>277</v>
      </c>
      <c r="F51" s="43">
        <v>2.5</v>
      </c>
      <c r="G51" s="43">
        <v>0</v>
      </c>
      <c r="H51" s="43">
        <v>0</v>
      </c>
      <c r="I51" s="43">
        <v>0</v>
      </c>
    </row>
    <row r="52" spans="1:9 16384:16384" x14ac:dyDescent="0.25">
      <c r="A52" s="69"/>
      <c r="B52" s="69"/>
      <c r="C52" s="69"/>
      <c r="D52" s="42">
        <v>0.19791666666666666</v>
      </c>
      <c r="E52" s="39" t="s">
        <v>276</v>
      </c>
      <c r="F52" s="43">
        <v>0</v>
      </c>
      <c r="G52" s="43">
        <v>0</v>
      </c>
      <c r="H52" s="43">
        <v>0</v>
      </c>
      <c r="I52" s="43">
        <v>0</v>
      </c>
      <c r="XFD52" s="43"/>
    </row>
    <row r="53" spans="1:9 16384:16384" x14ac:dyDescent="0.25">
      <c r="A53" s="69"/>
      <c r="B53" s="69"/>
      <c r="C53" s="69"/>
      <c r="D53" s="42">
        <v>0.23333333333333331</v>
      </c>
      <c r="E53" s="44" t="s">
        <v>277</v>
      </c>
      <c r="F53" s="43">
        <v>2.5</v>
      </c>
      <c r="G53" s="43">
        <v>0.5</v>
      </c>
      <c r="H53" s="43">
        <v>0</v>
      </c>
      <c r="I53" s="43">
        <v>0</v>
      </c>
    </row>
    <row r="54" spans="1:9 16384:16384" x14ac:dyDescent="0.25">
      <c r="A54" s="69"/>
      <c r="B54" s="69"/>
      <c r="C54" s="69"/>
      <c r="D54" s="42">
        <v>0.24236111111111111</v>
      </c>
      <c r="E54" s="39" t="s">
        <v>276</v>
      </c>
      <c r="F54" s="43">
        <v>0</v>
      </c>
      <c r="G54" s="43">
        <v>0</v>
      </c>
      <c r="H54" s="43">
        <v>0</v>
      </c>
      <c r="I54" s="43">
        <v>0</v>
      </c>
    </row>
    <row r="55" spans="1:9 16384:16384" x14ac:dyDescent="0.25">
      <c r="A55" s="69"/>
      <c r="B55" s="69"/>
      <c r="C55" s="69"/>
      <c r="D55" s="42">
        <v>0.27847222222222223</v>
      </c>
      <c r="E55" s="44" t="s">
        <v>277</v>
      </c>
      <c r="F55" s="43">
        <v>3</v>
      </c>
      <c r="G55" s="43">
        <v>0.5</v>
      </c>
      <c r="H55" s="43">
        <v>0</v>
      </c>
      <c r="I55" s="43">
        <v>0</v>
      </c>
    </row>
    <row r="56" spans="1:9 16384:16384" x14ac:dyDescent="0.25">
      <c r="A56" s="69"/>
      <c r="B56" s="69"/>
      <c r="C56" s="69"/>
      <c r="D56" s="42">
        <v>0.28680555555555554</v>
      </c>
      <c r="E56" s="39" t="s">
        <v>276</v>
      </c>
      <c r="F56" s="43">
        <v>0</v>
      </c>
      <c r="G56" s="43">
        <v>0</v>
      </c>
      <c r="H56" s="43">
        <v>0</v>
      </c>
      <c r="I56" s="43">
        <v>0</v>
      </c>
    </row>
    <row r="57" spans="1:9 16384:16384" x14ac:dyDescent="0.25">
      <c r="A57" s="69"/>
      <c r="B57" s="69"/>
      <c r="C57" s="69"/>
      <c r="D57" s="42">
        <v>0.32291666666666669</v>
      </c>
      <c r="E57" s="44" t="s">
        <v>277</v>
      </c>
      <c r="F57" s="43">
        <v>3</v>
      </c>
      <c r="G57" s="43">
        <v>1.5</v>
      </c>
      <c r="H57" s="43">
        <v>0</v>
      </c>
      <c r="I57" s="43">
        <v>0</v>
      </c>
    </row>
    <row r="58" spans="1:9 16384:16384" x14ac:dyDescent="0.25">
      <c r="A58" s="69"/>
      <c r="B58" s="69"/>
      <c r="C58" s="69"/>
      <c r="D58" s="42">
        <v>0.33124999999999999</v>
      </c>
      <c r="E58" s="39" t="s">
        <v>276</v>
      </c>
      <c r="F58" s="43">
        <v>0</v>
      </c>
      <c r="G58" s="43">
        <v>0</v>
      </c>
      <c r="H58" s="43">
        <v>0</v>
      </c>
      <c r="I58" s="43">
        <v>0</v>
      </c>
    </row>
    <row r="59" spans="1:9 16384:16384" x14ac:dyDescent="0.25">
      <c r="A59" s="69"/>
      <c r="B59" s="69"/>
      <c r="C59" s="69"/>
      <c r="D59" s="42">
        <v>0.36805555555555558</v>
      </c>
      <c r="E59" s="44" t="s">
        <v>277</v>
      </c>
      <c r="F59" s="43">
        <v>3.5</v>
      </c>
      <c r="G59" s="43">
        <v>1.5</v>
      </c>
      <c r="H59" s="43">
        <v>0</v>
      </c>
      <c r="I59" s="43">
        <v>0</v>
      </c>
    </row>
    <row r="60" spans="1:9 16384:16384" x14ac:dyDescent="0.25">
      <c r="A60" s="69"/>
      <c r="B60" s="69"/>
      <c r="C60" s="69"/>
      <c r="D60" s="42">
        <v>0.37638888888888888</v>
      </c>
      <c r="E60" s="39" t="s">
        <v>276</v>
      </c>
      <c r="F60" s="43">
        <v>0</v>
      </c>
      <c r="G60" s="43">
        <v>0</v>
      </c>
      <c r="H60" s="43">
        <v>0</v>
      </c>
      <c r="I60" s="43">
        <v>0</v>
      </c>
    </row>
    <row r="61" spans="1:9 16384:16384" x14ac:dyDescent="0.25">
      <c r="A61" s="69"/>
      <c r="B61" s="69"/>
      <c r="C61" s="69"/>
      <c r="D61" s="42">
        <v>0.41319444444444442</v>
      </c>
      <c r="E61" s="44" t="s">
        <v>277</v>
      </c>
      <c r="F61" s="43">
        <v>3</v>
      </c>
      <c r="G61" s="43">
        <v>2</v>
      </c>
      <c r="H61" s="43">
        <v>0</v>
      </c>
      <c r="I61" s="43">
        <v>0</v>
      </c>
    </row>
    <row r="62" spans="1:9 16384:16384" x14ac:dyDescent="0.25">
      <c r="A62" s="69"/>
      <c r="B62" s="69"/>
      <c r="C62" s="69"/>
      <c r="D62" s="42">
        <v>0.42222222222222222</v>
      </c>
      <c r="E62" s="39" t="s">
        <v>276</v>
      </c>
      <c r="F62" s="43">
        <v>0</v>
      </c>
      <c r="G62" s="43">
        <v>0</v>
      </c>
      <c r="H62" s="43">
        <v>0</v>
      </c>
      <c r="I62" s="43">
        <v>0</v>
      </c>
    </row>
    <row r="63" spans="1:9 16384:16384" x14ac:dyDescent="0.25">
      <c r="A63" s="69"/>
      <c r="B63" s="69"/>
      <c r="C63" s="69" t="s">
        <v>278</v>
      </c>
      <c r="D63" s="42">
        <v>0.33333333333333331</v>
      </c>
      <c r="E63" s="39" t="s">
        <v>276</v>
      </c>
      <c r="F63" s="43">
        <v>0</v>
      </c>
      <c r="G63" s="43">
        <v>0</v>
      </c>
      <c r="H63" s="43">
        <v>0</v>
      </c>
      <c r="I63" s="43">
        <v>0</v>
      </c>
    </row>
    <row r="64" spans="1:9 16384:16384" x14ac:dyDescent="0.25">
      <c r="A64" s="69"/>
      <c r="B64" s="69"/>
      <c r="C64" s="69"/>
      <c r="D64" s="42">
        <v>0.33749999999999997</v>
      </c>
      <c r="E64" s="44" t="s">
        <v>277</v>
      </c>
      <c r="F64" s="43">
        <v>2.5</v>
      </c>
      <c r="G64" s="43">
        <v>1</v>
      </c>
      <c r="H64" s="43">
        <v>0</v>
      </c>
      <c r="I64" s="43">
        <v>0</v>
      </c>
    </row>
    <row r="65" spans="1:9 16384:16384" x14ac:dyDescent="0.25">
      <c r="A65" s="69"/>
      <c r="B65" s="69"/>
      <c r="C65" s="69"/>
      <c r="D65" s="42">
        <v>0.34583333333333338</v>
      </c>
      <c r="E65" s="39" t="s">
        <v>276</v>
      </c>
      <c r="F65" s="43">
        <v>0</v>
      </c>
      <c r="G65" s="43">
        <v>0</v>
      </c>
      <c r="H65" s="43">
        <v>0</v>
      </c>
      <c r="I65" s="43">
        <v>0</v>
      </c>
    </row>
    <row r="66" spans="1:9 16384:16384" x14ac:dyDescent="0.25">
      <c r="A66" s="69"/>
      <c r="B66" s="69"/>
      <c r="C66" s="69"/>
      <c r="D66" s="42">
        <v>0.38125000000000003</v>
      </c>
      <c r="E66" s="44" t="s">
        <v>277</v>
      </c>
      <c r="F66" s="43">
        <v>3</v>
      </c>
      <c r="G66" s="43">
        <v>1.5</v>
      </c>
      <c r="H66" s="43">
        <v>0</v>
      </c>
      <c r="I66" s="43">
        <v>0</v>
      </c>
    </row>
    <row r="67" spans="1:9 16384:16384" x14ac:dyDescent="0.25">
      <c r="A67" s="69"/>
      <c r="B67" s="69"/>
      <c r="C67" s="69"/>
      <c r="D67" s="42">
        <v>0.39027777777777778</v>
      </c>
      <c r="E67" s="39" t="s">
        <v>276</v>
      </c>
      <c r="F67" s="43">
        <v>0.5</v>
      </c>
      <c r="G67" s="43">
        <v>0</v>
      </c>
      <c r="H67" s="43">
        <v>0</v>
      </c>
      <c r="I67" s="43">
        <v>0</v>
      </c>
      <c r="XFD67" s="43"/>
    </row>
    <row r="68" spans="1:9 16384:16384" x14ac:dyDescent="0.25">
      <c r="A68" s="69"/>
      <c r="B68" s="69"/>
      <c r="C68" s="69"/>
      <c r="D68" s="42">
        <v>0.42638888888888887</v>
      </c>
      <c r="E68" s="44" t="s">
        <v>277</v>
      </c>
      <c r="F68" s="43">
        <v>3</v>
      </c>
      <c r="G68" s="43">
        <v>1.5</v>
      </c>
      <c r="H68" s="43">
        <v>0</v>
      </c>
      <c r="I68" s="43">
        <v>0</v>
      </c>
    </row>
    <row r="69" spans="1:9 16384:16384" x14ac:dyDescent="0.25">
      <c r="A69" s="69"/>
      <c r="B69" s="69"/>
      <c r="C69" s="69"/>
      <c r="D69" s="42">
        <v>0.43541666666666662</v>
      </c>
      <c r="E69" s="39" t="s">
        <v>276</v>
      </c>
      <c r="F69" s="43">
        <v>0</v>
      </c>
      <c r="G69" s="43">
        <v>0</v>
      </c>
      <c r="H69" s="43">
        <v>0</v>
      </c>
      <c r="I69" s="43">
        <v>0</v>
      </c>
    </row>
    <row r="70" spans="1:9 16384:16384" x14ac:dyDescent="0.25">
      <c r="A70" s="69"/>
      <c r="B70" s="69"/>
      <c r="C70" s="69"/>
      <c r="D70" s="42">
        <v>0.47152777777777777</v>
      </c>
      <c r="E70" s="44" t="s">
        <v>277</v>
      </c>
      <c r="F70" s="43">
        <v>3.5</v>
      </c>
      <c r="G70" s="43">
        <v>2.5</v>
      </c>
      <c r="H70" s="43">
        <v>2</v>
      </c>
      <c r="I70" s="43">
        <v>0</v>
      </c>
    </row>
    <row r="71" spans="1:9 16384:16384" x14ac:dyDescent="0.25">
      <c r="A71" s="69"/>
      <c r="B71" s="69"/>
      <c r="C71" s="69"/>
      <c r="D71" s="42">
        <v>0.48055555555555557</v>
      </c>
      <c r="E71" s="39" t="s">
        <v>276</v>
      </c>
      <c r="F71" s="43">
        <v>0</v>
      </c>
      <c r="G71" s="43">
        <v>0</v>
      </c>
      <c r="H71" s="43">
        <v>0</v>
      </c>
      <c r="I71" s="43">
        <v>0</v>
      </c>
    </row>
    <row r="72" spans="1:9 16384:16384" x14ac:dyDescent="0.25">
      <c r="A72" s="69"/>
      <c r="B72" s="69"/>
      <c r="C72" s="69"/>
      <c r="D72" s="42">
        <v>0.51666666666666672</v>
      </c>
      <c r="E72" s="44" t="s">
        <v>277</v>
      </c>
      <c r="F72" s="43">
        <v>3</v>
      </c>
      <c r="G72" s="43">
        <v>0.5</v>
      </c>
      <c r="H72" s="43">
        <v>0</v>
      </c>
      <c r="I72" s="43">
        <v>0</v>
      </c>
    </row>
    <row r="73" spans="1:9 16384:16384" x14ac:dyDescent="0.25">
      <c r="A73" s="69"/>
      <c r="B73" s="69"/>
      <c r="C73" s="69"/>
      <c r="D73" s="42">
        <v>0.52500000000000002</v>
      </c>
      <c r="E73" s="39" t="s">
        <v>276</v>
      </c>
      <c r="F73" s="43">
        <v>0</v>
      </c>
      <c r="G73" s="43">
        <v>0</v>
      </c>
      <c r="H73" s="43">
        <v>0</v>
      </c>
      <c r="I73" s="43">
        <v>0</v>
      </c>
    </row>
    <row r="74" spans="1:9 16384:16384" x14ac:dyDescent="0.25">
      <c r="A74" s="69"/>
      <c r="B74" s="69"/>
      <c r="C74" s="69"/>
      <c r="D74" s="42">
        <v>0.56180555555555556</v>
      </c>
      <c r="E74" s="44" t="s">
        <v>277</v>
      </c>
      <c r="F74" s="43">
        <v>3</v>
      </c>
      <c r="G74" s="43">
        <v>1</v>
      </c>
      <c r="H74" s="43">
        <v>0</v>
      </c>
      <c r="I74" s="43">
        <v>0</v>
      </c>
    </row>
    <row r="75" spans="1:9 16384:16384" x14ac:dyDescent="0.25">
      <c r="A75" s="69"/>
      <c r="B75" s="69"/>
      <c r="C75" s="69"/>
      <c r="D75" s="42">
        <v>0.5708333333333333</v>
      </c>
      <c r="E75" s="39" t="s">
        <v>276</v>
      </c>
      <c r="F75" s="43">
        <v>0</v>
      </c>
      <c r="G75" s="43">
        <v>0</v>
      </c>
      <c r="H75" s="43">
        <v>0</v>
      </c>
      <c r="I75" s="43">
        <v>0</v>
      </c>
    </row>
    <row r="76" spans="1:9 16384:16384" x14ac:dyDescent="0.25">
      <c r="A76" s="69"/>
      <c r="B76" s="69"/>
      <c r="C76" s="69"/>
      <c r="D76" s="42">
        <v>0.6069444444444444</v>
      </c>
      <c r="E76" s="44" t="s">
        <v>277</v>
      </c>
      <c r="F76" s="43">
        <v>3</v>
      </c>
      <c r="G76" s="43">
        <v>1</v>
      </c>
      <c r="H76" s="43">
        <v>0.5</v>
      </c>
      <c r="I76" s="43">
        <v>0</v>
      </c>
    </row>
    <row r="77" spans="1:9 16384:16384" x14ac:dyDescent="0.25">
      <c r="A77" s="69"/>
      <c r="B77" s="69"/>
      <c r="C77" s="69"/>
      <c r="D77" s="42">
        <v>0.61458333333333337</v>
      </c>
      <c r="E77" s="39" t="s">
        <v>276</v>
      </c>
      <c r="F77" s="43">
        <v>0.5</v>
      </c>
      <c r="G77" s="43">
        <v>0</v>
      </c>
      <c r="H77" s="43">
        <v>0.5</v>
      </c>
      <c r="I77" s="43">
        <v>0</v>
      </c>
    </row>
    <row r="78" spans="1:9 16384:16384" x14ac:dyDescent="0.25">
      <c r="A78" s="69"/>
      <c r="B78" s="69"/>
      <c r="C78" s="69"/>
      <c r="D78" s="42">
        <v>0.65138888888888891</v>
      </c>
      <c r="E78" s="44" t="s">
        <v>277</v>
      </c>
      <c r="F78" s="43">
        <v>2.5</v>
      </c>
      <c r="G78" s="43">
        <v>0.5</v>
      </c>
      <c r="H78" s="43">
        <v>0</v>
      </c>
      <c r="I78" s="43">
        <v>0</v>
      </c>
    </row>
    <row r="79" spans="1:9 16384:16384" x14ac:dyDescent="0.25">
      <c r="A79" s="69"/>
      <c r="B79" s="69"/>
      <c r="C79" s="69"/>
      <c r="D79" s="42">
        <v>0.66041666666666665</v>
      </c>
      <c r="E79" s="39" t="s">
        <v>276</v>
      </c>
      <c r="F79" s="43">
        <v>0</v>
      </c>
      <c r="G79" s="43">
        <v>0</v>
      </c>
      <c r="H79" s="43">
        <v>0</v>
      </c>
      <c r="I79" s="43">
        <v>0</v>
      </c>
    </row>
    <row r="80" spans="1:9 16384:16384" x14ac:dyDescent="0.25">
      <c r="A80" s="69"/>
      <c r="B80" s="69"/>
      <c r="C80" s="69"/>
      <c r="D80" s="42">
        <v>0.69652777777777775</v>
      </c>
      <c r="E80" s="44" t="s">
        <v>277</v>
      </c>
      <c r="F80" s="43">
        <v>3.5</v>
      </c>
      <c r="G80" s="43">
        <v>2</v>
      </c>
      <c r="H80" s="43">
        <v>0</v>
      </c>
      <c r="I80" s="43">
        <v>0</v>
      </c>
    </row>
    <row r="81" spans="1:9" x14ac:dyDescent="0.25">
      <c r="A81" s="69"/>
      <c r="B81" s="69"/>
      <c r="C81" s="69"/>
      <c r="D81" s="42">
        <v>0.7055555555555556</v>
      </c>
      <c r="E81" s="39" t="s">
        <v>276</v>
      </c>
      <c r="F81" s="43">
        <v>0</v>
      </c>
      <c r="G81" s="43">
        <v>0</v>
      </c>
      <c r="H81" s="43">
        <v>0</v>
      </c>
      <c r="I81" s="43">
        <v>0</v>
      </c>
    </row>
    <row r="82" spans="1:9" x14ac:dyDescent="0.25">
      <c r="A82" s="69"/>
      <c r="B82" s="69"/>
      <c r="C82" s="69"/>
      <c r="D82" s="42">
        <v>0.7416666666666667</v>
      </c>
      <c r="E82" s="44" t="s">
        <v>277</v>
      </c>
      <c r="F82" s="43">
        <v>3.5</v>
      </c>
      <c r="G82" s="43">
        <v>1</v>
      </c>
      <c r="H82" s="43">
        <v>0</v>
      </c>
      <c r="I82" s="43">
        <v>0</v>
      </c>
    </row>
    <row r="83" spans="1:9" x14ac:dyDescent="0.25">
      <c r="A83" s="52"/>
      <c r="B83" s="52"/>
      <c r="C83" s="52"/>
      <c r="D83" s="42"/>
    </row>
    <row r="84" spans="1:9" x14ac:dyDescent="0.25">
      <c r="A84" s="69" t="s">
        <v>285</v>
      </c>
      <c r="B84" s="69">
        <v>11</v>
      </c>
      <c r="C84" s="69" t="s">
        <v>280</v>
      </c>
      <c r="D84" s="42">
        <v>2.0833333333333332E-2</v>
      </c>
      <c r="E84" s="39" t="s">
        <v>276</v>
      </c>
      <c r="F84" s="43">
        <v>0</v>
      </c>
      <c r="G84" s="43">
        <v>0</v>
      </c>
      <c r="H84" s="43">
        <v>0</v>
      </c>
      <c r="I84" s="43">
        <v>0</v>
      </c>
    </row>
    <row r="85" spans="1:9" x14ac:dyDescent="0.25">
      <c r="A85" s="69"/>
      <c r="B85" s="69"/>
      <c r="C85" s="69"/>
      <c r="D85" s="42">
        <v>5.5555555555555552E-2</v>
      </c>
      <c r="E85" s="44" t="s">
        <v>277</v>
      </c>
      <c r="F85" s="43">
        <v>0.5</v>
      </c>
      <c r="G85" s="43">
        <v>0</v>
      </c>
      <c r="H85" s="43">
        <v>0</v>
      </c>
      <c r="I85" s="43">
        <v>0</v>
      </c>
    </row>
    <row r="86" spans="1:9" x14ac:dyDescent="0.25">
      <c r="A86" s="69"/>
      <c r="B86" s="69"/>
      <c r="C86" s="69"/>
      <c r="D86" s="42">
        <v>6.3888888888888884E-2</v>
      </c>
      <c r="E86" s="39" t="s">
        <v>276</v>
      </c>
      <c r="F86" s="43">
        <v>0</v>
      </c>
      <c r="G86" s="43">
        <v>0</v>
      </c>
      <c r="H86" s="43">
        <v>0</v>
      </c>
      <c r="I86" s="43">
        <v>0</v>
      </c>
    </row>
    <row r="87" spans="1:9" x14ac:dyDescent="0.25">
      <c r="A87" s="69"/>
      <c r="B87" s="69"/>
      <c r="C87" s="69"/>
      <c r="D87" s="42">
        <v>9.9999999999999992E-2</v>
      </c>
      <c r="E87" s="44" t="s">
        <v>277</v>
      </c>
      <c r="F87" s="43">
        <v>0</v>
      </c>
      <c r="G87" s="43">
        <v>0</v>
      </c>
      <c r="H87" s="43">
        <v>0</v>
      </c>
      <c r="I87" s="43">
        <v>0</v>
      </c>
    </row>
    <row r="88" spans="1:9" x14ac:dyDescent="0.25">
      <c r="A88" s="69"/>
      <c r="B88" s="69"/>
      <c r="C88" s="69"/>
      <c r="D88" s="42">
        <v>0.10972222222222222</v>
      </c>
      <c r="E88" s="39" t="s">
        <v>276</v>
      </c>
      <c r="F88" s="43">
        <v>0</v>
      </c>
      <c r="G88" s="43">
        <v>0</v>
      </c>
      <c r="H88" s="43">
        <v>0</v>
      </c>
      <c r="I88" s="43">
        <v>0</v>
      </c>
    </row>
    <row r="89" spans="1:9" x14ac:dyDescent="0.25">
      <c r="A89" s="69"/>
      <c r="B89" s="69"/>
      <c r="C89" s="69"/>
      <c r="D89" s="42">
        <v>0.1451388888888889</v>
      </c>
      <c r="E89" s="44" t="s">
        <v>277</v>
      </c>
      <c r="F89" s="43">
        <v>0.5</v>
      </c>
      <c r="G89" s="43">
        <v>0</v>
      </c>
      <c r="H89" s="43">
        <v>0.5</v>
      </c>
      <c r="I89" s="43">
        <v>0</v>
      </c>
    </row>
    <row r="90" spans="1:9" x14ac:dyDescent="0.25">
      <c r="A90" s="69"/>
      <c r="B90" s="69"/>
      <c r="C90" s="69"/>
      <c r="D90" s="42">
        <v>0.15416666666666667</v>
      </c>
      <c r="E90" s="39" t="s">
        <v>276</v>
      </c>
      <c r="F90" s="43">
        <v>0</v>
      </c>
      <c r="G90" s="43">
        <v>0</v>
      </c>
      <c r="H90" s="43">
        <v>0</v>
      </c>
      <c r="I90" s="43">
        <v>0</v>
      </c>
    </row>
    <row r="91" spans="1:9" x14ac:dyDescent="0.25">
      <c r="A91" s="69"/>
      <c r="B91" s="69"/>
      <c r="C91" s="69"/>
      <c r="D91" s="42">
        <v>0.19027777777777777</v>
      </c>
      <c r="E91" s="44" t="s">
        <v>277</v>
      </c>
      <c r="F91" s="43">
        <v>1.5</v>
      </c>
      <c r="G91" s="43">
        <v>0</v>
      </c>
      <c r="H91" s="43">
        <v>0</v>
      </c>
      <c r="I91" s="43">
        <v>0</v>
      </c>
    </row>
    <row r="92" spans="1:9" x14ac:dyDescent="0.25">
      <c r="A92" s="69"/>
      <c r="B92" s="69"/>
      <c r="C92" s="69"/>
      <c r="D92" s="42">
        <v>0.1986111111111111</v>
      </c>
      <c r="E92" s="39" t="s">
        <v>276</v>
      </c>
      <c r="F92" s="43">
        <v>0</v>
      </c>
      <c r="G92" s="43">
        <v>0</v>
      </c>
      <c r="H92" s="43">
        <v>0</v>
      </c>
      <c r="I92" s="43">
        <v>0</v>
      </c>
    </row>
    <row r="93" spans="1:9" x14ac:dyDescent="0.25">
      <c r="A93" s="69"/>
      <c r="B93" s="69"/>
      <c r="C93" s="69"/>
      <c r="D93" s="42">
        <v>0.23541666666666669</v>
      </c>
      <c r="E93" s="44" t="s">
        <v>277</v>
      </c>
      <c r="F93" s="43">
        <v>1.5</v>
      </c>
      <c r="G93" s="43">
        <v>0</v>
      </c>
      <c r="H93" s="43">
        <v>0</v>
      </c>
      <c r="I93" s="43">
        <v>0</v>
      </c>
    </row>
    <row r="94" spans="1:9" x14ac:dyDescent="0.25">
      <c r="A94" s="69"/>
      <c r="B94" s="69"/>
      <c r="C94" s="69"/>
      <c r="D94" s="42">
        <v>0.24444444444444446</v>
      </c>
      <c r="E94" s="39" t="s">
        <v>276</v>
      </c>
      <c r="F94" s="43">
        <v>0</v>
      </c>
      <c r="G94" s="43">
        <v>0</v>
      </c>
      <c r="H94" s="43">
        <v>0</v>
      </c>
      <c r="I94" s="43">
        <v>0</v>
      </c>
    </row>
    <row r="95" spans="1:9" x14ac:dyDescent="0.25">
      <c r="A95" s="69"/>
      <c r="B95" s="69"/>
      <c r="C95" s="69"/>
      <c r="D95" s="42">
        <v>0.28055555555555556</v>
      </c>
      <c r="E95" s="44" t="s">
        <v>277</v>
      </c>
      <c r="F95" s="43">
        <v>2</v>
      </c>
      <c r="G95" s="43">
        <v>0.5</v>
      </c>
      <c r="H95" s="43">
        <v>0</v>
      </c>
      <c r="I95" s="43">
        <v>0</v>
      </c>
    </row>
    <row r="96" spans="1:9" x14ac:dyDescent="0.25">
      <c r="A96" s="69"/>
      <c r="B96" s="69"/>
      <c r="C96" s="69"/>
      <c r="D96" s="42">
        <v>0.28888888888888892</v>
      </c>
      <c r="E96" s="39" t="s">
        <v>276</v>
      </c>
      <c r="F96" s="43">
        <v>0</v>
      </c>
      <c r="G96" s="43">
        <v>0</v>
      </c>
      <c r="H96" s="43">
        <v>0</v>
      </c>
      <c r="I96" s="43">
        <v>0</v>
      </c>
    </row>
    <row r="97" spans="1:9" x14ac:dyDescent="0.25">
      <c r="A97" s="69"/>
      <c r="B97" s="69"/>
      <c r="C97" s="69"/>
      <c r="D97" s="42">
        <v>0.32569444444444445</v>
      </c>
      <c r="E97" s="44" t="s">
        <v>277</v>
      </c>
      <c r="F97" s="43">
        <v>0.5</v>
      </c>
      <c r="G97" s="43">
        <v>0</v>
      </c>
      <c r="H97" s="43">
        <v>0</v>
      </c>
      <c r="I97" s="43">
        <v>0</v>
      </c>
    </row>
    <row r="98" spans="1:9" x14ac:dyDescent="0.25">
      <c r="A98" s="69"/>
      <c r="B98" s="69"/>
      <c r="C98" s="69"/>
      <c r="D98" s="42">
        <v>0.33402777777777781</v>
      </c>
      <c r="E98" s="39" t="s">
        <v>276</v>
      </c>
      <c r="F98" s="43">
        <v>0</v>
      </c>
      <c r="G98" s="43">
        <v>0</v>
      </c>
      <c r="H98" s="43">
        <v>0</v>
      </c>
      <c r="I98" s="43">
        <v>0</v>
      </c>
    </row>
    <row r="99" spans="1:9" x14ac:dyDescent="0.25">
      <c r="A99" s="69"/>
      <c r="B99" s="69"/>
      <c r="C99" s="69"/>
      <c r="D99" s="42">
        <v>0.37013888888888885</v>
      </c>
      <c r="E99" s="44" t="s">
        <v>277</v>
      </c>
      <c r="F99" s="43">
        <v>1</v>
      </c>
      <c r="G99" s="43">
        <v>0</v>
      </c>
      <c r="H99" s="43">
        <v>0.5</v>
      </c>
      <c r="I99" s="43">
        <v>0</v>
      </c>
    </row>
    <row r="100" spans="1:9" x14ac:dyDescent="0.25">
      <c r="A100" s="69"/>
      <c r="B100" s="69"/>
      <c r="C100" s="69"/>
      <c r="D100" s="42">
        <v>0.37847222222222227</v>
      </c>
      <c r="E100" s="39" t="s">
        <v>276</v>
      </c>
      <c r="F100" s="43">
        <v>0</v>
      </c>
      <c r="G100" s="43">
        <v>0</v>
      </c>
      <c r="H100" s="43">
        <v>0</v>
      </c>
      <c r="I100" s="43">
        <v>0</v>
      </c>
    </row>
    <row r="101" spans="1:9" x14ac:dyDescent="0.25">
      <c r="A101" s="69"/>
      <c r="B101" s="69"/>
      <c r="C101" s="69"/>
      <c r="D101" s="42">
        <v>0.4152777777777778</v>
      </c>
      <c r="E101" s="44" t="s">
        <v>277</v>
      </c>
      <c r="F101" s="43">
        <v>1.5</v>
      </c>
      <c r="G101" s="43">
        <v>0</v>
      </c>
      <c r="H101" s="43">
        <v>0</v>
      </c>
      <c r="I101" s="43">
        <v>0</v>
      </c>
    </row>
    <row r="102" spans="1:9" x14ac:dyDescent="0.25">
      <c r="A102" s="69"/>
      <c r="B102" s="69"/>
      <c r="C102" s="69"/>
      <c r="D102" s="42">
        <v>0.42430555555555555</v>
      </c>
      <c r="E102" s="39" t="s">
        <v>276</v>
      </c>
      <c r="F102" s="43">
        <v>0</v>
      </c>
      <c r="G102" s="43">
        <v>0</v>
      </c>
      <c r="H102" s="43">
        <v>0</v>
      </c>
      <c r="I102" s="43">
        <v>0</v>
      </c>
    </row>
    <row r="103" spans="1:9" x14ac:dyDescent="0.25">
      <c r="A103" s="69"/>
      <c r="B103" s="69"/>
      <c r="C103" s="69" t="s">
        <v>281</v>
      </c>
      <c r="D103" s="42">
        <v>0.39583333333333331</v>
      </c>
      <c r="E103" s="39" t="s">
        <v>276</v>
      </c>
      <c r="F103" s="43">
        <v>2</v>
      </c>
      <c r="G103" s="43">
        <v>0</v>
      </c>
      <c r="H103" s="43">
        <v>0</v>
      </c>
      <c r="I103" s="43">
        <v>0</v>
      </c>
    </row>
    <row r="104" spans="1:9" x14ac:dyDescent="0.25">
      <c r="A104" s="69"/>
      <c r="B104" s="69"/>
      <c r="C104" s="69"/>
      <c r="D104" s="42">
        <v>0.41805555555555557</v>
      </c>
      <c r="E104" s="44" t="s">
        <v>277</v>
      </c>
      <c r="F104" s="43">
        <v>2</v>
      </c>
      <c r="G104" s="43">
        <v>1</v>
      </c>
      <c r="H104" s="43">
        <v>0.5</v>
      </c>
      <c r="I104" s="43">
        <v>0</v>
      </c>
    </row>
    <row r="105" spans="1:9" x14ac:dyDescent="0.25">
      <c r="A105" s="69"/>
      <c r="B105" s="69"/>
      <c r="C105" s="69"/>
      <c r="D105" s="42">
        <v>0.42638888888888887</v>
      </c>
      <c r="E105" s="39" t="s">
        <v>276</v>
      </c>
      <c r="F105" s="43">
        <v>2</v>
      </c>
      <c r="G105" s="43">
        <v>0</v>
      </c>
      <c r="H105" s="43">
        <v>0</v>
      </c>
      <c r="I105" s="43">
        <v>0</v>
      </c>
    </row>
    <row r="106" spans="1:9" x14ac:dyDescent="0.25">
      <c r="A106" s="69"/>
      <c r="B106" s="69"/>
      <c r="C106" s="69"/>
      <c r="D106" s="42">
        <v>0.46249999999999997</v>
      </c>
      <c r="E106" s="44" t="s">
        <v>277</v>
      </c>
      <c r="F106" s="43">
        <v>1.5</v>
      </c>
      <c r="G106" s="43">
        <v>1.5</v>
      </c>
      <c r="H106" s="43">
        <v>0.5</v>
      </c>
      <c r="I106" s="43">
        <v>0</v>
      </c>
    </row>
    <row r="107" spans="1:9" x14ac:dyDescent="0.25">
      <c r="A107" s="69"/>
      <c r="B107" s="69"/>
      <c r="C107" s="69"/>
      <c r="D107" s="42">
        <v>0.47083333333333338</v>
      </c>
      <c r="E107" s="39" t="s">
        <v>276</v>
      </c>
      <c r="F107" s="43">
        <v>1.5</v>
      </c>
      <c r="G107" s="43">
        <v>0</v>
      </c>
      <c r="H107" s="43">
        <v>0</v>
      </c>
      <c r="I107" s="43">
        <v>0</v>
      </c>
    </row>
    <row r="108" spans="1:9" x14ac:dyDescent="0.25">
      <c r="A108" s="69"/>
      <c r="B108" s="69"/>
      <c r="C108" s="69"/>
      <c r="D108" s="42">
        <v>0.50763888888888886</v>
      </c>
      <c r="E108" s="44" t="s">
        <v>277</v>
      </c>
      <c r="F108" s="43">
        <v>2.5</v>
      </c>
      <c r="G108" s="43">
        <v>1.5</v>
      </c>
      <c r="H108" s="43">
        <v>0</v>
      </c>
      <c r="I108" s="43">
        <v>0</v>
      </c>
    </row>
    <row r="109" spans="1:9" x14ac:dyDescent="0.25">
      <c r="A109" s="69"/>
      <c r="B109" s="69"/>
      <c r="C109" s="69"/>
      <c r="D109" s="42">
        <v>0.51666666666666672</v>
      </c>
      <c r="E109" s="39" t="s">
        <v>276</v>
      </c>
      <c r="F109" s="43">
        <v>1</v>
      </c>
      <c r="G109" s="43">
        <v>0</v>
      </c>
      <c r="H109" s="43">
        <v>0</v>
      </c>
      <c r="I109" s="43">
        <v>0</v>
      </c>
    </row>
    <row r="110" spans="1:9" x14ac:dyDescent="0.25">
      <c r="A110" s="69"/>
      <c r="B110" s="69"/>
      <c r="C110" s="69"/>
      <c r="D110" s="42">
        <v>0.55277777777777781</v>
      </c>
      <c r="E110" s="44" t="s">
        <v>277</v>
      </c>
      <c r="F110" s="43">
        <v>2.5</v>
      </c>
      <c r="G110" s="43">
        <v>1.5</v>
      </c>
      <c r="H110" s="43">
        <v>0</v>
      </c>
      <c r="I110" s="43">
        <v>0</v>
      </c>
    </row>
    <row r="111" spans="1:9" x14ac:dyDescent="0.25">
      <c r="A111" s="69"/>
      <c r="B111" s="69"/>
      <c r="C111" s="69"/>
      <c r="D111" s="42">
        <v>0.56111111111111112</v>
      </c>
      <c r="E111" s="39" t="s">
        <v>276</v>
      </c>
      <c r="F111" s="43">
        <v>0.5</v>
      </c>
      <c r="G111" s="43">
        <v>0</v>
      </c>
      <c r="H111" s="43">
        <v>0</v>
      </c>
      <c r="I111" s="43">
        <v>0</v>
      </c>
    </row>
    <row r="112" spans="1:9" x14ac:dyDescent="0.25">
      <c r="A112" s="69"/>
      <c r="B112" s="69"/>
      <c r="C112" s="69"/>
      <c r="D112" s="42">
        <v>0.59791666666666665</v>
      </c>
      <c r="E112" s="44" t="s">
        <v>277</v>
      </c>
      <c r="F112" s="43">
        <v>2.5</v>
      </c>
      <c r="G112" s="43">
        <v>2</v>
      </c>
      <c r="H112" s="43">
        <v>0</v>
      </c>
      <c r="I112" s="43">
        <v>0</v>
      </c>
    </row>
    <row r="113" spans="1:9 16384:16384" x14ac:dyDescent="0.25">
      <c r="A113" s="69"/>
      <c r="B113" s="69"/>
      <c r="C113" s="69"/>
      <c r="D113" s="42">
        <v>0.60763888888888895</v>
      </c>
      <c r="E113" s="39" t="s">
        <v>276</v>
      </c>
      <c r="F113" s="43">
        <v>0.5</v>
      </c>
      <c r="G113" s="43">
        <v>0</v>
      </c>
      <c r="H113" s="43">
        <v>0</v>
      </c>
      <c r="I113" s="43">
        <v>0</v>
      </c>
    </row>
    <row r="114" spans="1:9 16384:16384" x14ac:dyDescent="0.25">
      <c r="A114" s="69"/>
      <c r="B114" s="69"/>
      <c r="C114" s="69"/>
      <c r="D114" s="42">
        <v>0.64236111111111105</v>
      </c>
      <c r="E114" s="44" t="s">
        <v>277</v>
      </c>
      <c r="F114" s="43">
        <v>3</v>
      </c>
      <c r="G114" s="43">
        <v>2.5</v>
      </c>
      <c r="H114" s="43">
        <v>0</v>
      </c>
      <c r="I114" s="43">
        <v>0</v>
      </c>
    </row>
    <row r="115" spans="1:9 16384:16384" x14ac:dyDescent="0.25">
      <c r="A115" s="69"/>
      <c r="B115" s="69"/>
      <c r="C115" s="69"/>
      <c r="D115" s="42">
        <v>0.65069444444444446</v>
      </c>
      <c r="E115" s="39" t="s">
        <v>276</v>
      </c>
      <c r="F115" s="43">
        <v>0</v>
      </c>
      <c r="G115" s="43">
        <v>0</v>
      </c>
      <c r="H115" s="43">
        <v>0</v>
      </c>
      <c r="I115" s="43">
        <v>0</v>
      </c>
    </row>
    <row r="116" spans="1:9 16384:16384" x14ac:dyDescent="0.25">
      <c r="A116" s="69"/>
      <c r="B116" s="69"/>
      <c r="C116" s="69"/>
      <c r="D116" s="42">
        <v>0.6875</v>
      </c>
      <c r="E116" s="44" t="s">
        <v>277</v>
      </c>
      <c r="F116" s="43">
        <v>2.5</v>
      </c>
      <c r="G116" s="43">
        <v>2.5</v>
      </c>
      <c r="H116" s="43">
        <v>0.5</v>
      </c>
      <c r="I116" s="43">
        <v>0</v>
      </c>
    </row>
    <row r="117" spans="1:9 16384:16384" x14ac:dyDescent="0.25">
      <c r="A117" s="69"/>
      <c r="B117" s="69"/>
      <c r="C117" s="69"/>
      <c r="D117" s="42">
        <v>0.6958333333333333</v>
      </c>
      <c r="E117" s="39" t="s">
        <v>276</v>
      </c>
      <c r="F117" s="43">
        <v>0</v>
      </c>
      <c r="G117" s="43">
        <v>0</v>
      </c>
      <c r="H117" s="43">
        <v>0</v>
      </c>
      <c r="I117" s="43">
        <v>0</v>
      </c>
    </row>
    <row r="118" spans="1:9 16384:16384" x14ac:dyDescent="0.25">
      <c r="A118" s="69"/>
      <c r="B118" s="69"/>
      <c r="C118" s="69"/>
      <c r="D118" s="42">
        <v>0.73263888888888884</v>
      </c>
      <c r="E118" s="44" t="s">
        <v>277</v>
      </c>
      <c r="F118" s="43">
        <v>2.5</v>
      </c>
      <c r="G118" s="43">
        <v>0.5</v>
      </c>
      <c r="H118" s="43">
        <v>0</v>
      </c>
      <c r="I118" s="43">
        <v>0</v>
      </c>
    </row>
    <row r="119" spans="1:9 16384:16384" x14ac:dyDescent="0.25">
      <c r="A119" s="69"/>
      <c r="B119" s="69"/>
      <c r="C119" s="69"/>
      <c r="D119" s="42">
        <v>0.74097222222222225</v>
      </c>
      <c r="E119" s="39" t="s">
        <v>276</v>
      </c>
      <c r="F119" s="43">
        <v>1.5</v>
      </c>
      <c r="G119" s="43">
        <v>0</v>
      </c>
      <c r="H119" s="43">
        <v>0</v>
      </c>
      <c r="I119" s="43">
        <v>0</v>
      </c>
      <c r="XFD119" s="43"/>
    </row>
    <row r="120" spans="1:9 16384:16384" x14ac:dyDescent="0.25">
      <c r="A120" s="52"/>
      <c r="B120" s="52"/>
      <c r="C120" s="52"/>
      <c r="D120" s="42"/>
    </row>
    <row r="121" spans="1:9 16384:16384" x14ac:dyDescent="0.25">
      <c r="A121" s="69" t="s">
        <v>283</v>
      </c>
      <c r="B121" s="69">
        <v>11</v>
      </c>
      <c r="C121" s="69" t="s">
        <v>275</v>
      </c>
      <c r="D121" s="42">
        <v>2.0833333333333332E-2</v>
      </c>
      <c r="E121" s="39" t="s">
        <v>276</v>
      </c>
      <c r="F121" s="43">
        <v>0</v>
      </c>
      <c r="G121" s="43">
        <v>0</v>
      </c>
      <c r="H121" s="43">
        <v>0</v>
      </c>
      <c r="I121" s="43">
        <v>0</v>
      </c>
    </row>
    <row r="122" spans="1:9 16384:16384" x14ac:dyDescent="0.25">
      <c r="A122" s="69"/>
      <c r="B122" s="69"/>
      <c r="C122" s="69"/>
      <c r="D122" s="42">
        <v>5.4166666666666669E-2</v>
      </c>
      <c r="E122" s="44" t="s">
        <v>277</v>
      </c>
      <c r="F122" s="43">
        <v>0</v>
      </c>
      <c r="G122" s="43">
        <v>0</v>
      </c>
      <c r="H122" s="43">
        <v>0</v>
      </c>
      <c r="I122" s="43">
        <v>0</v>
      </c>
    </row>
    <row r="123" spans="1:9 16384:16384" x14ac:dyDescent="0.25">
      <c r="A123" s="69"/>
      <c r="B123" s="69"/>
      <c r="C123" s="69"/>
      <c r="D123" s="42">
        <v>6.1805555555555558E-2</v>
      </c>
      <c r="E123" s="39" t="s">
        <v>276</v>
      </c>
      <c r="F123" s="43">
        <v>0</v>
      </c>
      <c r="G123" s="43">
        <v>0</v>
      </c>
      <c r="H123" s="43">
        <v>0</v>
      </c>
      <c r="I123" s="43">
        <v>0</v>
      </c>
    </row>
    <row r="124" spans="1:9 16384:16384" x14ac:dyDescent="0.25">
      <c r="A124" s="69"/>
      <c r="B124" s="69"/>
      <c r="C124" s="69"/>
      <c r="D124" s="42">
        <v>9.8611111111111108E-2</v>
      </c>
      <c r="E124" s="44" t="s">
        <v>277</v>
      </c>
      <c r="F124" s="43">
        <v>1</v>
      </c>
      <c r="G124" s="43">
        <v>0</v>
      </c>
      <c r="H124" s="43">
        <v>0</v>
      </c>
      <c r="I124" s="43">
        <v>0</v>
      </c>
    </row>
    <row r="125" spans="1:9 16384:16384" x14ac:dyDescent="0.25">
      <c r="A125" s="69"/>
      <c r="B125" s="69"/>
      <c r="C125" s="69"/>
      <c r="D125" s="42">
        <v>0.10694444444444444</v>
      </c>
      <c r="E125" s="39" t="s">
        <v>276</v>
      </c>
      <c r="F125" s="43">
        <v>0</v>
      </c>
      <c r="G125" s="43">
        <v>0</v>
      </c>
      <c r="H125" s="43">
        <v>0</v>
      </c>
      <c r="I125" s="43">
        <v>0</v>
      </c>
    </row>
    <row r="126" spans="1:9 16384:16384" x14ac:dyDescent="0.25">
      <c r="A126" s="69"/>
      <c r="B126" s="69"/>
      <c r="C126" s="69"/>
      <c r="D126" s="42">
        <v>0.14375000000000002</v>
      </c>
      <c r="E126" s="44" t="s">
        <v>277</v>
      </c>
      <c r="F126" s="43">
        <v>0.5</v>
      </c>
      <c r="G126" s="43">
        <v>0</v>
      </c>
      <c r="H126" s="43">
        <v>0</v>
      </c>
      <c r="I126" s="43">
        <v>0</v>
      </c>
    </row>
    <row r="127" spans="1:9 16384:16384" x14ac:dyDescent="0.25">
      <c r="A127" s="69"/>
      <c r="B127" s="69"/>
      <c r="C127" s="69"/>
      <c r="D127" s="42">
        <v>0.15208333333333332</v>
      </c>
      <c r="E127" s="39" t="s">
        <v>276</v>
      </c>
      <c r="F127" s="43">
        <v>0</v>
      </c>
      <c r="G127" s="43">
        <v>0</v>
      </c>
      <c r="H127" s="43">
        <v>0</v>
      </c>
      <c r="I127" s="43">
        <v>0</v>
      </c>
    </row>
    <row r="128" spans="1:9 16384:16384" x14ac:dyDescent="0.25">
      <c r="A128" s="69"/>
      <c r="B128" s="69"/>
      <c r="C128" s="69"/>
      <c r="D128" s="42">
        <v>0.1875</v>
      </c>
      <c r="E128" s="44" t="s">
        <v>277</v>
      </c>
      <c r="F128" s="43">
        <v>0.5</v>
      </c>
      <c r="G128" s="43">
        <v>0</v>
      </c>
      <c r="H128" s="43">
        <v>0.5</v>
      </c>
      <c r="I128" s="43">
        <v>0</v>
      </c>
    </row>
    <row r="129" spans="1:9" x14ac:dyDescent="0.25">
      <c r="A129" s="69"/>
      <c r="B129" s="69"/>
      <c r="C129" s="69"/>
      <c r="D129" s="42">
        <v>0.19722222222222222</v>
      </c>
      <c r="E129" s="39" t="s">
        <v>276</v>
      </c>
      <c r="F129" s="43">
        <v>0</v>
      </c>
      <c r="G129" s="43">
        <v>0</v>
      </c>
      <c r="H129" s="43">
        <v>0</v>
      </c>
      <c r="I129" s="43">
        <v>0</v>
      </c>
    </row>
    <row r="130" spans="1:9" x14ac:dyDescent="0.25">
      <c r="A130" s="69"/>
      <c r="B130" s="69"/>
      <c r="C130" s="69"/>
      <c r="D130" s="42">
        <v>0.23333333333333331</v>
      </c>
      <c r="E130" s="44" t="s">
        <v>277</v>
      </c>
      <c r="F130" s="43">
        <v>1</v>
      </c>
      <c r="G130" s="43">
        <v>0</v>
      </c>
      <c r="H130" s="43">
        <v>0</v>
      </c>
      <c r="I130" s="43">
        <v>0</v>
      </c>
    </row>
    <row r="131" spans="1:9" x14ac:dyDescent="0.25">
      <c r="A131" s="69"/>
      <c r="B131" s="69"/>
      <c r="C131" s="69"/>
      <c r="D131" s="42">
        <v>0.24166666666666667</v>
      </c>
      <c r="E131" s="39" t="s">
        <v>276</v>
      </c>
      <c r="F131" s="43">
        <v>0</v>
      </c>
      <c r="G131" s="43">
        <v>0</v>
      </c>
      <c r="H131" s="43">
        <v>0</v>
      </c>
      <c r="I131" s="43">
        <v>0</v>
      </c>
    </row>
    <row r="132" spans="1:9" x14ac:dyDescent="0.25">
      <c r="A132" s="69"/>
      <c r="B132" s="69"/>
      <c r="C132" s="69"/>
      <c r="D132" s="42">
        <v>0.27847222222222223</v>
      </c>
      <c r="E132" s="44" t="s">
        <v>277</v>
      </c>
      <c r="F132" s="43">
        <v>1.5</v>
      </c>
      <c r="G132" s="43">
        <v>0.5</v>
      </c>
      <c r="H132" s="43">
        <v>0</v>
      </c>
      <c r="I132" s="43">
        <v>0</v>
      </c>
    </row>
    <row r="133" spans="1:9" x14ac:dyDescent="0.25">
      <c r="A133" s="69"/>
      <c r="B133" s="69"/>
      <c r="C133" s="69"/>
      <c r="D133" s="42">
        <v>0.28680555555555554</v>
      </c>
      <c r="E133" s="39" t="s">
        <v>276</v>
      </c>
      <c r="F133" s="43">
        <v>0</v>
      </c>
      <c r="G133" s="43">
        <v>0</v>
      </c>
      <c r="H133" s="43">
        <v>0</v>
      </c>
      <c r="I133" s="43">
        <v>0</v>
      </c>
    </row>
    <row r="134" spans="1:9" x14ac:dyDescent="0.25">
      <c r="A134" s="69"/>
      <c r="B134" s="69"/>
      <c r="C134" s="69"/>
      <c r="D134" s="42">
        <v>0.32222222222222224</v>
      </c>
      <c r="E134" s="44" t="s">
        <v>277</v>
      </c>
      <c r="F134" s="43">
        <v>1</v>
      </c>
      <c r="G134" s="43">
        <v>0.5</v>
      </c>
      <c r="H134" s="43">
        <v>0</v>
      </c>
      <c r="I134" s="43">
        <v>0</v>
      </c>
    </row>
    <row r="135" spans="1:9" x14ac:dyDescent="0.25">
      <c r="A135" s="69"/>
      <c r="B135" s="69"/>
      <c r="C135" s="69"/>
      <c r="D135" s="42">
        <v>0.33194444444444443</v>
      </c>
      <c r="E135" s="39" t="s">
        <v>276</v>
      </c>
      <c r="F135" s="43">
        <v>0</v>
      </c>
      <c r="G135" s="43">
        <v>0</v>
      </c>
      <c r="H135" s="43">
        <v>0</v>
      </c>
      <c r="I135" s="43">
        <v>0</v>
      </c>
    </row>
    <row r="136" spans="1:9" x14ac:dyDescent="0.25">
      <c r="A136" s="69"/>
      <c r="B136" s="69"/>
      <c r="C136" s="69"/>
      <c r="D136" s="42">
        <v>0.36805555555555558</v>
      </c>
      <c r="E136" s="44" t="s">
        <v>277</v>
      </c>
      <c r="F136" s="43">
        <v>1.5</v>
      </c>
      <c r="G136" s="43">
        <v>0</v>
      </c>
      <c r="H136" s="43">
        <v>0</v>
      </c>
      <c r="I136" s="43">
        <v>0</v>
      </c>
    </row>
    <row r="137" spans="1:9" x14ac:dyDescent="0.25">
      <c r="A137" s="69"/>
      <c r="B137" s="69"/>
      <c r="C137" s="69"/>
      <c r="D137" s="42">
        <v>0.37708333333333338</v>
      </c>
      <c r="E137" s="39" t="s">
        <v>276</v>
      </c>
      <c r="F137" s="43">
        <v>0</v>
      </c>
      <c r="G137" s="43">
        <v>0</v>
      </c>
      <c r="H137" s="43">
        <v>0</v>
      </c>
      <c r="I137" s="43">
        <v>0</v>
      </c>
    </row>
    <row r="138" spans="1:9" x14ac:dyDescent="0.25">
      <c r="A138" s="69"/>
      <c r="B138" s="69"/>
      <c r="C138" s="69"/>
      <c r="D138" s="42">
        <v>0.41319444444444442</v>
      </c>
      <c r="E138" s="44" t="s">
        <v>277</v>
      </c>
      <c r="F138" s="43">
        <v>0</v>
      </c>
      <c r="G138" s="43">
        <v>0</v>
      </c>
      <c r="H138" s="43">
        <v>0</v>
      </c>
      <c r="I138" s="43">
        <v>0</v>
      </c>
    </row>
    <row r="139" spans="1:9" x14ac:dyDescent="0.25">
      <c r="A139" s="69"/>
      <c r="B139" s="69"/>
      <c r="C139" s="69"/>
      <c r="D139" s="42">
        <v>0.42152777777777778</v>
      </c>
      <c r="E139" s="39" t="s">
        <v>276</v>
      </c>
      <c r="F139" s="43">
        <v>0</v>
      </c>
      <c r="G139" s="43">
        <v>0</v>
      </c>
      <c r="H139" s="43">
        <v>0</v>
      </c>
      <c r="I139" s="43">
        <v>0</v>
      </c>
    </row>
    <row r="140" spans="1:9" x14ac:dyDescent="0.25">
      <c r="A140" s="69"/>
      <c r="B140" s="69"/>
      <c r="C140" s="69" t="s">
        <v>281</v>
      </c>
      <c r="D140" s="42">
        <v>0.3125</v>
      </c>
      <c r="E140" s="39" t="s">
        <v>276</v>
      </c>
      <c r="F140" s="43">
        <v>0</v>
      </c>
      <c r="G140" s="43">
        <v>0</v>
      </c>
      <c r="H140" s="43">
        <v>0</v>
      </c>
      <c r="I140" s="43">
        <v>0</v>
      </c>
    </row>
    <row r="141" spans="1:9" x14ac:dyDescent="0.25">
      <c r="A141" s="69"/>
      <c r="B141" s="69"/>
      <c r="C141" s="69"/>
      <c r="D141" s="42">
        <v>0.34166666666666662</v>
      </c>
      <c r="E141" s="44" t="s">
        <v>277</v>
      </c>
      <c r="F141" s="43">
        <v>0</v>
      </c>
      <c r="G141" s="43">
        <v>0</v>
      </c>
      <c r="H141" s="43">
        <v>0</v>
      </c>
      <c r="I141" s="43">
        <v>0</v>
      </c>
    </row>
    <row r="142" spans="1:9" x14ac:dyDescent="0.25">
      <c r="A142" s="69"/>
      <c r="B142" s="69"/>
      <c r="C142" s="69"/>
      <c r="D142" s="42">
        <v>0.35000000000000003</v>
      </c>
      <c r="E142" s="39" t="s">
        <v>276</v>
      </c>
      <c r="F142" s="43">
        <v>0</v>
      </c>
      <c r="G142" s="43">
        <v>0</v>
      </c>
      <c r="H142" s="43">
        <v>0</v>
      </c>
      <c r="I142" s="43">
        <v>0</v>
      </c>
    </row>
    <row r="143" spans="1:9" x14ac:dyDescent="0.25">
      <c r="A143" s="69"/>
      <c r="B143" s="69"/>
      <c r="C143" s="69"/>
      <c r="D143" s="42">
        <v>0.38611111111111113</v>
      </c>
      <c r="E143" s="44" t="s">
        <v>277</v>
      </c>
      <c r="F143" s="43">
        <v>0</v>
      </c>
      <c r="G143" s="43">
        <v>0</v>
      </c>
      <c r="H143" s="43">
        <v>0</v>
      </c>
      <c r="I143" s="43">
        <v>0</v>
      </c>
    </row>
    <row r="144" spans="1:9" x14ac:dyDescent="0.25">
      <c r="A144" s="69"/>
      <c r="B144" s="69"/>
      <c r="C144" s="69"/>
      <c r="D144" s="42">
        <v>0.39583333333333331</v>
      </c>
      <c r="E144" s="39" t="s">
        <v>276</v>
      </c>
      <c r="F144" s="43">
        <v>0</v>
      </c>
      <c r="G144" s="43">
        <v>0</v>
      </c>
      <c r="H144" s="43">
        <v>0</v>
      </c>
      <c r="I144" s="43">
        <v>0</v>
      </c>
    </row>
    <row r="145" spans="1:9" x14ac:dyDescent="0.25">
      <c r="A145" s="69"/>
      <c r="B145" s="69"/>
      <c r="C145" s="69"/>
      <c r="D145" s="42">
        <v>0.43194444444444446</v>
      </c>
      <c r="E145" s="44" t="s">
        <v>277</v>
      </c>
      <c r="F145" s="43">
        <v>0</v>
      </c>
      <c r="G145" s="43">
        <v>0.5</v>
      </c>
      <c r="H145" s="43">
        <v>0</v>
      </c>
      <c r="I145" s="43">
        <v>0</v>
      </c>
    </row>
    <row r="146" spans="1:9" x14ac:dyDescent="0.25">
      <c r="A146" s="69"/>
      <c r="B146" s="69"/>
      <c r="C146" s="69"/>
      <c r="D146" s="42">
        <v>0.44027777777777777</v>
      </c>
      <c r="E146" s="39" t="s">
        <v>276</v>
      </c>
      <c r="F146" s="43">
        <v>0</v>
      </c>
      <c r="G146" s="43">
        <v>0</v>
      </c>
      <c r="H146" s="43">
        <v>0</v>
      </c>
      <c r="I146" s="43">
        <v>0</v>
      </c>
    </row>
    <row r="147" spans="1:9" x14ac:dyDescent="0.25">
      <c r="A147" s="69"/>
      <c r="B147" s="69"/>
      <c r="C147" s="69"/>
      <c r="D147" s="42">
        <v>0.47638888888888892</v>
      </c>
      <c r="E147" s="44" t="s">
        <v>277</v>
      </c>
      <c r="F147" s="43">
        <v>0</v>
      </c>
      <c r="G147" s="43">
        <v>0.5</v>
      </c>
      <c r="H147" s="43">
        <v>0</v>
      </c>
      <c r="I147" s="43">
        <v>0</v>
      </c>
    </row>
    <row r="148" spans="1:9" x14ac:dyDescent="0.25">
      <c r="A148" s="69"/>
      <c r="B148" s="69"/>
      <c r="C148" s="69"/>
      <c r="D148" s="42">
        <v>0.48749999999999999</v>
      </c>
      <c r="E148" s="39" t="s">
        <v>276</v>
      </c>
      <c r="F148" s="43">
        <v>0</v>
      </c>
      <c r="G148" s="43">
        <v>0</v>
      </c>
      <c r="H148" s="43">
        <v>0</v>
      </c>
      <c r="I148" s="43">
        <v>0</v>
      </c>
    </row>
    <row r="149" spans="1:9" x14ac:dyDescent="0.25">
      <c r="A149" s="69"/>
      <c r="B149" s="69"/>
      <c r="C149" s="69"/>
      <c r="D149" s="42">
        <v>0.52083333333333337</v>
      </c>
      <c r="E149" s="44" t="s">
        <v>277</v>
      </c>
      <c r="F149" s="43">
        <v>0</v>
      </c>
      <c r="G149" s="43">
        <v>0</v>
      </c>
      <c r="H149" s="43">
        <v>0</v>
      </c>
      <c r="I149" s="43">
        <v>0</v>
      </c>
    </row>
    <row r="150" spans="1:9" x14ac:dyDescent="0.25">
      <c r="A150" s="69"/>
      <c r="B150" s="69"/>
      <c r="C150" s="69"/>
      <c r="D150" s="42">
        <v>0.52986111111111112</v>
      </c>
      <c r="E150" s="39" t="s">
        <v>276</v>
      </c>
      <c r="F150" s="43">
        <v>0</v>
      </c>
      <c r="G150" s="43">
        <v>0</v>
      </c>
      <c r="H150" s="43">
        <v>0</v>
      </c>
      <c r="I150" s="43">
        <v>0</v>
      </c>
    </row>
    <row r="151" spans="1:9" x14ac:dyDescent="0.25">
      <c r="A151" s="69"/>
      <c r="B151" s="69"/>
      <c r="C151" s="69"/>
      <c r="D151" s="42">
        <v>0.56527777777777777</v>
      </c>
      <c r="E151" s="44" t="s">
        <v>277</v>
      </c>
      <c r="F151" s="43">
        <v>2</v>
      </c>
      <c r="G151" s="43">
        <v>0</v>
      </c>
      <c r="H151" s="43">
        <v>1.5</v>
      </c>
      <c r="I151" s="43">
        <v>0</v>
      </c>
    </row>
    <row r="152" spans="1:9" x14ac:dyDescent="0.25">
      <c r="A152" s="69"/>
      <c r="B152" s="69"/>
      <c r="C152" s="69"/>
      <c r="D152" s="42">
        <v>0.57500000000000007</v>
      </c>
      <c r="E152" s="39" t="s">
        <v>276</v>
      </c>
      <c r="F152" s="43">
        <v>0</v>
      </c>
      <c r="G152" s="43">
        <v>0</v>
      </c>
      <c r="H152" s="43">
        <v>0</v>
      </c>
      <c r="I152" s="43">
        <v>0</v>
      </c>
    </row>
    <row r="153" spans="1:9" x14ac:dyDescent="0.25">
      <c r="A153" s="69"/>
      <c r="B153" s="69"/>
      <c r="C153" s="69"/>
      <c r="D153" s="42">
        <v>0.61111111111111105</v>
      </c>
      <c r="E153" s="44" t="s">
        <v>277</v>
      </c>
      <c r="F153" s="43">
        <v>0</v>
      </c>
      <c r="G153" s="43">
        <v>0</v>
      </c>
      <c r="H153" s="43">
        <v>0</v>
      </c>
      <c r="I153" s="43">
        <v>0</v>
      </c>
    </row>
    <row r="154" spans="1:9" x14ac:dyDescent="0.25">
      <c r="A154" s="69"/>
      <c r="B154" s="69"/>
      <c r="C154" s="69"/>
      <c r="D154" s="42">
        <v>0.61944444444444446</v>
      </c>
      <c r="E154" s="39" t="s">
        <v>276</v>
      </c>
      <c r="F154" s="43">
        <v>0</v>
      </c>
      <c r="G154" s="43">
        <v>0</v>
      </c>
      <c r="H154" s="43">
        <v>0</v>
      </c>
      <c r="I154" s="43">
        <v>0</v>
      </c>
    </row>
    <row r="155" spans="1:9" x14ac:dyDescent="0.25">
      <c r="A155" s="69"/>
      <c r="B155" s="69"/>
      <c r="C155" s="69"/>
      <c r="D155" s="42">
        <v>0.65625</v>
      </c>
      <c r="E155" s="44" t="s">
        <v>277</v>
      </c>
      <c r="F155" s="43">
        <v>1.5</v>
      </c>
      <c r="G155" s="43">
        <v>0</v>
      </c>
      <c r="H155" s="43">
        <v>0</v>
      </c>
      <c r="I155" s="43">
        <v>0</v>
      </c>
    </row>
    <row r="156" spans="1:9" x14ac:dyDescent="0.25">
      <c r="A156" s="69"/>
      <c r="B156" s="69"/>
      <c r="C156" s="69"/>
      <c r="D156" s="42">
        <v>0.66527777777777775</v>
      </c>
      <c r="E156" s="39" t="s">
        <v>276</v>
      </c>
      <c r="F156" s="43">
        <v>0</v>
      </c>
      <c r="G156" s="43">
        <v>0</v>
      </c>
      <c r="H156" s="43">
        <v>0</v>
      </c>
      <c r="I156" s="43">
        <v>0</v>
      </c>
    </row>
    <row r="157" spans="1:9" x14ac:dyDescent="0.25">
      <c r="A157" s="69"/>
      <c r="B157" s="69"/>
      <c r="C157" s="69"/>
      <c r="D157" s="42">
        <v>0.70138888888888884</v>
      </c>
      <c r="E157" s="44" t="s">
        <v>277</v>
      </c>
      <c r="F157" s="43">
        <v>0.5</v>
      </c>
      <c r="G157" s="43">
        <v>0.5</v>
      </c>
      <c r="H157" s="43">
        <v>0.5</v>
      </c>
      <c r="I157" s="43">
        <v>0</v>
      </c>
    </row>
    <row r="158" spans="1:9" x14ac:dyDescent="0.25">
      <c r="A158" s="69"/>
      <c r="B158" s="69"/>
      <c r="C158" s="69"/>
      <c r="D158" s="42">
        <v>0.70972222222222225</v>
      </c>
      <c r="E158" s="39" t="s">
        <v>276</v>
      </c>
      <c r="F158" s="43">
        <v>0</v>
      </c>
      <c r="G158" s="43">
        <v>0</v>
      </c>
      <c r="H158" s="43">
        <v>0</v>
      </c>
      <c r="I158" s="43">
        <v>0</v>
      </c>
    </row>
    <row r="159" spans="1:9" x14ac:dyDescent="0.25">
      <c r="A159" s="52"/>
      <c r="B159" s="52"/>
      <c r="C159" s="52"/>
      <c r="D159" s="42"/>
    </row>
    <row r="160" spans="1:9" x14ac:dyDescent="0.25">
      <c r="A160" s="69" t="s">
        <v>76</v>
      </c>
      <c r="B160" s="69">
        <v>11</v>
      </c>
      <c r="C160" s="69" t="s">
        <v>275</v>
      </c>
      <c r="D160" s="42">
        <v>2.0833333333333332E-2</v>
      </c>
      <c r="E160" s="39" t="s">
        <v>276</v>
      </c>
      <c r="F160" s="43">
        <v>0</v>
      </c>
      <c r="G160" s="43">
        <v>0</v>
      </c>
      <c r="H160" s="43">
        <v>0</v>
      </c>
      <c r="I160" s="43">
        <v>0</v>
      </c>
    </row>
    <row r="161" spans="1:9" x14ac:dyDescent="0.25">
      <c r="A161" s="69"/>
      <c r="B161" s="69"/>
      <c r="C161" s="69"/>
      <c r="D161" s="42">
        <v>2.4305555555555556E-2</v>
      </c>
      <c r="E161" s="44" t="s">
        <v>277</v>
      </c>
      <c r="F161" s="43">
        <v>1.5</v>
      </c>
      <c r="G161" s="43">
        <v>0</v>
      </c>
      <c r="H161" s="43">
        <v>0</v>
      </c>
      <c r="I161" s="43">
        <v>0</v>
      </c>
    </row>
    <row r="162" spans="1:9" x14ac:dyDescent="0.25">
      <c r="A162" s="69"/>
      <c r="B162" s="69"/>
      <c r="C162" s="69"/>
      <c r="D162" s="42">
        <v>3.3333333333333333E-2</v>
      </c>
      <c r="E162" s="39" t="s">
        <v>276</v>
      </c>
      <c r="F162" s="43">
        <v>0</v>
      </c>
      <c r="G162" s="43">
        <v>0</v>
      </c>
      <c r="H162" s="43">
        <v>0</v>
      </c>
      <c r="I162" s="43">
        <v>0</v>
      </c>
    </row>
    <row r="163" spans="1:9" x14ac:dyDescent="0.25">
      <c r="A163" s="69"/>
      <c r="B163" s="69"/>
      <c r="C163" s="69"/>
      <c r="D163" s="42">
        <v>6.8749999999999992E-2</v>
      </c>
      <c r="E163" s="44" t="s">
        <v>277</v>
      </c>
      <c r="F163" s="43">
        <v>1</v>
      </c>
      <c r="G163" s="43">
        <v>0</v>
      </c>
      <c r="H163" s="43">
        <v>0</v>
      </c>
      <c r="I163" s="43">
        <v>0</v>
      </c>
    </row>
    <row r="164" spans="1:9" x14ac:dyDescent="0.25">
      <c r="A164" s="69"/>
      <c r="B164" s="69"/>
      <c r="C164" s="69"/>
      <c r="D164" s="42">
        <v>8.0555555555555561E-2</v>
      </c>
      <c r="E164" s="39" t="s">
        <v>276</v>
      </c>
      <c r="F164" s="43">
        <v>0</v>
      </c>
      <c r="G164" s="43">
        <v>0</v>
      </c>
      <c r="H164" s="43">
        <v>0</v>
      </c>
      <c r="I164" s="43">
        <v>0</v>
      </c>
    </row>
    <row r="165" spans="1:9" x14ac:dyDescent="0.25">
      <c r="A165" s="69"/>
      <c r="B165" s="69"/>
      <c r="C165" s="69"/>
      <c r="D165" s="42">
        <v>0.11388888888888889</v>
      </c>
      <c r="E165" s="44" t="s">
        <v>277</v>
      </c>
      <c r="F165" s="43">
        <v>1.5</v>
      </c>
      <c r="G165" s="43">
        <v>0</v>
      </c>
      <c r="H165" s="43">
        <v>0</v>
      </c>
      <c r="I165" s="43">
        <v>0</v>
      </c>
    </row>
    <row r="166" spans="1:9" x14ac:dyDescent="0.25">
      <c r="A166" s="69"/>
      <c r="B166" s="69"/>
      <c r="C166" s="69"/>
      <c r="D166" s="42">
        <v>0.12222222222222223</v>
      </c>
      <c r="E166" s="39" t="s">
        <v>276</v>
      </c>
      <c r="F166" s="43">
        <v>0</v>
      </c>
      <c r="G166" s="43">
        <v>0</v>
      </c>
      <c r="H166" s="43">
        <v>0</v>
      </c>
      <c r="I166" s="43">
        <v>0</v>
      </c>
    </row>
    <row r="167" spans="1:9" x14ac:dyDescent="0.25">
      <c r="A167" s="69"/>
      <c r="B167" s="69"/>
      <c r="C167" s="69"/>
      <c r="D167" s="42">
        <v>0.15902777777777777</v>
      </c>
      <c r="E167" s="44" t="s">
        <v>277</v>
      </c>
      <c r="F167" s="43">
        <v>1.5</v>
      </c>
      <c r="G167" s="43">
        <v>0</v>
      </c>
      <c r="H167" s="43">
        <v>0</v>
      </c>
      <c r="I167" s="43">
        <v>0</v>
      </c>
    </row>
    <row r="168" spans="1:9" x14ac:dyDescent="0.25">
      <c r="A168" s="69"/>
      <c r="B168" s="69"/>
      <c r="C168" s="69"/>
      <c r="D168" s="42">
        <v>0.16805555555555554</v>
      </c>
      <c r="E168" s="39" t="s">
        <v>276</v>
      </c>
      <c r="F168" s="43">
        <v>0</v>
      </c>
      <c r="G168" s="43">
        <v>0</v>
      </c>
      <c r="H168" s="43">
        <v>0</v>
      </c>
      <c r="I168" s="43">
        <v>0</v>
      </c>
    </row>
    <row r="169" spans="1:9" x14ac:dyDescent="0.25">
      <c r="A169" s="69"/>
      <c r="B169" s="69"/>
      <c r="C169" s="69"/>
      <c r="D169" s="42">
        <v>0.20347222222222219</v>
      </c>
      <c r="E169" s="44" t="s">
        <v>277</v>
      </c>
      <c r="F169" s="43">
        <v>1</v>
      </c>
      <c r="G169" s="43">
        <v>0</v>
      </c>
      <c r="H169" s="43">
        <v>0.5</v>
      </c>
      <c r="I169" s="43">
        <v>0</v>
      </c>
    </row>
    <row r="170" spans="1:9" x14ac:dyDescent="0.25">
      <c r="A170" s="69"/>
      <c r="B170" s="69"/>
      <c r="C170" s="69"/>
      <c r="D170" s="42">
        <v>0.21249999999999999</v>
      </c>
      <c r="E170" s="39" t="s">
        <v>276</v>
      </c>
      <c r="F170" s="43">
        <v>0</v>
      </c>
      <c r="G170" s="43">
        <v>0</v>
      </c>
      <c r="H170" s="43">
        <v>0</v>
      </c>
      <c r="I170" s="43">
        <v>0</v>
      </c>
    </row>
    <row r="171" spans="1:9" x14ac:dyDescent="0.25">
      <c r="A171" s="69"/>
      <c r="B171" s="69"/>
      <c r="C171" s="69"/>
      <c r="D171" s="42">
        <v>0.24861111111111112</v>
      </c>
      <c r="E171" s="44" t="s">
        <v>277</v>
      </c>
      <c r="F171" s="43">
        <v>1</v>
      </c>
      <c r="G171" s="43">
        <v>0</v>
      </c>
      <c r="H171" s="43">
        <v>0</v>
      </c>
      <c r="I171" s="43">
        <v>0</v>
      </c>
    </row>
    <row r="172" spans="1:9" x14ac:dyDescent="0.25">
      <c r="A172" s="69"/>
      <c r="B172" s="69"/>
      <c r="C172" s="69"/>
      <c r="D172" s="42">
        <v>0.25694444444444448</v>
      </c>
      <c r="E172" s="39" t="s">
        <v>276</v>
      </c>
      <c r="F172" s="43">
        <v>0</v>
      </c>
      <c r="G172" s="43">
        <v>0</v>
      </c>
      <c r="H172" s="43">
        <v>0</v>
      </c>
      <c r="I172" s="43">
        <v>0</v>
      </c>
    </row>
    <row r="173" spans="1:9" x14ac:dyDescent="0.25">
      <c r="A173" s="69"/>
      <c r="B173" s="69"/>
      <c r="C173" s="69"/>
      <c r="D173" s="42">
        <v>0.29305555555555557</v>
      </c>
      <c r="E173" s="44" t="s">
        <v>277</v>
      </c>
      <c r="F173" s="43">
        <v>1.5</v>
      </c>
      <c r="G173" s="43">
        <v>0.5</v>
      </c>
      <c r="H173" s="43">
        <v>0</v>
      </c>
      <c r="I173" s="43">
        <v>0</v>
      </c>
    </row>
    <row r="174" spans="1:9" x14ac:dyDescent="0.25">
      <c r="A174" s="69"/>
      <c r="B174" s="69"/>
      <c r="C174" s="69"/>
      <c r="D174" s="42">
        <v>0.30208333333333331</v>
      </c>
      <c r="E174" s="39" t="s">
        <v>276</v>
      </c>
      <c r="F174" s="43">
        <v>0</v>
      </c>
      <c r="G174" s="43">
        <v>0</v>
      </c>
      <c r="H174" s="43">
        <v>0</v>
      </c>
      <c r="I174" s="43">
        <v>0</v>
      </c>
    </row>
    <row r="175" spans="1:9" x14ac:dyDescent="0.25">
      <c r="A175" s="69"/>
      <c r="B175" s="69"/>
      <c r="C175" s="69"/>
      <c r="D175" s="42">
        <v>0.33819444444444446</v>
      </c>
      <c r="E175" s="44" t="s">
        <v>277</v>
      </c>
      <c r="F175" s="43">
        <v>2</v>
      </c>
      <c r="G175" s="43">
        <v>0</v>
      </c>
      <c r="H175" s="43">
        <v>0.5</v>
      </c>
      <c r="I175" s="43">
        <v>0</v>
      </c>
    </row>
    <row r="176" spans="1:9" x14ac:dyDescent="0.25">
      <c r="A176" s="69"/>
      <c r="B176" s="69"/>
      <c r="C176" s="69"/>
      <c r="D176" s="42">
        <v>0.34722222222222227</v>
      </c>
      <c r="E176" s="39" t="s">
        <v>276</v>
      </c>
      <c r="F176" s="43">
        <v>0</v>
      </c>
      <c r="G176" s="43">
        <v>0</v>
      </c>
      <c r="H176" s="43">
        <v>0</v>
      </c>
      <c r="I176" s="43">
        <v>0</v>
      </c>
    </row>
    <row r="177" spans="1:9" x14ac:dyDescent="0.25">
      <c r="A177" s="69"/>
      <c r="B177" s="69"/>
      <c r="C177" s="69"/>
      <c r="D177" s="42">
        <v>0.3833333333333333</v>
      </c>
      <c r="E177" s="44" t="s">
        <v>277</v>
      </c>
      <c r="F177" s="43">
        <v>2</v>
      </c>
      <c r="G177" s="43">
        <v>0</v>
      </c>
      <c r="H177" s="43">
        <v>0.5</v>
      </c>
      <c r="I177" s="43">
        <v>0</v>
      </c>
    </row>
    <row r="178" spans="1:9" x14ac:dyDescent="0.25">
      <c r="A178" s="69"/>
      <c r="B178" s="69"/>
      <c r="C178" s="69"/>
      <c r="D178" s="42">
        <v>0.3923611111111111</v>
      </c>
      <c r="E178" s="39" t="s">
        <v>276</v>
      </c>
      <c r="F178" s="43">
        <v>0</v>
      </c>
      <c r="G178" s="43">
        <v>0</v>
      </c>
      <c r="H178" s="43">
        <v>0</v>
      </c>
      <c r="I178" s="43">
        <v>0</v>
      </c>
    </row>
    <row r="179" spans="1:9" x14ac:dyDescent="0.25">
      <c r="A179" s="69"/>
      <c r="B179" s="69"/>
      <c r="C179" s="69"/>
      <c r="D179" s="42">
        <v>0.42777777777777781</v>
      </c>
      <c r="E179" s="44" t="s">
        <v>277</v>
      </c>
      <c r="F179" s="43">
        <v>2</v>
      </c>
      <c r="G179" s="43">
        <v>0</v>
      </c>
      <c r="H179" s="43">
        <v>0.5</v>
      </c>
      <c r="I179" s="43">
        <v>0</v>
      </c>
    </row>
    <row r="180" spans="1:9" x14ac:dyDescent="0.25">
      <c r="A180" s="69"/>
      <c r="B180" s="69"/>
      <c r="C180" s="69"/>
      <c r="D180" s="42">
        <v>0.4368055555555555</v>
      </c>
      <c r="E180" s="39" t="s">
        <v>276</v>
      </c>
      <c r="F180" s="43">
        <v>0</v>
      </c>
      <c r="G180" s="43">
        <v>0</v>
      </c>
      <c r="H180" s="43">
        <v>0</v>
      </c>
      <c r="I180" s="43">
        <v>0</v>
      </c>
    </row>
    <row r="181" spans="1:9" x14ac:dyDescent="0.25">
      <c r="A181" s="69"/>
      <c r="B181" s="69"/>
      <c r="C181" s="69" t="s">
        <v>281</v>
      </c>
      <c r="D181" s="42">
        <v>0.33333333333333331</v>
      </c>
      <c r="E181" s="39" t="s">
        <v>276</v>
      </c>
      <c r="F181" s="43">
        <v>0</v>
      </c>
      <c r="G181" s="43">
        <v>0</v>
      </c>
      <c r="H181" s="43">
        <v>0</v>
      </c>
      <c r="I181" s="43">
        <v>0</v>
      </c>
    </row>
    <row r="182" spans="1:9" x14ac:dyDescent="0.25">
      <c r="A182" s="69"/>
      <c r="B182" s="69"/>
      <c r="C182" s="69"/>
      <c r="D182" s="42">
        <v>0.33680555555555558</v>
      </c>
      <c r="E182" s="44" t="s">
        <v>277</v>
      </c>
      <c r="F182" s="43">
        <v>2</v>
      </c>
      <c r="G182" s="43">
        <v>0.5</v>
      </c>
      <c r="H182" s="43">
        <v>1</v>
      </c>
      <c r="I182" s="43">
        <v>0</v>
      </c>
    </row>
    <row r="183" spans="1:9" x14ac:dyDescent="0.25">
      <c r="A183" s="69"/>
      <c r="B183" s="69"/>
      <c r="C183" s="69"/>
      <c r="D183" s="42">
        <v>0.34583333333333338</v>
      </c>
      <c r="E183" s="39" t="s">
        <v>276</v>
      </c>
      <c r="F183" s="43">
        <v>0</v>
      </c>
      <c r="G183" s="43">
        <v>0</v>
      </c>
      <c r="H183" s="43">
        <v>0</v>
      </c>
      <c r="I183" s="43">
        <v>0</v>
      </c>
    </row>
    <row r="184" spans="1:9" x14ac:dyDescent="0.25">
      <c r="A184" s="69"/>
      <c r="B184" s="69"/>
      <c r="C184" s="69"/>
      <c r="D184" s="42">
        <v>0.38125000000000003</v>
      </c>
      <c r="E184" s="44" t="s">
        <v>277</v>
      </c>
      <c r="F184" s="43">
        <v>2</v>
      </c>
      <c r="G184" s="43">
        <v>0</v>
      </c>
      <c r="H184" s="43">
        <v>1</v>
      </c>
      <c r="I184" s="43">
        <v>0</v>
      </c>
    </row>
    <row r="185" spans="1:9" x14ac:dyDescent="0.25">
      <c r="A185" s="69"/>
      <c r="B185" s="69"/>
      <c r="C185" s="69"/>
      <c r="D185" s="42">
        <v>0.39027777777777778</v>
      </c>
      <c r="E185" s="39" t="s">
        <v>276</v>
      </c>
      <c r="F185" s="43">
        <v>0</v>
      </c>
      <c r="G185" s="43">
        <v>0</v>
      </c>
      <c r="H185" s="43">
        <v>0</v>
      </c>
      <c r="I185" s="43">
        <v>0</v>
      </c>
    </row>
    <row r="186" spans="1:9" x14ac:dyDescent="0.25">
      <c r="A186" s="69"/>
      <c r="B186" s="69"/>
      <c r="C186" s="69"/>
      <c r="D186" s="42">
        <v>0.42638888888888887</v>
      </c>
      <c r="E186" s="44" t="s">
        <v>277</v>
      </c>
      <c r="F186" s="43">
        <v>2</v>
      </c>
      <c r="G186" s="43">
        <v>0</v>
      </c>
      <c r="H186" s="43">
        <v>1</v>
      </c>
      <c r="I186" s="43">
        <v>0</v>
      </c>
    </row>
    <row r="187" spans="1:9" x14ac:dyDescent="0.25">
      <c r="A187" s="69"/>
      <c r="B187" s="69"/>
      <c r="C187" s="69"/>
      <c r="D187" s="42">
        <v>0.43541666666666662</v>
      </c>
      <c r="E187" s="39" t="s">
        <v>276</v>
      </c>
      <c r="F187" s="43">
        <v>1</v>
      </c>
      <c r="G187" s="43">
        <v>0</v>
      </c>
      <c r="H187" s="43">
        <v>0.5</v>
      </c>
      <c r="I187" s="43">
        <v>0</v>
      </c>
    </row>
    <row r="188" spans="1:9" x14ac:dyDescent="0.25">
      <c r="A188" s="69"/>
      <c r="B188" s="69"/>
      <c r="C188" s="69"/>
      <c r="D188" s="42">
        <v>0.47152777777777777</v>
      </c>
      <c r="E188" s="44" t="s">
        <v>277</v>
      </c>
      <c r="F188" s="43">
        <v>2</v>
      </c>
      <c r="G188" s="43">
        <v>0.5</v>
      </c>
      <c r="H188" s="43">
        <v>0.5</v>
      </c>
      <c r="I188" s="43">
        <v>0</v>
      </c>
    </row>
    <row r="189" spans="1:9" x14ac:dyDescent="0.25">
      <c r="A189" s="69"/>
      <c r="B189" s="69"/>
      <c r="C189" s="69"/>
      <c r="D189" s="42">
        <v>0.48055555555555557</v>
      </c>
      <c r="E189" s="39" t="s">
        <v>276</v>
      </c>
      <c r="F189" s="43">
        <v>0</v>
      </c>
      <c r="G189" s="43">
        <v>0</v>
      </c>
      <c r="H189" s="43">
        <v>0</v>
      </c>
      <c r="I189" s="43">
        <v>0</v>
      </c>
    </row>
    <row r="190" spans="1:9" x14ac:dyDescent="0.25">
      <c r="A190" s="69"/>
      <c r="B190" s="69"/>
      <c r="C190" s="69"/>
      <c r="D190" s="42">
        <v>0.51666666666666672</v>
      </c>
      <c r="E190" s="44" t="s">
        <v>277</v>
      </c>
      <c r="F190" s="43">
        <v>1.5</v>
      </c>
      <c r="G190" s="43">
        <v>0</v>
      </c>
      <c r="H190" s="43">
        <v>0.5</v>
      </c>
      <c r="I190" s="43">
        <v>0</v>
      </c>
    </row>
    <row r="191" spans="1:9" x14ac:dyDescent="0.25">
      <c r="A191" s="69"/>
      <c r="B191" s="69"/>
      <c r="C191" s="69"/>
      <c r="D191" s="42">
        <v>0.52500000000000002</v>
      </c>
      <c r="E191" s="39" t="s">
        <v>276</v>
      </c>
      <c r="F191" s="43">
        <v>0</v>
      </c>
      <c r="G191" s="43">
        <v>0</v>
      </c>
      <c r="H191" s="43">
        <v>0</v>
      </c>
      <c r="I191" s="43">
        <v>0</v>
      </c>
    </row>
    <row r="192" spans="1:9" x14ac:dyDescent="0.25">
      <c r="A192" s="69"/>
      <c r="B192" s="69"/>
      <c r="C192" s="69"/>
      <c r="D192" s="42">
        <v>0.56111111111111112</v>
      </c>
      <c r="E192" s="44" t="s">
        <v>277</v>
      </c>
      <c r="F192" s="43">
        <v>1.5</v>
      </c>
      <c r="G192" s="43">
        <v>0</v>
      </c>
      <c r="H192" s="43">
        <v>1</v>
      </c>
      <c r="I192" s="43">
        <v>1</v>
      </c>
    </row>
    <row r="193" spans="1:9" x14ac:dyDescent="0.25">
      <c r="A193" s="69"/>
      <c r="B193" s="69"/>
      <c r="C193" s="69"/>
      <c r="D193" s="42">
        <v>0.57013888888888886</v>
      </c>
      <c r="E193" s="39" t="s">
        <v>276</v>
      </c>
      <c r="F193" s="43">
        <v>0</v>
      </c>
      <c r="G193" s="43">
        <v>0</v>
      </c>
      <c r="H193" s="43">
        <v>0</v>
      </c>
      <c r="I193" s="43">
        <v>0</v>
      </c>
    </row>
    <row r="194" spans="1:9" x14ac:dyDescent="0.25">
      <c r="A194" s="69"/>
      <c r="B194" s="69"/>
      <c r="C194" s="69"/>
      <c r="D194" s="42">
        <v>0.60555555555555551</v>
      </c>
      <c r="E194" s="44" t="s">
        <v>277</v>
      </c>
      <c r="F194" s="43">
        <v>2</v>
      </c>
      <c r="G194" s="43">
        <v>1</v>
      </c>
      <c r="H194" s="43">
        <v>0.5</v>
      </c>
      <c r="I194" s="43">
        <v>0</v>
      </c>
    </row>
    <row r="195" spans="1:9" x14ac:dyDescent="0.25">
      <c r="A195" s="69"/>
      <c r="B195" s="69"/>
      <c r="C195" s="69"/>
      <c r="D195" s="42">
        <v>0.61527777777777781</v>
      </c>
      <c r="E195" s="39" t="s">
        <v>276</v>
      </c>
      <c r="F195" s="43">
        <v>0</v>
      </c>
      <c r="G195" s="43">
        <v>0</v>
      </c>
      <c r="H195" s="43">
        <v>0</v>
      </c>
      <c r="I195" s="43">
        <v>0</v>
      </c>
    </row>
    <row r="196" spans="1:9" x14ac:dyDescent="0.25">
      <c r="A196" s="69"/>
      <c r="B196" s="69"/>
      <c r="C196" s="69"/>
      <c r="D196" s="51">
        <v>0.65138888888888891</v>
      </c>
      <c r="E196" s="44" t="s">
        <v>277</v>
      </c>
      <c r="F196" s="43">
        <v>2</v>
      </c>
      <c r="G196" s="43">
        <v>0</v>
      </c>
      <c r="H196" s="43">
        <v>0.5</v>
      </c>
      <c r="I196" s="43">
        <v>0</v>
      </c>
    </row>
    <row r="197" spans="1:9" x14ac:dyDescent="0.25">
      <c r="A197" s="69"/>
      <c r="B197" s="69"/>
      <c r="C197" s="69"/>
      <c r="D197" s="42">
        <v>0.65972222222222221</v>
      </c>
      <c r="E197" s="39" t="s">
        <v>276</v>
      </c>
      <c r="F197" s="43">
        <v>1</v>
      </c>
      <c r="G197" s="43">
        <v>0</v>
      </c>
      <c r="H197" s="43">
        <v>0</v>
      </c>
      <c r="I197" s="43">
        <v>0</v>
      </c>
    </row>
    <row r="198" spans="1:9" x14ac:dyDescent="0.25">
      <c r="A198" s="69"/>
      <c r="B198" s="69"/>
      <c r="C198" s="69"/>
      <c r="D198" s="42">
        <v>0.6958333333333333</v>
      </c>
      <c r="E198" s="44" t="s">
        <v>277</v>
      </c>
      <c r="F198" s="43">
        <v>2</v>
      </c>
      <c r="G198" s="43">
        <v>1.5</v>
      </c>
      <c r="H198" s="43">
        <v>1</v>
      </c>
      <c r="I198" s="43">
        <v>0</v>
      </c>
    </row>
    <row r="199" spans="1:9" x14ac:dyDescent="0.25">
      <c r="A199" s="69"/>
      <c r="B199" s="69"/>
      <c r="C199" s="69"/>
      <c r="D199" s="42">
        <v>0.70486111111111116</v>
      </c>
      <c r="E199" s="39" t="s">
        <v>276</v>
      </c>
      <c r="F199" s="43">
        <v>0</v>
      </c>
      <c r="G199" s="43">
        <v>0</v>
      </c>
      <c r="H199" s="43">
        <v>0</v>
      </c>
      <c r="I199" s="43">
        <v>0</v>
      </c>
    </row>
    <row r="200" spans="1:9" x14ac:dyDescent="0.25">
      <c r="A200" s="69"/>
      <c r="B200" s="69"/>
      <c r="C200" s="69"/>
      <c r="D200" s="42">
        <v>0.74097222222222225</v>
      </c>
      <c r="E200" s="44" t="s">
        <v>277</v>
      </c>
      <c r="F200" s="43">
        <v>2</v>
      </c>
      <c r="G200" s="43">
        <v>0</v>
      </c>
      <c r="H200" s="43">
        <v>1.5</v>
      </c>
      <c r="I200" s="43">
        <v>0</v>
      </c>
    </row>
    <row r="201" spans="1:9" x14ac:dyDescent="0.25">
      <c r="A201" s="52"/>
      <c r="B201" s="52"/>
      <c r="C201" s="52"/>
      <c r="D201" s="42"/>
    </row>
    <row r="202" spans="1:9" x14ac:dyDescent="0.25">
      <c r="A202" s="69" t="s">
        <v>284</v>
      </c>
      <c r="B202" s="69">
        <v>11</v>
      </c>
      <c r="C202" s="69" t="s">
        <v>275</v>
      </c>
      <c r="D202" s="42">
        <v>2.0833333333333332E-2</v>
      </c>
      <c r="E202" s="39" t="s">
        <v>276</v>
      </c>
      <c r="F202" s="43">
        <v>0</v>
      </c>
      <c r="G202" s="43">
        <v>0</v>
      </c>
      <c r="H202" s="43">
        <v>0</v>
      </c>
      <c r="I202" s="43">
        <v>0</v>
      </c>
    </row>
    <row r="203" spans="1:9" x14ac:dyDescent="0.25">
      <c r="A203" s="69"/>
      <c r="B203" s="69"/>
      <c r="C203" s="69"/>
      <c r="D203" s="42">
        <v>5.2083333333333336E-2</v>
      </c>
      <c r="E203" s="44" t="s">
        <v>277</v>
      </c>
      <c r="F203" s="43">
        <v>1</v>
      </c>
      <c r="G203" s="43">
        <v>0</v>
      </c>
      <c r="H203" s="43">
        <v>1</v>
      </c>
      <c r="I203" s="43">
        <v>0</v>
      </c>
    </row>
    <row r="204" spans="1:9" x14ac:dyDescent="0.25">
      <c r="A204" s="69"/>
      <c r="B204" s="69"/>
      <c r="C204" s="69"/>
      <c r="D204" s="42">
        <v>6.0416666666666667E-2</v>
      </c>
      <c r="E204" s="39" t="s">
        <v>276</v>
      </c>
      <c r="F204" s="43">
        <v>0</v>
      </c>
      <c r="G204" s="43">
        <v>0</v>
      </c>
      <c r="H204" s="43">
        <v>0</v>
      </c>
      <c r="I204" s="43">
        <v>0</v>
      </c>
    </row>
    <row r="205" spans="1:9" x14ac:dyDescent="0.25">
      <c r="A205" s="69"/>
      <c r="B205" s="69"/>
      <c r="C205" s="69"/>
      <c r="D205" s="42">
        <v>9.7222222222222224E-2</v>
      </c>
      <c r="E205" s="44" t="s">
        <v>277</v>
      </c>
      <c r="F205" s="43">
        <v>0.5</v>
      </c>
      <c r="G205" s="43">
        <v>0.5</v>
      </c>
      <c r="H205" s="43">
        <v>0.5</v>
      </c>
      <c r="I205" s="43">
        <v>0</v>
      </c>
    </row>
    <row r="206" spans="1:9" x14ac:dyDescent="0.25">
      <c r="A206" s="69"/>
      <c r="B206" s="69"/>
      <c r="C206" s="69"/>
      <c r="D206" s="42">
        <v>0.10625</v>
      </c>
      <c r="E206" s="39" t="s">
        <v>276</v>
      </c>
      <c r="F206" s="43">
        <v>0</v>
      </c>
      <c r="G206" s="43">
        <v>0</v>
      </c>
      <c r="H206" s="43">
        <v>0</v>
      </c>
      <c r="I206" s="43">
        <v>0</v>
      </c>
    </row>
    <row r="207" spans="1:9" x14ac:dyDescent="0.25">
      <c r="A207" s="69"/>
      <c r="B207" s="69"/>
      <c r="C207" s="69"/>
      <c r="D207" s="42">
        <v>0.1423611111111111</v>
      </c>
      <c r="E207" s="44" t="s">
        <v>277</v>
      </c>
      <c r="F207" s="43">
        <v>0.5</v>
      </c>
      <c r="G207" s="43">
        <v>0</v>
      </c>
      <c r="H207" s="43">
        <v>0.5</v>
      </c>
      <c r="I207" s="43">
        <v>0</v>
      </c>
    </row>
    <row r="208" spans="1:9" x14ac:dyDescent="0.25">
      <c r="A208" s="69"/>
      <c r="B208" s="69"/>
      <c r="C208" s="69"/>
      <c r="D208" s="42">
        <v>0.15069444444444444</v>
      </c>
      <c r="E208" s="39" t="s">
        <v>276</v>
      </c>
      <c r="F208" s="43">
        <v>0</v>
      </c>
      <c r="G208" s="43">
        <v>0</v>
      </c>
      <c r="H208" s="43">
        <v>0</v>
      </c>
      <c r="I208" s="43">
        <v>0</v>
      </c>
    </row>
    <row r="209" spans="1:9" x14ac:dyDescent="0.25">
      <c r="A209" s="69"/>
      <c r="B209" s="69"/>
      <c r="C209" s="69"/>
      <c r="D209" s="42">
        <v>0.1875</v>
      </c>
      <c r="E209" s="44" t="s">
        <v>277</v>
      </c>
      <c r="F209" s="43">
        <v>1</v>
      </c>
      <c r="G209" s="43">
        <v>0.5</v>
      </c>
      <c r="H209" s="43">
        <v>0.5</v>
      </c>
      <c r="I209" s="43">
        <v>0</v>
      </c>
    </row>
    <row r="210" spans="1:9" x14ac:dyDescent="0.25">
      <c r="A210" s="69"/>
      <c r="B210" s="69"/>
      <c r="C210" s="69"/>
      <c r="D210" s="42">
        <v>0.19583333333333333</v>
      </c>
      <c r="E210" s="39" t="s">
        <v>276</v>
      </c>
      <c r="F210" s="43">
        <v>0</v>
      </c>
      <c r="G210" s="43">
        <v>0</v>
      </c>
      <c r="H210" s="43">
        <v>0</v>
      </c>
      <c r="I210" s="43">
        <v>0</v>
      </c>
    </row>
    <row r="211" spans="1:9" x14ac:dyDescent="0.25">
      <c r="A211" s="69"/>
      <c r="B211" s="69"/>
      <c r="C211" s="69"/>
      <c r="D211" s="42">
        <v>0.23194444444444443</v>
      </c>
      <c r="E211" s="44" t="s">
        <v>277</v>
      </c>
      <c r="F211" s="43">
        <v>1</v>
      </c>
      <c r="G211" s="43">
        <v>0.5</v>
      </c>
      <c r="H211" s="43">
        <v>0.5</v>
      </c>
      <c r="I211" s="43">
        <v>0</v>
      </c>
    </row>
    <row r="212" spans="1:9" x14ac:dyDescent="0.25">
      <c r="A212" s="69"/>
      <c r="B212" s="69"/>
      <c r="C212" s="69"/>
      <c r="D212" s="42">
        <v>0.24027777777777778</v>
      </c>
      <c r="E212" s="39" t="s">
        <v>276</v>
      </c>
      <c r="F212" s="43">
        <v>0</v>
      </c>
      <c r="G212" s="43">
        <v>0</v>
      </c>
      <c r="H212" s="43">
        <v>0</v>
      </c>
      <c r="I212" s="43">
        <v>0</v>
      </c>
    </row>
    <row r="213" spans="1:9" x14ac:dyDescent="0.25">
      <c r="A213" s="69"/>
      <c r="B213" s="69"/>
      <c r="C213" s="69"/>
      <c r="D213" s="42">
        <v>0.27708333333333335</v>
      </c>
      <c r="E213" s="44" t="s">
        <v>277</v>
      </c>
      <c r="F213" s="39">
        <v>0.5</v>
      </c>
      <c r="G213" s="43">
        <v>0.5</v>
      </c>
      <c r="H213" s="43">
        <v>0.5</v>
      </c>
      <c r="I213" s="43">
        <v>0</v>
      </c>
    </row>
    <row r="214" spans="1:9" x14ac:dyDescent="0.25">
      <c r="A214" s="69"/>
      <c r="B214" s="69"/>
      <c r="C214" s="69"/>
      <c r="D214" s="42">
        <v>0.28541666666666665</v>
      </c>
      <c r="E214" s="39" t="s">
        <v>276</v>
      </c>
      <c r="F214" s="43">
        <v>0</v>
      </c>
      <c r="G214" s="43">
        <v>0</v>
      </c>
      <c r="H214" s="43">
        <v>0</v>
      </c>
      <c r="I214" s="43">
        <v>0</v>
      </c>
    </row>
    <row r="215" spans="1:9" x14ac:dyDescent="0.25">
      <c r="A215" s="69"/>
      <c r="B215" s="69"/>
      <c r="C215" s="69"/>
      <c r="D215" s="42">
        <v>0.32222222222222224</v>
      </c>
      <c r="E215" s="44" t="s">
        <v>277</v>
      </c>
      <c r="F215" s="43">
        <v>0.5</v>
      </c>
      <c r="G215" s="43">
        <v>1</v>
      </c>
      <c r="H215" s="43">
        <v>0</v>
      </c>
      <c r="I215" s="43">
        <v>0</v>
      </c>
    </row>
    <row r="216" spans="1:9" x14ac:dyDescent="0.25">
      <c r="A216" s="69"/>
      <c r="B216" s="69"/>
      <c r="C216" s="69"/>
      <c r="D216" s="42">
        <v>0.33055555555555555</v>
      </c>
      <c r="E216" s="39" t="s">
        <v>276</v>
      </c>
      <c r="F216" s="43">
        <v>0</v>
      </c>
      <c r="G216" s="43">
        <v>0</v>
      </c>
      <c r="H216" s="43">
        <v>0</v>
      </c>
      <c r="I216" s="43">
        <v>0</v>
      </c>
    </row>
    <row r="217" spans="1:9" x14ac:dyDescent="0.25">
      <c r="A217" s="69"/>
      <c r="B217" s="69"/>
      <c r="C217" s="69"/>
      <c r="D217" s="42">
        <v>0.36736111111111108</v>
      </c>
      <c r="E217" s="44" t="s">
        <v>277</v>
      </c>
      <c r="F217" s="43">
        <v>0.5</v>
      </c>
      <c r="G217" s="43">
        <v>0.5</v>
      </c>
      <c r="H217" s="43">
        <v>0</v>
      </c>
      <c r="I217" s="43">
        <v>0</v>
      </c>
    </row>
    <row r="218" spans="1:9" x14ac:dyDescent="0.25">
      <c r="A218" s="69"/>
      <c r="B218" s="69"/>
      <c r="C218" s="69"/>
      <c r="D218" s="42">
        <v>0.3756944444444445</v>
      </c>
      <c r="E218" s="39" t="s">
        <v>276</v>
      </c>
      <c r="F218" s="43">
        <v>0</v>
      </c>
      <c r="G218" s="43">
        <v>0</v>
      </c>
      <c r="H218" s="43">
        <v>0</v>
      </c>
      <c r="I218" s="43">
        <v>0</v>
      </c>
    </row>
    <row r="219" spans="1:9" x14ac:dyDescent="0.25">
      <c r="A219" s="69"/>
      <c r="B219" s="69"/>
      <c r="C219" s="69"/>
      <c r="D219" s="42">
        <v>0.41250000000000003</v>
      </c>
      <c r="E219" s="44" t="s">
        <v>277</v>
      </c>
      <c r="F219" s="43">
        <v>0.5</v>
      </c>
      <c r="G219" s="43">
        <v>0.5</v>
      </c>
      <c r="H219" s="43">
        <v>0</v>
      </c>
      <c r="I219" s="43">
        <v>0</v>
      </c>
    </row>
    <row r="220" spans="1:9" x14ac:dyDescent="0.25">
      <c r="A220" s="69"/>
      <c r="B220" s="69"/>
      <c r="C220" s="69"/>
      <c r="D220" s="42">
        <v>0.42083333333333334</v>
      </c>
      <c r="E220" s="39" t="s">
        <v>276</v>
      </c>
      <c r="F220" s="43">
        <v>0</v>
      </c>
      <c r="G220" s="43">
        <v>0</v>
      </c>
      <c r="H220" s="43">
        <v>0</v>
      </c>
      <c r="I220" s="43">
        <v>0</v>
      </c>
    </row>
    <row r="221" spans="1:9" x14ac:dyDescent="0.25">
      <c r="A221" s="69"/>
      <c r="B221" s="69"/>
      <c r="C221" s="69" t="s">
        <v>281</v>
      </c>
      <c r="D221" s="42">
        <v>8.3333333333333329E-2</v>
      </c>
      <c r="E221" s="39" t="s">
        <v>276</v>
      </c>
      <c r="F221" s="43">
        <v>0</v>
      </c>
      <c r="G221" s="43">
        <v>0</v>
      </c>
      <c r="H221" s="43">
        <v>0</v>
      </c>
      <c r="I221" s="43">
        <v>0</v>
      </c>
    </row>
    <row r="222" spans="1:9" x14ac:dyDescent="0.25">
      <c r="A222" s="69"/>
      <c r="B222" s="69"/>
      <c r="C222" s="69"/>
      <c r="D222" s="42">
        <v>9.9999999999999992E-2</v>
      </c>
      <c r="E222" s="44" t="s">
        <v>277</v>
      </c>
      <c r="F222" s="43">
        <v>1</v>
      </c>
      <c r="G222" s="43">
        <v>0</v>
      </c>
      <c r="H222" s="43">
        <v>0.5</v>
      </c>
      <c r="I222" s="43">
        <v>0</v>
      </c>
    </row>
    <row r="223" spans="1:9" x14ac:dyDescent="0.25">
      <c r="A223" s="69"/>
      <c r="B223" s="69"/>
      <c r="C223" s="69"/>
      <c r="D223" s="42">
        <v>0.10902777777777778</v>
      </c>
      <c r="E223" s="39" t="s">
        <v>276</v>
      </c>
      <c r="F223" s="43">
        <v>0</v>
      </c>
      <c r="G223" s="43">
        <v>0</v>
      </c>
      <c r="H223" s="43">
        <v>0</v>
      </c>
      <c r="I223" s="43">
        <v>0</v>
      </c>
    </row>
    <row r="224" spans="1:9" x14ac:dyDescent="0.25">
      <c r="A224" s="69"/>
      <c r="B224" s="69"/>
      <c r="C224" s="69"/>
      <c r="D224" s="42">
        <v>0.14583333333333334</v>
      </c>
      <c r="E224" s="44" t="s">
        <v>277</v>
      </c>
      <c r="F224" s="43">
        <v>1</v>
      </c>
      <c r="G224" s="43">
        <v>2</v>
      </c>
      <c r="H224" s="43">
        <v>0</v>
      </c>
      <c r="I224" s="43">
        <v>0</v>
      </c>
    </row>
    <row r="225" spans="1:9" x14ac:dyDescent="0.25">
      <c r="A225" s="69"/>
      <c r="B225" s="69"/>
      <c r="C225" s="69"/>
      <c r="D225" s="42">
        <v>0.15486111111111112</v>
      </c>
      <c r="E225" s="39" t="s">
        <v>276</v>
      </c>
      <c r="F225" s="43">
        <v>0</v>
      </c>
      <c r="G225" s="43">
        <v>0</v>
      </c>
      <c r="H225" s="43">
        <v>0</v>
      </c>
      <c r="I225" s="43">
        <v>0</v>
      </c>
    </row>
    <row r="226" spans="1:9" x14ac:dyDescent="0.25">
      <c r="A226" s="69"/>
      <c r="B226" s="69"/>
      <c r="C226" s="69"/>
      <c r="D226" s="42">
        <v>0.19097222222222221</v>
      </c>
      <c r="E226" s="44" t="s">
        <v>277</v>
      </c>
      <c r="F226" s="43">
        <v>1</v>
      </c>
      <c r="G226" s="43">
        <v>2.5</v>
      </c>
      <c r="H226" s="43">
        <v>0</v>
      </c>
      <c r="I226" s="43">
        <v>0</v>
      </c>
    </row>
    <row r="227" spans="1:9" x14ac:dyDescent="0.25">
      <c r="A227" s="69"/>
      <c r="B227" s="69"/>
      <c r="C227" s="69"/>
      <c r="D227" s="42">
        <v>0.1986111111111111</v>
      </c>
      <c r="E227" s="39" t="s">
        <v>276</v>
      </c>
      <c r="F227" s="43">
        <v>0</v>
      </c>
      <c r="G227" s="43">
        <v>0</v>
      </c>
      <c r="H227" s="43">
        <v>0</v>
      </c>
      <c r="I227" s="43">
        <v>0</v>
      </c>
    </row>
    <row r="228" spans="1:9" x14ac:dyDescent="0.25">
      <c r="A228" s="69"/>
      <c r="B228" s="69"/>
      <c r="C228" s="69"/>
      <c r="D228" s="42">
        <v>0.23541666666666669</v>
      </c>
      <c r="E228" s="44" t="s">
        <v>277</v>
      </c>
      <c r="F228" s="43">
        <v>1</v>
      </c>
      <c r="G228" s="43">
        <v>2</v>
      </c>
      <c r="H228" s="43">
        <v>0</v>
      </c>
      <c r="I228" s="43">
        <v>0.5</v>
      </c>
    </row>
    <row r="229" spans="1:9" x14ac:dyDescent="0.25">
      <c r="A229" s="69"/>
      <c r="B229" s="69"/>
      <c r="C229" s="69"/>
      <c r="D229" s="42">
        <v>0.24374999999999999</v>
      </c>
      <c r="E229" s="39" t="s">
        <v>276</v>
      </c>
      <c r="F229" s="43">
        <v>0</v>
      </c>
      <c r="G229" s="43">
        <v>0</v>
      </c>
      <c r="H229" s="43">
        <v>0</v>
      </c>
      <c r="I229" s="43">
        <v>0</v>
      </c>
    </row>
    <row r="230" spans="1:9" x14ac:dyDescent="0.25">
      <c r="A230" s="69"/>
      <c r="B230" s="69"/>
      <c r="C230" s="69"/>
      <c r="D230" s="42">
        <v>0.28055555555555556</v>
      </c>
      <c r="E230" s="44" t="s">
        <v>277</v>
      </c>
      <c r="F230" s="43">
        <v>0.5</v>
      </c>
      <c r="G230" s="43">
        <v>0</v>
      </c>
      <c r="H230" s="43">
        <v>0.5</v>
      </c>
      <c r="I230" s="43">
        <v>0.5</v>
      </c>
    </row>
    <row r="231" spans="1:9" x14ac:dyDescent="0.25">
      <c r="A231" s="69"/>
      <c r="B231" s="69"/>
      <c r="C231" s="69"/>
      <c r="D231" s="42">
        <v>0.28888888888888892</v>
      </c>
      <c r="E231" s="39" t="s">
        <v>276</v>
      </c>
      <c r="F231" s="43">
        <v>0</v>
      </c>
      <c r="G231" s="43">
        <v>0</v>
      </c>
      <c r="H231" s="43">
        <v>0</v>
      </c>
      <c r="I231" s="43">
        <v>0</v>
      </c>
    </row>
    <row r="232" spans="1:9" x14ac:dyDescent="0.25">
      <c r="A232" s="69"/>
      <c r="B232" s="69"/>
      <c r="C232" s="69"/>
      <c r="D232" s="42">
        <v>0.29722222222222222</v>
      </c>
      <c r="E232" s="44" t="s">
        <v>277</v>
      </c>
      <c r="F232" s="43">
        <v>0</v>
      </c>
      <c r="G232" s="43">
        <v>0</v>
      </c>
      <c r="H232" s="43">
        <v>0</v>
      </c>
      <c r="I232" s="43">
        <v>0</v>
      </c>
    </row>
    <row r="233" spans="1:9" x14ac:dyDescent="0.25">
      <c r="A233" s="69"/>
      <c r="B233" s="69"/>
      <c r="C233" s="69"/>
      <c r="D233" s="42">
        <v>0.30486111111111108</v>
      </c>
      <c r="E233" s="39" t="s">
        <v>276</v>
      </c>
      <c r="F233" s="43">
        <v>0</v>
      </c>
      <c r="G233" s="43">
        <v>0</v>
      </c>
      <c r="H233" s="43">
        <v>0</v>
      </c>
      <c r="I233" s="43">
        <v>0</v>
      </c>
    </row>
    <row r="234" spans="1:9" x14ac:dyDescent="0.25">
      <c r="A234" s="69"/>
      <c r="B234" s="69"/>
      <c r="C234" s="69"/>
      <c r="D234" s="42">
        <v>0.34097222222222223</v>
      </c>
      <c r="E234" s="44" t="s">
        <v>277</v>
      </c>
      <c r="F234" s="43">
        <v>1</v>
      </c>
      <c r="G234" s="43">
        <v>2</v>
      </c>
      <c r="H234" s="43">
        <v>0</v>
      </c>
      <c r="I234" s="43">
        <v>0</v>
      </c>
    </row>
    <row r="235" spans="1:9" x14ac:dyDescent="0.25">
      <c r="A235" s="69"/>
      <c r="B235" s="69"/>
      <c r="C235" s="69"/>
      <c r="D235" s="42">
        <v>0.35000000000000003</v>
      </c>
      <c r="E235" s="39" t="s">
        <v>276</v>
      </c>
      <c r="F235" s="43">
        <v>0</v>
      </c>
      <c r="G235" s="43">
        <v>0</v>
      </c>
      <c r="H235" s="43">
        <v>0</v>
      </c>
      <c r="I235" s="43">
        <v>0</v>
      </c>
    </row>
    <row r="236" spans="1:9" x14ac:dyDescent="0.25">
      <c r="A236" s="69"/>
      <c r="B236" s="69"/>
      <c r="C236" s="69"/>
      <c r="D236" s="42">
        <v>0.38611111111111113</v>
      </c>
      <c r="E236" s="44" t="s">
        <v>277</v>
      </c>
      <c r="F236" s="43">
        <v>0.5</v>
      </c>
      <c r="G236" s="43">
        <v>0.5</v>
      </c>
      <c r="H236" s="43">
        <v>0</v>
      </c>
      <c r="I236" s="43">
        <v>0</v>
      </c>
    </row>
    <row r="237" spans="1:9" x14ac:dyDescent="0.25">
      <c r="A237" s="69"/>
      <c r="B237" s="69"/>
      <c r="C237" s="69"/>
      <c r="D237" s="42">
        <v>0.39444444444444443</v>
      </c>
      <c r="E237" s="39" t="s">
        <v>276</v>
      </c>
      <c r="F237" s="43">
        <v>0</v>
      </c>
      <c r="G237" s="43">
        <v>0</v>
      </c>
      <c r="H237" s="43">
        <v>0</v>
      </c>
      <c r="I237" s="43">
        <v>0</v>
      </c>
    </row>
    <row r="238" spans="1:9" x14ac:dyDescent="0.25">
      <c r="A238" s="69"/>
      <c r="B238" s="69"/>
      <c r="C238" s="69"/>
      <c r="D238" s="42">
        <v>0.43124999999999997</v>
      </c>
      <c r="E238" s="44" t="s">
        <v>277</v>
      </c>
      <c r="F238" s="43">
        <v>1</v>
      </c>
      <c r="G238" s="43">
        <v>0.5</v>
      </c>
      <c r="H238" s="43">
        <v>0</v>
      </c>
      <c r="I238" s="43">
        <v>0</v>
      </c>
    </row>
    <row r="239" spans="1:9" x14ac:dyDescent="0.25">
      <c r="A239" s="69"/>
      <c r="B239" s="69"/>
      <c r="C239" s="69"/>
      <c r="D239" s="42">
        <v>0.43958333333333338</v>
      </c>
      <c r="E239" s="39" t="s">
        <v>276</v>
      </c>
      <c r="F239" s="43">
        <v>0</v>
      </c>
      <c r="G239" s="43">
        <v>0</v>
      </c>
      <c r="H239" s="43">
        <v>0</v>
      </c>
      <c r="I239" s="43">
        <v>0</v>
      </c>
    </row>
    <row r="240" spans="1:9" x14ac:dyDescent="0.25">
      <c r="A240" s="69"/>
      <c r="B240" s="69"/>
      <c r="C240" s="69"/>
      <c r="D240" s="42">
        <v>0.47638888888888892</v>
      </c>
      <c r="E240" s="44" t="s">
        <v>277</v>
      </c>
      <c r="F240" s="43">
        <v>1</v>
      </c>
      <c r="G240" s="43">
        <v>0</v>
      </c>
      <c r="H240" s="43">
        <v>1</v>
      </c>
      <c r="I240" s="43">
        <v>0</v>
      </c>
    </row>
    <row r="241" spans="1:9" x14ac:dyDescent="0.25">
      <c r="A241" s="69"/>
      <c r="B241" s="69"/>
      <c r="C241" s="69"/>
      <c r="D241" s="42">
        <v>0.48472222222222222</v>
      </c>
      <c r="E241" s="39" t="s">
        <v>276</v>
      </c>
      <c r="F241" s="43">
        <v>0</v>
      </c>
      <c r="G241" s="43">
        <v>0</v>
      </c>
      <c r="H241" s="43">
        <v>0</v>
      </c>
      <c r="I241" s="43">
        <v>0</v>
      </c>
    </row>
  </sheetData>
  <mergeCells count="30">
    <mergeCell ref="F1:I1"/>
    <mergeCell ref="A1:A2"/>
    <mergeCell ref="B1:B2"/>
    <mergeCell ref="C1:C2"/>
    <mergeCell ref="D1:D2"/>
    <mergeCell ref="E1:E2"/>
    <mergeCell ref="A4:A42"/>
    <mergeCell ref="B4:B42"/>
    <mergeCell ref="C4:C22"/>
    <mergeCell ref="C23:C42"/>
    <mergeCell ref="A44:A82"/>
    <mergeCell ref="B44:B82"/>
    <mergeCell ref="C44:C62"/>
    <mergeCell ref="C63:C82"/>
    <mergeCell ref="A84:A119"/>
    <mergeCell ref="B84:B119"/>
    <mergeCell ref="C84:C102"/>
    <mergeCell ref="C103:C119"/>
    <mergeCell ref="A121:A158"/>
    <mergeCell ref="B121:B158"/>
    <mergeCell ref="C121:C139"/>
    <mergeCell ref="C140:C158"/>
    <mergeCell ref="A160:A200"/>
    <mergeCell ref="B160:B200"/>
    <mergeCell ref="C160:C180"/>
    <mergeCell ref="C181:C200"/>
    <mergeCell ref="A202:A241"/>
    <mergeCell ref="B202:B241"/>
    <mergeCell ref="C202:C220"/>
    <mergeCell ref="C221:C2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DL Chronic 6-OHDA Cyclo pERK</vt:lpstr>
      <vt:lpstr>DL Chronic 6-OHDA SAG pERK</vt:lpstr>
      <vt:lpstr>DL Chronic AK Cyclo pERK</vt:lpstr>
      <vt:lpstr>DL Chronic AK SAG pERK</vt:lpstr>
      <vt:lpstr>DM Chronic 6-OHDA Cyclo pERK</vt:lpstr>
      <vt:lpstr>DM Chronic 6-OHDA SAG pERK</vt:lpstr>
      <vt:lpstr>DM Chronic AK Cyclo pERK</vt:lpstr>
      <vt:lpstr>DM Chronic AK SAG pERK</vt:lpstr>
      <vt:lpstr>DL Acute 6-OHDA Pur pERK</vt:lpstr>
      <vt:lpstr>DL Acute 6-OHDA SAG pERK</vt:lpstr>
      <vt:lpstr>DL Acute AK SAG pERK</vt:lpstr>
      <vt:lpstr>DM Acute 6-OHDA Pur pERK</vt:lpstr>
      <vt:lpstr>DM Acute 6-OHDA SAG pERK</vt:lpstr>
      <vt:lpstr>DM Acute AK SAG pERK</vt:lpstr>
      <vt:lpstr>DL Chronic AK Cyclo pERK Middle</vt:lpstr>
      <vt:lpstr>pERK in PARV</vt:lpstr>
      <vt:lpstr>Shhll pERK</vt:lpstr>
      <vt:lpstr>M2 AK pERK CIN</vt:lpstr>
      <vt:lpstr>Smoll pERK CIN</vt:lpstr>
      <vt:lpstr>Shhll prpS6</vt:lpstr>
      <vt:lpstr>ChAT Cre Control prpS6</vt:lpstr>
      <vt:lpstr>Smoll prpS6</vt:lpstr>
      <vt:lpstr>M2 prpS6</vt:lpstr>
      <vt:lpstr>OID prpS6</vt:lpstr>
      <vt:lpstr>DAN Counts</vt:lpstr>
      <vt:lpstr>TH Density</vt:lpstr>
      <vt:lpstr>NHP Dyskinesia</vt:lpstr>
      <vt:lpstr>NHP Disability</vt:lpstr>
      <vt:lpstr>Total AIM Scores</vt:lpstr>
      <vt:lpstr>EC 50 Dosing</vt:lpstr>
      <vt:lpstr>6-OHDA Turn Bias Validation</vt:lpstr>
      <vt:lpstr>Chronic SAG escalation AIM</vt:lpstr>
      <vt:lpstr>Mouse Change Distance Moved</vt:lpstr>
      <vt:lpstr>ShhLL AIMs</vt:lpstr>
      <vt:lpstr>OID Rotations</vt:lpstr>
      <vt:lpstr>OID Day 1</vt:lpstr>
      <vt:lpstr>OID Day 10 Saline</vt:lpstr>
      <vt:lpstr>OID Day 11 SAG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Uribe-Cano</dc:creator>
  <cp:lastModifiedBy>Andreas Kottmann</cp:lastModifiedBy>
  <dcterms:created xsi:type="dcterms:W3CDTF">2021-06-25T17:57:46Z</dcterms:created>
  <dcterms:modified xsi:type="dcterms:W3CDTF">2021-08-12T14:02:01Z</dcterms:modified>
</cp:coreProperties>
</file>