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zakihisayoshi/Desktop/20200405-20220923  東大理コロナ2020まで削除/高橋昂平　2020 June から結果/20220827- 論文原稿/20230202- Commun Biol/20230406- Decision/20230516 RE-revisions requested/"/>
    </mc:Choice>
  </mc:AlternateContent>
  <xr:revisionPtr revIDLastSave="0" documentId="13_ncr:1_{F37B310E-A6F2-9F4D-AB8D-A11F1FCBB1DF}" xr6:coauthVersionLast="47" xr6:coauthVersionMax="47" xr10:uidLastSave="{00000000-0000-0000-0000-000000000000}"/>
  <bookViews>
    <workbookView xWindow="8040" yWindow="500" windowWidth="23260" windowHeight="12460" xr2:uid="{CFA3BADB-5CF8-46C8-B667-4DA001686F7B}"/>
  </bookViews>
  <sheets>
    <sheet name="RT-qPC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9" i="1" l="1"/>
  <c r="E179" i="1" s="1"/>
  <c r="F179" i="1" s="1"/>
  <c r="G203" i="1" s="1"/>
  <c r="D203" i="1"/>
  <c r="E203" i="1" s="1"/>
  <c r="F203" i="1" s="1"/>
  <c r="D120" i="1"/>
  <c r="E122" i="1" s="1"/>
  <c r="F122" i="1" s="1"/>
  <c r="G146" i="1" s="1"/>
  <c r="D144" i="1"/>
  <c r="E154" i="1" s="1"/>
  <c r="F154" i="1" s="1"/>
  <c r="D61" i="1"/>
  <c r="E61" i="1" s="1"/>
  <c r="F61" i="1" s="1"/>
  <c r="G85" i="1" s="1"/>
  <c r="D85" i="1"/>
  <c r="E100" i="1" s="1"/>
  <c r="F100" i="1" s="1"/>
  <c r="E182" i="1" l="1"/>
  <c r="F182" i="1" s="1"/>
  <c r="G206" i="1" s="1"/>
  <c r="E181" i="1"/>
  <c r="F181" i="1" s="1"/>
  <c r="G205" i="1" s="1"/>
  <c r="E146" i="1"/>
  <c r="F146" i="1" s="1"/>
  <c r="E213" i="1"/>
  <c r="F213" i="1" s="1"/>
  <c r="E218" i="1"/>
  <c r="F218" i="1" s="1"/>
  <c r="E180" i="1"/>
  <c r="F180" i="1" s="1"/>
  <c r="G204" i="1" s="1"/>
  <c r="E206" i="1"/>
  <c r="F206" i="1" s="1"/>
  <c r="H206" i="1" s="1"/>
  <c r="E160" i="1"/>
  <c r="F160" i="1" s="1"/>
  <c r="E147" i="1"/>
  <c r="F147" i="1" s="1"/>
  <c r="E197" i="1"/>
  <c r="F197" i="1" s="1"/>
  <c r="G221" i="1" s="1"/>
  <c r="E193" i="1"/>
  <c r="F193" i="1" s="1"/>
  <c r="G217" i="1" s="1"/>
  <c r="E98" i="1"/>
  <c r="F98" i="1" s="1"/>
  <c r="E192" i="1"/>
  <c r="F192" i="1" s="1"/>
  <c r="G216" i="1" s="1"/>
  <c r="E127" i="1"/>
  <c r="F127" i="1" s="1"/>
  <c r="G151" i="1" s="1"/>
  <c r="E191" i="1"/>
  <c r="F191" i="1" s="1"/>
  <c r="G215" i="1" s="1"/>
  <c r="E136" i="1"/>
  <c r="F136" i="1" s="1"/>
  <c r="G160" i="1" s="1"/>
  <c r="H160" i="1" s="1"/>
  <c r="I160" i="1" s="1"/>
  <c r="E130" i="1"/>
  <c r="F130" i="1" s="1"/>
  <c r="G154" i="1" s="1"/>
  <c r="H154" i="1" s="1"/>
  <c r="I154" i="1" s="1"/>
  <c r="E128" i="1"/>
  <c r="F128" i="1" s="1"/>
  <c r="G152" i="1" s="1"/>
  <c r="E188" i="1"/>
  <c r="F188" i="1" s="1"/>
  <c r="G212" i="1" s="1"/>
  <c r="E187" i="1"/>
  <c r="F187" i="1" s="1"/>
  <c r="G211" i="1" s="1"/>
  <c r="E167" i="1"/>
  <c r="F167" i="1" s="1"/>
  <c r="E139" i="1"/>
  <c r="F139" i="1" s="1"/>
  <c r="G163" i="1" s="1"/>
  <c r="E202" i="1"/>
  <c r="F202" i="1" s="1"/>
  <c r="G226" i="1" s="1"/>
  <c r="E163" i="1"/>
  <c r="F163" i="1" s="1"/>
  <c r="E138" i="1"/>
  <c r="F138" i="1" s="1"/>
  <c r="G162" i="1" s="1"/>
  <c r="E121" i="1"/>
  <c r="F121" i="1" s="1"/>
  <c r="G145" i="1" s="1"/>
  <c r="E198" i="1"/>
  <c r="F198" i="1" s="1"/>
  <c r="G222" i="1" s="1"/>
  <c r="E120" i="1"/>
  <c r="F120" i="1" s="1"/>
  <c r="G144" i="1" s="1"/>
  <c r="E186" i="1"/>
  <c r="F186" i="1" s="1"/>
  <c r="G210" i="1" s="1"/>
  <c r="E217" i="1"/>
  <c r="F217" i="1" s="1"/>
  <c r="E135" i="1"/>
  <c r="F135" i="1" s="1"/>
  <c r="G159" i="1" s="1"/>
  <c r="E211" i="1"/>
  <c r="F211" i="1" s="1"/>
  <c r="E201" i="1"/>
  <c r="F201" i="1" s="1"/>
  <c r="G225" i="1" s="1"/>
  <c r="E196" i="1"/>
  <c r="F196" i="1" s="1"/>
  <c r="G220" i="1" s="1"/>
  <c r="E190" i="1"/>
  <c r="F190" i="1" s="1"/>
  <c r="G214" i="1" s="1"/>
  <c r="E185" i="1"/>
  <c r="F185" i="1" s="1"/>
  <c r="G209" i="1" s="1"/>
  <c r="E133" i="1"/>
  <c r="F133" i="1" s="1"/>
  <c r="G157" i="1" s="1"/>
  <c r="E220" i="1"/>
  <c r="F220" i="1" s="1"/>
  <c r="E210" i="1"/>
  <c r="F210" i="1" s="1"/>
  <c r="H146" i="1"/>
  <c r="I146" i="1" s="1"/>
  <c r="E224" i="1"/>
  <c r="F224" i="1" s="1"/>
  <c r="E212" i="1"/>
  <c r="F212" i="1" s="1"/>
  <c r="E156" i="1"/>
  <c r="F156" i="1" s="1"/>
  <c r="E143" i="1"/>
  <c r="F143" i="1" s="1"/>
  <c r="G167" i="1" s="1"/>
  <c r="E126" i="1"/>
  <c r="F126" i="1" s="1"/>
  <c r="G150" i="1" s="1"/>
  <c r="E226" i="1"/>
  <c r="F226" i="1" s="1"/>
  <c r="E216" i="1"/>
  <c r="F216" i="1" s="1"/>
  <c r="H216" i="1" s="1"/>
  <c r="I216" i="1" s="1"/>
  <c r="E142" i="1"/>
  <c r="F142" i="1" s="1"/>
  <c r="G166" i="1" s="1"/>
  <c r="E195" i="1"/>
  <c r="F195" i="1" s="1"/>
  <c r="G219" i="1" s="1"/>
  <c r="E153" i="1"/>
  <c r="F153" i="1" s="1"/>
  <c r="E132" i="1"/>
  <c r="F132" i="1" s="1"/>
  <c r="G156" i="1" s="1"/>
  <c r="E125" i="1"/>
  <c r="F125" i="1" s="1"/>
  <c r="G149" i="1" s="1"/>
  <c r="E225" i="1"/>
  <c r="F225" i="1" s="1"/>
  <c r="E215" i="1"/>
  <c r="F215" i="1" s="1"/>
  <c r="E200" i="1"/>
  <c r="F200" i="1" s="1"/>
  <c r="G224" i="1" s="1"/>
  <c r="E194" i="1"/>
  <c r="F194" i="1" s="1"/>
  <c r="G218" i="1" s="1"/>
  <c r="H218" i="1" s="1"/>
  <c r="I218" i="1" s="1"/>
  <c r="E189" i="1"/>
  <c r="F189" i="1" s="1"/>
  <c r="G213" i="1" s="1"/>
  <c r="E184" i="1"/>
  <c r="F184" i="1" s="1"/>
  <c r="G208" i="1" s="1"/>
  <c r="E149" i="1"/>
  <c r="F149" i="1" s="1"/>
  <c r="E141" i="1"/>
  <c r="F141" i="1" s="1"/>
  <c r="G165" i="1" s="1"/>
  <c r="E131" i="1"/>
  <c r="F131" i="1" s="1"/>
  <c r="G155" i="1" s="1"/>
  <c r="E123" i="1"/>
  <c r="F123" i="1" s="1"/>
  <c r="G147" i="1" s="1"/>
  <c r="E219" i="1"/>
  <c r="F219" i="1" s="1"/>
  <c r="E214" i="1"/>
  <c r="F214" i="1" s="1"/>
  <c r="E209" i="1"/>
  <c r="F209" i="1" s="1"/>
  <c r="E199" i="1"/>
  <c r="F199" i="1" s="1"/>
  <c r="G223" i="1" s="1"/>
  <c r="E183" i="1"/>
  <c r="F183" i="1" s="1"/>
  <c r="G207" i="1" s="1"/>
  <c r="E204" i="1"/>
  <c r="F204" i="1" s="1"/>
  <c r="H203" i="1"/>
  <c r="I203" i="1" s="1"/>
  <c r="E159" i="1"/>
  <c r="F159" i="1" s="1"/>
  <c r="E165" i="1"/>
  <c r="F165" i="1" s="1"/>
  <c r="E150" i="1"/>
  <c r="F150" i="1" s="1"/>
  <c r="E144" i="1"/>
  <c r="F144" i="1" s="1"/>
  <c r="E140" i="1"/>
  <c r="F140" i="1" s="1"/>
  <c r="G164" i="1" s="1"/>
  <c r="E134" i="1"/>
  <c r="F134" i="1" s="1"/>
  <c r="G158" i="1" s="1"/>
  <c r="E129" i="1"/>
  <c r="F129" i="1" s="1"/>
  <c r="G153" i="1" s="1"/>
  <c r="E124" i="1"/>
  <c r="F124" i="1" s="1"/>
  <c r="G148" i="1" s="1"/>
  <c r="E208" i="1"/>
  <c r="F208" i="1" s="1"/>
  <c r="E162" i="1"/>
  <c r="F162" i="1" s="1"/>
  <c r="H162" i="1" s="1"/>
  <c r="I162" i="1" s="1"/>
  <c r="E155" i="1"/>
  <c r="F155" i="1" s="1"/>
  <c r="E148" i="1"/>
  <c r="F148" i="1" s="1"/>
  <c r="E137" i="1"/>
  <c r="F137" i="1" s="1"/>
  <c r="G161" i="1" s="1"/>
  <c r="E158" i="1"/>
  <c r="F158" i="1" s="1"/>
  <c r="E152" i="1"/>
  <c r="F152" i="1" s="1"/>
  <c r="E207" i="1"/>
  <c r="F207" i="1" s="1"/>
  <c r="E205" i="1"/>
  <c r="F205" i="1" s="1"/>
  <c r="H205" i="1" s="1"/>
  <c r="I205" i="1" s="1"/>
  <c r="E151" i="1"/>
  <c r="F151" i="1" s="1"/>
  <c r="H151" i="1" s="1"/>
  <c r="I151" i="1" s="1"/>
  <c r="E145" i="1"/>
  <c r="F145" i="1" s="1"/>
  <c r="E166" i="1"/>
  <c r="F166" i="1" s="1"/>
  <c r="E164" i="1"/>
  <c r="F164" i="1" s="1"/>
  <c r="E161" i="1"/>
  <c r="F161" i="1" s="1"/>
  <c r="E157" i="1"/>
  <c r="F157" i="1" s="1"/>
  <c r="E84" i="1"/>
  <c r="F84" i="1" s="1"/>
  <c r="G108" i="1" s="1"/>
  <c r="E80" i="1"/>
  <c r="F80" i="1" s="1"/>
  <c r="G104" i="1" s="1"/>
  <c r="E76" i="1"/>
  <c r="F76" i="1" s="1"/>
  <c r="G100" i="1" s="1"/>
  <c r="H100" i="1" s="1"/>
  <c r="E72" i="1"/>
  <c r="F72" i="1" s="1"/>
  <c r="G96" i="1" s="1"/>
  <c r="E68" i="1"/>
  <c r="F68" i="1" s="1"/>
  <c r="G92" i="1" s="1"/>
  <c r="E64" i="1"/>
  <c r="F64" i="1" s="1"/>
  <c r="G88" i="1" s="1"/>
  <c r="E107" i="1"/>
  <c r="F107" i="1" s="1"/>
  <c r="E101" i="1"/>
  <c r="F101" i="1" s="1"/>
  <c r="E99" i="1"/>
  <c r="F99" i="1" s="1"/>
  <c r="E97" i="1"/>
  <c r="F97" i="1" s="1"/>
  <c r="E83" i="1"/>
  <c r="F83" i="1" s="1"/>
  <c r="G107" i="1" s="1"/>
  <c r="E79" i="1"/>
  <c r="F79" i="1" s="1"/>
  <c r="G103" i="1" s="1"/>
  <c r="E75" i="1"/>
  <c r="F75" i="1" s="1"/>
  <c r="G99" i="1" s="1"/>
  <c r="E71" i="1"/>
  <c r="F71" i="1" s="1"/>
  <c r="G95" i="1" s="1"/>
  <c r="E67" i="1"/>
  <c r="F67" i="1" s="1"/>
  <c r="G91" i="1" s="1"/>
  <c r="E63" i="1"/>
  <c r="F63" i="1" s="1"/>
  <c r="G87" i="1" s="1"/>
  <c r="E108" i="1"/>
  <c r="F108" i="1" s="1"/>
  <c r="E106" i="1"/>
  <c r="F106" i="1" s="1"/>
  <c r="E102" i="1"/>
  <c r="F102" i="1" s="1"/>
  <c r="E82" i="1"/>
  <c r="F82" i="1" s="1"/>
  <c r="G106" i="1" s="1"/>
  <c r="E78" i="1"/>
  <c r="F78" i="1" s="1"/>
  <c r="G102" i="1" s="1"/>
  <c r="E74" i="1"/>
  <c r="F74" i="1" s="1"/>
  <c r="G98" i="1" s="1"/>
  <c r="E70" i="1"/>
  <c r="F70" i="1" s="1"/>
  <c r="G94" i="1" s="1"/>
  <c r="E66" i="1"/>
  <c r="F66" i="1" s="1"/>
  <c r="G90" i="1" s="1"/>
  <c r="E62" i="1"/>
  <c r="F62" i="1" s="1"/>
  <c r="G86" i="1" s="1"/>
  <c r="E81" i="1"/>
  <c r="F81" i="1" s="1"/>
  <c r="G105" i="1" s="1"/>
  <c r="E77" i="1"/>
  <c r="F77" i="1" s="1"/>
  <c r="G101" i="1" s="1"/>
  <c r="E73" i="1"/>
  <c r="F73" i="1" s="1"/>
  <c r="G97" i="1" s="1"/>
  <c r="E69" i="1"/>
  <c r="F69" i="1" s="1"/>
  <c r="G93" i="1" s="1"/>
  <c r="E65" i="1"/>
  <c r="F65" i="1" s="1"/>
  <c r="G89" i="1" s="1"/>
  <c r="H210" i="1" l="1"/>
  <c r="I210" i="1" s="1"/>
  <c r="H108" i="1"/>
  <c r="I108" i="1" s="1"/>
  <c r="H144" i="1"/>
  <c r="I144" i="1" s="1"/>
  <c r="H213" i="1"/>
  <c r="I213" i="1" s="1"/>
  <c r="H156" i="1"/>
  <c r="I156" i="1" s="1"/>
  <c r="H147" i="1"/>
  <c r="H226" i="1"/>
  <c r="I226" i="1" s="1"/>
  <c r="H217" i="1"/>
  <c r="I217" i="1" s="1"/>
  <c r="H212" i="1"/>
  <c r="I212" i="1" s="1"/>
  <c r="H214" i="1"/>
  <c r="I214" i="1" s="1"/>
  <c r="H211" i="1"/>
  <c r="I211" i="1" s="1"/>
  <c r="H163" i="1"/>
  <c r="I163" i="1" s="1"/>
  <c r="H98" i="1"/>
  <c r="I98" i="1" s="1"/>
  <c r="H219" i="1"/>
  <c r="I219" i="1" s="1"/>
  <c r="H204" i="1"/>
  <c r="I204" i="1" s="1"/>
  <c r="L203" i="1" s="1"/>
  <c r="M203" i="1" s="1"/>
  <c r="H158" i="1"/>
  <c r="I158" i="1" s="1"/>
  <c r="H208" i="1"/>
  <c r="I208" i="1" s="1"/>
  <c r="H159" i="1"/>
  <c r="I159" i="1" s="1"/>
  <c r="H165" i="1"/>
  <c r="I165" i="1" s="1"/>
  <c r="H167" i="1"/>
  <c r="I167" i="1" s="1"/>
  <c r="H209" i="1"/>
  <c r="I209" i="1" s="1"/>
  <c r="H215" i="1"/>
  <c r="I215" i="1" s="1"/>
  <c r="H157" i="1"/>
  <c r="I157" i="1" s="1"/>
  <c r="H152" i="1"/>
  <c r="I152" i="1" s="1"/>
  <c r="H155" i="1"/>
  <c r="I155" i="1" s="1"/>
  <c r="H150" i="1"/>
  <c r="I150" i="1" s="1"/>
  <c r="H149" i="1"/>
  <c r="I149" i="1" s="1"/>
  <c r="H220" i="1"/>
  <c r="I220" i="1" s="1"/>
  <c r="H166" i="1"/>
  <c r="I166" i="1" s="1"/>
  <c r="H145" i="1"/>
  <c r="I145" i="1" s="1"/>
  <c r="L144" i="1" s="1"/>
  <c r="M144" i="1" s="1"/>
  <c r="H148" i="1"/>
  <c r="I148" i="1" s="1"/>
  <c r="H224" i="1"/>
  <c r="I224" i="1" s="1"/>
  <c r="H153" i="1"/>
  <c r="I153" i="1" s="1"/>
  <c r="L153" i="1" s="1"/>
  <c r="M153" i="1" s="1"/>
  <c r="H161" i="1"/>
  <c r="I161" i="1" s="1"/>
  <c r="H207" i="1"/>
  <c r="I207" i="1" s="1"/>
  <c r="H164" i="1"/>
  <c r="I164" i="1" s="1"/>
  <c r="H225" i="1"/>
  <c r="I225" i="1" s="1"/>
  <c r="I206" i="1"/>
  <c r="I147" i="1"/>
  <c r="I100" i="1"/>
  <c r="H102" i="1"/>
  <c r="I102" i="1" s="1"/>
  <c r="H106" i="1"/>
  <c r="H97" i="1"/>
  <c r="H99" i="1"/>
  <c r="I99" i="1" s="1"/>
  <c r="H101" i="1"/>
  <c r="I101" i="1" s="1"/>
  <c r="H107" i="1"/>
  <c r="I107" i="1" s="1"/>
  <c r="D14" i="1"/>
  <c r="D32" i="1"/>
  <c r="E41" i="1" s="1"/>
  <c r="F41" i="1" s="1"/>
  <c r="L162" i="1" l="1"/>
  <c r="M162" i="1" s="1"/>
  <c r="E14" i="1"/>
  <c r="F14" i="1" s="1"/>
  <c r="G32" i="1" s="1"/>
  <c r="E18" i="1"/>
  <c r="F18" i="1" s="1"/>
  <c r="E15" i="1"/>
  <c r="F15" i="1" s="1"/>
  <c r="E16" i="1"/>
  <c r="F16" i="1" s="1"/>
  <c r="G34" i="1" s="1"/>
  <c r="E17" i="1"/>
  <c r="F17" i="1" s="1"/>
  <c r="G35" i="1" s="1"/>
  <c r="G36" i="1"/>
  <c r="G33" i="1"/>
  <c r="L212" i="1"/>
  <c r="M212" i="1" s="1"/>
  <c r="L165" i="1"/>
  <c r="M165" i="1" s="1"/>
  <c r="L209" i="1"/>
  <c r="M209" i="1" s="1"/>
  <c r="J212" i="1"/>
  <c r="K212" i="1" s="1"/>
  <c r="N212" i="1" s="1"/>
  <c r="J165" i="1"/>
  <c r="K165" i="1" s="1"/>
  <c r="L150" i="1"/>
  <c r="M150" i="1" s="1"/>
  <c r="L215" i="1"/>
  <c r="M215" i="1" s="1"/>
  <c r="L218" i="1"/>
  <c r="M218" i="1" s="1"/>
  <c r="L156" i="1"/>
  <c r="M156" i="1" s="1"/>
  <c r="J215" i="1"/>
  <c r="K215" i="1" s="1"/>
  <c r="J203" i="1"/>
  <c r="K203" i="1" s="1"/>
  <c r="N203" i="1" s="1"/>
  <c r="J224" i="1"/>
  <c r="K224" i="1" s="1"/>
  <c r="J150" i="1"/>
  <c r="K150" i="1" s="1"/>
  <c r="J144" i="1"/>
  <c r="K144" i="1" s="1"/>
  <c r="N144" i="1" s="1"/>
  <c r="J156" i="1"/>
  <c r="K156" i="1" s="1"/>
  <c r="N156" i="1" s="1"/>
  <c r="J209" i="1"/>
  <c r="K209" i="1" s="1"/>
  <c r="J153" i="1"/>
  <c r="K153" i="1" s="1"/>
  <c r="N153" i="1" s="1"/>
  <c r="L147" i="1"/>
  <c r="M147" i="1" s="1"/>
  <c r="J147" i="1"/>
  <c r="K147" i="1" s="1"/>
  <c r="J206" i="1"/>
  <c r="K206" i="1" s="1"/>
  <c r="J218" i="1"/>
  <c r="K218" i="1" s="1"/>
  <c r="L206" i="1"/>
  <c r="M206" i="1" s="1"/>
  <c r="L224" i="1"/>
  <c r="M224" i="1" s="1"/>
  <c r="L159" i="1"/>
  <c r="M159" i="1" s="1"/>
  <c r="J159" i="1"/>
  <c r="K159" i="1" s="1"/>
  <c r="J162" i="1"/>
  <c r="K162" i="1" s="1"/>
  <c r="N162" i="1" s="1"/>
  <c r="E19" i="1"/>
  <c r="F19" i="1" s="1"/>
  <c r="G37" i="1" s="1"/>
  <c r="E20" i="1"/>
  <c r="F20" i="1" s="1"/>
  <c r="G38" i="1" s="1"/>
  <c r="J97" i="1"/>
  <c r="I97" i="1"/>
  <c r="L97" i="1" s="1"/>
  <c r="M97" i="1" s="1"/>
  <c r="I106" i="1"/>
  <c r="L106" i="1" s="1"/>
  <c r="M106" i="1" s="1"/>
  <c r="J106" i="1"/>
  <c r="J100" i="1"/>
  <c r="L100" i="1"/>
  <c r="M100" i="1" s="1"/>
  <c r="E38" i="1"/>
  <c r="F38" i="1" s="1"/>
  <c r="E40" i="1"/>
  <c r="F40" i="1" s="1"/>
  <c r="E21" i="1"/>
  <c r="F21" i="1" s="1"/>
  <c r="G39" i="1" s="1"/>
  <c r="E22" i="1"/>
  <c r="F22" i="1" s="1"/>
  <c r="G40" i="1" s="1"/>
  <c r="E39" i="1"/>
  <c r="F39" i="1" s="1"/>
  <c r="E31" i="1"/>
  <c r="F31" i="1" s="1"/>
  <c r="G49" i="1" s="1"/>
  <c r="E46" i="1"/>
  <c r="F46" i="1" s="1"/>
  <c r="E45" i="1"/>
  <c r="F45" i="1" s="1"/>
  <c r="E30" i="1"/>
  <c r="F30" i="1" s="1"/>
  <c r="G48" i="1" s="1"/>
  <c r="E44" i="1"/>
  <c r="F44" i="1" s="1"/>
  <c r="E29" i="1"/>
  <c r="F29" i="1" s="1"/>
  <c r="G47" i="1" s="1"/>
  <c r="E37" i="1"/>
  <c r="F37" i="1" s="1"/>
  <c r="E25" i="1"/>
  <c r="F25" i="1" s="1"/>
  <c r="G43" i="1" s="1"/>
  <c r="E36" i="1"/>
  <c r="F36" i="1" s="1"/>
  <c r="E34" i="1"/>
  <c r="F34" i="1" s="1"/>
  <c r="E35" i="1"/>
  <c r="F35" i="1" s="1"/>
  <c r="E24" i="1"/>
  <c r="F24" i="1" s="1"/>
  <c r="G42" i="1" s="1"/>
  <c r="E43" i="1"/>
  <c r="F43" i="1" s="1"/>
  <c r="E33" i="1"/>
  <c r="F33" i="1" s="1"/>
  <c r="E28" i="1"/>
  <c r="F28" i="1" s="1"/>
  <c r="G46" i="1" s="1"/>
  <c r="E23" i="1"/>
  <c r="F23" i="1" s="1"/>
  <c r="G41" i="1" s="1"/>
  <c r="H41" i="1" s="1"/>
  <c r="E49" i="1"/>
  <c r="F49" i="1" s="1"/>
  <c r="E32" i="1"/>
  <c r="F32" i="1" s="1"/>
  <c r="E48" i="1"/>
  <c r="F48" i="1" s="1"/>
  <c r="E42" i="1"/>
  <c r="F42" i="1" s="1"/>
  <c r="E27" i="1"/>
  <c r="F27" i="1" s="1"/>
  <c r="G45" i="1" s="1"/>
  <c r="E47" i="1"/>
  <c r="F47" i="1" s="1"/>
  <c r="E26" i="1"/>
  <c r="F26" i="1" s="1"/>
  <c r="G44" i="1" s="1"/>
  <c r="N165" i="1" l="1"/>
  <c r="N147" i="1"/>
  <c r="O165" i="1"/>
  <c r="N209" i="1"/>
  <c r="N218" i="1"/>
  <c r="N215" i="1"/>
  <c r="N150" i="1"/>
  <c r="O144" i="1"/>
  <c r="O215" i="1"/>
  <c r="O209" i="1"/>
  <c r="N206" i="1"/>
  <c r="O156" i="1"/>
  <c r="N159" i="1"/>
  <c r="H44" i="1"/>
  <c r="I44" i="1" s="1"/>
  <c r="O153" i="1"/>
  <c r="O224" i="1"/>
  <c r="O218" i="1"/>
  <c r="N224" i="1"/>
  <c r="O162" i="1"/>
  <c r="O159" i="1"/>
  <c r="H36" i="1"/>
  <c r="I36" i="1" s="1"/>
  <c r="O206" i="1"/>
  <c r="O203" i="1"/>
  <c r="O212" i="1"/>
  <c r="O147" i="1"/>
  <c r="H39" i="1"/>
  <c r="I39" i="1" s="1"/>
  <c r="O150" i="1"/>
  <c r="K100" i="1"/>
  <c r="N100" i="1" s="1"/>
  <c r="K106" i="1"/>
  <c r="N106" i="1" s="1"/>
  <c r="H34" i="1"/>
  <c r="I34" i="1" s="1"/>
  <c r="K97" i="1"/>
  <c r="N97" i="1" s="1"/>
  <c r="H47" i="1"/>
  <c r="I47" i="1" s="1"/>
  <c r="H42" i="1"/>
  <c r="I42" i="1" s="1"/>
  <c r="H43" i="1"/>
  <c r="I43" i="1" s="1"/>
  <c r="H40" i="1"/>
  <c r="I40" i="1" s="1"/>
  <c r="H45" i="1"/>
  <c r="I45" i="1" s="1"/>
  <c r="H46" i="1"/>
  <c r="I46" i="1" s="1"/>
  <c r="H32" i="1"/>
  <c r="I32" i="1" s="1"/>
  <c r="H35" i="1"/>
  <c r="H38" i="1"/>
  <c r="H37" i="1"/>
  <c r="I37" i="1" s="1"/>
  <c r="H33" i="1"/>
  <c r="I33" i="1" s="1"/>
  <c r="H49" i="1"/>
  <c r="I49" i="1" s="1"/>
  <c r="I41" i="1"/>
  <c r="H48" i="1"/>
  <c r="I48" i="1" s="1"/>
  <c r="J41" i="1" l="1"/>
  <c r="K41" i="1" s="1"/>
  <c r="L41" i="1"/>
  <c r="M41" i="1" s="1"/>
  <c r="O100" i="1"/>
  <c r="J35" i="1"/>
  <c r="K35" i="1" s="1"/>
  <c r="O97" i="1"/>
  <c r="L47" i="1"/>
  <c r="M47" i="1" s="1"/>
  <c r="O106" i="1"/>
  <c r="J32" i="1"/>
  <c r="K32" i="1" s="1"/>
  <c r="I35" i="1"/>
  <c r="L35" i="1" s="1"/>
  <c r="M35" i="1" s="1"/>
  <c r="L32" i="1"/>
  <c r="M32" i="1" s="1"/>
  <c r="J38" i="1"/>
  <c r="I38" i="1"/>
  <c r="L38" i="1" s="1"/>
  <c r="M38" i="1" s="1"/>
  <c r="L44" i="1"/>
  <c r="M44" i="1" s="1"/>
  <c r="J44" i="1"/>
  <c r="K44" i="1" s="1"/>
  <c r="J47" i="1"/>
  <c r="K47" i="1" s="1"/>
  <c r="N41" i="1" l="1"/>
  <c r="O41" i="1"/>
  <c r="N47" i="1"/>
  <c r="N32" i="1"/>
  <c r="N44" i="1"/>
  <c r="K38" i="1"/>
  <c r="N38" i="1" s="1"/>
  <c r="N35" i="1"/>
  <c r="O35" i="1"/>
  <c r="O44" i="1"/>
  <c r="O32" i="1"/>
  <c r="O47" i="1"/>
  <c r="O38" i="1" l="1"/>
</calcChain>
</file>

<file path=xl/sharedStrings.xml><?xml version="1.0" encoding="utf-8"?>
<sst xmlns="http://schemas.openxmlformats.org/spreadsheetml/2006/main" count="521" uniqueCount="62">
  <si>
    <t>MID</t>
    <phoneticPr fontId="1"/>
  </si>
  <si>
    <t>EF1L</t>
  </si>
  <si>
    <t>EF1L</t>
    <phoneticPr fontId="1"/>
  </si>
  <si>
    <t>Normalized expression per sample (A)</t>
    <phoneticPr fontId="1"/>
  </si>
  <si>
    <t>Target</t>
    <phoneticPr fontId="1"/>
  </si>
  <si>
    <t>Biogroup_
sample</t>
    <phoneticPr fontId="1"/>
  </si>
  <si>
    <t>Mean
Cq</t>
    <phoneticPr fontId="1"/>
  </si>
  <si>
    <t>Relative
quantity
(RQ)</t>
    <phoneticPr fontId="1"/>
  </si>
  <si>
    <t>Norm.
factor
GEOMEAN</t>
    <phoneticPr fontId="1"/>
  </si>
  <si>
    <t>Bio group
expression
(C)</t>
    <phoneticPr fontId="1"/>
  </si>
  <si>
    <t>Log2(C)
(D)</t>
    <phoneticPr fontId="1"/>
  </si>
  <si>
    <t>Standard deviation
(SD) of (B)
(E)</t>
    <phoneticPr fontId="1"/>
  </si>
  <si>
    <t>Error
bars
(+)</t>
  </si>
  <si>
    <t>Error
bars
(-)</t>
    <phoneticPr fontId="1"/>
  </si>
  <si>
    <t>N4480_sex_1</t>
    <phoneticPr fontId="1"/>
  </si>
  <si>
    <t>N4480_asex_1</t>
    <phoneticPr fontId="1"/>
  </si>
  <si>
    <t>N4480_asex_2</t>
  </si>
  <si>
    <t>N4480_asex_3</t>
  </si>
  <si>
    <t>N4480_sex_2</t>
  </si>
  <si>
    <t>N4480_sex_3</t>
  </si>
  <si>
    <t>N4482_asex_1</t>
    <phoneticPr fontId="1"/>
  </si>
  <si>
    <t>N4482_asex_2</t>
  </si>
  <si>
    <t>N4482_asex_3</t>
  </si>
  <si>
    <t>N4482_sex_m_1</t>
    <phoneticPr fontId="1"/>
  </si>
  <si>
    <t>N4482_sex_m_2</t>
  </si>
  <si>
    <t>N4482_sex_m_3</t>
  </si>
  <si>
    <t>N4482_sex_f_1</t>
    <phoneticPr fontId="1"/>
  </si>
  <si>
    <t>N4482_sex_f_2</t>
  </si>
  <si>
    <t>N4482_sex_f_3</t>
  </si>
  <si>
    <t>Control
group
Avg Cp
per
Target</t>
    <phoneticPr fontId="1"/>
  </si>
  <si>
    <r>
      <rPr>
        <sz val="7"/>
        <color theme="1"/>
        <rFont val="ＭＳ Ｐゴシック"/>
        <family val="3"/>
        <charset val="128"/>
      </rPr>
      <t>Δ</t>
    </r>
    <r>
      <rPr>
        <sz val="7"/>
        <color theme="1"/>
        <rFont val="Helvetica"/>
        <family val="2"/>
      </rPr>
      <t>Cq
per
sample
per
Target</t>
    </r>
    <phoneticPr fontId="1"/>
  </si>
  <si>
    <r>
      <t>Log</t>
    </r>
    <r>
      <rPr>
        <vertAlign val="subscript"/>
        <sz val="7"/>
        <color theme="1"/>
        <rFont val="Helvetica"/>
        <family val="2"/>
      </rPr>
      <t>2</t>
    </r>
    <r>
      <rPr>
        <sz val="7"/>
        <color theme="1"/>
        <rFont val="Helvetica"/>
        <family val="2"/>
      </rPr>
      <t xml:space="preserve"> Normalized expression (B)</t>
    </r>
    <phoneticPr fontId="1"/>
  </si>
  <si>
    <t>Standard
error
of the
mean
(SEM)
(F)</t>
    <phoneticPr fontId="1"/>
  </si>
  <si>
    <t>FUS1</t>
    <phoneticPr fontId="1"/>
  </si>
  <si>
    <t>FUS1</t>
  </si>
  <si>
    <t>MTD1</t>
    <phoneticPr fontId="1"/>
  </si>
  <si>
    <t>MTD1</t>
  </si>
  <si>
    <t>GCS1</t>
  </si>
  <si>
    <t>GCS1</t>
    <phoneticPr fontId="1"/>
  </si>
  <si>
    <t>N4481_asex_1</t>
    <phoneticPr fontId="1"/>
  </si>
  <si>
    <t>N4481_asex_2</t>
  </si>
  <si>
    <t>N4481_asex_3</t>
  </si>
  <si>
    <t>N4481_sex_1</t>
    <phoneticPr fontId="1"/>
  </si>
  <si>
    <t>N4481_sex_2</t>
  </si>
  <si>
    <t>N4481_sex_3</t>
  </si>
  <si>
    <t>*</t>
    <phoneticPr fontId="1"/>
  </si>
  <si>
    <t>N4480_sex_a_1</t>
    <phoneticPr fontId="1"/>
  </si>
  <si>
    <t>N4480_sex_a_2</t>
    <phoneticPr fontId="1"/>
  </si>
  <si>
    <t>N4480_sex_a_3</t>
    <phoneticPr fontId="1"/>
  </si>
  <si>
    <t>ΔCq
per
sample
per
Target</t>
    <phoneticPr fontId="1"/>
  </si>
  <si>
    <r>
      <t>Log</t>
    </r>
    <r>
      <rPr>
        <vertAlign val="subscript"/>
        <sz val="7"/>
        <color theme="1"/>
        <rFont val="Times New Roman"/>
        <family val="1"/>
      </rPr>
      <t>2</t>
    </r>
    <r>
      <rPr>
        <sz val="7"/>
        <color theme="1"/>
        <rFont val="Times New Roman"/>
        <family val="1"/>
      </rPr>
      <t xml:space="preserve"> Normalized expression (B)</t>
    </r>
    <phoneticPr fontId="1"/>
  </si>
  <si>
    <t>Hisayoshi Nozaki</t>
  </si>
  <si>
    <t>Email: hisayoshi.nozaki@gmail.com</t>
  </si>
  <si>
    <t>Data analysis for RT-qPCR of four sex-related genes (Fig. 4).</t>
  </si>
  <si>
    <t>Supplementary Data for</t>
    <phoneticPr fontId="1"/>
  </si>
  <si>
    <r>
      <t>[</t>
    </r>
    <r>
      <rPr>
        <i/>
        <sz val="7"/>
        <color theme="1"/>
        <rFont val="Helvetica"/>
        <family val="2"/>
      </rPr>
      <t>MID</t>
    </r>
    <r>
      <rPr>
        <sz val="7"/>
        <color theme="1"/>
        <rFont val="Helvetica"/>
        <family val="2"/>
      </rPr>
      <t>]</t>
    </r>
    <phoneticPr fontId="1"/>
  </si>
  <si>
    <r>
      <t>Kohei Takahashi, Shigekatsu Suzuki,</t>
    </r>
    <r>
      <rPr>
        <vertAlign val="superscript"/>
        <sz val="12"/>
        <color theme="1"/>
        <rFont val="Helvetica Light"/>
      </rPr>
      <t xml:space="preserve"> </t>
    </r>
    <r>
      <rPr>
        <sz val="12"/>
        <color theme="1"/>
        <rFont val="Helvetica Light"/>
      </rPr>
      <t>Hiroko Kawai-Toyooka, Kayoko Yamamoto, Takashi Hamaji, Ryo Ootsuki, Haruyo Yamaguchi, Masanobu Kawachi,</t>
    </r>
    <r>
      <rPr>
        <vertAlign val="superscript"/>
        <sz val="12"/>
        <color theme="1"/>
        <rFont val="Helvetica Light"/>
      </rPr>
      <t xml:space="preserve"> </t>
    </r>
    <r>
      <rPr>
        <sz val="12"/>
        <color theme="1"/>
        <rFont val="Helvetica Light"/>
      </rPr>
      <t>Tetsuya Higashiyama and Hisayoshi Nozaki</t>
    </r>
  </si>
  <si>
    <r>
      <t>[</t>
    </r>
    <r>
      <rPr>
        <i/>
        <sz val="7"/>
        <color theme="1"/>
        <rFont val="Helvetica"/>
        <family val="2"/>
      </rPr>
      <t>FUS1</t>
    </r>
    <r>
      <rPr>
        <sz val="7"/>
        <color theme="1"/>
        <rFont val="Helvetica"/>
        <family val="2"/>
      </rPr>
      <t>]</t>
    </r>
    <phoneticPr fontId="1"/>
  </si>
  <si>
    <r>
      <t>[</t>
    </r>
    <r>
      <rPr>
        <i/>
        <sz val="7"/>
        <color theme="1"/>
        <rFont val="Helvetica"/>
        <family val="2"/>
      </rPr>
      <t>MTD1</t>
    </r>
    <r>
      <rPr>
        <sz val="7"/>
        <color theme="1"/>
        <rFont val="Helvetica"/>
        <family val="2"/>
      </rPr>
      <t>]</t>
    </r>
    <phoneticPr fontId="1"/>
  </si>
  <si>
    <r>
      <t>[</t>
    </r>
    <r>
      <rPr>
        <i/>
        <sz val="7"/>
        <color theme="1"/>
        <rFont val="Helvetica"/>
        <family val="2"/>
      </rPr>
      <t>GCS1</t>
    </r>
    <r>
      <rPr>
        <sz val="7"/>
        <color theme="1"/>
        <rFont val="Helvetica"/>
        <family val="2"/>
      </rPr>
      <t>]</t>
    </r>
    <phoneticPr fontId="1"/>
  </si>
  <si>
    <r>
      <t xml:space="preserve">Reorganization of the ancestral male and female sex-determining regions during the evolution of trioecy in </t>
    </r>
    <r>
      <rPr>
        <b/>
        <i/>
        <sz val="12"/>
        <color theme="1"/>
        <rFont val="Helvetica Light"/>
        <family val="2"/>
      </rPr>
      <t>Pleodorina starrii</t>
    </r>
    <phoneticPr fontId="1"/>
  </si>
  <si>
    <t>Supplementary Data 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</si>
</sst>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_ 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7"/>
      <color theme="1"/>
      <name val="Helvetica"/>
      <family val="2"/>
    </font>
    <font>
      <sz val="7"/>
      <color theme="1"/>
      <name val="Helvetica"/>
      <family val="3"/>
      <charset val="128"/>
    </font>
    <font>
      <sz val="7"/>
      <color theme="1"/>
      <name val="ＭＳ Ｐゴシック"/>
      <family val="3"/>
      <charset val="128"/>
    </font>
    <font>
      <vertAlign val="subscript"/>
      <sz val="7"/>
      <color theme="1"/>
      <name val="Helvetica"/>
      <family val="2"/>
    </font>
    <font>
      <sz val="7"/>
      <color theme="1"/>
      <name val="游ゴシック"/>
      <family val="2"/>
      <charset val="128"/>
      <scheme val="minor"/>
    </font>
    <font>
      <sz val="7"/>
      <color theme="1"/>
      <name val="Times New Roman"/>
      <family val="1"/>
    </font>
    <font>
      <vertAlign val="subscript"/>
      <sz val="7"/>
      <color theme="1"/>
      <name val="Times New Roman"/>
      <family val="1"/>
    </font>
    <font>
      <u/>
      <sz val="11"/>
      <color theme="10"/>
      <name val="游ゴシック"/>
      <family val="2"/>
      <charset val="128"/>
      <scheme val="minor"/>
    </font>
    <font>
      <i/>
      <sz val="7"/>
      <color theme="1"/>
      <name val="Helvetica"/>
      <family val="2"/>
    </font>
    <font>
      <sz val="7"/>
      <color theme="1"/>
      <name val="Helvetica Light"/>
    </font>
    <font>
      <b/>
      <sz val="12"/>
      <color theme="1"/>
      <name val="Helvetica Light"/>
    </font>
    <font>
      <sz val="12"/>
      <color theme="1"/>
      <name val="Helvetica Light"/>
    </font>
    <font>
      <vertAlign val="superscript"/>
      <sz val="12"/>
      <color theme="1"/>
      <name val="Helvetica Light"/>
    </font>
    <font>
      <u/>
      <sz val="11"/>
      <color theme="10"/>
      <name val="Helvetica Light"/>
    </font>
    <font>
      <b/>
      <i/>
      <sz val="12"/>
      <color theme="1"/>
      <name val="Helvetica Light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0" fontId="6" fillId="0" borderId="0" xfId="0" applyFont="1">
      <alignment vertical="center"/>
    </xf>
    <xf numFmtId="49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7EBE89"/>
      <color rgb="FF00CCFF"/>
      <color rgb="FFF28E8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sayoshi.nozak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1302-276A-4D65-9AF6-FF0EB4E95651}">
  <dimension ref="A1:AB234"/>
  <sheetViews>
    <sheetView tabSelected="1" topLeftCell="A4" zoomScale="112" zoomScaleNormal="100" workbookViewId="0">
      <selection activeCell="A9" sqref="A9"/>
    </sheetView>
  </sheetViews>
  <sheetFormatPr baseColWidth="10" defaultColWidth="8.83203125" defaultRowHeight="10"/>
  <cols>
    <col min="1" max="1" width="8.33203125" style="3" bestFit="1" customWidth="1"/>
    <col min="2" max="2" width="11.33203125" style="3" bestFit="1" customWidth="1"/>
    <col min="3" max="8" width="8.33203125" style="3" bestFit="1" customWidth="1"/>
    <col min="9" max="9" width="8" style="3" bestFit="1" customWidth="1"/>
    <col min="10" max="10" width="8.33203125" style="3" bestFit="1" customWidth="1"/>
    <col min="11" max="11" width="9.5" style="3" bestFit="1" customWidth="1"/>
    <col min="12" max="15" width="8.33203125" style="3" bestFit="1" customWidth="1"/>
    <col min="16" max="16384" width="8.83203125" style="3"/>
  </cols>
  <sheetData>
    <row r="1" spans="1:28">
      <c r="A1" s="21" t="s">
        <v>54</v>
      </c>
    </row>
    <row r="2" spans="1:28" ht="16">
      <c r="A2" s="22" t="s">
        <v>60</v>
      </c>
    </row>
    <row r="3" spans="1:28" ht="16">
      <c r="A3" s="22"/>
    </row>
    <row r="4" spans="1:28" ht="19">
      <c r="A4" s="23" t="s">
        <v>56</v>
      </c>
    </row>
    <row r="5" spans="1:28" ht="16">
      <c r="A5" s="23"/>
    </row>
    <row r="6" spans="1:28" ht="16">
      <c r="A6" s="23" t="s">
        <v>51</v>
      </c>
    </row>
    <row r="7" spans="1:28" ht="15">
      <c r="A7" s="24" t="s">
        <v>52</v>
      </c>
    </row>
    <row r="8" spans="1:28" ht="15">
      <c r="A8" s="24"/>
    </row>
    <row r="9" spans="1:28" ht="16">
      <c r="A9" s="22" t="s">
        <v>61</v>
      </c>
    </row>
    <row r="10" spans="1:28" ht="16">
      <c r="A10" s="22" t="s">
        <v>53</v>
      </c>
    </row>
    <row r="11" spans="1:28">
      <c r="A11" s="3" t="s">
        <v>55</v>
      </c>
    </row>
    <row r="12" spans="1:28" s="1" customFormat="1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</row>
    <row r="13" spans="1:28" s="2" customFormat="1" ht="66">
      <c r="A13" s="5" t="s">
        <v>4</v>
      </c>
      <c r="B13" s="5" t="s">
        <v>5</v>
      </c>
      <c r="C13" s="5" t="s">
        <v>6</v>
      </c>
      <c r="D13" s="5" t="s">
        <v>29</v>
      </c>
      <c r="E13" s="6" t="s">
        <v>30</v>
      </c>
      <c r="F13" s="5" t="s">
        <v>7</v>
      </c>
      <c r="G13" s="9" t="s">
        <v>8</v>
      </c>
      <c r="H13" s="9" t="s">
        <v>3</v>
      </c>
      <c r="I13" s="9" t="s">
        <v>31</v>
      </c>
      <c r="J13" s="9" t="s">
        <v>9</v>
      </c>
      <c r="K13" s="9" t="s">
        <v>10</v>
      </c>
      <c r="L13" s="9" t="s">
        <v>11</v>
      </c>
      <c r="M13" s="9" t="s">
        <v>32</v>
      </c>
      <c r="N13" s="9" t="s">
        <v>12</v>
      </c>
      <c r="O13" s="9" t="s">
        <v>13</v>
      </c>
    </row>
    <row r="14" spans="1:28">
      <c r="A14" s="7" t="s">
        <v>2</v>
      </c>
      <c r="B14" s="7" t="s">
        <v>15</v>
      </c>
      <c r="C14" s="7">
        <v>22.09</v>
      </c>
      <c r="D14" s="28">
        <f>(C17+C18+C19)/3</f>
        <v>22.176666666666666</v>
      </c>
      <c r="E14" s="7">
        <f>D14-C14</f>
        <v>8.6666666666666003E-2</v>
      </c>
      <c r="F14" s="8">
        <f t="shared" ref="F14:F31" si="0">1.989^E14</f>
        <v>1.0614063492188668</v>
      </c>
      <c r="G14" s="29"/>
      <c r="H14" s="30"/>
      <c r="I14" s="30"/>
      <c r="J14" s="30"/>
      <c r="K14" s="30"/>
      <c r="L14" s="30"/>
      <c r="M14" s="30"/>
      <c r="N14" s="30"/>
      <c r="O14" s="31"/>
      <c r="Z14" s="18"/>
      <c r="AA14" s="18"/>
      <c r="AB14" s="18"/>
    </row>
    <row r="15" spans="1:28">
      <c r="A15" s="7" t="s">
        <v>2</v>
      </c>
      <c r="B15" s="7" t="s">
        <v>16</v>
      </c>
      <c r="C15" s="7">
        <v>20.74</v>
      </c>
      <c r="D15" s="28"/>
      <c r="E15" s="7">
        <f>D14-C15</f>
        <v>1.4366666666666674</v>
      </c>
      <c r="F15" s="8">
        <f t="shared" si="0"/>
        <v>2.6855833666952984</v>
      </c>
      <c r="G15" s="32"/>
      <c r="H15" s="33"/>
      <c r="I15" s="33"/>
      <c r="J15" s="33"/>
      <c r="K15" s="33"/>
      <c r="L15" s="33"/>
      <c r="M15" s="33"/>
      <c r="N15" s="33"/>
      <c r="O15" s="34"/>
      <c r="Z15" s="18"/>
      <c r="AA15" s="18"/>
      <c r="AB15" s="18"/>
    </row>
    <row r="16" spans="1:28">
      <c r="A16" s="7" t="s">
        <v>2</v>
      </c>
      <c r="B16" s="7" t="s">
        <v>17</v>
      </c>
      <c r="C16" s="7">
        <v>21.1</v>
      </c>
      <c r="D16" s="28"/>
      <c r="E16" s="7">
        <f>D14-C16</f>
        <v>1.0766666666666644</v>
      </c>
      <c r="F16" s="8">
        <f t="shared" si="0"/>
        <v>2.0966701705164041</v>
      </c>
      <c r="G16" s="32"/>
      <c r="H16" s="33"/>
      <c r="I16" s="33"/>
      <c r="J16" s="33"/>
      <c r="K16" s="33"/>
      <c r="L16" s="33"/>
      <c r="M16" s="33"/>
      <c r="N16" s="33"/>
      <c r="O16" s="34"/>
      <c r="Z16" s="18"/>
      <c r="AA16" s="18"/>
      <c r="AB16" s="18"/>
    </row>
    <row r="17" spans="1:28">
      <c r="A17" s="7" t="s">
        <v>2</v>
      </c>
      <c r="B17" s="7" t="s">
        <v>14</v>
      </c>
      <c r="C17" s="7">
        <v>21.49</v>
      </c>
      <c r="D17" s="28"/>
      <c r="E17" s="7">
        <f>D14-C17</f>
        <v>0.68666666666666742</v>
      </c>
      <c r="F17" s="8">
        <f t="shared" si="0"/>
        <v>1.6034763214414676</v>
      </c>
      <c r="G17" s="32"/>
      <c r="H17" s="33"/>
      <c r="I17" s="33"/>
      <c r="J17" s="33"/>
      <c r="K17" s="33"/>
      <c r="L17" s="33"/>
      <c r="M17" s="33"/>
      <c r="N17" s="33"/>
      <c r="O17" s="34"/>
      <c r="Z17" s="18"/>
      <c r="AA17" s="18"/>
      <c r="AB17" s="18"/>
    </row>
    <row r="18" spans="1:28">
      <c r="A18" s="7" t="s">
        <v>2</v>
      </c>
      <c r="B18" s="7" t="s">
        <v>18</v>
      </c>
      <c r="C18" s="7">
        <v>22.52</v>
      </c>
      <c r="D18" s="28"/>
      <c r="E18" s="7">
        <f>D14-C18</f>
        <v>-0.34333333333333371</v>
      </c>
      <c r="F18" s="8">
        <f t="shared" si="0"/>
        <v>0.78971197656725156</v>
      </c>
      <c r="G18" s="32"/>
      <c r="H18" s="33"/>
      <c r="I18" s="33"/>
      <c r="J18" s="33"/>
      <c r="K18" s="33"/>
      <c r="L18" s="33"/>
      <c r="M18" s="33"/>
      <c r="N18" s="33"/>
      <c r="O18" s="34"/>
      <c r="Z18" s="18"/>
      <c r="AA18" s="18"/>
      <c r="AB18" s="18"/>
    </row>
    <row r="19" spans="1:28">
      <c r="A19" s="7" t="s">
        <v>2</v>
      </c>
      <c r="B19" s="7" t="s">
        <v>19</v>
      </c>
      <c r="C19" s="7">
        <v>22.52</v>
      </c>
      <c r="D19" s="28"/>
      <c r="E19" s="7">
        <f>D14-C19</f>
        <v>-0.34333333333333371</v>
      </c>
      <c r="F19" s="8">
        <f t="shared" si="0"/>
        <v>0.78971197656725156</v>
      </c>
      <c r="G19" s="32"/>
      <c r="H19" s="33"/>
      <c r="I19" s="33"/>
      <c r="J19" s="33"/>
      <c r="K19" s="33"/>
      <c r="L19" s="33"/>
      <c r="M19" s="33"/>
      <c r="N19" s="33"/>
      <c r="O19" s="34"/>
      <c r="Z19" s="18"/>
      <c r="AA19" s="18"/>
      <c r="AB19" s="18"/>
    </row>
    <row r="20" spans="1:28">
      <c r="A20" s="7" t="s">
        <v>2</v>
      </c>
      <c r="B20" s="7" t="s">
        <v>46</v>
      </c>
      <c r="C20" s="7">
        <v>21.63</v>
      </c>
      <c r="D20" s="28"/>
      <c r="E20" s="7">
        <f>D14-C20</f>
        <v>0.54666666666666686</v>
      </c>
      <c r="F20" s="8">
        <f t="shared" si="0"/>
        <v>1.4563094962091945</v>
      </c>
      <c r="G20" s="32"/>
      <c r="H20" s="33"/>
      <c r="I20" s="33"/>
      <c r="J20" s="33"/>
      <c r="K20" s="33"/>
      <c r="L20" s="33"/>
      <c r="M20" s="33"/>
      <c r="N20" s="33"/>
      <c r="O20" s="34"/>
    </row>
    <row r="21" spans="1:28">
      <c r="A21" s="7" t="s">
        <v>2</v>
      </c>
      <c r="B21" s="7" t="s">
        <v>47</v>
      </c>
      <c r="C21" s="7">
        <v>21.41</v>
      </c>
      <c r="D21" s="28"/>
      <c r="E21" s="7">
        <f>D14-C21</f>
        <v>0.76666666666666572</v>
      </c>
      <c r="F21" s="8">
        <f t="shared" si="0"/>
        <v>1.6941557484462395</v>
      </c>
      <c r="G21" s="32"/>
      <c r="H21" s="33"/>
      <c r="I21" s="33"/>
      <c r="J21" s="33"/>
      <c r="K21" s="33"/>
      <c r="L21" s="33"/>
      <c r="M21" s="33"/>
      <c r="N21" s="33"/>
      <c r="O21" s="34"/>
    </row>
    <row r="22" spans="1:28">
      <c r="A22" s="7" t="s">
        <v>2</v>
      </c>
      <c r="B22" s="7" t="s">
        <v>48</v>
      </c>
      <c r="C22" s="7">
        <v>21.9</v>
      </c>
      <c r="D22" s="28"/>
      <c r="E22" s="7">
        <f>D14-C22</f>
        <v>0.27666666666666728</v>
      </c>
      <c r="F22" s="8">
        <f t="shared" si="0"/>
        <v>1.209545722661304</v>
      </c>
      <c r="G22" s="32"/>
      <c r="H22" s="33"/>
      <c r="I22" s="33"/>
      <c r="J22" s="33"/>
      <c r="K22" s="33"/>
      <c r="L22" s="33"/>
      <c r="M22" s="33"/>
      <c r="N22" s="33"/>
      <c r="O22" s="34"/>
    </row>
    <row r="23" spans="1:28">
      <c r="A23" s="7" t="s">
        <v>2</v>
      </c>
      <c r="B23" s="7" t="s">
        <v>20</v>
      </c>
      <c r="C23" s="7">
        <v>21.75</v>
      </c>
      <c r="D23" s="28"/>
      <c r="E23" s="7">
        <f>D14-C23</f>
        <v>0.42666666666666586</v>
      </c>
      <c r="F23" s="8">
        <f t="shared" si="0"/>
        <v>1.3409652001325314</v>
      </c>
      <c r="G23" s="32"/>
      <c r="H23" s="33"/>
      <c r="I23" s="33"/>
      <c r="J23" s="33"/>
      <c r="K23" s="33"/>
      <c r="L23" s="33"/>
      <c r="M23" s="33"/>
      <c r="N23" s="33"/>
      <c r="O23" s="34"/>
    </row>
    <row r="24" spans="1:28">
      <c r="A24" s="7" t="s">
        <v>2</v>
      </c>
      <c r="B24" s="7" t="s">
        <v>21</v>
      </c>
      <c r="C24" s="7">
        <v>23.06</v>
      </c>
      <c r="D24" s="28"/>
      <c r="E24" s="7">
        <f>D14-C24</f>
        <v>-0.88333333333333286</v>
      </c>
      <c r="F24" s="8">
        <f t="shared" si="0"/>
        <v>0.54476091613887545</v>
      </c>
      <c r="G24" s="32"/>
      <c r="H24" s="33"/>
      <c r="I24" s="33"/>
      <c r="J24" s="33"/>
      <c r="K24" s="33"/>
      <c r="L24" s="33"/>
      <c r="M24" s="33"/>
      <c r="N24" s="33"/>
      <c r="O24" s="34"/>
    </row>
    <row r="25" spans="1:28">
      <c r="A25" s="7" t="s">
        <v>2</v>
      </c>
      <c r="B25" s="7" t="s">
        <v>22</v>
      </c>
      <c r="C25" s="7">
        <v>21.67</v>
      </c>
      <c r="D25" s="28"/>
      <c r="E25" s="7">
        <f>D14-C25</f>
        <v>0.50666666666666416</v>
      </c>
      <c r="F25" s="8">
        <f t="shared" si="0"/>
        <v>1.4167991581120574</v>
      </c>
      <c r="G25" s="32"/>
      <c r="H25" s="33"/>
      <c r="I25" s="33"/>
      <c r="J25" s="33"/>
      <c r="K25" s="33"/>
      <c r="L25" s="33"/>
      <c r="M25" s="33"/>
      <c r="N25" s="33"/>
      <c r="O25" s="34"/>
    </row>
    <row r="26" spans="1:28">
      <c r="A26" s="7" t="s">
        <v>2</v>
      </c>
      <c r="B26" s="7" t="s">
        <v>23</v>
      </c>
      <c r="C26" s="7">
        <v>23.27</v>
      </c>
      <c r="D26" s="28"/>
      <c r="E26" s="7">
        <f>D14-C26</f>
        <v>-1.0933333333333337</v>
      </c>
      <c r="F26" s="8">
        <f t="shared" si="0"/>
        <v>0.47151187741475065</v>
      </c>
      <c r="G26" s="32"/>
      <c r="H26" s="33"/>
      <c r="I26" s="33"/>
      <c r="J26" s="33"/>
      <c r="K26" s="33"/>
      <c r="L26" s="33"/>
      <c r="M26" s="33"/>
      <c r="N26" s="33"/>
      <c r="O26" s="34"/>
    </row>
    <row r="27" spans="1:28">
      <c r="A27" s="7" t="s">
        <v>2</v>
      </c>
      <c r="B27" s="7" t="s">
        <v>24</v>
      </c>
      <c r="C27" s="7">
        <v>21.05</v>
      </c>
      <c r="D27" s="28"/>
      <c r="E27" s="7">
        <f>D14-C27</f>
        <v>1.1266666666666652</v>
      </c>
      <c r="F27" s="8">
        <f t="shared" si="0"/>
        <v>2.1700106018572449</v>
      </c>
      <c r="G27" s="32"/>
      <c r="H27" s="33"/>
      <c r="I27" s="33"/>
      <c r="J27" s="33"/>
      <c r="K27" s="33"/>
      <c r="L27" s="33"/>
      <c r="M27" s="33"/>
      <c r="N27" s="33"/>
      <c r="O27" s="34"/>
    </row>
    <row r="28" spans="1:28">
      <c r="A28" s="7" t="s">
        <v>2</v>
      </c>
      <c r="B28" s="7" t="s">
        <v>25</v>
      </c>
      <c r="C28" s="7">
        <v>21.44</v>
      </c>
      <c r="D28" s="28"/>
      <c r="E28" s="7">
        <f>D14-C28</f>
        <v>0.73666666666666458</v>
      </c>
      <c r="F28" s="8">
        <f t="shared" si="0"/>
        <v>1.6595650886271851</v>
      </c>
      <c r="G28" s="32"/>
      <c r="H28" s="33"/>
      <c r="I28" s="33"/>
      <c r="J28" s="33"/>
      <c r="K28" s="33"/>
      <c r="L28" s="33"/>
      <c r="M28" s="33"/>
      <c r="N28" s="33"/>
      <c r="O28" s="34"/>
    </row>
    <row r="29" spans="1:28">
      <c r="A29" s="7" t="s">
        <v>1</v>
      </c>
      <c r="B29" s="7" t="s">
        <v>26</v>
      </c>
      <c r="C29" s="7">
        <v>24.46</v>
      </c>
      <c r="D29" s="28"/>
      <c r="E29" s="7">
        <f>D14-C29</f>
        <v>-2.283333333333335</v>
      </c>
      <c r="F29" s="8">
        <f t="shared" si="0"/>
        <v>0.20802582124721325</v>
      </c>
      <c r="G29" s="32"/>
      <c r="H29" s="33"/>
      <c r="I29" s="33"/>
      <c r="J29" s="33"/>
      <c r="K29" s="33"/>
      <c r="L29" s="33"/>
      <c r="M29" s="33"/>
      <c r="N29" s="33"/>
      <c r="O29" s="34"/>
    </row>
    <row r="30" spans="1:28">
      <c r="A30" s="7" t="s">
        <v>1</v>
      </c>
      <c r="B30" s="7" t="s">
        <v>27</v>
      </c>
      <c r="C30" s="7">
        <v>23.28</v>
      </c>
      <c r="D30" s="28"/>
      <c r="E30" s="7">
        <f>D14-C30</f>
        <v>-1.1033333333333353</v>
      </c>
      <c r="F30" s="8">
        <f t="shared" si="0"/>
        <v>0.46828073278638005</v>
      </c>
      <c r="G30" s="32"/>
      <c r="H30" s="33"/>
      <c r="I30" s="33"/>
      <c r="J30" s="33"/>
      <c r="K30" s="33"/>
      <c r="L30" s="33"/>
      <c r="M30" s="33"/>
      <c r="N30" s="33"/>
      <c r="O30" s="34"/>
    </row>
    <row r="31" spans="1:28">
      <c r="A31" s="7" t="s">
        <v>1</v>
      </c>
      <c r="B31" s="7" t="s">
        <v>28</v>
      </c>
      <c r="C31" s="7">
        <v>26.48</v>
      </c>
      <c r="D31" s="28"/>
      <c r="E31" s="7">
        <f>D14-C31</f>
        <v>-4.3033333333333346</v>
      </c>
      <c r="F31" s="8">
        <f t="shared" si="0"/>
        <v>5.1865071780339049E-2</v>
      </c>
      <c r="G31" s="35"/>
      <c r="H31" s="36"/>
      <c r="I31" s="36"/>
      <c r="J31" s="36"/>
      <c r="K31" s="36"/>
      <c r="L31" s="36"/>
      <c r="M31" s="36"/>
      <c r="N31" s="36"/>
      <c r="O31" s="37"/>
    </row>
    <row r="32" spans="1:28">
      <c r="A32" s="7" t="s">
        <v>0</v>
      </c>
      <c r="B32" s="7" t="s">
        <v>15</v>
      </c>
      <c r="C32" s="7">
        <v>27.87</v>
      </c>
      <c r="D32" s="28">
        <f>(C35+C36+C37)/3</f>
        <v>24.933333333333334</v>
      </c>
      <c r="E32" s="7">
        <f>D32-C32</f>
        <v>-2.9366666666666674</v>
      </c>
      <c r="F32" s="7">
        <f t="shared" ref="F32:F49" si="1">2.023^E32</f>
        <v>0.12629672555757157</v>
      </c>
      <c r="G32" s="10">
        <f t="shared" ref="G32:G40" si="2">GEOMEAN(F14)</f>
        <v>1.0614063492188668</v>
      </c>
      <c r="H32" s="10">
        <f t="shared" ref="H32:H49" si="3">F32/G32</f>
        <v>0.11898998498597507</v>
      </c>
      <c r="I32" s="10">
        <f t="shared" ref="I32:I49" si="4">LOG(H32,2)</f>
        <v>-3.0710879433633727</v>
      </c>
      <c r="J32" s="25">
        <f>GEOMEAN(H32:H34)</f>
        <v>9.5111592553193347E-2</v>
      </c>
      <c r="K32" s="25">
        <f>LOG(J32,2)</f>
        <v>-3.3942349969566181</v>
      </c>
      <c r="L32" s="25">
        <f>STDEV(I32:I34)</f>
        <v>0.28269476057091197</v>
      </c>
      <c r="M32" s="25">
        <f>L32/SQRT(COUNT(I32:I34))</f>
        <v>0.16321389611411283</v>
      </c>
      <c r="N32" s="25">
        <f>2^(K32+M32)-J32</f>
        <v>1.1392361594059222E-2</v>
      </c>
      <c r="O32" s="25">
        <f>J32-2^(K32-M32)</f>
        <v>1.017375986486567E-2</v>
      </c>
    </row>
    <row r="33" spans="1:15">
      <c r="A33" s="7" t="s">
        <v>0</v>
      </c>
      <c r="B33" s="7" t="s">
        <v>16</v>
      </c>
      <c r="C33" s="7">
        <v>26.99</v>
      </c>
      <c r="D33" s="28"/>
      <c r="E33" s="7">
        <f>D32-C33</f>
        <v>-2.0566666666666649</v>
      </c>
      <c r="F33" s="7">
        <f t="shared" si="1"/>
        <v>0.23478398398354158</v>
      </c>
      <c r="G33" s="7">
        <f t="shared" si="2"/>
        <v>2.6855833666952984</v>
      </c>
      <c r="H33" s="7">
        <f t="shared" si="3"/>
        <v>8.7423830105282208E-2</v>
      </c>
      <c r="I33" s="7">
        <f t="shared" si="4"/>
        <v>-3.5158296046864561</v>
      </c>
      <c r="J33" s="26"/>
      <c r="K33" s="26"/>
      <c r="L33" s="26"/>
      <c r="M33" s="26"/>
      <c r="N33" s="26"/>
      <c r="O33" s="26"/>
    </row>
    <row r="34" spans="1:15">
      <c r="A34" s="7" t="s">
        <v>0</v>
      </c>
      <c r="B34" s="7" t="s">
        <v>17</v>
      </c>
      <c r="C34" s="7">
        <v>27.42</v>
      </c>
      <c r="D34" s="28"/>
      <c r="E34" s="7">
        <f>D32-C34</f>
        <v>-2.4866666666666681</v>
      </c>
      <c r="F34" s="7">
        <f t="shared" si="1"/>
        <v>0.17341642868510734</v>
      </c>
      <c r="G34" s="7">
        <f t="shared" si="2"/>
        <v>2.0966701705164041</v>
      </c>
      <c r="H34" s="7">
        <f t="shared" si="3"/>
        <v>8.2710400101888862E-2</v>
      </c>
      <c r="I34" s="7">
        <f t="shared" si="4"/>
        <v>-3.5957874428200247</v>
      </c>
      <c r="J34" s="27"/>
      <c r="K34" s="27"/>
      <c r="L34" s="27"/>
      <c r="M34" s="27"/>
      <c r="N34" s="27"/>
      <c r="O34" s="27"/>
    </row>
    <row r="35" spans="1:15">
      <c r="A35" s="7" t="s">
        <v>0</v>
      </c>
      <c r="B35" s="7" t="s">
        <v>14</v>
      </c>
      <c r="C35" s="7">
        <v>24.14</v>
      </c>
      <c r="D35" s="28"/>
      <c r="E35" s="7">
        <f>D32-C35</f>
        <v>0.793333333333333</v>
      </c>
      <c r="F35" s="7">
        <f t="shared" si="1"/>
        <v>1.7488668014493385</v>
      </c>
      <c r="G35" s="7">
        <f t="shared" si="2"/>
        <v>1.6034763214414676</v>
      </c>
      <c r="H35" s="7">
        <f t="shared" si="3"/>
        <v>1.0906720467672202</v>
      </c>
      <c r="I35" s="7">
        <f t="shared" si="4"/>
        <v>0.12521736414644333</v>
      </c>
      <c r="J35" s="25">
        <f>GEOMEAN(H35:H37)</f>
        <v>1</v>
      </c>
      <c r="K35" s="25">
        <f>LOG(J35,2)</f>
        <v>0</v>
      </c>
      <c r="L35" s="25">
        <f>STDEV(I35:I37)</f>
        <v>0.14863441356718932</v>
      </c>
      <c r="M35" s="25">
        <f>L35/SQRT(COUNT(I35:I37))</f>
        <v>8.5814118683858923E-2</v>
      </c>
      <c r="N35" s="25">
        <f>2^(K35+M35)-J35</f>
        <v>6.1286460692037581E-2</v>
      </c>
      <c r="O35" s="25">
        <f>J35-2^(K35-M35)</f>
        <v>5.774733115135966E-2</v>
      </c>
    </row>
    <row r="36" spans="1:15">
      <c r="A36" s="7" t="s">
        <v>0</v>
      </c>
      <c r="B36" s="7" t="s">
        <v>18</v>
      </c>
      <c r="C36" s="7">
        <v>25.43</v>
      </c>
      <c r="D36" s="28"/>
      <c r="E36" s="7">
        <f>D32-C36</f>
        <v>-0.49666666666666615</v>
      </c>
      <c r="F36" s="7">
        <f t="shared" si="1"/>
        <v>0.70472884026167859</v>
      </c>
      <c r="G36" s="7">
        <f t="shared" si="2"/>
        <v>0.78971197656725156</v>
      </c>
      <c r="H36" s="7">
        <f t="shared" si="3"/>
        <v>0.89238717554344216</v>
      </c>
      <c r="I36" s="7">
        <f t="shared" si="4"/>
        <v>-0.16425831406284089</v>
      </c>
      <c r="J36" s="26"/>
      <c r="K36" s="26"/>
      <c r="L36" s="26"/>
      <c r="M36" s="26"/>
      <c r="N36" s="26"/>
      <c r="O36" s="26"/>
    </row>
    <row r="37" spans="1:15">
      <c r="A37" s="7" t="s">
        <v>0</v>
      </c>
      <c r="B37" s="7" t="s">
        <v>19</v>
      </c>
      <c r="C37" s="7">
        <v>25.23</v>
      </c>
      <c r="D37" s="28"/>
      <c r="E37" s="7">
        <f>D32-C37</f>
        <v>-0.29666666666666686</v>
      </c>
      <c r="F37" s="7">
        <f t="shared" si="1"/>
        <v>0.81137425139881147</v>
      </c>
      <c r="G37" s="7">
        <f t="shared" si="2"/>
        <v>0.78971197656725156</v>
      </c>
      <c r="H37" s="7">
        <f t="shared" si="3"/>
        <v>1.027430601883135</v>
      </c>
      <c r="I37" s="7">
        <f t="shared" si="4"/>
        <v>3.9040949916397595E-2</v>
      </c>
      <c r="J37" s="27"/>
      <c r="K37" s="27"/>
      <c r="L37" s="27"/>
      <c r="M37" s="27"/>
      <c r="N37" s="27"/>
      <c r="O37" s="27"/>
    </row>
    <row r="38" spans="1:15">
      <c r="A38" s="7" t="s">
        <v>0</v>
      </c>
      <c r="B38" s="7" t="s">
        <v>46</v>
      </c>
      <c r="C38" s="7">
        <v>27.08</v>
      </c>
      <c r="D38" s="28"/>
      <c r="E38" s="7">
        <f>D32-C38</f>
        <v>-2.1466666666666647</v>
      </c>
      <c r="F38" s="7">
        <f t="shared" si="1"/>
        <v>0.2203580082790848</v>
      </c>
      <c r="G38" s="7">
        <f t="shared" si="2"/>
        <v>1.4563094962091945</v>
      </c>
      <c r="H38" s="7">
        <f t="shared" si="3"/>
        <v>0.15131262197539844</v>
      </c>
      <c r="I38" s="7">
        <f t="shared" si="4"/>
        <v>-2.7243957576843387</v>
      </c>
      <c r="J38" s="25">
        <f>GEOMEAN(H38:H40)</f>
        <v>0.21464976976728059</v>
      </c>
      <c r="K38" s="25">
        <f>LOG(J38,2)</f>
        <v>-2.2199434695313052</v>
      </c>
      <c r="L38" s="25">
        <f>STDEV(I38:I40)</f>
        <v>0.44653172733211122</v>
      </c>
      <c r="M38" s="25">
        <f>L38/SQRT(COUNT(I38:I40))</f>
        <v>0.25780521297690301</v>
      </c>
      <c r="N38" s="25">
        <f>2^(K38+M38)-J38</f>
        <v>4.1998020376999595E-2</v>
      </c>
      <c r="O38" s="25">
        <f>J38-2^(K38-M38)</f>
        <v>3.512543552210845E-2</v>
      </c>
    </row>
    <row r="39" spans="1:15">
      <c r="A39" s="7" t="s">
        <v>0</v>
      </c>
      <c r="B39" s="7" t="s">
        <v>47</v>
      </c>
      <c r="C39" s="7">
        <v>26.03</v>
      </c>
      <c r="D39" s="28"/>
      <c r="E39" s="7">
        <f>D32-C39</f>
        <v>-1.0966666666666676</v>
      </c>
      <c r="F39" s="7">
        <f t="shared" si="1"/>
        <v>0.46176872484664799</v>
      </c>
      <c r="G39" s="7">
        <f t="shared" si="2"/>
        <v>1.6941557484462395</v>
      </c>
      <c r="H39" s="7">
        <f t="shared" si="3"/>
        <v>0.27256568663781344</v>
      </c>
      <c r="I39" s="7">
        <f t="shared" si="4"/>
        <v>-1.8753241425510987</v>
      </c>
      <c r="J39" s="26"/>
      <c r="K39" s="26"/>
      <c r="L39" s="26"/>
      <c r="M39" s="26"/>
      <c r="N39" s="26"/>
      <c r="O39" s="26"/>
    </row>
    <row r="40" spans="1:15">
      <c r="A40" s="7" t="s">
        <v>0</v>
      </c>
      <c r="B40" s="7" t="s">
        <v>48</v>
      </c>
      <c r="C40" s="7">
        <v>26.69</v>
      </c>
      <c r="D40" s="28"/>
      <c r="E40" s="7">
        <f>D32-C40</f>
        <v>-1.7566666666666677</v>
      </c>
      <c r="F40" s="7">
        <f t="shared" si="1"/>
        <v>0.29004623513405692</v>
      </c>
      <c r="G40" s="7">
        <f t="shared" si="2"/>
        <v>1.209545722661304</v>
      </c>
      <c r="H40" s="7">
        <f t="shared" si="3"/>
        <v>0.23979766097298286</v>
      </c>
      <c r="I40" s="7">
        <f t="shared" si="4"/>
        <v>-2.0601105083584779</v>
      </c>
      <c r="J40" s="27"/>
      <c r="K40" s="27"/>
      <c r="L40" s="27"/>
      <c r="M40" s="27"/>
      <c r="N40" s="27"/>
      <c r="O40" s="27"/>
    </row>
    <row r="41" spans="1:15">
      <c r="A41" s="7" t="s">
        <v>0</v>
      </c>
      <c r="B41" s="7" t="s">
        <v>20</v>
      </c>
      <c r="C41" s="7">
        <v>28.31</v>
      </c>
      <c r="D41" s="28"/>
      <c r="E41" s="7">
        <f>D32-C41</f>
        <v>-3.3766666666666652</v>
      </c>
      <c r="F41" s="7">
        <f t="shared" si="1"/>
        <v>9.2630477438740713E-2</v>
      </c>
      <c r="G41" s="7">
        <f t="shared" ref="G41:G49" si="5">GEOMEAN(F23)</f>
        <v>1.3409652001325314</v>
      </c>
      <c r="H41" s="7">
        <f t="shared" si="3"/>
        <v>6.9077465567030205E-2</v>
      </c>
      <c r="I41" s="7">
        <f t="shared" si="4"/>
        <v>-3.8556410380160604</v>
      </c>
      <c r="J41" s="25">
        <f>GEOMEAN(H41:H43)</f>
        <v>5.7116214335339026E-2</v>
      </c>
      <c r="K41" s="25">
        <f>LOG(J41,2)</f>
        <v>-4.1299558291161338</v>
      </c>
      <c r="L41" s="25">
        <f>STDEV(I41:I43)</f>
        <v>0.45063793664235002</v>
      </c>
      <c r="M41" s="25">
        <f>L41/SQRT(COUNT(I41:I43))</f>
        <v>0.26017593402751832</v>
      </c>
      <c r="N41" s="25">
        <f>2^(K41+M41)-J41</f>
        <v>1.1287577228625688E-2</v>
      </c>
      <c r="O41" s="25">
        <f>J41-2^(K41-M41)</f>
        <v>9.4249699552694105E-3</v>
      </c>
    </row>
    <row r="42" spans="1:15">
      <c r="A42" s="7" t="s">
        <v>0</v>
      </c>
      <c r="B42" s="7" t="s">
        <v>21</v>
      </c>
      <c r="C42" s="7">
        <v>30.37</v>
      </c>
      <c r="D42" s="28"/>
      <c r="E42" s="7">
        <f>D32-C42</f>
        <v>-5.4366666666666674</v>
      </c>
      <c r="F42" s="7">
        <f t="shared" si="1"/>
        <v>2.1697134641262859E-2</v>
      </c>
      <c r="G42" s="7">
        <f t="shared" si="5"/>
        <v>0.54476091613887545</v>
      </c>
      <c r="H42" s="7">
        <f t="shared" si="3"/>
        <v>3.9828728527454831E-2</v>
      </c>
      <c r="I42" s="7">
        <f t="shared" si="4"/>
        <v>-4.6500467652173567</v>
      </c>
      <c r="J42" s="26"/>
      <c r="K42" s="26"/>
      <c r="L42" s="26"/>
      <c r="M42" s="26"/>
      <c r="N42" s="26"/>
      <c r="O42" s="26"/>
    </row>
    <row r="43" spans="1:15">
      <c r="A43" s="7" t="s">
        <v>0</v>
      </c>
      <c r="B43" s="7" t="s">
        <v>22</v>
      </c>
      <c r="C43" s="7">
        <v>28.26</v>
      </c>
      <c r="D43" s="28"/>
      <c r="E43" s="7">
        <f>D32-C43</f>
        <v>-3.326666666666668</v>
      </c>
      <c r="F43" s="7">
        <f t="shared" si="1"/>
        <v>9.5951926020255249E-2</v>
      </c>
      <c r="G43" s="7">
        <f t="shared" si="5"/>
        <v>1.4167991581120574</v>
      </c>
      <c r="H43" s="7">
        <f t="shared" si="3"/>
        <v>6.7724437490572123E-2</v>
      </c>
      <c r="I43" s="7">
        <f t="shared" si="4"/>
        <v>-3.8841796841149843</v>
      </c>
      <c r="J43" s="27"/>
      <c r="K43" s="27"/>
      <c r="L43" s="27"/>
      <c r="M43" s="27"/>
      <c r="N43" s="27"/>
      <c r="O43" s="27"/>
    </row>
    <row r="44" spans="1:15">
      <c r="A44" s="7" t="s">
        <v>0</v>
      </c>
      <c r="B44" s="7" t="s">
        <v>23</v>
      </c>
      <c r="C44" s="7">
        <v>25.08</v>
      </c>
      <c r="D44" s="28"/>
      <c r="E44" s="7">
        <f>D32-C44</f>
        <v>-0.14666666666666472</v>
      </c>
      <c r="F44" s="7">
        <f>2.023^E44</f>
        <v>0.9018215392643949</v>
      </c>
      <c r="G44" s="7">
        <f>GEOMEAN(F26)</f>
        <v>0.47151187741475065</v>
      </c>
      <c r="H44" s="7">
        <f>F44/G44</f>
        <v>1.9126168023783117</v>
      </c>
      <c r="I44" s="7">
        <f t="shared" si="4"/>
        <v>0.93554785502957183</v>
      </c>
      <c r="J44" s="25">
        <f>GEOMEAN(H44:H46)</f>
        <v>0.70283185149289829</v>
      </c>
      <c r="K44" s="25">
        <f>LOG(J44,2)</f>
        <v>-0.50874852085810651</v>
      </c>
      <c r="L44" s="25">
        <f>STDEV(I44:I46)</f>
        <v>1.2774368906512905</v>
      </c>
      <c r="M44" s="25">
        <f>L44/SQRT(COUNT(I44:I46))</f>
        <v>0.73752853269028118</v>
      </c>
      <c r="N44" s="25">
        <f>2^(K44+M44)-J44</f>
        <v>0.46901173095165938</v>
      </c>
      <c r="O44" s="25">
        <f>J44-2^(K44-M44)</f>
        <v>0.28129725517547016</v>
      </c>
    </row>
    <row r="45" spans="1:15">
      <c r="A45" s="7" t="s">
        <v>0</v>
      </c>
      <c r="B45" s="7" t="s">
        <v>24</v>
      </c>
      <c r="C45" s="7">
        <v>25.3</v>
      </c>
      <c r="D45" s="28"/>
      <c r="E45" s="7">
        <f>D32-C45</f>
        <v>-0.36666666666666714</v>
      </c>
      <c r="F45" s="7">
        <f t="shared" si="1"/>
        <v>0.7723275191396356</v>
      </c>
      <c r="G45" s="7">
        <f t="shared" si="5"/>
        <v>2.1700106018572449</v>
      </c>
      <c r="H45" s="7">
        <f t="shared" si="3"/>
        <v>0.35590956029367982</v>
      </c>
      <c r="I45" s="7">
        <f t="shared" si="4"/>
        <v>-1.4904174084486714</v>
      </c>
      <c r="J45" s="26"/>
      <c r="K45" s="26"/>
      <c r="L45" s="26"/>
      <c r="M45" s="26"/>
      <c r="N45" s="26"/>
      <c r="O45" s="26"/>
    </row>
    <row r="46" spans="1:15">
      <c r="A46" s="7" t="s">
        <v>0</v>
      </c>
      <c r="B46" s="7" t="s">
        <v>25</v>
      </c>
      <c r="C46" s="7">
        <v>25.17</v>
      </c>
      <c r="D46" s="28"/>
      <c r="E46" s="7">
        <f>D32-C46</f>
        <v>-0.23666666666666814</v>
      </c>
      <c r="F46" s="7">
        <f t="shared" si="1"/>
        <v>0.84641036770809153</v>
      </c>
      <c r="G46" s="7">
        <f t="shared" si="5"/>
        <v>1.6595650886271851</v>
      </c>
      <c r="H46" s="7">
        <f t="shared" si="3"/>
        <v>0.51001938610811204</v>
      </c>
      <c r="I46" s="7">
        <f t="shared" si="4"/>
        <v>-0.97137600915521982</v>
      </c>
      <c r="J46" s="27"/>
      <c r="K46" s="27"/>
      <c r="L46" s="27"/>
      <c r="M46" s="27"/>
      <c r="N46" s="27"/>
      <c r="O46" s="27"/>
    </row>
    <row r="47" spans="1:15">
      <c r="A47" s="7" t="s">
        <v>0</v>
      </c>
      <c r="B47" s="7" t="s">
        <v>26</v>
      </c>
      <c r="C47" s="7">
        <v>28.91</v>
      </c>
      <c r="D47" s="28"/>
      <c r="E47" s="7">
        <f>D32-C47</f>
        <v>-3.9766666666666666</v>
      </c>
      <c r="F47" s="7">
        <f t="shared" si="1"/>
        <v>6.0695483149151096E-2</v>
      </c>
      <c r="G47" s="7">
        <f t="shared" si="5"/>
        <v>0.20802582124721325</v>
      </c>
      <c r="H47" s="7">
        <f t="shared" si="3"/>
        <v>0.29176898706734072</v>
      </c>
      <c r="I47" s="7">
        <f t="shared" si="4"/>
        <v>-1.7771015515285873</v>
      </c>
      <c r="J47" s="25">
        <f>GEOMEAN(H47:H49)</f>
        <v>0.22217724862421731</v>
      </c>
      <c r="K47" s="25">
        <f>LOG(J47,2)</f>
        <v>-2.1702170053320136</v>
      </c>
      <c r="L47" s="25">
        <f>STDEV(I47:I49)</f>
        <v>0.73561512691464526</v>
      </c>
      <c r="M47" s="25">
        <f>L47/SQRT(COUNT(I47:I49))</f>
        <v>0.42470759154413118</v>
      </c>
      <c r="N47" s="25">
        <f>2^(K47+M47)-J47</f>
        <v>7.6051364395396698E-2</v>
      </c>
      <c r="O47" s="25">
        <f>J47-2^(K47-M47)</f>
        <v>5.665748408378149E-2</v>
      </c>
    </row>
    <row r="48" spans="1:15">
      <c r="A48" s="7" t="s">
        <v>0</v>
      </c>
      <c r="B48" s="7" t="s">
        <v>27</v>
      </c>
      <c r="C48" s="7">
        <v>28.98</v>
      </c>
      <c r="D48" s="28"/>
      <c r="E48" s="7">
        <f>D32-C48</f>
        <v>-4.0466666666666669</v>
      </c>
      <c r="F48" s="7">
        <f t="shared" si="1"/>
        <v>5.7774561914861973E-2</v>
      </c>
      <c r="G48" s="7">
        <f t="shared" si="5"/>
        <v>0.46828073278638005</v>
      </c>
      <c r="H48" s="7">
        <f t="shared" si="3"/>
        <v>0.12337591079412941</v>
      </c>
      <c r="I48" s="7">
        <f t="shared" si="4"/>
        <v>-3.0188673598038771</v>
      </c>
      <c r="J48" s="26"/>
      <c r="K48" s="26"/>
      <c r="L48" s="26"/>
      <c r="M48" s="26"/>
      <c r="N48" s="26"/>
      <c r="O48" s="26"/>
    </row>
    <row r="49" spans="1:15">
      <c r="A49" s="7" t="s">
        <v>0</v>
      </c>
      <c r="B49" s="7" t="s">
        <v>28</v>
      </c>
      <c r="C49" s="7">
        <v>30.82</v>
      </c>
      <c r="D49" s="28"/>
      <c r="E49" s="7">
        <f>D32-C49</f>
        <v>-5.8866666666666667</v>
      </c>
      <c r="F49" s="7">
        <f t="shared" si="1"/>
        <v>1.5801715442711008E-2</v>
      </c>
      <c r="G49" s="7">
        <f t="shared" si="5"/>
        <v>5.1865071780339049E-2</v>
      </c>
      <c r="H49" s="7">
        <f t="shared" si="3"/>
        <v>0.30466969195829985</v>
      </c>
      <c r="I49" s="7">
        <f t="shared" si="4"/>
        <v>-1.7146821046635756</v>
      </c>
      <c r="J49" s="27"/>
      <c r="K49" s="27"/>
      <c r="L49" s="27"/>
      <c r="M49" s="27"/>
      <c r="N49" s="27"/>
      <c r="O49" s="27"/>
    </row>
    <row r="52" spans="1:15">
      <c r="A52" s="18"/>
      <c r="B52" s="18"/>
      <c r="C52" s="18"/>
      <c r="D52" s="18"/>
      <c r="E52" s="18"/>
      <c r="F52" s="18"/>
    </row>
    <row r="53" spans="1:15">
      <c r="A53" s="18"/>
      <c r="B53" s="18"/>
      <c r="C53" s="18"/>
      <c r="D53" s="18"/>
      <c r="E53" s="18"/>
      <c r="F53" s="18"/>
      <c r="H53" s="18"/>
    </row>
    <row r="54" spans="1:15">
      <c r="A54" s="18"/>
      <c r="B54" s="18"/>
      <c r="C54" s="18"/>
      <c r="D54" s="18"/>
      <c r="E54" s="18"/>
      <c r="F54" s="18"/>
      <c r="H54" s="18"/>
    </row>
    <row r="55" spans="1:15">
      <c r="A55" s="18"/>
      <c r="B55" s="18"/>
      <c r="C55" s="18"/>
      <c r="D55" s="18"/>
      <c r="E55" s="18"/>
      <c r="F55" s="18"/>
    </row>
    <row r="56" spans="1:15">
      <c r="A56" s="18"/>
      <c r="B56" s="18"/>
      <c r="C56" s="18"/>
      <c r="D56" s="18"/>
      <c r="E56" s="18"/>
      <c r="F56" s="18"/>
      <c r="H56" s="18"/>
    </row>
    <row r="57" spans="1:15">
      <c r="A57" s="18"/>
      <c r="B57" s="18"/>
      <c r="C57" s="18"/>
      <c r="D57" s="18"/>
      <c r="E57" s="18"/>
      <c r="F57" s="18"/>
      <c r="H57" s="18"/>
    </row>
    <row r="58" spans="1:15">
      <c r="A58" s="18" t="s">
        <v>57</v>
      </c>
      <c r="B58" s="18"/>
      <c r="C58" s="18"/>
      <c r="D58" s="18"/>
      <c r="E58" s="18"/>
      <c r="F58" s="18"/>
    </row>
    <row r="59" spans="1:15">
      <c r="A59" s="12">
        <v>1</v>
      </c>
      <c r="B59" s="12">
        <v>2</v>
      </c>
      <c r="C59" s="12">
        <v>3</v>
      </c>
      <c r="D59" s="12">
        <v>4</v>
      </c>
      <c r="E59" s="12">
        <v>5</v>
      </c>
      <c r="F59" s="12">
        <v>6</v>
      </c>
      <c r="G59" s="12">
        <v>7</v>
      </c>
      <c r="H59" s="12">
        <v>8</v>
      </c>
      <c r="I59" s="12">
        <v>9</v>
      </c>
      <c r="J59" s="12">
        <v>10</v>
      </c>
      <c r="K59" s="12">
        <v>11</v>
      </c>
      <c r="L59" s="12">
        <v>12</v>
      </c>
      <c r="M59" s="12">
        <v>13</v>
      </c>
      <c r="N59" s="12">
        <v>14</v>
      </c>
      <c r="O59" s="12">
        <v>15</v>
      </c>
    </row>
    <row r="60" spans="1:15" ht="66">
      <c r="A60" s="13" t="s">
        <v>4</v>
      </c>
      <c r="B60" s="13" t="s">
        <v>5</v>
      </c>
      <c r="C60" s="13" t="s">
        <v>6</v>
      </c>
      <c r="D60" s="13" t="s">
        <v>29</v>
      </c>
      <c r="E60" s="13" t="s">
        <v>49</v>
      </c>
      <c r="F60" s="13" t="s">
        <v>7</v>
      </c>
      <c r="G60" s="13" t="s">
        <v>8</v>
      </c>
      <c r="H60" s="13" t="s">
        <v>3</v>
      </c>
      <c r="I60" s="13" t="s">
        <v>50</v>
      </c>
      <c r="J60" s="13" t="s">
        <v>9</v>
      </c>
      <c r="K60" s="13" t="s">
        <v>10</v>
      </c>
      <c r="L60" s="13" t="s">
        <v>11</v>
      </c>
      <c r="M60" s="13" t="s">
        <v>32</v>
      </c>
      <c r="N60" s="13" t="s">
        <v>12</v>
      </c>
      <c r="O60" s="13" t="s">
        <v>13</v>
      </c>
    </row>
    <row r="61" spans="1:15">
      <c r="A61" s="14" t="s">
        <v>2</v>
      </c>
      <c r="B61" s="15" t="s">
        <v>15</v>
      </c>
      <c r="C61" s="15">
        <v>21.72</v>
      </c>
      <c r="D61" s="38">
        <f>(C82+C83+C84)/3</f>
        <v>23.496666666666666</v>
      </c>
      <c r="E61" s="15">
        <f>D61-C61</f>
        <v>1.7766666666666673</v>
      </c>
      <c r="F61" s="15">
        <f t="shared" ref="F61:F84" si="6">1.989^E61</f>
        <v>3.3929266010548043</v>
      </c>
      <c r="G61" s="44"/>
      <c r="H61" s="45"/>
      <c r="I61" s="45"/>
      <c r="J61" s="45"/>
      <c r="K61" s="45"/>
      <c r="L61" s="45"/>
      <c r="M61" s="45"/>
      <c r="N61" s="45"/>
      <c r="O61" s="46"/>
    </row>
    <row r="62" spans="1:15">
      <c r="A62" s="14" t="s">
        <v>2</v>
      </c>
      <c r="B62" s="15" t="s">
        <v>16</v>
      </c>
      <c r="C62" s="15">
        <v>21.15</v>
      </c>
      <c r="D62" s="39"/>
      <c r="E62" s="15">
        <f>D61-C62</f>
        <v>2.3466666666666676</v>
      </c>
      <c r="F62" s="15">
        <f t="shared" si="6"/>
        <v>5.0210701738859802</v>
      </c>
      <c r="G62" s="47"/>
      <c r="H62" s="48"/>
      <c r="I62" s="48"/>
      <c r="J62" s="48"/>
      <c r="K62" s="48"/>
      <c r="L62" s="48"/>
      <c r="M62" s="48"/>
      <c r="N62" s="48"/>
      <c r="O62" s="49"/>
    </row>
    <row r="63" spans="1:15">
      <c r="A63" s="14" t="s">
        <v>2</v>
      </c>
      <c r="B63" s="15" t="s">
        <v>17</v>
      </c>
      <c r="C63" s="15">
        <v>20.72</v>
      </c>
      <c r="D63" s="39"/>
      <c r="E63" s="15">
        <f>D61-C63</f>
        <v>2.7766666666666673</v>
      </c>
      <c r="F63" s="15">
        <f t="shared" si="6"/>
        <v>6.7485310094980058</v>
      </c>
      <c r="G63" s="47"/>
      <c r="H63" s="48"/>
      <c r="I63" s="48"/>
      <c r="J63" s="48"/>
      <c r="K63" s="48"/>
      <c r="L63" s="48"/>
      <c r="M63" s="48"/>
      <c r="N63" s="48"/>
      <c r="O63" s="49"/>
    </row>
    <row r="64" spans="1:15">
      <c r="A64" s="14" t="s">
        <v>2</v>
      </c>
      <c r="B64" s="15" t="s">
        <v>14</v>
      </c>
      <c r="C64" s="15">
        <v>21.35</v>
      </c>
      <c r="D64" s="39"/>
      <c r="E64" s="15">
        <f>D61-C64</f>
        <v>2.1466666666666647</v>
      </c>
      <c r="F64" s="15">
        <f t="shared" si="6"/>
        <v>4.3759196045975015</v>
      </c>
      <c r="G64" s="47"/>
      <c r="H64" s="48"/>
      <c r="I64" s="48"/>
      <c r="J64" s="48"/>
      <c r="K64" s="48"/>
      <c r="L64" s="48"/>
      <c r="M64" s="48"/>
      <c r="N64" s="48"/>
      <c r="O64" s="49"/>
    </row>
    <row r="65" spans="1:15">
      <c r="A65" s="14" t="s">
        <v>2</v>
      </c>
      <c r="B65" s="15" t="s">
        <v>18</v>
      </c>
      <c r="C65" s="15">
        <v>22.81</v>
      </c>
      <c r="D65" s="39"/>
      <c r="E65" s="15">
        <f>D61-C65</f>
        <v>0.68666666666666742</v>
      </c>
      <c r="F65" s="15">
        <f t="shared" si="6"/>
        <v>1.6034763214414676</v>
      </c>
      <c r="G65" s="47"/>
      <c r="H65" s="48"/>
      <c r="I65" s="48"/>
      <c r="J65" s="48"/>
      <c r="K65" s="48"/>
      <c r="L65" s="48"/>
      <c r="M65" s="48"/>
      <c r="N65" s="48"/>
      <c r="O65" s="49"/>
    </row>
    <row r="66" spans="1:15">
      <c r="A66" s="14" t="s">
        <v>2</v>
      </c>
      <c r="B66" s="15" t="s">
        <v>19</v>
      </c>
      <c r="C66" s="15">
        <v>22.37</v>
      </c>
      <c r="D66" s="39"/>
      <c r="E66" s="15">
        <f>D61-C66</f>
        <v>1.1266666666666652</v>
      </c>
      <c r="F66" s="15">
        <f t="shared" si="6"/>
        <v>2.1700106018572449</v>
      </c>
      <c r="G66" s="47"/>
      <c r="H66" s="48"/>
      <c r="I66" s="48"/>
      <c r="J66" s="48"/>
      <c r="K66" s="48"/>
      <c r="L66" s="48"/>
      <c r="M66" s="48"/>
      <c r="N66" s="48"/>
      <c r="O66" s="49"/>
    </row>
    <row r="67" spans="1:15">
      <c r="A67" s="14" t="s">
        <v>2</v>
      </c>
      <c r="B67" s="15" t="s">
        <v>46</v>
      </c>
      <c r="C67" s="15">
        <v>21.63</v>
      </c>
      <c r="D67" s="39"/>
      <c r="E67" s="15">
        <f>D61-C67</f>
        <v>1.8666666666666671</v>
      </c>
      <c r="F67" s="15">
        <f t="shared" si="6"/>
        <v>3.6095378078949816</v>
      </c>
      <c r="G67" s="47"/>
      <c r="H67" s="48"/>
      <c r="I67" s="48"/>
      <c r="J67" s="48"/>
      <c r="K67" s="48"/>
      <c r="L67" s="48"/>
      <c r="M67" s="48"/>
      <c r="N67" s="48"/>
      <c r="O67" s="49"/>
    </row>
    <row r="68" spans="1:15">
      <c r="A68" s="14" t="s">
        <v>2</v>
      </c>
      <c r="B68" s="15" t="s">
        <v>47</v>
      </c>
      <c r="C68" s="15">
        <v>21.41</v>
      </c>
      <c r="D68" s="39"/>
      <c r="E68" s="15">
        <f>D61-C68</f>
        <v>2.086666666666666</v>
      </c>
      <c r="F68" s="15">
        <f t="shared" si="6"/>
        <v>4.1990519476780932</v>
      </c>
      <c r="G68" s="47"/>
      <c r="H68" s="48"/>
      <c r="I68" s="48"/>
      <c r="J68" s="48"/>
      <c r="K68" s="48"/>
      <c r="L68" s="48"/>
      <c r="M68" s="48"/>
      <c r="N68" s="48"/>
      <c r="O68" s="49"/>
    </row>
    <row r="69" spans="1:15">
      <c r="A69" s="14" t="s">
        <v>2</v>
      </c>
      <c r="B69" s="15" t="s">
        <v>48</v>
      </c>
      <c r="C69" s="15">
        <v>21.9</v>
      </c>
      <c r="D69" s="39"/>
      <c r="E69" s="15">
        <f>D61-C69</f>
        <v>1.5966666666666676</v>
      </c>
      <c r="F69" s="15">
        <f t="shared" si="6"/>
        <v>2.9979211339953289</v>
      </c>
      <c r="G69" s="47"/>
      <c r="H69" s="48"/>
      <c r="I69" s="48"/>
      <c r="J69" s="48"/>
      <c r="K69" s="48"/>
      <c r="L69" s="48"/>
      <c r="M69" s="48"/>
      <c r="N69" s="48"/>
      <c r="O69" s="49"/>
    </row>
    <row r="70" spans="1:15">
      <c r="A70" s="14" t="s">
        <v>2</v>
      </c>
      <c r="B70" s="15" t="s">
        <v>20</v>
      </c>
      <c r="C70" s="15">
        <v>21.55</v>
      </c>
      <c r="D70" s="39"/>
      <c r="E70" s="15">
        <f>D61-C70</f>
        <v>1.9466666666666654</v>
      </c>
      <c r="F70" s="15">
        <f t="shared" si="6"/>
        <v>3.8136635662833163</v>
      </c>
      <c r="G70" s="47"/>
      <c r="H70" s="48"/>
      <c r="I70" s="48"/>
      <c r="J70" s="48"/>
      <c r="K70" s="48"/>
      <c r="L70" s="48"/>
      <c r="M70" s="48"/>
      <c r="N70" s="48"/>
      <c r="O70" s="49"/>
    </row>
    <row r="71" spans="1:15">
      <c r="A71" s="14" t="s">
        <v>2</v>
      </c>
      <c r="B71" s="15" t="s">
        <v>21</v>
      </c>
      <c r="C71" s="15">
        <v>23.33</v>
      </c>
      <c r="D71" s="39"/>
      <c r="E71" s="15">
        <f>D61-C71</f>
        <v>0.16666666666666785</v>
      </c>
      <c r="F71" s="15">
        <f t="shared" si="6"/>
        <v>1.1214307588589636</v>
      </c>
      <c r="G71" s="47"/>
      <c r="H71" s="48"/>
      <c r="I71" s="48"/>
      <c r="J71" s="48"/>
      <c r="K71" s="48"/>
      <c r="L71" s="48"/>
      <c r="M71" s="48"/>
      <c r="N71" s="48"/>
      <c r="O71" s="49"/>
    </row>
    <row r="72" spans="1:15">
      <c r="A72" s="14" t="s">
        <v>2</v>
      </c>
      <c r="B72" s="15" t="s">
        <v>22</v>
      </c>
      <c r="C72" s="15">
        <v>21.62</v>
      </c>
      <c r="D72" s="39"/>
      <c r="E72" s="15">
        <f>D61-C72</f>
        <v>1.8766666666666652</v>
      </c>
      <c r="F72" s="15">
        <f t="shared" si="6"/>
        <v>3.6344436771360225</v>
      </c>
      <c r="G72" s="47"/>
      <c r="H72" s="48"/>
      <c r="I72" s="48"/>
      <c r="J72" s="48"/>
      <c r="K72" s="48"/>
      <c r="L72" s="48"/>
      <c r="M72" s="48"/>
      <c r="N72" s="48"/>
      <c r="O72" s="49"/>
    </row>
    <row r="73" spans="1:15">
      <c r="A73" s="14" t="s">
        <v>2</v>
      </c>
      <c r="B73" s="15" t="s">
        <v>23</v>
      </c>
      <c r="C73" s="15">
        <v>23.07</v>
      </c>
      <c r="D73" s="39"/>
      <c r="E73" s="15">
        <f>D61-C73</f>
        <v>0.42666666666666586</v>
      </c>
      <c r="F73" s="15">
        <f t="shared" si="6"/>
        <v>1.3409652001325314</v>
      </c>
      <c r="G73" s="47"/>
      <c r="H73" s="48"/>
      <c r="I73" s="48"/>
      <c r="J73" s="48"/>
      <c r="K73" s="48"/>
      <c r="L73" s="48"/>
      <c r="M73" s="48"/>
      <c r="N73" s="48"/>
      <c r="O73" s="49"/>
    </row>
    <row r="74" spans="1:15">
      <c r="A74" s="14" t="s">
        <v>2</v>
      </c>
      <c r="B74" s="15" t="s">
        <v>24</v>
      </c>
      <c r="C74" s="15">
        <v>21.2</v>
      </c>
      <c r="D74" s="39"/>
      <c r="E74" s="15">
        <f>D61-C74</f>
        <v>2.2966666666666669</v>
      </c>
      <c r="F74" s="15">
        <f t="shared" si="6"/>
        <v>4.8513717161778684</v>
      </c>
      <c r="G74" s="47"/>
      <c r="H74" s="48"/>
      <c r="I74" s="48"/>
      <c r="J74" s="48"/>
      <c r="K74" s="48"/>
      <c r="L74" s="48"/>
      <c r="M74" s="48"/>
      <c r="N74" s="48"/>
      <c r="O74" s="49"/>
    </row>
    <row r="75" spans="1:15">
      <c r="A75" s="14" t="s">
        <v>2</v>
      </c>
      <c r="B75" s="15" t="s">
        <v>25</v>
      </c>
      <c r="C75" s="15">
        <v>21.82</v>
      </c>
      <c r="D75" s="39"/>
      <c r="E75" s="15">
        <f>D61-C75</f>
        <v>1.6766666666666659</v>
      </c>
      <c r="F75" s="15">
        <f t="shared" si="6"/>
        <v>3.1674588858168273</v>
      </c>
      <c r="G75" s="47"/>
      <c r="H75" s="48"/>
      <c r="I75" s="48"/>
      <c r="J75" s="48"/>
      <c r="K75" s="48"/>
      <c r="L75" s="48"/>
      <c r="M75" s="48"/>
      <c r="N75" s="48"/>
      <c r="O75" s="49"/>
    </row>
    <row r="76" spans="1:15">
      <c r="A76" s="14" t="s">
        <v>1</v>
      </c>
      <c r="B76" s="15" t="s">
        <v>26</v>
      </c>
      <c r="C76" s="15">
        <v>24.2</v>
      </c>
      <c r="D76" s="39"/>
      <c r="E76" s="15">
        <f>D61-C76</f>
        <v>-0.70333333333333314</v>
      </c>
      <c r="F76" s="15">
        <f t="shared" si="6"/>
        <v>0.61653850150464162</v>
      </c>
      <c r="G76" s="47"/>
      <c r="H76" s="48"/>
      <c r="I76" s="48"/>
      <c r="J76" s="48"/>
      <c r="K76" s="48"/>
      <c r="L76" s="48"/>
      <c r="M76" s="48"/>
      <c r="N76" s="48"/>
      <c r="O76" s="49"/>
    </row>
    <row r="77" spans="1:15">
      <c r="A77" s="14" t="s">
        <v>1</v>
      </c>
      <c r="B77" s="15" t="s">
        <v>27</v>
      </c>
      <c r="C77" s="15">
        <v>23.49</v>
      </c>
      <c r="D77" s="39"/>
      <c r="E77" s="15">
        <f>D61-C77</f>
        <v>6.6666666666677088E-3</v>
      </c>
      <c r="F77" s="15">
        <f t="shared" si="6"/>
        <v>1.0045947369130528</v>
      </c>
      <c r="G77" s="47"/>
      <c r="H77" s="48"/>
      <c r="I77" s="48"/>
      <c r="J77" s="48"/>
      <c r="K77" s="48"/>
      <c r="L77" s="48"/>
      <c r="M77" s="48"/>
      <c r="N77" s="48"/>
      <c r="O77" s="49"/>
    </row>
    <row r="78" spans="1:15">
      <c r="A78" s="14" t="s">
        <v>1</v>
      </c>
      <c r="B78" s="15" t="s">
        <v>28</v>
      </c>
      <c r="C78" s="15">
        <v>26.38</v>
      </c>
      <c r="D78" s="39"/>
      <c r="E78" s="15">
        <f>D61-C78</f>
        <v>-2.8833333333333329</v>
      </c>
      <c r="F78" s="15">
        <f t="shared" si="6"/>
        <v>0.13770077207923503</v>
      </c>
      <c r="G78" s="47"/>
      <c r="H78" s="48"/>
      <c r="I78" s="48"/>
      <c r="J78" s="48"/>
      <c r="K78" s="48"/>
      <c r="L78" s="48"/>
      <c r="M78" s="48"/>
      <c r="N78" s="48"/>
      <c r="O78" s="49"/>
    </row>
    <row r="79" spans="1:15">
      <c r="A79" s="14" t="s">
        <v>2</v>
      </c>
      <c r="B79" s="15" t="s">
        <v>39</v>
      </c>
      <c r="C79" s="15">
        <v>21.49</v>
      </c>
      <c r="D79" s="39"/>
      <c r="E79" s="15">
        <f>D61-C79</f>
        <v>2.0066666666666677</v>
      </c>
      <c r="F79" s="15">
        <f t="shared" si="6"/>
        <v>3.9742983351912042</v>
      </c>
      <c r="G79" s="47"/>
      <c r="H79" s="48"/>
      <c r="I79" s="48"/>
      <c r="J79" s="48"/>
      <c r="K79" s="48"/>
      <c r="L79" s="48"/>
      <c r="M79" s="48"/>
      <c r="N79" s="48"/>
      <c r="O79" s="49"/>
    </row>
    <row r="80" spans="1:15">
      <c r="A80" s="14" t="s">
        <v>2</v>
      </c>
      <c r="B80" s="15" t="s">
        <v>40</v>
      </c>
      <c r="C80" s="15">
        <v>21.21</v>
      </c>
      <c r="D80" s="39"/>
      <c r="E80" s="15">
        <f>D61-C80</f>
        <v>2.2866666666666653</v>
      </c>
      <c r="F80" s="15">
        <f t="shared" si="6"/>
        <v>4.8181265649700036</v>
      </c>
      <c r="G80" s="47"/>
      <c r="H80" s="48"/>
      <c r="I80" s="48"/>
      <c r="J80" s="48"/>
      <c r="K80" s="48"/>
      <c r="L80" s="48"/>
      <c r="M80" s="48"/>
      <c r="N80" s="48"/>
      <c r="O80" s="49"/>
    </row>
    <row r="81" spans="1:15">
      <c r="A81" s="14" t="s">
        <v>2</v>
      </c>
      <c r="B81" s="15" t="s">
        <v>41</v>
      </c>
      <c r="C81" s="15">
        <v>21.31</v>
      </c>
      <c r="D81" s="39"/>
      <c r="E81" s="15">
        <f>D61-C81</f>
        <v>2.1866666666666674</v>
      </c>
      <c r="F81" s="15">
        <f t="shared" si="6"/>
        <v>4.4979510598490178</v>
      </c>
      <c r="G81" s="47"/>
      <c r="H81" s="48"/>
      <c r="I81" s="48"/>
      <c r="J81" s="48"/>
      <c r="K81" s="48"/>
      <c r="L81" s="48"/>
      <c r="M81" s="48"/>
      <c r="N81" s="48"/>
      <c r="O81" s="49"/>
    </row>
    <row r="82" spans="1:15">
      <c r="A82" s="14" t="s">
        <v>2</v>
      </c>
      <c r="B82" s="15" t="s">
        <v>42</v>
      </c>
      <c r="C82" s="15">
        <v>23.82</v>
      </c>
      <c r="D82" s="39"/>
      <c r="E82" s="15">
        <f>D61-C82</f>
        <v>-0.32333333333333414</v>
      </c>
      <c r="F82" s="15">
        <f t="shared" si="6"/>
        <v>0.80064762574674198</v>
      </c>
      <c r="G82" s="47"/>
      <c r="H82" s="48"/>
      <c r="I82" s="48"/>
      <c r="J82" s="48"/>
      <c r="K82" s="48"/>
      <c r="L82" s="48"/>
      <c r="M82" s="48"/>
      <c r="N82" s="48"/>
      <c r="O82" s="49"/>
    </row>
    <row r="83" spans="1:15">
      <c r="A83" s="14" t="s">
        <v>2</v>
      </c>
      <c r="B83" s="15" t="s">
        <v>43</v>
      </c>
      <c r="C83" s="15">
        <v>23.86</v>
      </c>
      <c r="D83" s="39"/>
      <c r="E83" s="15">
        <f>D61-C83</f>
        <v>-0.36333333333333329</v>
      </c>
      <c r="F83" s="15">
        <f t="shared" si="6"/>
        <v>0.77892569200102058</v>
      </c>
      <c r="G83" s="47"/>
      <c r="H83" s="48"/>
      <c r="I83" s="48"/>
      <c r="J83" s="48"/>
      <c r="K83" s="48"/>
      <c r="L83" s="48"/>
      <c r="M83" s="48"/>
      <c r="N83" s="48"/>
      <c r="O83" s="49"/>
    </row>
    <row r="84" spans="1:15">
      <c r="A84" s="14" t="s">
        <v>2</v>
      </c>
      <c r="B84" s="15" t="s">
        <v>44</v>
      </c>
      <c r="C84" s="15">
        <v>22.81</v>
      </c>
      <c r="D84" s="40"/>
      <c r="E84" s="15">
        <f>D61-C84</f>
        <v>0.68666666666666742</v>
      </c>
      <c r="F84" s="15">
        <f t="shared" si="6"/>
        <v>1.6034763214414676</v>
      </c>
      <c r="G84" s="50"/>
      <c r="H84" s="51"/>
      <c r="I84" s="51"/>
      <c r="J84" s="51"/>
      <c r="K84" s="51"/>
      <c r="L84" s="51"/>
      <c r="M84" s="51"/>
      <c r="N84" s="51"/>
      <c r="O84" s="52"/>
    </row>
    <row r="85" spans="1:15">
      <c r="A85" s="14" t="s">
        <v>33</v>
      </c>
      <c r="B85" s="15" t="s">
        <v>15</v>
      </c>
      <c r="C85" s="16" t="s">
        <v>45</v>
      </c>
      <c r="D85" s="38">
        <f>(C106+C107+C108)/3</f>
        <v>33.949999999999996</v>
      </c>
      <c r="E85" s="16" t="s">
        <v>45</v>
      </c>
      <c r="F85" s="16" t="s">
        <v>45</v>
      </c>
      <c r="G85" s="15">
        <f t="shared" ref="G85:G108" si="7">GEOMEAN(F61)</f>
        <v>3.3929266010548043</v>
      </c>
      <c r="H85" s="16" t="s">
        <v>45</v>
      </c>
      <c r="I85" s="16" t="s">
        <v>45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</row>
    <row r="86" spans="1:15">
      <c r="A86" s="14" t="s">
        <v>33</v>
      </c>
      <c r="B86" s="15" t="s">
        <v>16</v>
      </c>
      <c r="C86" s="16" t="s">
        <v>45</v>
      </c>
      <c r="D86" s="39"/>
      <c r="E86" s="16" t="s">
        <v>45</v>
      </c>
      <c r="F86" s="16" t="s">
        <v>45</v>
      </c>
      <c r="G86" s="15">
        <f t="shared" si="7"/>
        <v>5.0210701738859802</v>
      </c>
      <c r="H86" s="16" t="s">
        <v>45</v>
      </c>
      <c r="I86" s="16" t="s">
        <v>45</v>
      </c>
      <c r="J86" s="39"/>
      <c r="K86" s="39"/>
      <c r="L86" s="39"/>
      <c r="M86" s="39"/>
      <c r="N86" s="39"/>
      <c r="O86" s="39"/>
    </row>
    <row r="87" spans="1:15">
      <c r="A87" s="14" t="s">
        <v>33</v>
      </c>
      <c r="B87" s="15" t="s">
        <v>17</v>
      </c>
      <c r="C87" s="16" t="s">
        <v>45</v>
      </c>
      <c r="D87" s="39"/>
      <c r="E87" s="16" t="s">
        <v>45</v>
      </c>
      <c r="F87" s="16" t="s">
        <v>45</v>
      </c>
      <c r="G87" s="15">
        <f t="shared" si="7"/>
        <v>6.7485310094980058</v>
      </c>
      <c r="H87" s="16" t="s">
        <v>45</v>
      </c>
      <c r="I87" s="16" t="s">
        <v>45</v>
      </c>
      <c r="J87" s="40"/>
      <c r="K87" s="40"/>
      <c r="L87" s="40"/>
      <c r="M87" s="40"/>
      <c r="N87" s="40"/>
      <c r="O87" s="40"/>
    </row>
    <row r="88" spans="1:15">
      <c r="A88" s="14" t="s">
        <v>33</v>
      </c>
      <c r="B88" s="15" t="s">
        <v>14</v>
      </c>
      <c r="C88" s="16" t="s">
        <v>45</v>
      </c>
      <c r="D88" s="39"/>
      <c r="E88" s="16" t="s">
        <v>45</v>
      </c>
      <c r="F88" s="16" t="s">
        <v>45</v>
      </c>
      <c r="G88" s="15">
        <f t="shared" si="7"/>
        <v>4.3759196045975015</v>
      </c>
      <c r="H88" s="16" t="s">
        <v>45</v>
      </c>
      <c r="I88" s="16" t="s">
        <v>45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</row>
    <row r="89" spans="1:15">
      <c r="A89" s="14" t="s">
        <v>33</v>
      </c>
      <c r="B89" s="15" t="s">
        <v>18</v>
      </c>
      <c r="C89" s="16" t="s">
        <v>45</v>
      </c>
      <c r="D89" s="39"/>
      <c r="E89" s="16" t="s">
        <v>45</v>
      </c>
      <c r="F89" s="16" t="s">
        <v>45</v>
      </c>
      <c r="G89" s="15">
        <f t="shared" si="7"/>
        <v>1.6034763214414676</v>
      </c>
      <c r="H89" s="16" t="s">
        <v>45</v>
      </c>
      <c r="I89" s="16" t="s">
        <v>45</v>
      </c>
      <c r="J89" s="39"/>
      <c r="K89" s="39"/>
      <c r="L89" s="39"/>
      <c r="M89" s="39"/>
      <c r="N89" s="39"/>
      <c r="O89" s="39"/>
    </row>
    <row r="90" spans="1:15">
      <c r="A90" s="14" t="s">
        <v>33</v>
      </c>
      <c r="B90" s="15" t="s">
        <v>19</v>
      </c>
      <c r="C90" s="16" t="s">
        <v>45</v>
      </c>
      <c r="D90" s="39"/>
      <c r="E90" s="16" t="s">
        <v>45</v>
      </c>
      <c r="F90" s="16" t="s">
        <v>45</v>
      </c>
      <c r="G90" s="15">
        <f t="shared" si="7"/>
        <v>2.1700106018572449</v>
      </c>
      <c r="H90" s="16" t="s">
        <v>45</v>
      </c>
      <c r="I90" s="16" t="s">
        <v>45</v>
      </c>
      <c r="J90" s="40"/>
      <c r="K90" s="40"/>
      <c r="L90" s="40"/>
      <c r="M90" s="40"/>
      <c r="N90" s="40"/>
      <c r="O90" s="40"/>
    </row>
    <row r="91" spans="1:15">
      <c r="A91" s="14" t="s">
        <v>33</v>
      </c>
      <c r="B91" s="15" t="s">
        <v>46</v>
      </c>
      <c r="C91" s="16" t="s">
        <v>45</v>
      </c>
      <c r="D91" s="39"/>
      <c r="E91" s="16" t="s">
        <v>45</v>
      </c>
      <c r="F91" s="16" t="s">
        <v>45</v>
      </c>
      <c r="G91" s="15">
        <f t="shared" si="7"/>
        <v>3.6095378078949816</v>
      </c>
      <c r="H91" s="16" t="s">
        <v>45</v>
      </c>
      <c r="I91" s="16" t="s">
        <v>45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</row>
    <row r="92" spans="1:15">
      <c r="A92" s="14" t="s">
        <v>33</v>
      </c>
      <c r="B92" s="15" t="s">
        <v>47</v>
      </c>
      <c r="C92" s="16" t="s">
        <v>45</v>
      </c>
      <c r="D92" s="39"/>
      <c r="E92" s="16" t="s">
        <v>45</v>
      </c>
      <c r="F92" s="16" t="s">
        <v>45</v>
      </c>
      <c r="G92" s="15">
        <f t="shared" si="7"/>
        <v>4.1990519476780932</v>
      </c>
      <c r="H92" s="16" t="s">
        <v>45</v>
      </c>
      <c r="I92" s="16" t="s">
        <v>45</v>
      </c>
      <c r="J92" s="39"/>
      <c r="K92" s="39"/>
      <c r="L92" s="39"/>
      <c r="M92" s="39"/>
      <c r="N92" s="39"/>
      <c r="O92" s="39"/>
    </row>
    <row r="93" spans="1:15">
      <c r="A93" s="14" t="s">
        <v>33</v>
      </c>
      <c r="B93" s="15" t="s">
        <v>48</v>
      </c>
      <c r="C93" s="16" t="s">
        <v>45</v>
      </c>
      <c r="D93" s="39"/>
      <c r="E93" s="16" t="s">
        <v>45</v>
      </c>
      <c r="F93" s="16" t="s">
        <v>45</v>
      </c>
      <c r="G93" s="15">
        <f t="shared" si="7"/>
        <v>2.9979211339953289</v>
      </c>
      <c r="H93" s="16" t="s">
        <v>45</v>
      </c>
      <c r="I93" s="16" t="s">
        <v>45</v>
      </c>
      <c r="J93" s="40"/>
      <c r="K93" s="40"/>
      <c r="L93" s="40"/>
      <c r="M93" s="40"/>
      <c r="N93" s="40"/>
      <c r="O93" s="40"/>
    </row>
    <row r="94" spans="1:15">
      <c r="A94" s="14" t="s">
        <v>33</v>
      </c>
      <c r="B94" s="15" t="s">
        <v>20</v>
      </c>
      <c r="C94" s="16" t="s">
        <v>45</v>
      </c>
      <c r="D94" s="39"/>
      <c r="E94" s="17" t="s">
        <v>45</v>
      </c>
      <c r="F94" s="17" t="s">
        <v>45</v>
      </c>
      <c r="G94" s="15">
        <f t="shared" si="7"/>
        <v>3.8136635662833163</v>
      </c>
      <c r="H94" s="16" t="s">
        <v>45</v>
      </c>
      <c r="I94" s="16" t="s">
        <v>45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</row>
    <row r="95" spans="1:15">
      <c r="A95" s="14" t="s">
        <v>33</v>
      </c>
      <c r="B95" s="15" t="s">
        <v>21</v>
      </c>
      <c r="C95" s="16" t="s">
        <v>45</v>
      </c>
      <c r="D95" s="39"/>
      <c r="E95" s="17" t="s">
        <v>45</v>
      </c>
      <c r="F95" s="17" t="s">
        <v>45</v>
      </c>
      <c r="G95" s="15">
        <f t="shared" si="7"/>
        <v>1.1214307588589636</v>
      </c>
      <c r="H95" s="16" t="s">
        <v>45</v>
      </c>
      <c r="I95" s="16" t="s">
        <v>45</v>
      </c>
      <c r="J95" s="39"/>
      <c r="K95" s="39"/>
      <c r="L95" s="39"/>
      <c r="M95" s="39"/>
      <c r="N95" s="39"/>
      <c r="O95" s="39"/>
    </row>
    <row r="96" spans="1:15">
      <c r="A96" s="14" t="s">
        <v>33</v>
      </c>
      <c r="B96" s="15" t="s">
        <v>22</v>
      </c>
      <c r="C96" s="16" t="s">
        <v>45</v>
      </c>
      <c r="D96" s="39"/>
      <c r="E96" s="17" t="s">
        <v>45</v>
      </c>
      <c r="F96" s="17" t="s">
        <v>45</v>
      </c>
      <c r="G96" s="15">
        <f t="shared" si="7"/>
        <v>3.6344436771360225</v>
      </c>
      <c r="H96" s="16" t="s">
        <v>45</v>
      </c>
      <c r="I96" s="16" t="s">
        <v>45</v>
      </c>
      <c r="J96" s="40"/>
      <c r="K96" s="40"/>
      <c r="L96" s="40"/>
      <c r="M96" s="40"/>
      <c r="N96" s="40"/>
      <c r="O96" s="40"/>
    </row>
    <row r="97" spans="1:15">
      <c r="A97" s="14" t="s">
        <v>33</v>
      </c>
      <c r="B97" s="15" t="s">
        <v>23</v>
      </c>
      <c r="C97" s="15">
        <v>33.590000000000003</v>
      </c>
      <c r="D97" s="39"/>
      <c r="E97" s="15">
        <f>D85-C97</f>
        <v>0.35999999999999233</v>
      </c>
      <c r="F97" s="15">
        <f t="shared" ref="F97:F102" si="8">2.024^E97</f>
        <v>1.2889491455139128</v>
      </c>
      <c r="G97" s="15">
        <f t="shared" si="7"/>
        <v>1.3409652001325314</v>
      </c>
      <c r="H97" s="15">
        <f t="shared" ref="H97:H102" si="9">F97/G97</f>
        <v>0.96120998918280831</v>
      </c>
      <c r="I97" s="15">
        <f t="shared" ref="I97:I102" si="10">LOG(H97,2)</f>
        <v>-5.7076453421646856E-2</v>
      </c>
      <c r="J97" s="38">
        <f>GEOMEAN(H97:H99)</f>
        <v>0.13753432968289683</v>
      </c>
      <c r="K97" s="38">
        <f>LOG(J97,2)</f>
        <v>-2.862136322929679</v>
      </c>
      <c r="L97" s="38">
        <f>STDEV(I97:I99)</f>
        <v>2.5223124697651889</v>
      </c>
      <c r="M97" s="38">
        <f>L97/SQRT(COUNT(I97:I99))</f>
        <v>1.4562577833992816</v>
      </c>
      <c r="N97" s="38">
        <f>2^(K97+M97)-J97</f>
        <v>0.23985393342092373</v>
      </c>
      <c r="O97" s="38">
        <f>J97-2^(K97-M97)</f>
        <v>8.7411700839720552E-2</v>
      </c>
    </row>
    <row r="98" spans="1:15">
      <c r="A98" s="14" t="s">
        <v>33</v>
      </c>
      <c r="B98" s="15" t="s">
        <v>24</v>
      </c>
      <c r="C98" s="15">
        <v>36.57</v>
      </c>
      <c r="D98" s="39"/>
      <c r="E98" s="15">
        <f>D85-C98</f>
        <v>-2.6200000000000045</v>
      </c>
      <c r="F98" s="15">
        <f t="shared" si="8"/>
        <v>0.15766252173137246</v>
      </c>
      <c r="G98" s="15">
        <f t="shared" si="7"/>
        <v>4.8513717161778684</v>
      </c>
      <c r="H98" s="15">
        <f t="shared" si="9"/>
        <v>3.2498544938458392E-2</v>
      </c>
      <c r="I98" s="15">
        <f t="shared" si="10"/>
        <v>-4.9434810641586688</v>
      </c>
      <c r="J98" s="39"/>
      <c r="K98" s="39"/>
      <c r="L98" s="39"/>
      <c r="M98" s="39"/>
      <c r="N98" s="39"/>
      <c r="O98" s="39"/>
    </row>
    <row r="99" spans="1:15">
      <c r="A99" s="14" t="s">
        <v>33</v>
      </c>
      <c r="B99" s="15" t="s">
        <v>25</v>
      </c>
      <c r="C99" s="15">
        <v>35.840000000000003</v>
      </c>
      <c r="D99" s="39"/>
      <c r="E99" s="15">
        <f>D85-C99</f>
        <v>-1.8900000000000077</v>
      </c>
      <c r="F99" s="15">
        <f t="shared" si="8"/>
        <v>0.26379231522362079</v>
      </c>
      <c r="G99" s="15">
        <f t="shared" si="7"/>
        <v>3.1674588858168273</v>
      </c>
      <c r="H99" s="15">
        <f t="shared" si="9"/>
        <v>8.328200135598407E-2</v>
      </c>
      <c r="I99" s="15">
        <f t="shared" si="10"/>
        <v>-3.585851451208721</v>
      </c>
      <c r="J99" s="40"/>
      <c r="K99" s="40"/>
      <c r="L99" s="40"/>
      <c r="M99" s="40"/>
      <c r="N99" s="40"/>
      <c r="O99" s="40"/>
    </row>
    <row r="100" spans="1:15">
      <c r="A100" s="14" t="s">
        <v>34</v>
      </c>
      <c r="B100" s="15" t="s">
        <v>26</v>
      </c>
      <c r="C100" s="15">
        <v>33.159999999999997</v>
      </c>
      <c r="D100" s="39"/>
      <c r="E100" s="15">
        <f>D85-C100</f>
        <v>0.78999999999999915</v>
      </c>
      <c r="F100" s="15">
        <f t="shared" si="8"/>
        <v>1.7454455343776876</v>
      </c>
      <c r="G100" s="15">
        <f t="shared" si="7"/>
        <v>0.61653850150464162</v>
      </c>
      <c r="H100" s="15">
        <f t="shared" si="9"/>
        <v>2.8310406083610125</v>
      </c>
      <c r="I100" s="15">
        <f t="shared" si="10"/>
        <v>1.5013324433661874</v>
      </c>
      <c r="J100" s="38">
        <f>GEOMEAN(H100:H102)</f>
        <v>1.6541546591593637</v>
      </c>
      <c r="K100" s="38">
        <f>LOG(J100,2)</f>
        <v>0.72609412905034021</v>
      </c>
      <c r="L100" s="38">
        <f>STDEV(I100:I102)</f>
        <v>1.0080715190961791</v>
      </c>
      <c r="M100" s="38">
        <f>L100/SQRT(COUNT(I100:I102))</f>
        <v>0.58201036291257402</v>
      </c>
      <c r="N100" s="38">
        <f>2^(K100+M100)-J100</f>
        <v>0.8220052600978569</v>
      </c>
      <c r="O100" s="38">
        <f>J100-2^(K100-M100)</f>
        <v>0.54912601575921416</v>
      </c>
    </row>
    <row r="101" spans="1:15">
      <c r="A101" s="14" t="s">
        <v>34</v>
      </c>
      <c r="B101" s="15" t="s">
        <v>27</v>
      </c>
      <c r="C101" s="15">
        <v>34.35</v>
      </c>
      <c r="D101" s="39"/>
      <c r="E101" s="15">
        <f>D85-C101</f>
        <v>-0.40000000000000568</v>
      </c>
      <c r="F101" s="15">
        <f t="shared" si="8"/>
        <v>0.75425082995669757</v>
      </c>
      <c r="G101" s="15">
        <f t="shared" si="7"/>
        <v>1.0045947369130528</v>
      </c>
      <c r="H101" s="15">
        <f t="shared" si="9"/>
        <v>0.75080109644450355</v>
      </c>
      <c r="I101" s="15">
        <f t="shared" si="10"/>
        <v>-0.41349733785404019</v>
      </c>
      <c r="J101" s="39"/>
      <c r="K101" s="39"/>
      <c r="L101" s="39"/>
      <c r="M101" s="39"/>
      <c r="N101" s="39"/>
      <c r="O101" s="39"/>
    </row>
    <row r="102" spans="1:15">
      <c r="A102" s="14" t="s">
        <v>34</v>
      </c>
      <c r="B102" s="15" t="s">
        <v>28</v>
      </c>
      <c r="C102" s="15">
        <v>35.69</v>
      </c>
      <c r="D102" s="39"/>
      <c r="E102" s="15">
        <f>D85-C102</f>
        <v>-1.740000000000002</v>
      </c>
      <c r="F102" s="15">
        <f t="shared" si="8"/>
        <v>0.29322008532472649</v>
      </c>
      <c r="G102" s="15">
        <f t="shared" si="7"/>
        <v>0.13770077207923503</v>
      </c>
      <c r="H102" s="15">
        <f t="shared" si="9"/>
        <v>2.1294004448718948</v>
      </c>
      <c r="I102" s="15">
        <f t="shared" si="10"/>
        <v>1.0904472816388735</v>
      </c>
      <c r="J102" s="40"/>
      <c r="K102" s="40"/>
      <c r="L102" s="40"/>
      <c r="M102" s="40"/>
      <c r="N102" s="40"/>
      <c r="O102" s="40"/>
    </row>
    <row r="103" spans="1:15">
      <c r="A103" s="14" t="s">
        <v>33</v>
      </c>
      <c r="B103" s="15" t="s">
        <v>39</v>
      </c>
      <c r="C103" s="16" t="s">
        <v>45</v>
      </c>
      <c r="D103" s="39"/>
      <c r="E103" s="16" t="s">
        <v>45</v>
      </c>
      <c r="F103" s="16" t="s">
        <v>45</v>
      </c>
      <c r="G103" s="15">
        <f t="shared" si="7"/>
        <v>3.9742983351912042</v>
      </c>
      <c r="H103" s="16" t="s">
        <v>45</v>
      </c>
      <c r="I103" s="16" t="s">
        <v>45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</row>
    <row r="104" spans="1:15">
      <c r="A104" s="14" t="s">
        <v>33</v>
      </c>
      <c r="B104" s="15" t="s">
        <v>40</v>
      </c>
      <c r="C104" s="16" t="s">
        <v>45</v>
      </c>
      <c r="D104" s="39"/>
      <c r="E104" s="16" t="s">
        <v>45</v>
      </c>
      <c r="F104" s="16" t="s">
        <v>45</v>
      </c>
      <c r="G104" s="15">
        <f t="shared" si="7"/>
        <v>4.8181265649700036</v>
      </c>
      <c r="H104" s="16" t="s">
        <v>45</v>
      </c>
      <c r="I104" s="16" t="s">
        <v>45</v>
      </c>
      <c r="J104" s="39"/>
      <c r="K104" s="39"/>
      <c r="L104" s="39"/>
      <c r="M104" s="39"/>
      <c r="N104" s="39"/>
      <c r="O104" s="39"/>
    </row>
    <row r="105" spans="1:15">
      <c r="A105" s="14" t="s">
        <v>33</v>
      </c>
      <c r="B105" s="15" t="s">
        <v>41</v>
      </c>
      <c r="C105" s="16" t="s">
        <v>45</v>
      </c>
      <c r="D105" s="39"/>
      <c r="E105" s="16" t="s">
        <v>45</v>
      </c>
      <c r="F105" s="16" t="s">
        <v>45</v>
      </c>
      <c r="G105" s="15">
        <f t="shared" si="7"/>
        <v>4.4979510598490178</v>
      </c>
      <c r="H105" s="16" t="s">
        <v>45</v>
      </c>
      <c r="I105" s="16" t="s">
        <v>45</v>
      </c>
      <c r="J105" s="40"/>
      <c r="K105" s="40"/>
      <c r="L105" s="40"/>
      <c r="M105" s="40"/>
      <c r="N105" s="40"/>
      <c r="O105" s="40"/>
    </row>
    <row r="106" spans="1:15">
      <c r="A106" s="14" t="s">
        <v>33</v>
      </c>
      <c r="B106" s="15" t="s">
        <v>42</v>
      </c>
      <c r="C106" s="15">
        <v>32.32</v>
      </c>
      <c r="D106" s="39"/>
      <c r="E106" s="15">
        <f>D85-C106</f>
        <v>1.6299999999999955</v>
      </c>
      <c r="F106" s="15">
        <f>2.024^E106</f>
        <v>3.1558992363339944</v>
      </c>
      <c r="G106" s="15">
        <f t="shared" si="7"/>
        <v>0.80064762574674198</v>
      </c>
      <c r="H106" s="15">
        <f>F106/G106</f>
        <v>3.9416831260700662</v>
      </c>
      <c r="I106" s="15">
        <f>LOG(H106,2)</f>
        <v>1.9788118020480221</v>
      </c>
      <c r="J106" s="38">
        <f>GEOMEAN(H106:H108)</f>
        <v>0.99999999999999656</v>
      </c>
      <c r="K106" s="38">
        <f>LOG(J106,2)</f>
        <v>-4.965311080913131E-15</v>
      </c>
      <c r="L106" s="38">
        <f>STDEV(I106:I108)</f>
        <v>1.9861476162472265</v>
      </c>
      <c r="M106" s="38">
        <f>L106/SQRT(COUNT(I106:I108))</f>
        <v>1.1467028608906698</v>
      </c>
      <c r="N106" s="38">
        <f>2^(K106+M106)-J106</f>
        <v>1.2140731089924435</v>
      </c>
      <c r="O106" s="38">
        <f>J106-2^(K106-M106)</f>
        <v>0.54834373086484411</v>
      </c>
    </row>
    <row r="107" spans="1:15">
      <c r="A107" s="14" t="s">
        <v>33</v>
      </c>
      <c r="B107" s="15" t="s">
        <v>43</v>
      </c>
      <c r="C107" s="15">
        <v>34.29</v>
      </c>
      <c r="D107" s="39"/>
      <c r="E107" s="15">
        <f>D85-C107</f>
        <v>-0.34000000000000341</v>
      </c>
      <c r="F107" s="15">
        <f>2.024^E107</f>
        <v>0.78684361902699629</v>
      </c>
      <c r="G107" s="15">
        <f t="shared" si="7"/>
        <v>0.77892569200102058</v>
      </c>
      <c r="H107" s="15">
        <f>F107/G107</f>
        <v>1.0101651891923542</v>
      </c>
      <c r="I107" s="15">
        <f>LOG(H107,2)</f>
        <v>1.4591231731409535E-2</v>
      </c>
      <c r="J107" s="39"/>
      <c r="K107" s="39"/>
      <c r="L107" s="39"/>
      <c r="M107" s="39"/>
      <c r="N107" s="39"/>
      <c r="O107" s="39"/>
    </row>
    <row r="108" spans="1:15">
      <c r="A108" s="14" t="s">
        <v>33</v>
      </c>
      <c r="B108" s="15" t="s">
        <v>44</v>
      </c>
      <c r="C108" s="15">
        <v>35.24</v>
      </c>
      <c r="D108" s="40"/>
      <c r="E108" s="15">
        <f>D85-C108</f>
        <v>-1.2900000000000063</v>
      </c>
      <c r="F108" s="15">
        <f>2.024^E108</f>
        <v>0.40270631913187832</v>
      </c>
      <c r="G108" s="15">
        <f t="shared" si="7"/>
        <v>1.6034763214414676</v>
      </c>
      <c r="H108" s="16">
        <f>F108/G108</f>
        <v>0.25114578478456095</v>
      </c>
      <c r="I108" s="16">
        <f>LOG(H108,2)</f>
        <v>-1.9934030337794464</v>
      </c>
      <c r="J108" s="40"/>
      <c r="K108" s="40"/>
      <c r="L108" s="40"/>
      <c r="M108" s="40"/>
      <c r="N108" s="40"/>
      <c r="O108" s="40"/>
    </row>
    <row r="109" spans="1:15" ht="1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</row>
    <row r="110" spans="1:15" ht="12">
      <c r="G110" s="11"/>
      <c r="H110" s="11"/>
      <c r="I110" s="11"/>
      <c r="J110" s="11"/>
      <c r="K110" s="11"/>
      <c r="L110" s="11"/>
      <c r="M110" s="11"/>
      <c r="N110" s="11"/>
      <c r="O110" s="11"/>
    </row>
    <row r="111" spans="1:15" ht="12">
      <c r="A111" s="11"/>
      <c r="B111" s="11"/>
      <c r="C111" s="11"/>
      <c r="D111" s="19"/>
      <c r="E111" s="19"/>
      <c r="F111" s="11"/>
      <c r="G111" s="19"/>
      <c r="H111" s="19"/>
      <c r="I111" s="11"/>
      <c r="J111" s="11"/>
      <c r="K111" s="11"/>
      <c r="L111" s="11"/>
      <c r="M111" s="11"/>
      <c r="N111" s="11"/>
      <c r="O111" s="11"/>
    </row>
    <row r="112" spans="1:15" ht="12">
      <c r="A112" s="11"/>
      <c r="B112" s="11"/>
      <c r="C112" s="11"/>
      <c r="D112" s="19"/>
      <c r="E112" s="19"/>
      <c r="F112" s="11"/>
      <c r="G112" s="19"/>
      <c r="H112" s="19"/>
      <c r="I112" s="11"/>
      <c r="J112" s="11"/>
      <c r="K112" s="11"/>
      <c r="L112" s="11"/>
      <c r="M112" s="11"/>
      <c r="N112" s="11"/>
      <c r="O112" s="11"/>
    </row>
    <row r="113" spans="1:15" ht="12">
      <c r="A113" s="11"/>
      <c r="B113" s="11"/>
      <c r="C113" s="11"/>
      <c r="D113" s="19"/>
      <c r="E113" s="19"/>
      <c r="F113" s="11"/>
      <c r="G113" s="19"/>
      <c r="H113" s="19"/>
      <c r="I113" s="11"/>
      <c r="J113" s="11"/>
      <c r="K113" s="11"/>
      <c r="L113" s="11"/>
      <c r="M113" s="11"/>
      <c r="N113" s="11"/>
      <c r="O113" s="11"/>
    </row>
    <row r="114" spans="1:15" ht="12">
      <c r="A114" s="11"/>
      <c r="B114" s="11"/>
      <c r="C114" s="11"/>
      <c r="D114" s="11"/>
      <c r="E114" s="19"/>
      <c r="F114" s="11"/>
      <c r="G114" s="19"/>
      <c r="H114" s="19"/>
      <c r="I114" s="11"/>
      <c r="J114" s="11"/>
      <c r="K114" s="11"/>
      <c r="L114" s="11"/>
      <c r="M114" s="11"/>
      <c r="N114" s="11"/>
      <c r="O114" s="11"/>
    </row>
    <row r="115" spans="1:15" ht="12">
      <c r="A115" s="11"/>
      <c r="B115" s="11"/>
      <c r="C115" s="11"/>
      <c r="D115" s="11"/>
      <c r="E115" s="19"/>
      <c r="F115" s="11"/>
      <c r="G115" s="19"/>
      <c r="H115" s="19"/>
      <c r="I115" s="11"/>
      <c r="J115" s="11"/>
      <c r="K115" s="11"/>
      <c r="L115" s="11"/>
      <c r="M115" s="11"/>
      <c r="N115" s="11"/>
      <c r="O115" s="11"/>
    </row>
    <row r="116" spans="1:15" ht="12">
      <c r="A116" s="11"/>
      <c r="B116" s="11"/>
      <c r="C116" s="11"/>
      <c r="D116" s="11"/>
      <c r="E116" s="19"/>
      <c r="F116" s="11"/>
      <c r="G116" s="19"/>
      <c r="H116" s="19"/>
      <c r="I116" s="11"/>
      <c r="J116" s="11"/>
      <c r="K116" s="11"/>
      <c r="L116" s="11"/>
      <c r="M116" s="11"/>
      <c r="N116" s="11"/>
      <c r="O116" s="11"/>
    </row>
    <row r="117" spans="1:15">
      <c r="A117" s="3" t="s">
        <v>58</v>
      </c>
    </row>
    <row r="118" spans="1:15">
      <c r="A118" s="12">
        <v>1</v>
      </c>
      <c r="B118" s="12">
        <v>2</v>
      </c>
      <c r="C118" s="12">
        <v>3</v>
      </c>
      <c r="D118" s="12">
        <v>4</v>
      </c>
      <c r="E118" s="12">
        <v>5</v>
      </c>
      <c r="F118" s="12">
        <v>6</v>
      </c>
      <c r="G118" s="12">
        <v>7</v>
      </c>
      <c r="H118" s="12">
        <v>8</v>
      </c>
      <c r="I118" s="12">
        <v>9</v>
      </c>
      <c r="J118" s="12">
        <v>10</v>
      </c>
      <c r="K118" s="12">
        <v>11</v>
      </c>
      <c r="L118" s="12">
        <v>12</v>
      </c>
      <c r="M118" s="12">
        <v>13</v>
      </c>
      <c r="N118" s="12">
        <v>14</v>
      </c>
      <c r="O118" s="12">
        <v>15</v>
      </c>
    </row>
    <row r="119" spans="1:15" ht="66">
      <c r="A119" s="13" t="s">
        <v>4</v>
      </c>
      <c r="B119" s="13" t="s">
        <v>5</v>
      </c>
      <c r="C119" s="13" t="s">
        <v>6</v>
      </c>
      <c r="D119" s="13" t="s">
        <v>29</v>
      </c>
      <c r="E119" s="13" t="s">
        <v>49</v>
      </c>
      <c r="F119" s="13" t="s">
        <v>7</v>
      </c>
      <c r="G119" s="13" t="s">
        <v>8</v>
      </c>
      <c r="H119" s="13" t="s">
        <v>3</v>
      </c>
      <c r="I119" s="13" t="s">
        <v>50</v>
      </c>
      <c r="J119" s="13" t="s">
        <v>9</v>
      </c>
      <c r="K119" s="13" t="s">
        <v>10</v>
      </c>
      <c r="L119" s="13" t="s">
        <v>11</v>
      </c>
      <c r="M119" s="13" t="s">
        <v>32</v>
      </c>
      <c r="N119" s="13" t="s">
        <v>12</v>
      </c>
      <c r="O119" s="13" t="s">
        <v>13</v>
      </c>
    </row>
    <row r="120" spans="1:15">
      <c r="A120" s="14" t="s">
        <v>2</v>
      </c>
      <c r="B120" s="15" t="s">
        <v>15</v>
      </c>
      <c r="C120" s="15">
        <v>22.15</v>
      </c>
      <c r="D120" s="38">
        <f>(C123+C124+C125)/3</f>
        <v>22.113333333333333</v>
      </c>
      <c r="E120" s="15">
        <f>D120-C120</f>
        <v>-3.6666666666665293E-2</v>
      </c>
      <c r="F120" s="15">
        <f t="shared" ref="F120:F143" si="11">1.989^E120</f>
        <v>0.97510202412680202</v>
      </c>
      <c r="G120" s="44"/>
      <c r="H120" s="45"/>
      <c r="I120" s="45"/>
      <c r="J120" s="45"/>
      <c r="K120" s="45"/>
      <c r="L120" s="45"/>
      <c r="M120" s="45"/>
      <c r="N120" s="45"/>
      <c r="O120" s="46"/>
    </row>
    <row r="121" spans="1:15">
      <c r="A121" s="14" t="s">
        <v>2</v>
      </c>
      <c r="B121" s="15" t="s">
        <v>16</v>
      </c>
      <c r="C121" s="15">
        <v>21</v>
      </c>
      <c r="D121" s="39"/>
      <c r="E121" s="15">
        <f>D120-C121</f>
        <v>1.1133333333333333</v>
      </c>
      <c r="F121" s="15">
        <f t="shared" si="11"/>
        <v>2.1502059462895327</v>
      </c>
      <c r="G121" s="47"/>
      <c r="H121" s="48"/>
      <c r="I121" s="48"/>
      <c r="J121" s="48"/>
      <c r="K121" s="48"/>
      <c r="L121" s="48"/>
      <c r="M121" s="48"/>
      <c r="N121" s="48"/>
      <c r="O121" s="49"/>
    </row>
    <row r="122" spans="1:15">
      <c r="A122" s="14" t="s">
        <v>2</v>
      </c>
      <c r="B122" s="15" t="s">
        <v>17</v>
      </c>
      <c r="C122" s="15">
        <v>20.53</v>
      </c>
      <c r="D122" s="39"/>
      <c r="E122" s="15">
        <f>D120-C122</f>
        <v>1.5833333333333321</v>
      </c>
      <c r="F122" s="15">
        <f t="shared" si="11"/>
        <v>2.9705605324263127</v>
      </c>
      <c r="G122" s="47"/>
      <c r="H122" s="48"/>
      <c r="I122" s="48"/>
      <c r="J122" s="48"/>
      <c r="K122" s="48"/>
      <c r="L122" s="48"/>
      <c r="M122" s="48"/>
      <c r="N122" s="48"/>
      <c r="O122" s="49"/>
    </row>
    <row r="123" spans="1:15">
      <c r="A123" s="14" t="s">
        <v>2</v>
      </c>
      <c r="B123" s="15" t="s">
        <v>14</v>
      </c>
      <c r="C123" s="15">
        <v>21.68</v>
      </c>
      <c r="D123" s="39"/>
      <c r="E123" s="15">
        <f>D120-C123</f>
        <v>0.43333333333333357</v>
      </c>
      <c r="F123" s="15">
        <f t="shared" si="11"/>
        <v>1.3471265824366996</v>
      </c>
      <c r="G123" s="47"/>
      <c r="H123" s="48"/>
      <c r="I123" s="48"/>
      <c r="J123" s="48"/>
      <c r="K123" s="48"/>
      <c r="L123" s="48"/>
      <c r="M123" s="48"/>
      <c r="N123" s="48"/>
      <c r="O123" s="49"/>
    </row>
    <row r="124" spans="1:15">
      <c r="A124" s="14" t="s">
        <v>2</v>
      </c>
      <c r="B124" s="15" t="s">
        <v>18</v>
      </c>
      <c r="C124" s="15">
        <v>22.6</v>
      </c>
      <c r="D124" s="39"/>
      <c r="E124" s="15">
        <f>D120-C124</f>
        <v>-0.48666666666666814</v>
      </c>
      <c r="F124" s="15">
        <f t="shared" si="11"/>
        <v>0.71559023504384978</v>
      </c>
      <c r="G124" s="47"/>
      <c r="H124" s="48"/>
      <c r="I124" s="48"/>
      <c r="J124" s="48"/>
      <c r="K124" s="48"/>
      <c r="L124" s="48"/>
      <c r="M124" s="48"/>
      <c r="N124" s="48"/>
      <c r="O124" s="49"/>
    </row>
    <row r="125" spans="1:15">
      <c r="A125" s="14" t="s">
        <v>2</v>
      </c>
      <c r="B125" s="15" t="s">
        <v>19</v>
      </c>
      <c r="C125" s="15">
        <v>22.06</v>
      </c>
      <c r="D125" s="39"/>
      <c r="E125" s="15">
        <f>D120-C125</f>
        <v>5.3333333333334565E-2</v>
      </c>
      <c r="F125" s="15">
        <f t="shared" si="11"/>
        <v>1.0373544837505209</v>
      </c>
      <c r="G125" s="47"/>
      <c r="H125" s="48"/>
      <c r="I125" s="48"/>
      <c r="J125" s="48"/>
      <c r="K125" s="48"/>
      <c r="L125" s="48"/>
      <c r="M125" s="48"/>
      <c r="N125" s="48"/>
      <c r="O125" s="49"/>
    </row>
    <row r="126" spans="1:15">
      <c r="A126" s="14" t="s">
        <v>2</v>
      </c>
      <c r="B126" s="15" t="s">
        <v>46</v>
      </c>
      <c r="C126" s="15">
        <v>21.63</v>
      </c>
      <c r="D126" s="39"/>
      <c r="E126" s="15">
        <f>D120-C126</f>
        <v>0.48333333333333428</v>
      </c>
      <c r="F126" s="15">
        <f t="shared" si="11"/>
        <v>1.3942483691707028</v>
      </c>
      <c r="G126" s="47"/>
      <c r="H126" s="48"/>
      <c r="I126" s="48"/>
      <c r="J126" s="48"/>
      <c r="K126" s="48"/>
      <c r="L126" s="48"/>
      <c r="M126" s="48"/>
      <c r="N126" s="48"/>
      <c r="O126" s="49"/>
    </row>
    <row r="127" spans="1:15">
      <c r="A127" s="14" t="s">
        <v>2</v>
      </c>
      <c r="B127" s="15" t="s">
        <v>47</v>
      </c>
      <c r="C127" s="15">
        <v>21.41</v>
      </c>
      <c r="D127" s="39"/>
      <c r="E127" s="15">
        <f>D120-C127</f>
        <v>0.70333333333333314</v>
      </c>
      <c r="F127" s="15">
        <f t="shared" si="11"/>
        <v>1.621958722057963</v>
      </c>
      <c r="G127" s="47"/>
      <c r="H127" s="48"/>
      <c r="I127" s="48"/>
      <c r="J127" s="48"/>
      <c r="K127" s="48"/>
      <c r="L127" s="48"/>
      <c r="M127" s="48"/>
      <c r="N127" s="48"/>
      <c r="O127" s="49"/>
    </row>
    <row r="128" spans="1:15">
      <c r="A128" s="14" t="s">
        <v>2</v>
      </c>
      <c r="B128" s="15" t="s">
        <v>48</v>
      </c>
      <c r="C128" s="15">
        <v>21.9</v>
      </c>
      <c r="D128" s="39"/>
      <c r="E128" s="15">
        <f>D120-C128</f>
        <v>0.21333333333333471</v>
      </c>
      <c r="F128" s="15">
        <f t="shared" si="11"/>
        <v>1.1580005181918247</v>
      </c>
      <c r="G128" s="47"/>
      <c r="H128" s="48"/>
      <c r="I128" s="48"/>
      <c r="J128" s="48"/>
      <c r="K128" s="48"/>
      <c r="L128" s="48"/>
      <c r="M128" s="48"/>
      <c r="N128" s="48"/>
      <c r="O128" s="49"/>
    </row>
    <row r="129" spans="1:15">
      <c r="A129" s="14" t="s">
        <v>2</v>
      </c>
      <c r="B129" s="15" t="s">
        <v>20</v>
      </c>
      <c r="C129" s="15">
        <v>22.01</v>
      </c>
      <c r="D129" s="39"/>
      <c r="E129" s="15">
        <f>D120-C129</f>
        <v>0.10333333333333172</v>
      </c>
      <c r="F129" s="15">
        <f t="shared" si="11"/>
        <v>1.073640603695116</v>
      </c>
      <c r="G129" s="47"/>
      <c r="H129" s="48"/>
      <c r="I129" s="48"/>
      <c r="J129" s="48"/>
      <c r="K129" s="48"/>
      <c r="L129" s="48"/>
      <c r="M129" s="48"/>
      <c r="N129" s="48"/>
      <c r="O129" s="49"/>
    </row>
    <row r="130" spans="1:15">
      <c r="A130" s="14" t="s">
        <v>2</v>
      </c>
      <c r="B130" s="15" t="s">
        <v>21</v>
      </c>
      <c r="C130" s="15">
        <v>23.01</v>
      </c>
      <c r="D130" s="39"/>
      <c r="E130" s="15">
        <f>D120-C130</f>
        <v>-0.89666666666666828</v>
      </c>
      <c r="F130" s="15">
        <f t="shared" si="11"/>
        <v>0.53978914212926898</v>
      </c>
      <c r="G130" s="47"/>
      <c r="H130" s="48"/>
      <c r="I130" s="48"/>
      <c r="J130" s="48"/>
      <c r="K130" s="48"/>
      <c r="L130" s="48"/>
      <c r="M130" s="48"/>
      <c r="N130" s="48"/>
      <c r="O130" s="49"/>
    </row>
    <row r="131" spans="1:15">
      <c r="A131" s="14" t="s">
        <v>2</v>
      </c>
      <c r="B131" s="15" t="s">
        <v>22</v>
      </c>
      <c r="C131" s="15">
        <v>21.08</v>
      </c>
      <c r="D131" s="39"/>
      <c r="E131" s="15">
        <f>D120-C131</f>
        <v>1.033333333333335</v>
      </c>
      <c r="F131" s="15">
        <f t="shared" si="11"/>
        <v>2.0351165022814421</v>
      </c>
      <c r="G131" s="47"/>
      <c r="H131" s="48"/>
      <c r="I131" s="48"/>
      <c r="J131" s="48"/>
      <c r="K131" s="48"/>
      <c r="L131" s="48"/>
      <c r="M131" s="48"/>
      <c r="N131" s="48"/>
      <c r="O131" s="49"/>
    </row>
    <row r="132" spans="1:15">
      <c r="A132" s="14" t="s">
        <v>2</v>
      </c>
      <c r="B132" s="15" t="s">
        <v>23</v>
      </c>
      <c r="C132" s="15">
        <v>23.25</v>
      </c>
      <c r="D132" s="39"/>
      <c r="E132" s="15">
        <f>D120-C132</f>
        <v>-1.1366666666666667</v>
      </c>
      <c r="F132" s="15">
        <f t="shared" si="11"/>
        <v>0.45766931596690708</v>
      </c>
      <c r="G132" s="47"/>
      <c r="H132" s="48"/>
      <c r="I132" s="48"/>
      <c r="J132" s="48"/>
      <c r="K132" s="48"/>
      <c r="L132" s="48"/>
      <c r="M132" s="48"/>
      <c r="N132" s="48"/>
      <c r="O132" s="49"/>
    </row>
    <row r="133" spans="1:15">
      <c r="A133" s="14" t="s">
        <v>2</v>
      </c>
      <c r="B133" s="15" t="s">
        <v>24</v>
      </c>
      <c r="C133" s="15">
        <v>21.25</v>
      </c>
      <c r="D133" s="39"/>
      <c r="E133" s="15">
        <f>D120-C133</f>
        <v>0.86333333333333329</v>
      </c>
      <c r="F133" s="15">
        <f t="shared" si="11"/>
        <v>1.8105951919523167</v>
      </c>
      <c r="G133" s="47"/>
      <c r="H133" s="48"/>
      <c r="I133" s="48"/>
      <c r="J133" s="48"/>
      <c r="K133" s="48"/>
      <c r="L133" s="48"/>
      <c r="M133" s="48"/>
      <c r="N133" s="48"/>
      <c r="O133" s="49"/>
    </row>
    <row r="134" spans="1:15">
      <c r="A134" s="14" t="s">
        <v>2</v>
      </c>
      <c r="B134" s="15" t="s">
        <v>25</v>
      </c>
      <c r="C134" s="15">
        <v>21.02</v>
      </c>
      <c r="D134" s="39"/>
      <c r="E134" s="15">
        <f>D120-C134</f>
        <v>1.0933333333333337</v>
      </c>
      <c r="F134" s="15">
        <f t="shared" si="11"/>
        <v>2.1208373487490779</v>
      </c>
      <c r="G134" s="47"/>
      <c r="H134" s="48"/>
      <c r="I134" s="48"/>
      <c r="J134" s="48"/>
      <c r="K134" s="48"/>
      <c r="L134" s="48"/>
      <c r="M134" s="48"/>
      <c r="N134" s="48"/>
      <c r="O134" s="49"/>
    </row>
    <row r="135" spans="1:15">
      <c r="A135" s="14" t="s">
        <v>1</v>
      </c>
      <c r="B135" s="15" t="s">
        <v>26</v>
      </c>
      <c r="C135" s="15">
        <v>24.7</v>
      </c>
      <c r="D135" s="39"/>
      <c r="E135" s="15">
        <f>D120-C135</f>
        <v>-2.586666666666666</v>
      </c>
      <c r="F135" s="15">
        <f t="shared" si="11"/>
        <v>0.16886177924311613</v>
      </c>
      <c r="G135" s="47"/>
      <c r="H135" s="48"/>
      <c r="I135" s="48"/>
      <c r="J135" s="48"/>
      <c r="K135" s="48"/>
      <c r="L135" s="48"/>
      <c r="M135" s="48"/>
      <c r="N135" s="48"/>
      <c r="O135" s="49"/>
    </row>
    <row r="136" spans="1:15">
      <c r="A136" s="14" t="s">
        <v>1</v>
      </c>
      <c r="B136" s="15" t="s">
        <v>27</v>
      </c>
      <c r="C136" s="15">
        <v>23.82</v>
      </c>
      <c r="D136" s="39"/>
      <c r="E136" s="15">
        <f>D120-C136</f>
        <v>-1.706666666666667</v>
      </c>
      <c r="F136" s="15">
        <f t="shared" si="11"/>
        <v>0.3092644282700554</v>
      </c>
      <c r="G136" s="47"/>
      <c r="H136" s="48"/>
      <c r="I136" s="48"/>
      <c r="J136" s="48"/>
      <c r="K136" s="48"/>
      <c r="L136" s="48"/>
      <c r="M136" s="48"/>
      <c r="N136" s="48"/>
      <c r="O136" s="49"/>
    </row>
    <row r="137" spans="1:15">
      <c r="A137" s="14" t="s">
        <v>1</v>
      </c>
      <c r="B137" s="15" t="s">
        <v>28</v>
      </c>
      <c r="C137" s="15">
        <v>25.19</v>
      </c>
      <c r="D137" s="39"/>
      <c r="E137" s="15">
        <f>D120-C137</f>
        <v>-3.076666666666668</v>
      </c>
      <c r="F137" s="15">
        <f t="shared" si="11"/>
        <v>0.12055918884188077</v>
      </c>
      <c r="G137" s="47"/>
      <c r="H137" s="48"/>
      <c r="I137" s="48"/>
      <c r="J137" s="48"/>
      <c r="K137" s="48"/>
      <c r="L137" s="48"/>
      <c r="M137" s="48"/>
      <c r="N137" s="48"/>
      <c r="O137" s="49"/>
    </row>
    <row r="138" spans="1:15">
      <c r="A138" s="14" t="s">
        <v>2</v>
      </c>
      <c r="B138" s="15" t="s">
        <v>39</v>
      </c>
      <c r="C138" s="15">
        <v>21.91</v>
      </c>
      <c r="D138" s="39"/>
      <c r="E138" s="15">
        <f>D120-C138</f>
        <v>0.20333333333333314</v>
      </c>
      <c r="F138" s="15">
        <f t="shared" si="11"/>
        <v>1.1500650507450212</v>
      </c>
      <c r="G138" s="47"/>
      <c r="H138" s="48"/>
      <c r="I138" s="48"/>
      <c r="J138" s="48"/>
      <c r="K138" s="48"/>
      <c r="L138" s="48"/>
      <c r="M138" s="48"/>
      <c r="N138" s="48"/>
      <c r="O138" s="49"/>
    </row>
    <row r="139" spans="1:15">
      <c r="A139" s="14" t="s">
        <v>2</v>
      </c>
      <c r="B139" s="15" t="s">
        <v>40</v>
      </c>
      <c r="C139" s="15">
        <v>21.32</v>
      </c>
      <c r="D139" s="39"/>
      <c r="E139" s="15">
        <f>D120-C139</f>
        <v>0.793333333333333</v>
      </c>
      <c r="F139" s="15">
        <f t="shared" si="11"/>
        <v>1.7255078044697967</v>
      </c>
      <c r="G139" s="47"/>
      <c r="H139" s="48"/>
      <c r="I139" s="48"/>
      <c r="J139" s="48"/>
      <c r="K139" s="48"/>
      <c r="L139" s="48"/>
      <c r="M139" s="48"/>
      <c r="N139" s="48"/>
      <c r="O139" s="49"/>
    </row>
    <row r="140" spans="1:15">
      <c r="A140" s="14" t="s">
        <v>2</v>
      </c>
      <c r="B140" s="15" t="s">
        <v>41</v>
      </c>
      <c r="C140" s="15">
        <v>21</v>
      </c>
      <c r="D140" s="39"/>
      <c r="E140" s="15">
        <f>D120-C140</f>
        <v>1.1133333333333333</v>
      </c>
      <c r="F140" s="15">
        <f t="shared" si="11"/>
        <v>2.1502059462895327</v>
      </c>
      <c r="G140" s="47"/>
      <c r="H140" s="48"/>
      <c r="I140" s="48"/>
      <c r="J140" s="48"/>
      <c r="K140" s="48"/>
      <c r="L140" s="48"/>
      <c r="M140" s="48"/>
      <c r="N140" s="48"/>
      <c r="O140" s="49"/>
    </row>
    <row r="141" spans="1:15">
      <c r="A141" s="14" t="s">
        <v>2</v>
      </c>
      <c r="B141" s="15" t="s">
        <v>42</v>
      </c>
      <c r="C141" s="15">
        <v>24.03</v>
      </c>
      <c r="D141" s="39"/>
      <c r="E141" s="15">
        <f>D120-C141</f>
        <v>-1.9166666666666679</v>
      </c>
      <c r="F141" s="15">
        <f t="shared" si="11"/>
        <v>0.26768045737341228</v>
      </c>
      <c r="G141" s="47"/>
      <c r="H141" s="48"/>
      <c r="I141" s="48"/>
      <c r="J141" s="48"/>
      <c r="K141" s="48"/>
      <c r="L141" s="48"/>
      <c r="M141" s="48"/>
      <c r="N141" s="48"/>
      <c r="O141" s="49"/>
    </row>
    <row r="142" spans="1:15">
      <c r="A142" s="14" t="s">
        <v>2</v>
      </c>
      <c r="B142" s="15" t="s">
        <v>43</v>
      </c>
      <c r="C142" s="15">
        <v>24.01</v>
      </c>
      <c r="D142" s="39"/>
      <c r="E142" s="15">
        <f>D120-C142</f>
        <v>-1.8966666666666683</v>
      </c>
      <c r="F142" s="15">
        <f t="shared" si="11"/>
        <v>0.27138720066831018</v>
      </c>
      <c r="G142" s="47"/>
      <c r="H142" s="48"/>
      <c r="I142" s="48"/>
      <c r="J142" s="48"/>
      <c r="K142" s="48"/>
      <c r="L142" s="48"/>
      <c r="M142" s="48"/>
      <c r="N142" s="48"/>
      <c r="O142" s="49"/>
    </row>
    <row r="143" spans="1:15">
      <c r="A143" s="14" t="s">
        <v>2</v>
      </c>
      <c r="B143" s="15" t="s">
        <v>44</v>
      </c>
      <c r="C143" s="15">
        <v>22.48</v>
      </c>
      <c r="D143" s="40"/>
      <c r="E143" s="15">
        <f>D120-C143</f>
        <v>-0.36666666666666714</v>
      </c>
      <c r="F143" s="15">
        <f t="shared" si="11"/>
        <v>0.77714235580903379</v>
      </c>
      <c r="G143" s="50"/>
      <c r="H143" s="51"/>
      <c r="I143" s="51"/>
      <c r="J143" s="51"/>
      <c r="K143" s="51"/>
      <c r="L143" s="51"/>
      <c r="M143" s="51"/>
      <c r="N143" s="51"/>
      <c r="O143" s="52"/>
    </row>
    <row r="144" spans="1:15">
      <c r="A144" s="14" t="s">
        <v>35</v>
      </c>
      <c r="B144" s="15" t="s">
        <v>15</v>
      </c>
      <c r="C144" s="15">
        <v>31.84</v>
      </c>
      <c r="D144" s="38">
        <f>(C147+C148+C149)/3</f>
        <v>25.503333333333334</v>
      </c>
      <c r="E144" s="15">
        <f>D144-C144</f>
        <v>-6.336666666666666</v>
      </c>
      <c r="F144" s="15">
        <f t="shared" ref="F144:F167" si="12">1.987^E144</f>
        <v>1.2894945632589023E-2</v>
      </c>
      <c r="G144" s="15">
        <f t="shared" ref="G144:G167" si="13">GEOMEAN(F120)</f>
        <v>0.97510202412680202</v>
      </c>
      <c r="H144" s="15">
        <f t="shared" ref="H144:H167" si="14">F144/G144</f>
        <v>1.3224201482030937E-2</v>
      </c>
      <c r="I144" s="15">
        <f t="shared" ref="I144:I167" si="15">LOG(H144,2)</f>
        <v>-6.2406755791703592</v>
      </c>
      <c r="J144" s="41">
        <f>GEOMEAN(H144:H146)</f>
        <v>6.2937913595051288E-3</v>
      </c>
      <c r="K144" s="41">
        <f>LOG(J144,2)</f>
        <v>-7.311854930874242</v>
      </c>
      <c r="L144" s="41">
        <f>STDEV(I144:I146)</f>
        <v>0.92900806600915242</v>
      </c>
      <c r="M144" s="41">
        <f>L144/SQRT(COUNT(I144:I146))</f>
        <v>0.53636305698971776</v>
      </c>
      <c r="N144" s="41">
        <f>2^(K144+M144)-J144</f>
        <v>2.834168268649467E-3</v>
      </c>
      <c r="O144" s="41">
        <f>J144-2^(K144-M144)</f>
        <v>1.9541786431209124E-3</v>
      </c>
    </row>
    <row r="145" spans="1:15">
      <c r="A145" s="14" t="s">
        <v>35</v>
      </c>
      <c r="B145" s="15" t="s">
        <v>16</v>
      </c>
      <c r="C145" s="15">
        <v>32.26</v>
      </c>
      <c r="D145" s="39"/>
      <c r="E145" s="15">
        <f>D144-C145</f>
        <v>-6.7566666666666642</v>
      </c>
      <c r="F145" s="15">
        <f t="shared" si="12"/>
        <v>9.6644337036741676E-3</v>
      </c>
      <c r="G145" s="15">
        <f t="shared" si="13"/>
        <v>2.1502059462895327</v>
      </c>
      <c r="H145" s="15">
        <f t="shared" si="14"/>
        <v>4.494654905197076E-3</v>
      </c>
      <c r="I145" s="15">
        <f t="shared" si="15"/>
        <v>-7.7975739332545455</v>
      </c>
      <c r="J145" s="42"/>
      <c r="K145" s="42"/>
      <c r="L145" s="42"/>
      <c r="M145" s="42"/>
      <c r="N145" s="42"/>
      <c r="O145" s="42"/>
    </row>
    <row r="146" spans="1:15">
      <c r="A146" s="14" t="s">
        <v>35</v>
      </c>
      <c r="B146" s="15" t="s">
        <v>17</v>
      </c>
      <c r="C146" s="15">
        <v>31.89</v>
      </c>
      <c r="D146" s="39"/>
      <c r="E146" s="15">
        <f>D144-C146</f>
        <v>-6.3866666666666667</v>
      </c>
      <c r="F146" s="15">
        <f t="shared" si="12"/>
        <v>1.2459758423182849E-2</v>
      </c>
      <c r="G146" s="15">
        <f t="shared" si="13"/>
        <v>2.9705605324263127</v>
      </c>
      <c r="H146" s="15">
        <f t="shared" si="14"/>
        <v>4.1944132385701265E-3</v>
      </c>
      <c r="I146" s="15">
        <f t="shared" si="15"/>
        <v>-7.8973152801978213</v>
      </c>
      <c r="J146" s="43"/>
      <c r="K146" s="43"/>
      <c r="L146" s="43"/>
      <c r="M146" s="43"/>
      <c r="N146" s="43"/>
      <c r="O146" s="43"/>
    </row>
    <row r="147" spans="1:15">
      <c r="A147" s="14" t="s">
        <v>35</v>
      </c>
      <c r="B147" s="15" t="s">
        <v>14</v>
      </c>
      <c r="C147" s="15">
        <v>24.69</v>
      </c>
      <c r="D147" s="39"/>
      <c r="E147" s="15">
        <f>D144-C147</f>
        <v>0.81333333333333258</v>
      </c>
      <c r="F147" s="15">
        <f t="shared" si="12"/>
        <v>1.7479711695473106</v>
      </c>
      <c r="G147" s="15">
        <f t="shared" si="13"/>
        <v>1.3471265824366996</v>
      </c>
      <c r="H147" s="15">
        <f t="shared" si="14"/>
        <v>1.2975552500683034</v>
      </c>
      <c r="I147" s="15">
        <f t="shared" si="15"/>
        <v>0.37579597003018217</v>
      </c>
      <c r="J147" s="41">
        <f>GEOMEAN(H147:H149)</f>
        <v>1</v>
      </c>
      <c r="K147" s="41">
        <f>LOG(J147,2)</f>
        <v>0</v>
      </c>
      <c r="L147" s="41">
        <f>STDEV(I147:I149)</f>
        <v>0.42735403277603368</v>
      </c>
      <c r="M147" s="41">
        <f>L147/SQRT(COUNT(I147:I149))</f>
        <v>0.2467329658625152</v>
      </c>
      <c r="N147" s="41">
        <f>2^(K147+M147)-J147</f>
        <v>0.18651716017116948</v>
      </c>
      <c r="O147" s="41">
        <f>J147-2^(K147-M147)</f>
        <v>0.15719718722337073</v>
      </c>
    </row>
    <row r="148" spans="1:15">
      <c r="A148" s="14" t="s">
        <v>35</v>
      </c>
      <c r="B148" s="15" t="s">
        <v>18</v>
      </c>
      <c r="C148" s="15">
        <v>26.46</v>
      </c>
      <c r="D148" s="39"/>
      <c r="E148" s="15">
        <f>D144-C148</f>
        <v>-0.956666666666667</v>
      </c>
      <c r="F148" s="15">
        <f t="shared" si="12"/>
        <v>0.51847048755942493</v>
      </c>
      <c r="G148" s="15">
        <f t="shared" si="13"/>
        <v>0.71559023504384978</v>
      </c>
      <c r="H148" s="15">
        <f t="shared" si="14"/>
        <v>0.7245354424486441</v>
      </c>
      <c r="I148" s="15">
        <f t="shared" si="15"/>
        <v>-0.4648718303719136</v>
      </c>
      <c r="J148" s="42"/>
      <c r="K148" s="42"/>
      <c r="L148" s="42"/>
      <c r="M148" s="42"/>
      <c r="N148" s="42"/>
      <c r="O148" s="42"/>
    </row>
    <row r="149" spans="1:15">
      <c r="A149" s="14" t="s">
        <v>35</v>
      </c>
      <c r="B149" s="15" t="s">
        <v>19</v>
      </c>
      <c r="C149" s="15">
        <v>25.36</v>
      </c>
      <c r="D149" s="39"/>
      <c r="E149" s="15">
        <f>D144-C149</f>
        <v>0.14333333333333442</v>
      </c>
      <c r="F149" s="15">
        <f t="shared" si="12"/>
        <v>1.1034221413284222</v>
      </c>
      <c r="G149" s="15">
        <f t="shared" si="13"/>
        <v>1.0373544837505209</v>
      </c>
      <c r="H149" s="15">
        <f t="shared" si="14"/>
        <v>1.0636886027031338</v>
      </c>
      <c r="I149" s="15">
        <f t="shared" si="15"/>
        <v>8.9075860341731899E-2</v>
      </c>
      <c r="J149" s="43"/>
      <c r="K149" s="43"/>
      <c r="L149" s="43"/>
      <c r="M149" s="43"/>
      <c r="N149" s="43"/>
      <c r="O149" s="43"/>
    </row>
    <row r="150" spans="1:15">
      <c r="A150" s="14" t="s">
        <v>35</v>
      </c>
      <c r="B150" s="15" t="s">
        <v>46</v>
      </c>
      <c r="C150" s="15">
        <v>29.03</v>
      </c>
      <c r="D150" s="39"/>
      <c r="E150" s="15">
        <f>D144-C150</f>
        <v>-3.5266666666666673</v>
      </c>
      <c r="F150" s="15">
        <f t="shared" si="12"/>
        <v>8.8788255271340849E-2</v>
      </c>
      <c r="G150" s="15">
        <f t="shared" si="13"/>
        <v>1.3942483691707028</v>
      </c>
      <c r="H150" s="15">
        <f t="shared" si="14"/>
        <v>6.3681806796124854E-2</v>
      </c>
      <c r="I150" s="15">
        <f t="shared" si="15"/>
        <v>-3.9729749208085123</v>
      </c>
      <c r="J150" s="41">
        <f>GEOMEAN(H150:H152)</f>
        <v>8.8341270744104139E-2</v>
      </c>
      <c r="K150" s="41">
        <f>LOG(J150,2)</f>
        <v>-3.5007686048153626</v>
      </c>
      <c r="L150" s="41">
        <f>STDEV(I150:I152)</f>
        <v>0.60103008902350319</v>
      </c>
      <c r="M150" s="41">
        <f>L150/SQRT(COUNT(I150:I152))</f>
        <v>0.34700488368878435</v>
      </c>
      <c r="N150" s="41">
        <f>2^(K150+M150)-J150</f>
        <v>2.4021520907917718E-2</v>
      </c>
      <c r="O150" s="41">
        <f>J150-2^(K150-M150)</f>
        <v>1.8886071189682219E-2</v>
      </c>
    </row>
    <row r="151" spans="1:15">
      <c r="A151" s="14" t="s">
        <v>35</v>
      </c>
      <c r="B151" s="15" t="s">
        <v>47</v>
      </c>
      <c r="C151" s="15">
        <v>27.65</v>
      </c>
      <c r="D151" s="39"/>
      <c r="E151" s="15">
        <f>D144-C151</f>
        <v>-2.1466666666666647</v>
      </c>
      <c r="F151" s="15">
        <f t="shared" si="12"/>
        <v>0.22901745205995755</v>
      </c>
      <c r="G151" s="15">
        <f t="shared" si="13"/>
        <v>1.621958722057963</v>
      </c>
      <c r="H151" s="15">
        <f t="shared" si="14"/>
        <v>0.14119807671145732</v>
      </c>
      <c r="I151" s="15">
        <f t="shared" si="15"/>
        <v>-2.8242076573954091</v>
      </c>
      <c r="J151" s="42"/>
      <c r="K151" s="42"/>
      <c r="L151" s="42"/>
      <c r="M151" s="42"/>
      <c r="N151" s="42"/>
      <c r="O151" s="42"/>
    </row>
    <row r="152" spans="1:15">
      <c r="A152" s="14" t="s">
        <v>35</v>
      </c>
      <c r="B152" s="15" t="s">
        <v>48</v>
      </c>
      <c r="C152" s="15">
        <v>29.03</v>
      </c>
      <c r="D152" s="39"/>
      <c r="E152" s="15">
        <f>D144-C152</f>
        <v>-3.5266666666666673</v>
      </c>
      <c r="F152" s="15">
        <f t="shared" si="12"/>
        <v>8.8788255271340849E-2</v>
      </c>
      <c r="G152" s="15">
        <f t="shared" si="13"/>
        <v>1.1580005181918247</v>
      </c>
      <c r="H152" s="15">
        <f t="shared" si="14"/>
        <v>7.6673761260470291E-2</v>
      </c>
      <c r="I152" s="15">
        <f t="shared" si="15"/>
        <v>-3.7051232362421662</v>
      </c>
      <c r="J152" s="43"/>
      <c r="K152" s="43"/>
      <c r="L152" s="43"/>
      <c r="M152" s="43"/>
      <c r="N152" s="43"/>
      <c r="O152" s="43"/>
    </row>
    <row r="153" spans="1:15">
      <c r="A153" s="14" t="s">
        <v>35</v>
      </c>
      <c r="B153" s="15" t="s">
        <v>20</v>
      </c>
      <c r="C153" s="15">
        <v>30.64</v>
      </c>
      <c r="D153" s="39"/>
      <c r="E153" s="15">
        <f>D144-C153</f>
        <v>-5.1366666666666667</v>
      </c>
      <c r="F153" s="15">
        <f t="shared" si="12"/>
        <v>2.9393882646493719E-2</v>
      </c>
      <c r="G153" s="15">
        <f t="shared" si="13"/>
        <v>1.073640603695116</v>
      </c>
      <c r="H153" s="15">
        <f t="shared" si="14"/>
        <v>2.7377767332317438E-2</v>
      </c>
      <c r="I153" s="15">
        <f t="shared" si="15"/>
        <v>-5.1908513907292892</v>
      </c>
      <c r="J153" s="41">
        <f>GEOMEAN(H153:H155)</f>
        <v>6.578860117841377E-3</v>
      </c>
      <c r="K153" s="41">
        <f>LOG(J153,2)</f>
        <v>-7.2479466467192077</v>
      </c>
      <c r="L153" s="41">
        <f>STDEV(I153:I155)</f>
        <v>1.7910416025379983</v>
      </c>
      <c r="M153" s="41">
        <f>L153/SQRT(COUNT(I153:I155))</f>
        <v>1.034058351355132</v>
      </c>
      <c r="N153" s="41">
        <f>2^(K153+M153)-J153</f>
        <v>6.8931758421555264E-3</v>
      </c>
      <c r="O153" s="41">
        <f>J153-2^(K153-M153)</f>
        <v>3.3661756669802556E-3</v>
      </c>
    </row>
    <row r="154" spans="1:15">
      <c r="A154" s="14" t="s">
        <v>35</v>
      </c>
      <c r="B154" s="15" t="s">
        <v>21</v>
      </c>
      <c r="C154" s="15">
        <v>34.57</v>
      </c>
      <c r="D154" s="39"/>
      <c r="E154" s="15">
        <f>D144-C154</f>
        <v>-9.0666666666666664</v>
      </c>
      <c r="F154" s="15">
        <f t="shared" si="12"/>
        <v>1.9785149590473114E-3</v>
      </c>
      <c r="G154" s="15">
        <f t="shared" si="13"/>
        <v>0.53978914212926898</v>
      </c>
      <c r="H154" s="15">
        <f t="shared" si="14"/>
        <v>3.665347826825119E-3</v>
      </c>
      <c r="I154" s="15">
        <f t="shared" si="15"/>
        <v>-8.0918341738268342</v>
      </c>
      <c r="J154" s="42"/>
      <c r="K154" s="42"/>
      <c r="L154" s="42"/>
      <c r="M154" s="42"/>
      <c r="N154" s="42"/>
      <c r="O154" s="42"/>
    </row>
    <row r="155" spans="1:15">
      <c r="A155" s="14" t="s">
        <v>35</v>
      </c>
      <c r="B155" s="15" t="s">
        <v>22</v>
      </c>
      <c r="C155" s="15">
        <v>33.01</v>
      </c>
      <c r="D155" s="39"/>
      <c r="E155" s="15">
        <f>D144-C155</f>
        <v>-7.5066666666666642</v>
      </c>
      <c r="F155" s="15">
        <f t="shared" si="12"/>
        <v>5.7746811674588353E-3</v>
      </c>
      <c r="G155" s="15">
        <f t="shared" si="13"/>
        <v>2.0351165022814421</v>
      </c>
      <c r="H155" s="15">
        <f t="shared" si="14"/>
        <v>2.8375187174715555E-3</v>
      </c>
      <c r="I155" s="15">
        <f t="shared" si="15"/>
        <v>-8.4611543756015024</v>
      </c>
      <c r="J155" s="43"/>
      <c r="K155" s="43"/>
      <c r="L155" s="43"/>
      <c r="M155" s="43"/>
      <c r="N155" s="43"/>
      <c r="O155" s="43"/>
    </row>
    <row r="156" spans="1:15">
      <c r="A156" s="14" t="s">
        <v>35</v>
      </c>
      <c r="B156" s="15" t="s">
        <v>23</v>
      </c>
      <c r="C156" s="15">
        <v>26.42</v>
      </c>
      <c r="D156" s="39"/>
      <c r="E156" s="15">
        <f>D144-C156</f>
        <v>-0.91666666666666785</v>
      </c>
      <c r="F156" s="15">
        <f t="shared" si="12"/>
        <v>0.53290765058431055</v>
      </c>
      <c r="G156" s="15">
        <f t="shared" si="13"/>
        <v>0.45766931596690708</v>
      </c>
      <c r="H156" s="15">
        <f t="shared" si="14"/>
        <v>1.1643945355140299</v>
      </c>
      <c r="I156" s="15">
        <f t="shared" si="15"/>
        <v>0.21957997404316457</v>
      </c>
      <c r="J156" s="41">
        <f>GEOMEAN(H156:H158)</f>
        <v>0.41418399569726827</v>
      </c>
      <c r="K156" s="41">
        <f>LOG(J156,2)</f>
        <v>-1.2716562868003778</v>
      </c>
      <c r="L156" s="41">
        <f>STDEV(I156:I158)</f>
        <v>1.3072908604813855</v>
      </c>
      <c r="M156" s="41">
        <f>L156/SQRT(COUNT(I156:I158))</f>
        <v>0.75476473020806545</v>
      </c>
      <c r="N156" s="41">
        <f>2^(K156+M156)-J156</f>
        <v>0.28469202083681444</v>
      </c>
      <c r="O156" s="41">
        <f>J156-2^(K156-M156)</f>
        <v>0.16872074007932605</v>
      </c>
    </row>
    <row r="157" spans="1:15">
      <c r="A157" s="14" t="s">
        <v>35</v>
      </c>
      <c r="B157" s="15" t="s">
        <v>24</v>
      </c>
      <c r="C157" s="15">
        <v>26.88</v>
      </c>
      <c r="D157" s="39"/>
      <c r="E157" s="15">
        <f>D144-C157</f>
        <v>-1.3766666666666652</v>
      </c>
      <c r="F157" s="15">
        <f t="shared" si="12"/>
        <v>0.38858044051509827</v>
      </c>
      <c r="G157" s="15">
        <f t="shared" si="13"/>
        <v>1.8105951919523167</v>
      </c>
      <c r="H157" s="15">
        <f t="shared" si="14"/>
        <v>0.21461475333760405</v>
      </c>
      <c r="I157" s="15">
        <f t="shared" si="15"/>
        <v>-2.2201788396904352</v>
      </c>
      <c r="J157" s="42"/>
      <c r="K157" s="42"/>
      <c r="L157" s="42"/>
      <c r="M157" s="42"/>
      <c r="N157" s="42"/>
      <c r="O157" s="42"/>
    </row>
    <row r="158" spans="1:15">
      <c r="A158" s="14" t="s">
        <v>35</v>
      </c>
      <c r="B158" s="15" t="s">
        <v>25</v>
      </c>
      <c r="C158" s="15">
        <v>26.24</v>
      </c>
      <c r="D158" s="39"/>
      <c r="E158" s="15">
        <f>D144-C158</f>
        <v>-0.73666666666666458</v>
      </c>
      <c r="F158" s="15">
        <f t="shared" si="12"/>
        <v>0.60301424449069319</v>
      </c>
      <c r="G158" s="15">
        <f t="shared" si="13"/>
        <v>2.1208373487490779</v>
      </c>
      <c r="H158" s="15">
        <f t="shared" si="14"/>
        <v>0.2843283785276442</v>
      </c>
      <c r="I158" s="15">
        <f t="shared" si="15"/>
        <v>-1.814369994753863</v>
      </c>
      <c r="J158" s="43"/>
      <c r="K158" s="43"/>
      <c r="L158" s="43"/>
      <c r="M158" s="43"/>
      <c r="N158" s="43"/>
      <c r="O158" s="43"/>
    </row>
    <row r="159" spans="1:15">
      <c r="A159" s="14" t="s">
        <v>36</v>
      </c>
      <c r="B159" s="15" t="s">
        <v>26</v>
      </c>
      <c r="C159" s="15">
        <v>30.12</v>
      </c>
      <c r="D159" s="39"/>
      <c r="E159" s="15">
        <f>D144-C159</f>
        <v>-4.6166666666666671</v>
      </c>
      <c r="F159" s="15">
        <f t="shared" si="12"/>
        <v>4.2006823967490781E-2</v>
      </c>
      <c r="G159" s="15">
        <f t="shared" si="13"/>
        <v>0.16886177924311613</v>
      </c>
      <c r="H159" s="15">
        <f t="shared" si="14"/>
        <v>0.24876454669479769</v>
      </c>
      <c r="I159" s="15">
        <f t="shared" si="15"/>
        <v>-2.0071472040819911</v>
      </c>
      <c r="J159" s="41">
        <f>GEOMEAN(H159:H161)</f>
        <v>6.7631610940580691E-2</v>
      </c>
      <c r="K159" s="41">
        <f>LOG(J159,2)</f>
        <v>-3.8861584715557025</v>
      </c>
      <c r="L159" s="41">
        <f>STDEV(I159:I161)</f>
        <v>1.8030950519618236</v>
      </c>
      <c r="M159" s="41">
        <f>L159/SQRT(COUNT(I159:I161))</f>
        <v>1.0410174136246413</v>
      </c>
      <c r="N159" s="41">
        <f>2^(K159+M159)-J159</f>
        <v>7.1532484055486165E-2</v>
      </c>
      <c r="O159" s="41">
        <f>J159-2^(K159-M159)</f>
        <v>3.4763687655143094E-2</v>
      </c>
    </row>
    <row r="160" spans="1:15">
      <c r="A160" s="14" t="s">
        <v>36</v>
      </c>
      <c r="B160" s="15" t="s">
        <v>27</v>
      </c>
      <c r="C160" s="15">
        <v>31.3</v>
      </c>
      <c r="D160" s="39"/>
      <c r="E160" s="15">
        <f>D144-C160</f>
        <v>-5.7966666666666669</v>
      </c>
      <c r="F160" s="15">
        <f t="shared" si="12"/>
        <v>1.8682989238822886E-2</v>
      </c>
      <c r="G160" s="15">
        <f t="shared" si="13"/>
        <v>0.3092644282700554</v>
      </c>
      <c r="H160" s="15">
        <f t="shared" si="14"/>
        <v>6.041105129138407E-2</v>
      </c>
      <c r="I160" s="15">
        <f t="shared" si="15"/>
        <v>-4.0490436967663959</v>
      </c>
      <c r="J160" s="42"/>
      <c r="K160" s="42"/>
      <c r="L160" s="42"/>
      <c r="M160" s="42"/>
      <c r="N160" s="42"/>
      <c r="O160" s="42"/>
    </row>
    <row r="161" spans="1:15">
      <c r="A161" s="14" t="s">
        <v>36</v>
      </c>
      <c r="B161" s="15" t="s">
        <v>28</v>
      </c>
      <c r="C161" s="15">
        <v>34.24</v>
      </c>
      <c r="D161" s="39"/>
      <c r="E161" s="15">
        <f>D144-C161</f>
        <v>-8.7366666666666681</v>
      </c>
      <c r="F161" s="15">
        <f t="shared" si="12"/>
        <v>2.4816734493865304E-3</v>
      </c>
      <c r="G161" s="15">
        <f t="shared" si="13"/>
        <v>0.12055918884188077</v>
      </c>
      <c r="H161" s="15">
        <f t="shared" si="14"/>
        <v>2.0584689339950401E-2</v>
      </c>
      <c r="I161" s="15">
        <f t="shared" si="15"/>
        <v>-5.6022845138187209</v>
      </c>
      <c r="J161" s="43"/>
      <c r="K161" s="43"/>
      <c r="L161" s="43"/>
      <c r="M161" s="43"/>
      <c r="N161" s="43"/>
      <c r="O161" s="43"/>
    </row>
    <row r="162" spans="1:15">
      <c r="A162" s="14" t="s">
        <v>35</v>
      </c>
      <c r="B162" s="15" t="s">
        <v>39</v>
      </c>
      <c r="C162" s="15">
        <v>32.729999999999997</v>
      </c>
      <c r="D162" s="39"/>
      <c r="E162" s="15">
        <f>D144-C162</f>
        <v>-7.226666666666663</v>
      </c>
      <c r="F162" s="15">
        <f t="shared" si="12"/>
        <v>6.9987972690472525E-3</v>
      </c>
      <c r="G162" s="15">
        <f t="shared" si="13"/>
        <v>1.1500650507450212</v>
      </c>
      <c r="H162" s="15">
        <f t="shared" si="14"/>
        <v>6.0855664334059853E-3</v>
      </c>
      <c r="I162" s="15">
        <f t="shared" si="15"/>
        <v>-7.3603927320545006</v>
      </c>
      <c r="J162" s="41">
        <f>GEOMEAN(H162:H164)</f>
        <v>1.9816458107027048E-3</v>
      </c>
      <c r="K162" s="41">
        <f>LOG(J162,2)</f>
        <v>-8.979085159072925</v>
      </c>
      <c r="L162" s="41">
        <f>STDEV(I162:I164)</f>
        <v>1.6830355242452815</v>
      </c>
      <c r="M162" s="41">
        <f>L162/SQRT(COUNT(I162:I164))</f>
        <v>0.97170101297871625</v>
      </c>
      <c r="N162" s="41">
        <f>2^(K162+M162)-J162</f>
        <v>1.9046619085662641E-3</v>
      </c>
      <c r="O162" s="41">
        <f>J162-2^(K162-M162)</f>
        <v>9.7119568612681183E-4</v>
      </c>
    </row>
    <row r="163" spans="1:15">
      <c r="A163" s="14" t="s">
        <v>35</v>
      </c>
      <c r="B163" s="15" t="s">
        <v>40</v>
      </c>
      <c r="C163" s="15">
        <v>33.65</v>
      </c>
      <c r="D163" s="39"/>
      <c r="E163" s="15">
        <f>D144-C163</f>
        <v>-8.1466666666666647</v>
      </c>
      <c r="F163" s="15">
        <f t="shared" si="12"/>
        <v>3.7211859792476744E-3</v>
      </c>
      <c r="G163" s="15">
        <f t="shared" si="13"/>
        <v>1.7255078044697967</v>
      </c>
      <c r="H163" s="15">
        <f t="shared" si="14"/>
        <v>2.1565744122444565E-3</v>
      </c>
      <c r="I163" s="15">
        <f t="shared" si="15"/>
        <v>-8.857042787776356</v>
      </c>
      <c r="J163" s="42"/>
      <c r="K163" s="42"/>
      <c r="L163" s="42"/>
      <c r="M163" s="42"/>
      <c r="N163" s="42"/>
      <c r="O163" s="42"/>
    </row>
    <row r="164" spans="1:15">
      <c r="A164" s="14" t="s">
        <v>35</v>
      </c>
      <c r="B164" s="15" t="s">
        <v>41</v>
      </c>
      <c r="C164" s="15">
        <v>35.21</v>
      </c>
      <c r="D164" s="39"/>
      <c r="E164" s="15">
        <f>D144-C164</f>
        <v>-9.706666666666667</v>
      </c>
      <c r="F164" s="15">
        <f t="shared" si="12"/>
        <v>1.2749486788685334E-3</v>
      </c>
      <c r="G164" s="15">
        <f t="shared" si="13"/>
        <v>2.1502059462895327</v>
      </c>
      <c r="H164" s="15">
        <f t="shared" si="14"/>
        <v>5.9294258815934702E-4</v>
      </c>
      <c r="I164" s="15">
        <f t="shared" si="15"/>
        <v>-10.719819957387919</v>
      </c>
      <c r="J164" s="43"/>
      <c r="K164" s="43"/>
      <c r="L164" s="43"/>
      <c r="M164" s="43"/>
      <c r="N164" s="43"/>
      <c r="O164" s="43"/>
    </row>
    <row r="165" spans="1:15">
      <c r="A165" s="14" t="s">
        <v>35</v>
      </c>
      <c r="B165" s="15" t="s">
        <v>42</v>
      </c>
      <c r="C165" s="15">
        <v>32.520000000000003</v>
      </c>
      <c r="D165" s="39"/>
      <c r="E165" s="15">
        <f>D144-C165</f>
        <v>-7.0166666666666693</v>
      </c>
      <c r="F165" s="15">
        <f t="shared" si="12"/>
        <v>8.0843473639558953E-3</v>
      </c>
      <c r="G165" s="15">
        <f t="shared" si="13"/>
        <v>0.26768045737341228</v>
      </c>
      <c r="H165" s="15">
        <f t="shared" si="14"/>
        <v>3.0201485171098202E-2</v>
      </c>
      <c r="I165" s="15">
        <f t="shared" si="15"/>
        <v>-5.0492366933272006</v>
      </c>
      <c r="J165" s="41">
        <f>GEOMEAN(H165:H167)</f>
        <v>9.9702738812397721E-3</v>
      </c>
      <c r="K165" s="41">
        <f>LOG(J165,2)</f>
        <v>-6.6481511489774991</v>
      </c>
      <c r="L165" s="41">
        <f>STDEV(I165:I167)</f>
        <v>1.8386424721984536</v>
      </c>
      <c r="M165" s="41">
        <f>L165/SQRT(COUNT(I165:I167))</f>
        <v>1.0615407262672563</v>
      </c>
      <c r="N165" s="41">
        <f>2^(K165+M165)-J165</f>
        <v>1.0839276111292035E-2</v>
      </c>
      <c r="O165" s="41">
        <f>J165-2^(K165-M165)</f>
        <v>5.1933151626414745E-3</v>
      </c>
    </row>
    <row r="166" spans="1:15">
      <c r="A166" s="14" t="s">
        <v>35</v>
      </c>
      <c r="B166" s="15" t="s">
        <v>43</v>
      </c>
      <c r="C166" s="15">
        <v>33.700000000000003</v>
      </c>
      <c r="D166" s="39"/>
      <c r="E166" s="15">
        <f>D144-C166</f>
        <v>-8.196666666666669</v>
      </c>
      <c r="F166" s="15">
        <f t="shared" si="12"/>
        <v>3.595600917617201E-3</v>
      </c>
      <c r="G166" s="15">
        <f t="shared" si="13"/>
        <v>0.27138720066831018</v>
      </c>
      <c r="H166" s="15">
        <f t="shared" si="14"/>
        <v>1.324897013846924E-2</v>
      </c>
      <c r="I166" s="15">
        <f t="shared" si="15"/>
        <v>-6.2379759685039824</v>
      </c>
      <c r="J166" s="42"/>
      <c r="K166" s="42"/>
      <c r="L166" s="42"/>
      <c r="M166" s="42"/>
      <c r="N166" s="42"/>
      <c r="O166" s="42"/>
    </row>
    <row r="167" spans="1:15">
      <c r="A167" s="14" t="s">
        <v>35</v>
      </c>
      <c r="B167" s="15" t="s">
        <v>44</v>
      </c>
      <c r="C167" s="15">
        <v>34.61</v>
      </c>
      <c r="D167" s="40"/>
      <c r="E167" s="15">
        <f>D144-C167</f>
        <v>-9.1066666666666656</v>
      </c>
      <c r="F167" s="15">
        <f t="shared" si="12"/>
        <v>1.9249144093467746E-3</v>
      </c>
      <c r="G167" s="15">
        <f t="shared" si="13"/>
        <v>0.77714235580903379</v>
      </c>
      <c r="H167" s="15">
        <f t="shared" si="14"/>
        <v>2.4769135216454233E-3</v>
      </c>
      <c r="I167" s="15">
        <f t="shared" si="15"/>
        <v>-8.6572407851013153</v>
      </c>
      <c r="J167" s="43"/>
      <c r="K167" s="43"/>
      <c r="L167" s="43"/>
      <c r="M167" s="43"/>
      <c r="N167" s="43"/>
      <c r="O167" s="43"/>
    </row>
    <row r="168" spans="1:15" ht="1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</row>
    <row r="169" spans="1:15" ht="12">
      <c r="G169" s="11"/>
      <c r="H169" s="11"/>
      <c r="I169" s="11"/>
      <c r="J169" s="11"/>
      <c r="K169" s="11"/>
      <c r="L169" s="11"/>
      <c r="M169" s="11"/>
      <c r="N169" s="11"/>
      <c r="O169" s="11"/>
    </row>
    <row r="170" spans="1:15" ht="12">
      <c r="A170" s="19"/>
      <c r="B170" s="19"/>
      <c r="C170" s="19"/>
      <c r="D170" s="19"/>
      <c r="E170" s="19"/>
      <c r="F170" s="19"/>
      <c r="G170" s="19"/>
      <c r="H170" s="19"/>
      <c r="I170" s="11"/>
      <c r="J170" s="11"/>
      <c r="K170" s="11"/>
      <c r="L170" s="11"/>
      <c r="M170" s="11"/>
      <c r="N170" s="11"/>
      <c r="O170" s="11"/>
    </row>
    <row r="171" spans="1:15" ht="12">
      <c r="A171" s="19"/>
      <c r="B171" s="19"/>
      <c r="C171" s="19"/>
      <c r="D171" s="19"/>
      <c r="E171" s="19"/>
      <c r="F171" s="19"/>
      <c r="G171" s="19"/>
      <c r="H171" s="19"/>
      <c r="I171" s="11"/>
      <c r="J171" s="11"/>
      <c r="K171" s="11"/>
      <c r="L171" s="11"/>
      <c r="M171" s="11"/>
      <c r="N171" s="11"/>
      <c r="O171" s="11"/>
    </row>
    <row r="172" spans="1:15" ht="12">
      <c r="A172" s="19"/>
      <c r="B172" s="19"/>
      <c r="C172" s="19"/>
      <c r="D172" s="19"/>
      <c r="E172" s="19"/>
      <c r="F172" s="19"/>
      <c r="G172" s="19"/>
      <c r="H172" s="19"/>
      <c r="I172" s="11"/>
      <c r="J172" s="11"/>
      <c r="K172" s="11"/>
      <c r="L172" s="11"/>
      <c r="M172" s="11"/>
      <c r="N172" s="11"/>
      <c r="O172" s="11"/>
    </row>
    <row r="173" spans="1:15" ht="12">
      <c r="A173" s="20"/>
      <c r="B173" s="20"/>
      <c r="C173" s="20"/>
      <c r="D173" s="20"/>
      <c r="E173" s="20"/>
      <c r="F173" s="20"/>
      <c r="G173" s="20"/>
      <c r="H173" s="20"/>
      <c r="I173" s="11"/>
      <c r="J173" s="11"/>
      <c r="K173" s="11"/>
      <c r="L173" s="11"/>
      <c r="M173" s="11"/>
      <c r="N173" s="11"/>
      <c r="O173" s="11"/>
    </row>
    <row r="174" spans="1:15" ht="12">
      <c r="A174" s="20"/>
      <c r="B174" s="20"/>
      <c r="C174" s="20"/>
      <c r="D174" s="20"/>
      <c r="E174" s="20"/>
      <c r="F174" s="20"/>
      <c r="G174" s="20"/>
      <c r="H174" s="20"/>
      <c r="I174" s="11"/>
      <c r="J174" s="11"/>
      <c r="K174" s="11"/>
      <c r="L174" s="11"/>
      <c r="M174" s="11"/>
      <c r="N174" s="11"/>
      <c r="O174" s="11"/>
    </row>
    <row r="175" spans="1:15" ht="12">
      <c r="A175" s="20"/>
      <c r="B175" s="20"/>
      <c r="C175" s="20"/>
      <c r="D175" s="20"/>
      <c r="E175" s="20"/>
      <c r="F175" s="20"/>
      <c r="G175" s="20"/>
      <c r="H175" s="20"/>
      <c r="I175" s="11"/>
      <c r="J175" s="11"/>
      <c r="K175" s="11"/>
      <c r="L175" s="11"/>
      <c r="M175" s="11"/>
      <c r="N175" s="11"/>
      <c r="O175" s="11"/>
    </row>
    <row r="176" spans="1:15">
      <c r="A176" s="3" t="s">
        <v>59</v>
      </c>
    </row>
    <row r="177" spans="1:15">
      <c r="A177" s="12">
        <v>1</v>
      </c>
      <c r="B177" s="12">
        <v>2</v>
      </c>
      <c r="C177" s="12">
        <v>3</v>
      </c>
      <c r="D177" s="12">
        <v>4</v>
      </c>
      <c r="E177" s="12">
        <v>5</v>
      </c>
      <c r="F177" s="12">
        <v>6</v>
      </c>
      <c r="G177" s="12">
        <v>7</v>
      </c>
      <c r="H177" s="12">
        <v>8</v>
      </c>
      <c r="I177" s="12">
        <v>9</v>
      </c>
      <c r="J177" s="12">
        <v>10</v>
      </c>
      <c r="K177" s="12">
        <v>11</v>
      </c>
      <c r="L177" s="12">
        <v>12</v>
      </c>
      <c r="M177" s="12">
        <v>13</v>
      </c>
      <c r="N177" s="12">
        <v>14</v>
      </c>
      <c r="O177" s="12">
        <v>15</v>
      </c>
    </row>
    <row r="178" spans="1:15" ht="66">
      <c r="A178" s="13" t="s">
        <v>4</v>
      </c>
      <c r="B178" s="13" t="s">
        <v>5</v>
      </c>
      <c r="C178" s="13" t="s">
        <v>6</v>
      </c>
      <c r="D178" s="13" t="s">
        <v>29</v>
      </c>
      <c r="E178" s="13" t="s">
        <v>49</v>
      </c>
      <c r="F178" s="13" t="s">
        <v>7</v>
      </c>
      <c r="G178" s="13" t="s">
        <v>8</v>
      </c>
      <c r="H178" s="13" t="s">
        <v>3</v>
      </c>
      <c r="I178" s="13" t="s">
        <v>50</v>
      </c>
      <c r="J178" s="13" t="s">
        <v>9</v>
      </c>
      <c r="K178" s="13" t="s">
        <v>10</v>
      </c>
      <c r="L178" s="13" t="s">
        <v>11</v>
      </c>
      <c r="M178" s="13" t="s">
        <v>32</v>
      </c>
      <c r="N178" s="13" t="s">
        <v>12</v>
      </c>
      <c r="O178" s="13" t="s">
        <v>13</v>
      </c>
    </row>
    <row r="179" spans="1:15">
      <c r="A179" s="14" t="s">
        <v>2</v>
      </c>
      <c r="B179" s="15" t="s">
        <v>15</v>
      </c>
      <c r="C179" s="15">
        <v>21.93</v>
      </c>
      <c r="D179" s="38">
        <f>(C182+C183+C184)/3</f>
        <v>22.123333333333335</v>
      </c>
      <c r="E179" s="15">
        <f>D179-C179</f>
        <v>0.19333333333333513</v>
      </c>
      <c r="F179" s="15">
        <f t="shared" ref="F179:F202" si="16">1.989^E179</f>
        <v>1.1421839629315713</v>
      </c>
      <c r="G179" s="44"/>
      <c r="H179" s="45"/>
      <c r="I179" s="45"/>
      <c r="J179" s="45"/>
      <c r="K179" s="45"/>
      <c r="L179" s="45"/>
      <c r="M179" s="45"/>
      <c r="N179" s="45"/>
      <c r="O179" s="46"/>
    </row>
    <row r="180" spans="1:15">
      <c r="A180" s="14" t="s">
        <v>2</v>
      </c>
      <c r="B180" s="15" t="s">
        <v>16</v>
      </c>
      <c r="C180" s="15">
        <v>20.95</v>
      </c>
      <c r="D180" s="39"/>
      <c r="E180" s="15">
        <f>D179-C180</f>
        <v>1.1733333333333356</v>
      </c>
      <c r="F180" s="15">
        <f t="shared" si="16"/>
        <v>2.2407744585044682</v>
      </c>
      <c r="G180" s="47"/>
      <c r="H180" s="48"/>
      <c r="I180" s="48"/>
      <c r="J180" s="48"/>
      <c r="K180" s="48"/>
      <c r="L180" s="48"/>
      <c r="M180" s="48"/>
      <c r="N180" s="48"/>
      <c r="O180" s="49"/>
    </row>
    <row r="181" spans="1:15">
      <c r="A181" s="14" t="s">
        <v>2</v>
      </c>
      <c r="B181" s="15" t="s">
        <v>17</v>
      </c>
      <c r="C181" s="15">
        <v>20.93</v>
      </c>
      <c r="D181" s="39"/>
      <c r="E181" s="15">
        <f>D179-C181</f>
        <v>1.1933333333333351</v>
      </c>
      <c r="F181" s="15">
        <f t="shared" si="16"/>
        <v>2.2718039022708956</v>
      </c>
      <c r="G181" s="47"/>
      <c r="H181" s="48"/>
      <c r="I181" s="48"/>
      <c r="J181" s="48"/>
      <c r="K181" s="48"/>
      <c r="L181" s="48"/>
      <c r="M181" s="48"/>
      <c r="N181" s="48"/>
      <c r="O181" s="49"/>
    </row>
    <row r="182" spans="1:15">
      <c r="A182" s="14" t="s">
        <v>2</v>
      </c>
      <c r="B182" s="15" t="s">
        <v>14</v>
      </c>
      <c r="C182" s="15">
        <v>21.45</v>
      </c>
      <c r="D182" s="39"/>
      <c r="E182" s="15">
        <f>D179-C182</f>
        <v>0.67333333333333556</v>
      </c>
      <c r="F182" s="15">
        <f t="shared" si="16"/>
        <v>1.5888421550323493</v>
      </c>
      <c r="G182" s="47"/>
      <c r="H182" s="48"/>
      <c r="I182" s="48"/>
      <c r="J182" s="48"/>
      <c r="K182" s="48"/>
      <c r="L182" s="48"/>
      <c r="M182" s="48"/>
      <c r="N182" s="48"/>
      <c r="O182" s="49"/>
    </row>
    <row r="183" spans="1:15">
      <c r="A183" s="14" t="s">
        <v>2</v>
      </c>
      <c r="B183" s="15" t="s">
        <v>18</v>
      </c>
      <c r="C183" s="15">
        <v>22.41</v>
      </c>
      <c r="D183" s="39"/>
      <c r="E183" s="15">
        <f>D179-C183</f>
        <v>-0.28666666666666529</v>
      </c>
      <c r="F183" s="15">
        <f t="shared" si="16"/>
        <v>0.82109113296500336</v>
      </c>
      <c r="G183" s="47"/>
      <c r="H183" s="48"/>
      <c r="I183" s="48"/>
      <c r="J183" s="48"/>
      <c r="K183" s="48"/>
      <c r="L183" s="48"/>
      <c r="M183" s="48"/>
      <c r="N183" s="48"/>
      <c r="O183" s="49"/>
    </row>
    <row r="184" spans="1:15">
      <c r="A184" s="14" t="s">
        <v>2</v>
      </c>
      <c r="B184" s="15" t="s">
        <v>19</v>
      </c>
      <c r="C184" s="15">
        <v>22.51</v>
      </c>
      <c r="D184" s="39"/>
      <c r="E184" s="15">
        <f>D179-C184</f>
        <v>-0.38666666666666671</v>
      </c>
      <c r="F184" s="15">
        <f t="shared" si="16"/>
        <v>0.76652775346418323</v>
      </c>
      <c r="G184" s="47"/>
      <c r="H184" s="48"/>
      <c r="I184" s="48"/>
      <c r="J184" s="48"/>
      <c r="K184" s="48"/>
      <c r="L184" s="48"/>
      <c r="M184" s="48"/>
      <c r="N184" s="48"/>
      <c r="O184" s="49"/>
    </row>
    <row r="185" spans="1:15">
      <c r="A185" s="14" t="s">
        <v>2</v>
      </c>
      <c r="B185" s="15" t="s">
        <v>46</v>
      </c>
      <c r="C185" s="15">
        <v>21.63</v>
      </c>
      <c r="D185" s="39"/>
      <c r="E185" s="15">
        <f>D179-C185</f>
        <v>0.49333333333333584</v>
      </c>
      <c r="F185" s="15">
        <f t="shared" si="16"/>
        <v>1.4038687054631114</v>
      </c>
      <c r="G185" s="47"/>
      <c r="H185" s="48"/>
      <c r="I185" s="48"/>
      <c r="J185" s="48"/>
      <c r="K185" s="48"/>
      <c r="L185" s="48"/>
      <c r="M185" s="48"/>
      <c r="N185" s="48"/>
      <c r="O185" s="49"/>
    </row>
    <row r="186" spans="1:15">
      <c r="A186" s="14" t="s">
        <v>2</v>
      </c>
      <c r="B186" s="15" t="s">
        <v>47</v>
      </c>
      <c r="C186" s="15">
        <v>21.41</v>
      </c>
      <c r="D186" s="39"/>
      <c r="E186" s="15">
        <f>D179-C186</f>
        <v>0.71333333333333471</v>
      </c>
      <c r="F186" s="15">
        <f t="shared" si="16"/>
        <v>1.633150263467392</v>
      </c>
      <c r="G186" s="47"/>
      <c r="H186" s="48"/>
      <c r="I186" s="48"/>
      <c r="J186" s="48"/>
      <c r="K186" s="48"/>
      <c r="L186" s="48"/>
      <c r="M186" s="48"/>
      <c r="N186" s="48"/>
      <c r="O186" s="49"/>
    </row>
    <row r="187" spans="1:15">
      <c r="A187" s="14" t="s">
        <v>2</v>
      </c>
      <c r="B187" s="15" t="s">
        <v>48</v>
      </c>
      <c r="C187" s="15">
        <v>21.9</v>
      </c>
      <c r="D187" s="39"/>
      <c r="E187" s="15">
        <f>D179-C187</f>
        <v>0.22333333333333627</v>
      </c>
      <c r="F187" s="15">
        <f t="shared" si="16"/>
        <v>1.1659907404923284</v>
      </c>
      <c r="G187" s="47"/>
      <c r="H187" s="48"/>
      <c r="I187" s="48"/>
      <c r="J187" s="48"/>
      <c r="K187" s="48"/>
      <c r="L187" s="48"/>
      <c r="M187" s="48"/>
      <c r="N187" s="48"/>
      <c r="O187" s="49"/>
    </row>
    <row r="188" spans="1:15">
      <c r="A188" s="14" t="s">
        <v>2</v>
      </c>
      <c r="B188" s="15" t="s">
        <v>20</v>
      </c>
      <c r="C188" s="15">
        <v>21.83</v>
      </c>
      <c r="D188" s="39"/>
      <c r="E188" s="15">
        <f>D179-C188</f>
        <v>0.29333333333333655</v>
      </c>
      <c r="F188" s="15">
        <f t="shared" si="16"/>
        <v>1.2234874992321629</v>
      </c>
      <c r="G188" s="47"/>
      <c r="H188" s="48"/>
      <c r="I188" s="48"/>
      <c r="J188" s="48"/>
      <c r="K188" s="48"/>
      <c r="L188" s="48"/>
      <c r="M188" s="48"/>
      <c r="N188" s="48"/>
      <c r="O188" s="49"/>
    </row>
    <row r="189" spans="1:15">
      <c r="A189" s="14" t="s">
        <v>2</v>
      </c>
      <c r="B189" s="15" t="s">
        <v>21</v>
      </c>
      <c r="C189" s="15">
        <v>21.66</v>
      </c>
      <c r="D189" s="39"/>
      <c r="E189" s="15">
        <f>D179-C189</f>
        <v>0.46333333333333471</v>
      </c>
      <c r="F189" s="15">
        <f t="shared" si="16"/>
        <v>1.3752050215805478</v>
      </c>
      <c r="G189" s="47"/>
      <c r="H189" s="48"/>
      <c r="I189" s="48"/>
      <c r="J189" s="48"/>
      <c r="K189" s="48"/>
      <c r="L189" s="48"/>
      <c r="M189" s="48"/>
      <c r="N189" s="48"/>
      <c r="O189" s="49"/>
    </row>
    <row r="190" spans="1:15">
      <c r="A190" s="14" t="s">
        <v>2</v>
      </c>
      <c r="B190" s="15" t="s">
        <v>22</v>
      </c>
      <c r="C190" s="15">
        <v>21.58</v>
      </c>
      <c r="D190" s="39"/>
      <c r="E190" s="15">
        <f>D179-C190</f>
        <v>0.54333333333333655</v>
      </c>
      <c r="F190" s="15">
        <f t="shared" si="16"/>
        <v>1.4529753021288203</v>
      </c>
      <c r="G190" s="47"/>
      <c r="H190" s="48"/>
      <c r="I190" s="48"/>
      <c r="J190" s="48"/>
      <c r="K190" s="48"/>
      <c r="L190" s="48"/>
      <c r="M190" s="48"/>
      <c r="N190" s="48"/>
      <c r="O190" s="49"/>
    </row>
    <row r="191" spans="1:15">
      <c r="A191" s="14" t="s">
        <v>2</v>
      </c>
      <c r="B191" s="15" t="s">
        <v>23</v>
      </c>
      <c r="C191" s="15">
        <v>23.35</v>
      </c>
      <c r="D191" s="39"/>
      <c r="E191" s="15">
        <f>D179-C191</f>
        <v>-1.2266666666666666</v>
      </c>
      <c r="F191" s="15">
        <f t="shared" si="16"/>
        <v>0.43020421984061807</v>
      </c>
      <c r="G191" s="47"/>
      <c r="H191" s="48"/>
      <c r="I191" s="48"/>
      <c r="J191" s="48"/>
      <c r="K191" s="48"/>
      <c r="L191" s="48"/>
      <c r="M191" s="48"/>
      <c r="N191" s="48"/>
      <c r="O191" s="49"/>
    </row>
    <row r="192" spans="1:15">
      <c r="A192" s="14" t="s">
        <v>2</v>
      </c>
      <c r="B192" s="15" t="s">
        <v>24</v>
      </c>
      <c r="C192" s="15">
        <v>21.02</v>
      </c>
      <c r="D192" s="39"/>
      <c r="E192" s="15">
        <f>D179-C192</f>
        <v>1.1033333333333353</v>
      </c>
      <c r="F192" s="15">
        <f t="shared" si="16"/>
        <v>2.1354711607495909</v>
      </c>
      <c r="G192" s="47"/>
      <c r="H192" s="48"/>
      <c r="I192" s="48"/>
      <c r="J192" s="48"/>
      <c r="K192" s="48"/>
      <c r="L192" s="48"/>
      <c r="M192" s="48"/>
      <c r="N192" s="48"/>
      <c r="O192" s="49"/>
    </row>
    <row r="193" spans="1:15">
      <c r="A193" s="14" t="s">
        <v>2</v>
      </c>
      <c r="B193" s="15" t="s">
        <v>25</v>
      </c>
      <c r="C193" s="15">
        <v>21.56</v>
      </c>
      <c r="D193" s="39"/>
      <c r="E193" s="15">
        <f>D179-C193</f>
        <v>0.56333333333333613</v>
      </c>
      <c r="F193" s="15">
        <f t="shared" si="16"/>
        <v>1.4730955847660583</v>
      </c>
      <c r="G193" s="47"/>
      <c r="H193" s="48"/>
      <c r="I193" s="48"/>
      <c r="J193" s="48"/>
      <c r="K193" s="48"/>
      <c r="L193" s="48"/>
      <c r="M193" s="48"/>
      <c r="N193" s="48"/>
      <c r="O193" s="49"/>
    </row>
    <row r="194" spans="1:15">
      <c r="A194" s="14" t="s">
        <v>1</v>
      </c>
      <c r="B194" s="15" t="s">
        <v>26</v>
      </c>
      <c r="C194" s="15">
        <v>24.62</v>
      </c>
      <c r="D194" s="39"/>
      <c r="E194" s="15">
        <f>D179-C194</f>
        <v>-2.4966666666666661</v>
      </c>
      <c r="F194" s="15">
        <f t="shared" si="16"/>
        <v>0.17964225229539488</v>
      </c>
      <c r="G194" s="47"/>
      <c r="H194" s="48"/>
      <c r="I194" s="48"/>
      <c r="J194" s="48"/>
      <c r="K194" s="48"/>
      <c r="L194" s="48"/>
      <c r="M194" s="48"/>
      <c r="N194" s="48"/>
      <c r="O194" s="49"/>
    </row>
    <row r="195" spans="1:15">
      <c r="A195" s="14" t="s">
        <v>1</v>
      </c>
      <c r="B195" s="15" t="s">
        <v>27</v>
      </c>
      <c r="C195" s="15">
        <v>23.55</v>
      </c>
      <c r="D195" s="39"/>
      <c r="E195" s="15">
        <f>D179-C195</f>
        <v>-1.4266666666666659</v>
      </c>
      <c r="F195" s="15">
        <f t="shared" si="16"/>
        <v>0.37492785688836061</v>
      </c>
      <c r="G195" s="47"/>
      <c r="H195" s="48"/>
      <c r="I195" s="48"/>
      <c r="J195" s="48"/>
      <c r="K195" s="48"/>
      <c r="L195" s="48"/>
      <c r="M195" s="48"/>
      <c r="N195" s="48"/>
      <c r="O195" s="49"/>
    </row>
    <row r="196" spans="1:15">
      <c r="A196" s="14" t="s">
        <v>1</v>
      </c>
      <c r="B196" s="15" t="s">
        <v>28</v>
      </c>
      <c r="C196" s="15">
        <v>26.47</v>
      </c>
      <c r="D196" s="39"/>
      <c r="E196" s="15">
        <f>D179-C196</f>
        <v>-4.346666666666664</v>
      </c>
      <c r="F196" s="15">
        <f t="shared" si="16"/>
        <v>5.0342426270214222E-2</v>
      </c>
      <c r="G196" s="47"/>
      <c r="H196" s="48"/>
      <c r="I196" s="48"/>
      <c r="J196" s="48"/>
      <c r="K196" s="48"/>
      <c r="L196" s="48"/>
      <c r="M196" s="48"/>
      <c r="N196" s="48"/>
      <c r="O196" s="49"/>
    </row>
    <row r="197" spans="1:15">
      <c r="A197" s="14" t="s">
        <v>2</v>
      </c>
      <c r="B197" s="15" t="s">
        <v>39</v>
      </c>
      <c r="C197" s="15">
        <v>21.69</v>
      </c>
      <c r="D197" s="39"/>
      <c r="E197" s="15">
        <f>D179-C197</f>
        <v>0.43333333333333357</v>
      </c>
      <c r="F197" s="15">
        <f t="shared" si="16"/>
        <v>1.3471265824366996</v>
      </c>
      <c r="G197" s="47"/>
      <c r="H197" s="48"/>
      <c r="I197" s="48"/>
      <c r="J197" s="48"/>
      <c r="K197" s="48"/>
      <c r="L197" s="48"/>
      <c r="M197" s="48"/>
      <c r="N197" s="48"/>
      <c r="O197" s="49"/>
    </row>
    <row r="198" spans="1:15">
      <c r="A198" s="14" t="s">
        <v>2</v>
      </c>
      <c r="B198" s="15" t="s">
        <v>40</v>
      </c>
      <c r="C198" s="15">
        <v>20.440000000000001</v>
      </c>
      <c r="D198" s="39"/>
      <c r="E198" s="15">
        <f>D179-C198</f>
        <v>1.6833333333333336</v>
      </c>
      <c r="F198" s="15">
        <f t="shared" si="16"/>
        <v>3.1820125260800673</v>
      </c>
      <c r="G198" s="47"/>
      <c r="H198" s="48"/>
      <c r="I198" s="48"/>
      <c r="J198" s="48"/>
      <c r="K198" s="48"/>
      <c r="L198" s="48"/>
      <c r="M198" s="48"/>
      <c r="N198" s="48"/>
      <c r="O198" s="49"/>
    </row>
    <row r="199" spans="1:15">
      <c r="A199" s="14" t="s">
        <v>2</v>
      </c>
      <c r="B199" s="15" t="s">
        <v>41</v>
      </c>
      <c r="C199" s="15">
        <v>21.53</v>
      </c>
      <c r="D199" s="39"/>
      <c r="E199" s="15">
        <f>D179-C199</f>
        <v>0.59333333333333371</v>
      </c>
      <c r="F199" s="15">
        <f t="shared" si="16"/>
        <v>1.5037996219880867</v>
      </c>
      <c r="G199" s="47"/>
      <c r="H199" s="48"/>
      <c r="I199" s="48"/>
      <c r="J199" s="48"/>
      <c r="K199" s="48"/>
      <c r="L199" s="48"/>
      <c r="M199" s="48"/>
      <c r="N199" s="48"/>
      <c r="O199" s="49"/>
    </row>
    <row r="200" spans="1:15">
      <c r="A200" s="14" t="s">
        <v>2</v>
      </c>
      <c r="B200" s="15" t="s">
        <v>42</v>
      </c>
      <c r="C200" s="15">
        <v>23.91</v>
      </c>
      <c r="D200" s="39"/>
      <c r="E200" s="15">
        <f>D179-C200</f>
        <v>-1.7866666666666653</v>
      </c>
      <c r="F200" s="15">
        <f t="shared" si="16"/>
        <v>0.29271109710542842</v>
      </c>
      <c r="G200" s="47"/>
      <c r="H200" s="48"/>
      <c r="I200" s="48"/>
      <c r="J200" s="48"/>
      <c r="K200" s="48"/>
      <c r="L200" s="48"/>
      <c r="M200" s="48"/>
      <c r="N200" s="48"/>
      <c r="O200" s="49"/>
    </row>
    <row r="201" spans="1:15">
      <c r="A201" s="14" t="s">
        <v>2</v>
      </c>
      <c r="B201" s="15" t="s">
        <v>43</v>
      </c>
      <c r="C201" s="15">
        <v>22.15</v>
      </c>
      <c r="D201" s="39"/>
      <c r="E201" s="15">
        <f>D179-C201</f>
        <v>-2.666666666666373E-2</v>
      </c>
      <c r="F201" s="15">
        <f t="shared" si="16"/>
        <v>0.98183024386077078</v>
      </c>
      <c r="G201" s="47"/>
      <c r="H201" s="48"/>
      <c r="I201" s="48"/>
      <c r="J201" s="48"/>
      <c r="K201" s="48"/>
      <c r="L201" s="48"/>
      <c r="M201" s="48"/>
      <c r="N201" s="48"/>
      <c r="O201" s="49"/>
    </row>
    <row r="202" spans="1:15">
      <c r="A202" s="14" t="s">
        <v>2</v>
      </c>
      <c r="B202" s="15" t="s">
        <v>44</v>
      </c>
      <c r="C202" s="15">
        <v>23.03</v>
      </c>
      <c r="D202" s="40"/>
      <c r="E202" s="15">
        <f>D179-C202</f>
        <v>-0.90666666666666629</v>
      </c>
      <c r="F202" s="15">
        <f t="shared" si="16"/>
        <v>0.53609011168998055</v>
      </c>
      <c r="G202" s="50"/>
      <c r="H202" s="51"/>
      <c r="I202" s="51"/>
      <c r="J202" s="51"/>
      <c r="K202" s="51"/>
      <c r="L202" s="51"/>
      <c r="M202" s="51"/>
      <c r="N202" s="51"/>
      <c r="O202" s="52"/>
    </row>
    <row r="203" spans="1:15">
      <c r="A203" s="14" t="s">
        <v>38</v>
      </c>
      <c r="B203" s="15" t="s">
        <v>15</v>
      </c>
      <c r="C203" s="15">
        <v>36.270000000000003</v>
      </c>
      <c r="D203" s="38">
        <f>(C206+C207+C208)/3</f>
        <v>26.013333333333332</v>
      </c>
      <c r="E203" s="15">
        <f>D203-C203</f>
        <v>-10.256666666666671</v>
      </c>
      <c r="F203" s="15">
        <f t="shared" ref="F203:F220" si="17">2.079^E203</f>
        <v>5.4937950589403371E-4</v>
      </c>
      <c r="G203" s="15">
        <f t="shared" ref="G203:G226" si="18">GEOMEAN(F179)</f>
        <v>1.1421839629315713</v>
      </c>
      <c r="H203" s="15">
        <f t="shared" ref="H203:H220" si="19">F203/G203</f>
        <v>4.8099038659584755E-4</v>
      </c>
      <c r="I203" s="15">
        <f t="shared" ref="I203:I220" si="20">LOG(H203,2)</f>
        <v>-11.021704319959737</v>
      </c>
      <c r="J203" s="41">
        <f>GEOMEAN(H203:H205)</f>
        <v>3.0776270071298758E-4</v>
      </c>
      <c r="K203" s="41">
        <f>LOG(J203,2)</f>
        <v>-11.665893984651069</v>
      </c>
      <c r="L203" s="41">
        <f>STDEV(I203:I205)</f>
        <v>1.3033857869258123</v>
      </c>
      <c r="M203" s="41">
        <f>L203/SQRT(COUNT(I203:I205))</f>
        <v>0.75251013493954999</v>
      </c>
      <c r="N203" s="41">
        <f>2^(K203+M203)-J203</f>
        <v>2.1073174332936185E-4</v>
      </c>
      <c r="O203" s="41">
        <f>J203-2^(K203-M203)</f>
        <v>1.2508402201452212E-4</v>
      </c>
    </row>
    <row r="204" spans="1:15">
      <c r="A204" s="14" t="s">
        <v>38</v>
      </c>
      <c r="B204" s="15" t="s">
        <v>16</v>
      </c>
      <c r="C204" s="15">
        <v>37.380000000000003</v>
      </c>
      <c r="D204" s="39"/>
      <c r="E204" s="15">
        <f>D203-C204</f>
        <v>-11.366666666666671</v>
      </c>
      <c r="F204" s="15">
        <f t="shared" si="17"/>
        <v>2.4381137923103858E-4</v>
      </c>
      <c r="G204" s="15">
        <f t="shared" si="18"/>
        <v>2.2407744585044682</v>
      </c>
      <c r="H204" s="15">
        <f t="shared" si="19"/>
        <v>1.0880674683955588E-4</v>
      </c>
      <c r="I204" s="15">
        <f t="shared" si="20"/>
        <v>-13.165944362205835</v>
      </c>
      <c r="J204" s="42"/>
      <c r="K204" s="42"/>
      <c r="L204" s="42"/>
      <c r="M204" s="42"/>
      <c r="N204" s="42"/>
      <c r="O204" s="42"/>
    </row>
    <row r="205" spans="1:15">
      <c r="A205" s="14" t="s">
        <v>38</v>
      </c>
      <c r="B205" s="15" t="s">
        <v>17</v>
      </c>
      <c r="C205" s="15">
        <v>35.130000000000003</v>
      </c>
      <c r="D205" s="39"/>
      <c r="E205" s="15">
        <f>D203-C205</f>
        <v>-9.1166666666666707</v>
      </c>
      <c r="F205" s="15">
        <f t="shared" si="17"/>
        <v>1.2653963349847923E-3</v>
      </c>
      <c r="G205" s="15">
        <f t="shared" si="18"/>
        <v>2.2718039022708956</v>
      </c>
      <c r="H205" s="15">
        <f t="shared" si="19"/>
        <v>5.5700068730399745E-4</v>
      </c>
      <c r="I205" s="15">
        <f t="shared" si="20"/>
        <v>-10.810033271787631</v>
      </c>
      <c r="J205" s="43"/>
      <c r="K205" s="43"/>
      <c r="L205" s="43"/>
      <c r="M205" s="43"/>
      <c r="N205" s="43"/>
      <c r="O205" s="43"/>
    </row>
    <row r="206" spans="1:15">
      <c r="A206" s="14" t="s">
        <v>38</v>
      </c>
      <c r="B206" s="15" t="s">
        <v>14</v>
      </c>
      <c r="C206" s="15">
        <v>25.14</v>
      </c>
      <c r="D206" s="39"/>
      <c r="E206" s="15">
        <f>D203-C206</f>
        <v>0.8733333333333313</v>
      </c>
      <c r="F206" s="15">
        <f t="shared" si="17"/>
        <v>1.8949289057669199</v>
      </c>
      <c r="G206" s="15">
        <f t="shared" si="18"/>
        <v>1.5888421550323493</v>
      </c>
      <c r="H206" s="15">
        <f t="shared" si="19"/>
        <v>1.1926476772819126</v>
      </c>
      <c r="I206" s="15">
        <f t="shared" si="20"/>
        <v>0.2541679162025004</v>
      </c>
      <c r="J206" s="41">
        <f>GEOMEAN(H206:H208)</f>
        <v>0.99999999999999833</v>
      </c>
      <c r="K206" s="41">
        <f>LOG(J206,2)</f>
        <v>-2.4025698778611902E-15</v>
      </c>
      <c r="L206" s="41">
        <f>STDEV(I206:I208)</f>
        <v>0.41839203045774925</v>
      </c>
      <c r="M206" s="41">
        <f>L206/SQRT(COUNT(I206:I208))</f>
        <v>0.24155875141157565</v>
      </c>
      <c r="N206" s="41">
        <f>2^(K206+M206)-J206</f>
        <v>0.1822693476070486</v>
      </c>
      <c r="O206" s="41">
        <f>J206-2^(K206-M206)</f>
        <v>0.15416905460330821</v>
      </c>
    </row>
    <row r="207" spans="1:15">
      <c r="A207" s="14" t="s">
        <v>38</v>
      </c>
      <c r="B207" s="15" t="s">
        <v>18</v>
      </c>
      <c r="C207" s="15">
        <v>26.74</v>
      </c>
      <c r="D207" s="39"/>
      <c r="E207" s="15">
        <f>D203-C207</f>
        <v>-0.72666666666666657</v>
      </c>
      <c r="F207" s="15">
        <f t="shared" si="17"/>
        <v>0.58752417015749492</v>
      </c>
      <c r="G207" s="15">
        <f t="shared" si="18"/>
        <v>0.82109113296500336</v>
      </c>
      <c r="H207" s="15">
        <f t="shared" si="19"/>
        <v>0.71554075615932444</v>
      </c>
      <c r="I207" s="15">
        <f t="shared" si="20"/>
        <v>-0.48289415178675843</v>
      </c>
      <c r="J207" s="42"/>
      <c r="K207" s="42"/>
      <c r="L207" s="42"/>
      <c r="M207" s="42"/>
      <c r="N207" s="42"/>
      <c r="O207" s="42"/>
    </row>
    <row r="208" spans="1:15">
      <c r="A208" s="14" t="s">
        <v>38</v>
      </c>
      <c r="B208" s="15" t="s">
        <v>19</v>
      </c>
      <c r="C208" s="15">
        <v>26.16</v>
      </c>
      <c r="D208" s="39"/>
      <c r="E208" s="15">
        <f>D203-C208</f>
        <v>-0.14666666666666828</v>
      </c>
      <c r="F208" s="15">
        <f t="shared" si="17"/>
        <v>0.89821714712505663</v>
      </c>
      <c r="G208" s="15">
        <f t="shared" si="18"/>
        <v>0.76652775346418323</v>
      </c>
      <c r="H208" s="15">
        <f t="shared" si="19"/>
        <v>1.1717999029594519</v>
      </c>
      <c r="I208" s="15">
        <f t="shared" si="20"/>
        <v>0.2287262355842509</v>
      </c>
      <c r="J208" s="43"/>
      <c r="K208" s="43"/>
      <c r="L208" s="43"/>
      <c r="M208" s="43"/>
      <c r="N208" s="43"/>
      <c r="O208" s="43"/>
    </row>
    <row r="209" spans="1:15">
      <c r="A209" s="14" t="s">
        <v>38</v>
      </c>
      <c r="B209" s="15" t="s">
        <v>46</v>
      </c>
      <c r="C209" s="15">
        <v>29.66</v>
      </c>
      <c r="D209" s="39"/>
      <c r="E209" s="15">
        <f>D203-C209</f>
        <v>-3.6466666666666683</v>
      </c>
      <c r="F209" s="15">
        <f t="shared" si="17"/>
        <v>6.9325119824640985E-2</v>
      </c>
      <c r="G209" s="15">
        <f t="shared" si="18"/>
        <v>1.4038687054631114</v>
      </c>
      <c r="H209" s="15">
        <f t="shared" si="19"/>
        <v>4.9381483863031095E-2</v>
      </c>
      <c r="I209" s="15">
        <f t="shared" si="20"/>
        <v>-4.3398860011338005</v>
      </c>
      <c r="J209" s="41">
        <f>GEOMEAN(H209:H211)</f>
        <v>5.3351702944610419E-2</v>
      </c>
      <c r="K209" s="41">
        <f>LOG(J209,2)</f>
        <v>-4.2283218682932739</v>
      </c>
      <c r="L209" s="41">
        <f>STDEV(I209:I211)</f>
        <v>1.3495265163042032</v>
      </c>
      <c r="M209" s="41">
        <f>L209/SQRT(COUNT(I209:I211))</f>
        <v>0.77914949746676965</v>
      </c>
      <c r="N209" s="41">
        <f>2^(K209+M209)-J209</f>
        <v>3.8206161882235398E-2</v>
      </c>
      <c r="O209" s="41">
        <f>J209-2^(K209-M209)</f>
        <v>2.2263120740634072E-2</v>
      </c>
    </row>
    <row r="210" spans="1:15">
      <c r="A210" s="14" t="s">
        <v>38</v>
      </c>
      <c r="B210" s="15" t="s">
        <v>47</v>
      </c>
      <c r="C210" s="15">
        <v>28.02</v>
      </c>
      <c r="D210" s="39"/>
      <c r="E210" s="15">
        <f>D203-C210</f>
        <v>-2.0066666666666677</v>
      </c>
      <c r="F210" s="15">
        <f t="shared" si="17"/>
        <v>0.23023534260629636</v>
      </c>
      <c r="G210" s="15">
        <f t="shared" si="18"/>
        <v>1.633150263467392</v>
      </c>
      <c r="H210" s="15">
        <f t="shared" si="19"/>
        <v>0.14097621496106338</v>
      </c>
      <c r="I210" s="15">
        <f t="shared" si="20"/>
        <v>-2.8264763184496591</v>
      </c>
      <c r="J210" s="42"/>
      <c r="K210" s="42"/>
      <c r="L210" s="42"/>
      <c r="M210" s="42"/>
      <c r="N210" s="42"/>
      <c r="O210" s="42"/>
    </row>
    <row r="211" spans="1:15">
      <c r="A211" s="14" t="s">
        <v>38</v>
      </c>
      <c r="B211" s="15" t="s">
        <v>48</v>
      </c>
      <c r="C211" s="15">
        <v>31.03</v>
      </c>
      <c r="D211" s="39"/>
      <c r="E211" s="15">
        <f>D203-C211</f>
        <v>-5.0166666666666693</v>
      </c>
      <c r="F211" s="15">
        <f t="shared" si="17"/>
        <v>2.5434896721733744E-2</v>
      </c>
      <c r="G211" s="15">
        <f t="shared" si="18"/>
        <v>1.1659907404923284</v>
      </c>
      <c r="H211" s="15">
        <f t="shared" si="19"/>
        <v>2.1813978309119422E-2</v>
      </c>
      <c r="I211" s="15">
        <f t="shared" si="20"/>
        <v>-5.5186032852963622</v>
      </c>
      <c r="J211" s="43"/>
      <c r="K211" s="43"/>
      <c r="L211" s="43"/>
      <c r="M211" s="43"/>
      <c r="N211" s="43"/>
      <c r="O211" s="43"/>
    </row>
    <row r="212" spans="1:15">
      <c r="A212" s="14" t="s">
        <v>38</v>
      </c>
      <c r="B212" s="15" t="s">
        <v>20</v>
      </c>
      <c r="C212" s="15">
        <v>32.700000000000003</v>
      </c>
      <c r="D212" s="39"/>
      <c r="E212" s="15">
        <f>D203-C212</f>
        <v>-6.686666666666671</v>
      </c>
      <c r="F212" s="15">
        <f t="shared" si="17"/>
        <v>7.4922624372462908E-3</v>
      </c>
      <c r="G212" s="15">
        <f t="shared" si="18"/>
        <v>1.2234874992321629</v>
      </c>
      <c r="H212" s="15">
        <f t="shared" si="19"/>
        <v>6.1236934925353054E-3</v>
      </c>
      <c r="I212" s="15">
        <f t="shared" si="20"/>
        <v>-7.3513822108161735</v>
      </c>
      <c r="J212" s="41">
        <f>GEOMEAN(H212:H214)</f>
        <v>1.161437831367698E-3</v>
      </c>
      <c r="K212" s="41">
        <f>LOG(J212,2)</f>
        <v>-9.7498723520202493</v>
      </c>
      <c r="L212" s="41">
        <f>STDEV(I212:I214)</f>
        <v>2.1505558942910734</v>
      </c>
      <c r="M212" s="41">
        <f>L212/SQRT(COUNT(I212:I214))</f>
        <v>1.2416240244762877</v>
      </c>
      <c r="N212" s="41">
        <f>2^(K212+M212)-J212</f>
        <v>1.584951117360168E-3</v>
      </c>
      <c r="O212" s="41">
        <f>J212-2^(K212-M212)</f>
        <v>6.7027002472584132E-4</v>
      </c>
    </row>
    <row r="213" spans="1:15">
      <c r="A213" s="14" t="s">
        <v>38</v>
      </c>
      <c r="B213" s="15" t="s">
        <v>21</v>
      </c>
      <c r="C213" s="15">
        <v>35.42</v>
      </c>
      <c r="D213" s="39"/>
      <c r="E213" s="15">
        <f>D203-C213</f>
        <v>-9.4066666666666698</v>
      </c>
      <c r="F213" s="15">
        <f t="shared" si="17"/>
        <v>1.023407912380354E-3</v>
      </c>
      <c r="G213" s="15">
        <f t="shared" si="18"/>
        <v>1.3752050215805478</v>
      </c>
      <c r="H213" s="15">
        <f t="shared" si="19"/>
        <v>7.4418570054676867E-4</v>
      </c>
      <c r="I213" s="15">
        <f t="shared" si="20"/>
        <v>-10.392049710059242</v>
      </c>
      <c r="J213" s="42"/>
      <c r="K213" s="42"/>
      <c r="L213" s="42"/>
      <c r="M213" s="42"/>
      <c r="N213" s="42"/>
      <c r="O213" s="42"/>
    </row>
    <row r="214" spans="1:15">
      <c r="A214" s="14" t="s">
        <v>38</v>
      </c>
      <c r="B214" s="15" t="s">
        <v>22</v>
      </c>
      <c r="C214" s="15">
        <v>36.4</v>
      </c>
      <c r="D214" s="39"/>
      <c r="E214" s="15">
        <f>D203-C214</f>
        <v>-10.386666666666667</v>
      </c>
      <c r="F214" s="15">
        <f t="shared" si="17"/>
        <v>4.9951826256245486E-4</v>
      </c>
      <c r="G214" s="15">
        <f t="shared" si="18"/>
        <v>1.4529753021288203</v>
      </c>
      <c r="H214" s="15">
        <f t="shared" si="19"/>
        <v>3.4378991978087164E-4</v>
      </c>
      <c r="I214" s="15">
        <f t="shared" si="20"/>
        <v>-11.50618513518533</v>
      </c>
      <c r="J214" s="43"/>
      <c r="K214" s="43"/>
      <c r="L214" s="43"/>
      <c r="M214" s="43"/>
      <c r="N214" s="43"/>
      <c r="O214" s="43"/>
    </row>
    <row r="215" spans="1:15">
      <c r="A215" s="14" t="s">
        <v>38</v>
      </c>
      <c r="B215" s="15" t="s">
        <v>23</v>
      </c>
      <c r="C215" s="15">
        <v>27.48</v>
      </c>
      <c r="D215" s="39"/>
      <c r="E215" s="15">
        <f>D203-C215</f>
        <v>-1.4666666666666686</v>
      </c>
      <c r="F215" s="15">
        <f t="shared" si="17"/>
        <v>0.34183255069081209</v>
      </c>
      <c r="G215" s="15">
        <f t="shared" si="18"/>
        <v>0.43020421984061807</v>
      </c>
      <c r="H215" s="15">
        <f t="shared" si="19"/>
        <v>0.7945820494681668</v>
      </c>
      <c r="I215" s="15">
        <f t="shared" si="20"/>
        <v>-0.33173189325065106</v>
      </c>
      <c r="J215" s="41">
        <f>GEOMEAN(H215:H217)</f>
        <v>0.36214468872221139</v>
      </c>
      <c r="K215" s="41">
        <f>LOG(J215,2)</f>
        <v>-1.4653618782505327</v>
      </c>
      <c r="L215" s="41">
        <f>STDEV(I215:I217)</f>
        <v>1.0353253156319084</v>
      </c>
      <c r="M215" s="41">
        <f>L215/SQRT(COUNT(I215:I217))</f>
        <v>0.59774534967891668</v>
      </c>
      <c r="N215" s="41">
        <f>2^(K215+M215)-J215</f>
        <v>0.18590684841429339</v>
      </c>
      <c r="O215" s="41">
        <f>J215-2^(K215-M215)</f>
        <v>0.12284461074972355</v>
      </c>
    </row>
    <row r="216" spans="1:15">
      <c r="A216" s="14" t="s">
        <v>38</v>
      </c>
      <c r="B216" s="15" t="s">
        <v>24</v>
      </c>
      <c r="C216" s="15">
        <v>26.59</v>
      </c>
      <c r="D216" s="39"/>
      <c r="E216" s="15">
        <f>D203-C216</f>
        <v>-0.57666666666666799</v>
      </c>
      <c r="F216" s="15">
        <f t="shared" si="17"/>
        <v>0.65569807875425934</v>
      </c>
      <c r="G216" s="15">
        <f t="shared" si="18"/>
        <v>2.1354711607495909</v>
      </c>
      <c r="H216" s="15">
        <f t="shared" si="19"/>
        <v>0.30705077680566611</v>
      </c>
      <c r="I216" s="15">
        <f t="shared" si="20"/>
        <v>-1.7034508419359213</v>
      </c>
      <c r="J216" s="42"/>
      <c r="K216" s="42"/>
      <c r="L216" s="42"/>
      <c r="M216" s="42"/>
      <c r="N216" s="42"/>
      <c r="O216" s="42"/>
    </row>
    <row r="217" spans="1:15">
      <c r="A217" s="14" t="s">
        <v>38</v>
      </c>
      <c r="B217" s="15" t="s">
        <v>25</v>
      </c>
      <c r="C217" s="15">
        <v>27.72</v>
      </c>
      <c r="D217" s="39"/>
      <c r="E217" s="15">
        <f>D203-C217</f>
        <v>-1.706666666666667</v>
      </c>
      <c r="F217" s="15">
        <f t="shared" si="17"/>
        <v>0.28676644878376339</v>
      </c>
      <c r="G217" s="15">
        <f t="shared" si="18"/>
        <v>1.4730955847660583</v>
      </c>
      <c r="H217" s="15">
        <f t="shared" si="19"/>
        <v>0.19466927451914443</v>
      </c>
      <c r="I217" s="15">
        <f t="shared" si="20"/>
        <v>-2.3609028995650267</v>
      </c>
      <c r="J217" s="43"/>
      <c r="K217" s="43"/>
      <c r="L217" s="43"/>
      <c r="M217" s="43"/>
      <c r="N217" s="43"/>
      <c r="O217" s="43"/>
    </row>
    <row r="218" spans="1:15">
      <c r="A218" s="14" t="s">
        <v>37</v>
      </c>
      <c r="B218" s="15" t="s">
        <v>26</v>
      </c>
      <c r="C218" s="15">
        <v>32.729999999999997</v>
      </c>
      <c r="D218" s="39"/>
      <c r="E218" s="15">
        <f>D203-C218</f>
        <v>-6.716666666666665</v>
      </c>
      <c r="F218" s="15">
        <f t="shared" si="17"/>
        <v>7.3295505880260617E-3</v>
      </c>
      <c r="G218" s="15">
        <f t="shared" si="18"/>
        <v>0.17964225229539488</v>
      </c>
      <c r="H218" s="15">
        <f t="shared" si="19"/>
        <v>4.0800816591709782E-2</v>
      </c>
      <c r="I218" s="15">
        <f t="shared" si="20"/>
        <v>-4.61525816304313</v>
      </c>
      <c r="J218" s="41">
        <f>GEOMEAN(H218:H220)</f>
        <v>4.9992982686485228E-2</v>
      </c>
      <c r="K218" s="41">
        <f>LOG(J218,2)</f>
        <v>-4.322130585965291</v>
      </c>
      <c r="L218" s="41">
        <f>STDEV(I218:I220)</f>
        <v>0.25386241097655404</v>
      </c>
      <c r="M218" s="41">
        <f>L218/SQRT(COUNT(I218:I220))</f>
        <v>0.14656753131444089</v>
      </c>
      <c r="N218" s="41">
        <f>2^(K218+M218)-J218</f>
        <v>5.345885403046681E-3</v>
      </c>
      <c r="O218" s="41">
        <f>J218-2^(K218-M218)</f>
        <v>4.8294583106769651E-3</v>
      </c>
    </row>
    <row r="219" spans="1:15">
      <c r="A219" s="14" t="s">
        <v>37</v>
      </c>
      <c r="B219" s="15" t="s">
        <v>27</v>
      </c>
      <c r="C219" s="15">
        <v>31.31</v>
      </c>
      <c r="D219" s="39"/>
      <c r="E219" s="15">
        <f>D203-C219</f>
        <v>-5.2966666666666669</v>
      </c>
      <c r="F219" s="15">
        <f t="shared" si="17"/>
        <v>2.072195477373219E-2</v>
      </c>
      <c r="G219" s="15">
        <f t="shared" si="18"/>
        <v>0.37492785688836061</v>
      </c>
      <c r="H219" s="15">
        <f t="shared" si="19"/>
        <v>5.5269178838056855E-2</v>
      </c>
      <c r="I219" s="15">
        <f t="shared" si="20"/>
        <v>-4.177381011908083</v>
      </c>
      <c r="J219" s="42"/>
      <c r="K219" s="42"/>
      <c r="L219" s="42"/>
      <c r="M219" s="42"/>
      <c r="N219" s="42"/>
      <c r="O219" s="42"/>
    </row>
    <row r="220" spans="1:15">
      <c r="A220" s="14" t="s">
        <v>37</v>
      </c>
      <c r="B220" s="15" t="s">
        <v>28</v>
      </c>
      <c r="C220" s="15">
        <v>34.049999999999997</v>
      </c>
      <c r="D220" s="39"/>
      <c r="E220" s="15">
        <f>D203-C220</f>
        <v>-8.0366666666666653</v>
      </c>
      <c r="F220" s="15">
        <f t="shared" si="17"/>
        <v>2.789391163307928E-3</v>
      </c>
      <c r="G220" s="15">
        <f t="shared" si="18"/>
        <v>5.0342426270214222E-2</v>
      </c>
      <c r="H220" s="15">
        <f t="shared" si="19"/>
        <v>5.5408357720698673E-2</v>
      </c>
      <c r="I220" s="15">
        <f t="shared" si="20"/>
        <v>-4.1737525829446609</v>
      </c>
      <c r="J220" s="43"/>
      <c r="K220" s="43"/>
      <c r="L220" s="43"/>
      <c r="M220" s="43"/>
      <c r="N220" s="43"/>
      <c r="O220" s="43"/>
    </row>
    <row r="221" spans="1:15">
      <c r="A221" s="14" t="s">
        <v>38</v>
      </c>
      <c r="B221" s="15" t="s">
        <v>39</v>
      </c>
      <c r="C221" s="15" t="s">
        <v>45</v>
      </c>
      <c r="D221" s="39"/>
      <c r="E221" s="15" t="s">
        <v>45</v>
      </c>
      <c r="F221" s="15" t="s">
        <v>45</v>
      </c>
      <c r="G221" s="15">
        <f t="shared" si="18"/>
        <v>1.3471265824366996</v>
      </c>
      <c r="H221" s="15" t="s">
        <v>45</v>
      </c>
      <c r="I221" s="15" t="s">
        <v>45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</row>
    <row r="222" spans="1:15">
      <c r="A222" s="14" t="s">
        <v>38</v>
      </c>
      <c r="B222" s="15" t="s">
        <v>40</v>
      </c>
      <c r="C222" s="15" t="s">
        <v>45</v>
      </c>
      <c r="D222" s="39"/>
      <c r="E222" s="15" t="s">
        <v>45</v>
      </c>
      <c r="F222" s="15" t="s">
        <v>45</v>
      </c>
      <c r="G222" s="15">
        <f t="shared" si="18"/>
        <v>3.1820125260800673</v>
      </c>
      <c r="H222" s="15" t="s">
        <v>45</v>
      </c>
      <c r="I222" s="15" t="s">
        <v>45</v>
      </c>
      <c r="J222" s="42"/>
      <c r="K222" s="42"/>
      <c r="L222" s="42"/>
      <c r="M222" s="42"/>
      <c r="N222" s="42"/>
      <c r="O222" s="42"/>
    </row>
    <row r="223" spans="1:15">
      <c r="A223" s="14" t="s">
        <v>38</v>
      </c>
      <c r="B223" s="15" t="s">
        <v>41</v>
      </c>
      <c r="C223" s="15" t="s">
        <v>45</v>
      </c>
      <c r="D223" s="39"/>
      <c r="E223" s="15" t="s">
        <v>45</v>
      </c>
      <c r="F223" s="15" t="s">
        <v>45</v>
      </c>
      <c r="G223" s="15">
        <f t="shared" si="18"/>
        <v>1.5037996219880867</v>
      </c>
      <c r="H223" s="15" t="s">
        <v>45</v>
      </c>
      <c r="I223" s="15" t="s">
        <v>45</v>
      </c>
      <c r="J223" s="43"/>
      <c r="K223" s="43"/>
      <c r="L223" s="43"/>
      <c r="M223" s="43"/>
      <c r="N223" s="43"/>
      <c r="O223" s="43"/>
    </row>
    <row r="224" spans="1:15">
      <c r="A224" s="14" t="s">
        <v>38</v>
      </c>
      <c r="B224" s="15" t="s">
        <v>42</v>
      </c>
      <c r="C224" s="15">
        <v>37.42</v>
      </c>
      <c r="D224" s="39"/>
      <c r="E224" s="15">
        <f>D203-C224</f>
        <v>-11.40666666666667</v>
      </c>
      <c r="F224" s="15">
        <f>2.079^E224</f>
        <v>2.3677715157029744E-4</v>
      </c>
      <c r="G224" s="15">
        <f t="shared" si="18"/>
        <v>0.29271109710542842</v>
      </c>
      <c r="H224" s="15">
        <f>F224/G224</f>
        <v>8.0891074479836082E-4</v>
      </c>
      <c r="I224" s="15">
        <f>LOG(H224,2)</f>
        <v>-10.27173185506558</v>
      </c>
      <c r="J224" s="41">
        <f>GEOMEAN(H224:H226)</f>
        <v>3.9671930697886216E-4</v>
      </c>
      <c r="K224" s="41">
        <f>LOG(J224,2)</f>
        <v>-11.29959376929876</v>
      </c>
      <c r="L224" s="41">
        <f>STDEV(I224:I226)</f>
        <v>0.98828124335870304</v>
      </c>
      <c r="M224" s="41">
        <f>L224/SQRT(COUNT(I224:I226))</f>
        <v>0.57058444188820534</v>
      </c>
      <c r="N224" s="41">
        <f>2^(K224+M224)-J224</f>
        <v>1.9245848524245793E-4</v>
      </c>
      <c r="O224" s="41">
        <f>J224-2^(K224-M224)</f>
        <v>1.295907583341308E-4</v>
      </c>
    </row>
    <row r="225" spans="1:15">
      <c r="A225" s="14" t="s">
        <v>38</v>
      </c>
      <c r="B225" s="15" t="s">
        <v>43</v>
      </c>
      <c r="C225" s="15">
        <v>36.82</v>
      </c>
      <c r="D225" s="39"/>
      <c r="E225" s="15">
        <f>D203-C225</f>
        <v>-10.806666666666668</v>
      </c>
      <c r="F225" s="15">
        <f>2.079^E225</f>
        <v>3.6732668992551343E-4</v>
      </c>
      <c r="G225" s="15">
        <f t="shared" si="18"/>
        <v>0.98183024386077078</v>
      </c>
      <c r="H225" s="15">
        <f>F225/G225</f>
        <v>3.7412443976170945E-4</v>
      </c>
      <c r="I225" s="15">
        <f>LOG(H225,2)</f>
        <v>-11.384194166209925</v>
      </c>
      <c r="J225" s="42"/>
      <c r="K225" s="42"/>
      <c r="L225" s="42"/>
      <c r="M225" s="42"/>
      <c r="N225" s="42"/>
      <c r="O225" s="42"/>
    </row>
    <row r="226" spans="1:15">
      <c r="A226" s="14" t="s">
        <v>38</v>
      </c>
      <c r="B226" s="15" t="s">
        <v>44</v>
      </c>
      <c r="C226" s="15">
        <v>38.46</v>
      </c>
      <c r="D226" s="40"/>
      <c r="E226" s="15">
        <f>D203-C226</f>
        <v>-12.446666666666669</v>
      </c>
      <c r="F226" s="15">
        <f>2.079^E226</f>
        <v>1.1060407366483333E-4</v>
      </c>
      <c r="G226" s="15">
        <f t="shared" si="18"/>
        <v>0.53609011168998055</v>
      </c>
      <c r="H226" s="15">
        <f>F226/G226</f>
        <v>2.0631619806633436E-4</v>
      </c>
      <c r="I226" s="15">
        <f>LOG(H226,2)</f>
        <v>-12.242855286620772</v>
      </c>
      <c r="J226" s="43"/>
      <c r="K226" s="43"/>
      <c r="L226" s="43"/>
      <c r="M226" s="43"/>
      <c r="N226" s="43"/>
      <c r="O226" s="43"/>
    </row>
    <row r="227" spans="1:15" ht="1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</row>
    <row r="228" spans="1:15" ht="12">
      <c r="G228" s="11"/>
      <c r="H228" s="11"/>
      <c r="I228" s="11"/>
      <c r="J228" s="11"/>
      <c r="K228" s="11"/>
      <c r="L228" s="11"/>
      <c r="M228" s="11"/>
      <c r="N228" s="11"/>
      <c r="O228" s="11"/>
    </row>
    <row r="229" spans="1:15" ht="12">
      <c r="A229" s="19"/>
      <c r="B229" s="19"/>
      <c r="C229" s="19"/>
      <c r="D229" s="11"/>
      <c r="E229" s="19"/>
      <c r="F229" s="19"/>
      <c r="G229" s="19"/>
      <c r="H229" s="19"/>
      <c r="I229" s="11"/>
      <c r="J229" s="11"/>
      <c r="K229" s="11"/>
      <c r="L229" s="11"/>
      <c r="M229" s="11"/>
      <c r="N229" s="11"/>
      <c r="O229" s="11"/>
    </row>
    <row r="230" spans="1:15" ht="12">
      <c r="A230" s="19"/>
      <c r="B230" s="19"/>
      <c r="C230" s="19"/>
      <c r="D230" s="11"/>
      <c r="E230" s="19"/>
      <c r="F230" s="19"/>
      <c r="G230" s="19"/>
      <c r="H230" s="19"/>
      <c r="I230" s="11"/>
      <c r="J230" s="11"/>
      <c r="K230" s="11"/>
      <c r="L230" s="11"/>
      <c r="M230" s="11"/>
      <c r="N230" s="11"/>
      <c r="O230" s="11"/>
    </row>
    <row r="231" spans="1:15" ht="12">
      <c r="A231" s="19"/>
      <c r="B231" s="19"/>
      <c r="C231" s="19"/>
      <c r="D231" s="11"/>
      <c r="E231" s="19"/>
      <c r="F231" s="19"/>
      <c r="G231" s="19"/>
      <c r="H231" s="19"/>
      <c r="I231" s="11"/>
      <c r="J231" s="11"/>
      <c r="K231" s="11"/>
      <c r="L231" s="11"/>
      <c r="M231" s="11"/>
      <c r="N231" s="11"/>
      <c r="O231" s="11"/>
    </row>
    <row r="232" spans="1:15" ht="12">
      <c r="A232" s="20"/>
      <c r="B232" s="20"/>
      <c r="C232" s="20"/>
      <c r="D232" s="20"/>
      <c r="E232" s="20"/>
      <c r="F232" s="20"/>
      <c r="G232" s="20"/>
      <c r="H232" s="20"/>
      <c r="I232" s="11"/>
      <c r="J232" s="11"/>
      <c r="K232" s="11"/>
      <c r="L232" s="11"/>
      <c r="M232" s="11"/>
      <c r="N232" s="11"/>
      <c r="O232" s="11"/>
    </row>
    <row r="233" spans="1:15" ht="12">
      <c r="A233" s="20"/>
      <c r="B233" s="20"/>
      <c r="C233" s="20"/>
      <c r="D233" s="20"/>
      <c r="E233" s="20"/>
      <c r="F233" s="20"/>
      <c r="G233" s="20"/>
      <c r="H233" s="20"/>
      <c r="I233" s="11"/>
      <c r="J233" s="11"/>
      <c r="K233" s="11"/>
      <c r="L233" s="11"/>
      <c r="M233" s="11"/>
      <c r="N233" s="11"/>
      <c r="O233" s="11"/>
    </row>
    <row r="234" spans="1:15" ht="12">
      <c r="A234" s="20"/>
      <c r="B234" s="20"/>
      <c r="C234" s="20"/>
      <c r="D234" s="20"/>
      <c r="E234" s="20"/>
      <c r="F234" s="20"/>
      <c r="G234" s="20"/>
      <c r="H234" s="20"/>
      <c r="I234" s="11"/>
      <c r="J234" s="11"/>
      <c r="K234" s="11"/>
      <c r="L234" s="11"/>
      <c r="M234" s="11"/>
      <c r="N234" s="11"/>
      <c r="O234" s="11"/>
    </row>
  </sheetData>
  <mergeCells count="192">
    <mergeCell ref="D179:D202"/>
    <mergeCell ref="D203:D226"/>
    <mergeCell ref="G179:O202"/>
    <mergeCell ref="J203:J205"/>
    <mergeCell ref="K203:K205"/>
    <mergeCell ref="L203:L205"/>
    <mergeCell ref="M203:M205"/>
    <mergeCell ref="N203:N205"/>
    <mergeCell ref="O203:O205"/>
    <mergeCell ref="J206:J208"/>
    <mergeCell ref="K206:K208"/>
    <mergeCell ref="L206:L208"/>
    <mergeCell ref="M206:M208"/>
    <mergeCell ref="N206:N208"/>
    <mergeCell ref="O206:O208"/>
    <mergeCell ref="O212:O214"/>
    <mergeCell ref="O221:O223"/>
    <mergeCell ref="J224:J226"/>
    <mergeCell ref="K224:K226"/>
    <mergeCell ref="L224:L226"/>
    <mergeCell ref="M224:M226"/>
    <mergeCell ref="N224:N226"/>
    <mergeCell ref="O224:O226"/>
    <mergeCell ref="J221:J223"/>
    <mergeCell ref="K221:K223"/>
    <mergeCell ref="L221:L223"/>
    <mergeCell ref="M221:M223"/>
    <mergeCell ref="N221:N223"/>
    <mergeCell ref="J212:J214"/>
    <mergeCell ref="K212:K214"/>
    <mergeCell ref="L212:L214"/>
    <mergeCell ref="M212:M214"/>
    <mergeCell ref="N212:N214"/>
    <mergeCell ref="O218:O220"/>
    <mergeCell ref="J215:J217"/>
    <mergeCell ref="K215:K217"/>
    <mergeCell ref="L215:L217"/>
    <mergeCell ref="M215:M217"/>
    <mergeCell ref="N215:N217"/>
    <mergeCell ref="O215:O217"/>
    <mergeCell ref="J218:J220"/>
    <mergeCell ref="K218:K220"/>
    <mergeCell ref="L218:L220"/>
    <mergeCell ref="M218:M220"/>
    <mergeCell ref="N218:N220"/>
    <mergeCell ref="O209:O211"/>
    <mergeCell ref="J209:J211"/>
    <mergeCell ref="K209:K211"/>
    <mergeCell ref="L209:L211"/>
    <mergeCell ref="M209:M211"/>
    <mergeCell ref="N209:N211"/>
    <mergeCell ref="D120:D143"/>
    <mergeCell ref="D144:D167"/>
    <mergeCell ref="G120:O143"/>
    <mergeCell ref="J144:J146"/>
    <mergeCell ref="K144:K146"/>
    <mergeCell ref="L144:L146"/>
    <mergeCell ref="M144:M146"/>
    <mergeCell ref="N144:N146"/>
    <mergeCell ref="O144:O146"/>
    <mergeCell ref="J147:J149"/>
    <mergeCell ref="K147:K149"/>
    <mergeCell ref="L147:L149"/>
    <mergeCell ref="M147:M149"/>
    <mergeCell ref="N147:N149"/>
    <mergeCell ref="O147:O149"/>
    <mergeCell ref="O153:O155"/>
    <mergeCell ref="O162:O164"/>
    <mergeCell ref="J165:J167"/>
    <mergeCell ref="K165:K167"/>
    <mergeCell ref="L165:L167"/>
    <mergeCell ref="M165:M167"/>
    <mergeCell ref="N165:N167"/>
    <mergeCell ref="O165:O167"/>
    <mergeCell ref="J162:J164"/>
    <mergeCell ref="K162:K164"/>
    <mergeCell ref="L162:L164"/>
    <mergeCell ref="M162:M164"/>
    <mergeCell ref="N162:N164"/>
    <mergeCell ref="J153:J155"/>
    <mergeCell ref="K153:K155"/>
    <mergeCell ref="L153:L155"/>
    <mergeCell ref="M153:M155"/>
    <mergeCell ref="N153:N155"/>
    <mergeCell ref="O159:O161"/>
    <mergeCell ref="J156:J158"/>
    <mergeCell ref="K156:K158"/>
    <mergeCell ref="L156:L158"/>
    <mergeCell ref="M156:M158"/>
    <mergeCell ref="N156:N158"/>
    <mergeCell ref="O156:O158"/>
    <mergeCell ref="J159:J161"/>
    <mergeCell ref="K159:K161"/>
    <mergeCell ref="L159:L161"/>
    <mergeCell ref="M159:M161"/>
    <mergeCell ref="N159:N161"/>
    <mergeCell ref="O150:O152"/>
    <mergeCell ref="J150:J152"/>
    <mergeCell ref="K150:K152"/>
    <mergeCell ref="L150:L152"/>
    <mergeCell ref="M150:M152"/>
    <mergeCell ref="N150:N152"/>
    <mergeCell ref="D61:D84"/>
    <mergeCell ref="D85:D108"/>
    <mergeCell ref="G61:O84"/>
    <mergeCell ref="J85:J87"/>
    <mergeCell ref="K85:K87"/>
    <mergeCell ref="L85:L87"/>
    <mergeCell ref="M85:M87"/>
    <mergeCell ref="N85:N87"/>
    <mergeCell ref="O85:O87"/>
    <mergeCell ref="J88:J90"/>
    <mergeCell ref="K88:K90"/>
    <mergeCell ref="L88:L90"/>
    <mergeCell ref="M88:M90"/>
    <mergeCell ref="N88:N90"/>
    <mergeCell ref="O88:O90"/>
    <mergeCell ref="O100:O102"/>
    <mergeCell ref="O94:O96"/>
    <mergeCell ref="J97:J99"/>
    <mergeCell ref="K97:K99"/>
    <mergeCell ref="L97:L99"/>
    <mergeCell ref="M97:M99"/>
    <mergeCell ref="N97:N99"/>
    <mergeCell ref="O97:O99"/>
    <mergeCell ref="J94:J96"/>
    <mergeCell ref="K94:K96"/>
    <mergeCell ref="L94:L96"/>
    <mergeCell ref="M94:M96"/>
    <mergeCell ref="N94:N96"/>
    <mergeCell ref="J100:J102"/>
    <mergeCell ref="K100:K102"/>
    <mergeCell ref="L100:L102"/>
    <mergeCell ref="M100:M102"/>
    <mergeCell ref="N100:N102"/>
    <mergeCell ref="O106:O108"/>
    <mergeCell ref="J103:J105"/>
    <mergeCell ref="K103:K105"/>
    <mergeCell ref="L103:L105"/>
    <mergeCell ref="M103:M105"/>
    <mergeCell ref="N103:N105"/>
    <mergeCell ref="O103:O105"/>
    <mergeCell ref="J106:J108"/>
    <mergeCell ref="K106:K108"/>
    <mergeCell ref="L106:L108"/>
    <mergeCell ref="M106:M108"/>
    <mergeCell ref="N106:N108"/>
    <mergeCell ref="O91:O93"/>
    <mergeCell ref="J91:J93"/>
    <mergeCell ref="K91:K93"/>
    <mergeCell ref="L91:L93"/>
    <mergeCell ref="M91:M93"/>
    <mergeCell ref="N91:N93"/>
    <mergeCell ref="O38:O40"/>
    <mergeCell ref="J38:J40"/>
    <mergeCell ref="K38:K40"/>
    <mergeCell ref="L38:L40"/>
    <mergeCell ref="M38:M40"/>
    <mergeCell ref="N38:N40"/>
    <mergeCell ref="J47:J49"/>
    <mergeCell ref="K47:K49"/>
    <mergeCell ref="L47:L49"/>
    <mergeCell ref="M47:M49"/>
    <mergeCell ref="N47:N49"/>
    <mergeCell ref="O41:O43"/>
    <mergeCell ref="J44:J46"/>
    <mergeCell ref="K44:K46"/>
    <mergeCell ref="L44:L46"/>
    <mergeCell ref="M44:M46"/>
    <mergeCell ref="N44:N46"/>
    <mergeCell ref="O44:O46"/>
    <mergeCell ref="J41:J43"/>
    <mergeCell ref="K41:K43"/>
    <mergeCell ref="L41:L43"/>
    <mergeCell ref="M41:M43"/>
    <mergeCell ref="N41:N43"/>
    <mergeCell ref="D14:D31"/>
    <mergeCell ref="D32:D49"/>
    <mergeCell ref="G14:O31"/>
    <mergeCell ref="J32:J34"/>
    <mergeCell ref="K32:K34"/>
    <mergeCell ref="L32:L34"/>
    <mergeCell ref="M32:M34"/>
    <mergeCell ref="N32:N34"/>
    <mergeCell ref="O32:O34"/>
    <mergeCell ref="J35:J37"/>
    <mergeCell ref="K35:K37"/>
    <mergeCell ref="L35:L37"/>
    <mergeCell ref="M35:M37"/>
    <mergeCell ref="N35:N37"/>
    <mergeCell ref="O35:O37"/>
    <mergeCell ref="O47:O49"/>
  </mergeCells>
  <phoneticPr fontId="1"/>
  <hyperlinks>
    <hyperlink ref="A7" r:id="rId1" display="mailto:hisayoshi.nozaki@gmail.com" xr:uid="{789AEF0B-1A20-5E42-B5DC-10BCFC315E91}"/>
  </hyperlinks>
  <pageMargins left="0.25" right="0.25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RT-qPCR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高橋昂平</dc:creator>
  <cp:lastModifiedBy>Microsoft Office User</cp:lastModifiedBy>
  <cp:lastPrinted>2022-08-26T03:09:06Z</cp:lastPrinted>
  <dcterms:created xsi:type="dcterms:W3CDTF">2022-08-26T01:51:36Z</dcterms:created>
  <dcterms:modified xsi:type="dcterms:W3CDTF">2023-05-17T07:29:39Z</dcterms:modified>
</cp:coreProperties>
</file>