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ocuments\scrnaseq_Final_Revision_DocumentsToSubmit\20250509_FinalSubmission_OnlyFinalDocumentsHere\20250516_updates\"/>
    </mc:Choice>
  </mc:AlternateContent>
  <xr:revisionPtr revIDLastSave="0" documentId="13_ncr:1_{B403BC2A-D763-485B-AD3A-244829206B90}" xr6:coauthVersionLast="47" xr6:coauthVersionMax="47" xr10:uidLastSave="{00000000-0000-0000-0000-000000000000}"/>
  <bookViews>
    <workbookView xWindow="22932" yWindow="-1788" windowWidth="41496" windowHeight="16776" firstSheet="1" activeTab="1" xr2:uid="{61361B1C-C7A2-8A41-A491-3FD0C4577666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10" r:id="rId7"/>
    <sheet name="Figure S1" sheetId="7" r:id="rId8"/>
    <sheet name="Figure S2" sheetId="8" r:id="rId9"/>
    <sheet name="Figure S3" sheetId="9" r:id="rId10"/>
    <sheet name="Figure S5" sheetId="11" r:id="rId11"/>
    <sheet name="Figure S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6" i="10" l="1"/>
  <c r="AR106" i="10"/>
  <c r="AS106" i="10"/>
  <c r="AV57" i="10"/>
  <c r="AW57" i="10"/>
  <c r="AX57" i="10"/>
  <c r="B40" i="10"/>
  <c r="B39" i="10"/>
  <c r="B41" i="10" s="1"/>
  <c r="B38" i="10"/>
  <c r="B14" i="10"/>
  <c r="B13" i="10"/>
  <c r="B15" i="10" s="1"/>
  <c r="B12" i="10"/>
  <c r="K34" i="7"/>
  <c r="E60" i="10"/>
  <c r="E58" i="10"/>
  <c r="F41" i="10"/>
  <c r="B59" i="10"/>
  <c r="C57" i="10"/>
  <c r="B57" i="10"/>
  <c r="Y109" i="10"/>
  <c r="W109" i="10"/>
  <c r="E109" i="10"/>
  <c r="C109" i="10"/>
  <c r="AP108" i="10"/>
  <c r="AO108" i="10"/>
  <c r="AN108" i="10"/>
  <c r="AM108" i="10"/>
  <c r="AL108" i="10"/>
  <c r="AK108" i="10"/>
  <c r="AJ108" i="10"/>
  <c r="AI108" i="10"/>
  <c r="AH108" i="10"/>
  <c r="AG108" i="10"/>
  <c r="AF108" i="10"/>
  <c r="AE108" i="10"/>
  <c r="AD108" i="10"/>
  <c r="AC108" i="10"/>
  <c r="AB108" i="10"/>
  <c r="AB109" i="10" s="1"/>
  <c r="AA108" i="10"/>
  <c r="Z108" i="10"/>
  <c r="Y108" i="10"/>
  <c r="X108" i="10"/>
  <c r="X109" i="10" s="1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H109" i="10" s="1"/>
  <c r="G108" i="10"/>
  <c r="F108" i="10"/>
  <c r="E108" i="10"/>
  <c r="D108" i="10"/>
  <c r="D109" i="10" s="1"/>
  <c r="C108" i="10"/>
  <c r="B108" i="10"/>
  <c r="AP107" i="10"/>
  <c r="AP109" i="10" s="1"/>
  <c r="AO107" i="10"/>
  <c r="AO109" i="10" s="1"/>
  <c r="AN107" i="10"/>
  <c r="AN109" i="10" s="1"/>
  <c r="AM107" i="10"/>
  <c r="AM109" i="10" s="1"/>
  <c r="AL107" i="10"/>
  <c r="AL109" i="10" s="1"/>
  <c r="AK107" i="10"/>
  <c r="AK109" i="10" s="1"/>
  <c r="AJ107" i="10"/>
  <c r="AJ109" i="10" s="1"/>
  <c r="AI107" i="10"/>
  <c r="AI109" i="10" s="1"/>
  <c r="AH107" i="10"/>
  <c r="AH109" i="10" s="1"/>
  <c r="AG107" i="10"/>
  <c r="AG109" i="10" s="1"/>
  <c r="AF107" i="10"/>
  <c r="AF109" i="10" s="1"/>
  <c r="AE107" i="10"/>
  <c r="AE109" i="10" s="1"/>
  <c r="AD107" i="10"/>
  <c r="AD109" i="10" s="1"/>
  <c r="AC107" i="10"/>
  <c r="AC109" i="10" s="1"/>
  <c r="AB107" i="10"/>
  <c r="AA107" i="10"/>
  <c r="AA109" i="10" s="1"/>
  <c r="Z107" i="10"/>
  <c r="Z109" i="10" s="1"/>
  <c r="Y107" i="10"/>
  <c r="X107" i="10"/>
  <c r="W107" i="10"/>
  <c r="V107" i="10"/>
  <c r="V109" i="10" s="1"/>
  <c r="U107" i="10"/>
  <c r="U109" i="10" s="1"/>
  <c r="T107" i="10"/>
  <c r="T109" i="10" s="1"/>
  <c r="S107" i="10"/>
  <c r="S109" i="10" s="1"/>
  <c r="R107" i="10"/>
  <c r="R109" i="10" s="1"/>
  <c r="Q107" i="10"/>
  <c r="Q109" i="10" s="1"/>
  <c r="P107" i="10"/>
  <c r="P109" i="10" s="1"/>
  <c r="O107" i="10"/>
  <c r="O109" i="10" s="1"/>
  <c r="N107" i="10"/>
  <c r="N109" i="10" s="1"/>
  <c r="M107" i="10"/>
  <c r="M109" i="10" s="1"/>
  <c r="L107" i="10"/>
  <c r="L109" i="10" s="1"/>
  <c r="K107" i="10"/>
  <c r="K109" i="10" s="1"/>
  <c r="J107" i="10"/>
  <c r="J109" i="10" s="1"/>
  <c r="I107" i="10"/>
  <c r="I109" i="10" s="1"/>
  <c r="H107" i="10"/>
  <c r="G107" i="10"/>
  <c r="G109" i="10" s="1"/>
  <c r="F107" i="10"/>
  <c r="F109" i="10" s="1"/>
  <c r="E107" i="10"/>
  <c r="D107" i="10"/>
  <c r="C107" i="10"/>
  <c r="B107" i="10"/>
  <c r="B109" i="10" s="1"/>
  <c r="AP106" i="10"/>
  <c r="AO106" i="10"/>
  <c r="AN106" i="10"/>
  <c r="AM106" i="10"/>
  <c r="AL106" i="10"/>
  <c r="AK106" i="10"/>
  <c r="AJ106" i="10"/>
  <c r="AI106" i="10"/>
  <c r="AH106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B106" i="10"/>
  <c r="AK60" i="10"/>
  <c r="AJ60" i="10"/>
  <c r="AI60" i="10"/>
  <c r="AH60" i="10"/>
  <c r="AG60" i="10"/>
  <c r="AF60" i="10"/>
  <c r="Q60" i="10"/>
  <c r="P60" i="10"/>
  <c r="O60" i="10"/>
  <c r="N60" i="10"/>
  <c r="M60" i="10"/>
  <c r="L60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AU58" i="10"/>
  <c r="AU60" i="10" s="1"/>
  <c r="AT58" i="10"/>
  <c r="AT60" i="10" s="1"/>
  <c r="AS58" i="10"/>
  <c r="AS60" i="10" s="1"/>
  <c r="AR58" i="10"/>
  <c r="AR60" i="10" s="1"/>
  <c r="AQ58" i="10"/>
  <c r="AQ60" i="10" s="1"/>
  <c r="AP58" i="10"/>
  <c r="AP60" i="10" s="1"/>
  <c r="AO58" i="10"/>
  <c r="AO60" i="10" s="1"/>
  <c r="AN58" i="10"/>
  <c r="AN60" i="10" s="1"/>
  <c r="AM58" i="10"/>
  <c r="AM60" i="10" s="1"/>
  <c r="AL58" i="10"/>
  <c r="AL60" i="10" s="1"/>
  <c r="AK58" i="10"/>
  <c r="AJ58" i="10"/>
  <c r="AI58" i="10"/>
  <c r="AH58" i="10"/>
  <c r="AG58" i="10"/>
  <c r="AF58" i="10"/>
  <c r="AE58" i="10"/>
  <c r="AE60" i="10" s="1"/>
  <c r="AD58" i="10"/>
  <c r="AD60" i="10" s="1"/>
  <c r="AC58" i="10"/>
  <c r="AC60" i="10" s="1"/>
  <c r="AB58" i="10"/>
  <c r="AB60" i="10" s="1"/>
  <c r="AA58" i="10"/>
  <c r="AA60" i="10" s="1"/>
  <c r="Z58" i="10"/>
  <c r="Z60" i="10" s="1"/>
  <c r="Y58" i="10"/>
  <c r="Y60" i="10" s="1"/>
  <c r="X58" i="10"/>
  <c r="X60" i="10" s="1"/>
  <c r="W58" i="10"/>
  <c r="W60" i="10" s="1"/>
  <c r="V58" i="10"/>
  <c r="V60" i="10" s="1"/>
  <c r="U58" i="10"/>
  <c r="U60" i="10" s="1"/>
  <c r="T58" i="10"/>
  <c r="T60" i="10" s="1"/>
  <c r="S58" i="10"/>
  <c r="S60" i="10" s="1"/>
  <c r="R58" i="10"/>
  <c r="R60" i="10" s="1"/>
  <c r="Q58" i="10"/>
  <c r="P58" i="10"/>
  <c r="O58" i="10"/>
  <c r="N58" i="10"/>
  <c r="M58" i="10"/>
  <c r="L58" i="10"/>
  <c r="K58" i="10"/>
  <c r="K60" i="10" s="1"/>
  <c r="J58" i="10"/>
  <c r="J60" i="10" s="1"/>
  <c r="I58" i="10"/>
  <c r="I60" i="10" s="1"/>
  <c r="H58" i="10"/>
  <c r="H60" i="10" s="1"/>
  <c r="G58" i="10"/>
  <c r="G60" i="10" s="1"/>
  <c r="F58" i="10"/>
  <c r="F60" i="10" s="1"/>
  <c r="D58" i="10"/>
  <c r="D60" i="10" s="1"/>
  <c r="C58" i="10"/>
  <c r="C60" i="10" s="1"/>
  <c r="B58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B60" i="10" l="1"/>
  <c r="L41" i="10" l="1"/>
  <c r="J41" i="10"/>
  <c r="I41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T39" i="10"/>
  <c r="S39" i="10"/>
  <c r="S41" i="10" s="1"/>
  <c r="R39" i="10"/>
  <c r="R41" i="10" s="1"/>
  <c r="Q39" i="10"/>
  <c r="Q41" i="10" s="1"/>
  <c r="P39" i="10"/>
  <c r="P41" i="10" s="1"/>
  <c r="O39" i="10"/>
  <c r="O41" i="10" s="1"/>
  <c r="N39" i="10"/>
  <c r="N41" i="10" s="1"/>
  <c r="M39" i="10"/>
  <c r="M41" i="10" s="1"/>
  <c r="L39" i="10"/>
  <c r="K39" i="10"/>
  <c r="K41" i="10" s="1"/>
  <c r="J39" i="10"/>
  <c r="I39" i="10"/>
  <c r="H39" i="10"/>
  <c r="H41" i="10" s="1"/>
  <c r="G39" i="10"/>
  <c r="G41" i="10" s="1"/>
  <c r="F39" i="10"/>
  <c r="E39" i="10"/>
  <c r="E41" i="10" s="1"/>
  <c r="D39" i="10"/>
  <c r="D41" i="10" s="1"/>
  <c r="C39" i="10"/>
  <c r="C41" i="10" s="1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U15" i="10"/>
  <c r="R15" i="10"/>
  <c r="H15" i="10"/>
  <c r="G15" i="10"/>
  <c r="E15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J15" i="10" s="1"/>
  <c r="I14" i="10"/>
  <c r="H14" i="10"/>
  <c r="G14" i="10"/>
  <c r="F14" i="10"/>
  <c r="E14" i="10"/>
  <c r="D14" i="10"/>
  <c r="C14" i="10"/>
  <c r="W13" i="10"/>
  <c r="W15" i="10" s="1"/>
  <c r="V13" i="10"/>
  <c r="V15" i="10" s="1"/>
  <c r="U13" i="10"/>
  <c r="T13" i="10"/>
  <c r="S13" i="10"/>
  <c r="S15" i="10" s="1"/>
  <c r="R13" i="10"/>
  <c r="Q13" i="10"/>
  <c r="Q15" i="10" s="1"/>
  <c r="P13" i="10"/>
  <c r="P15" i="10" s="1"/>
  <c r="O13" i="10"/>
  <c r="O15" i="10" s="1"/>
  <c r="N13" i="10"/>
  <c r="N15" i="10" s="1"/>
  <c r="M13" i="10"/>
  <c r="M15" i="10" s="1"/>
  <c r="L13" i="10"/>
  <c r="L15" i="10" s="1"/>
  <c r="K13" i="10"/>
  <c r="K15" i="10" s="1"/>
  <c r="J13" i="10"/>
  <c r="I13" i="10"/>
  <c r="I15" i="10" s="1"/>
  <c r="H13" i="10"/>
  <c r="G13" i="10"/>
  <c r="F13" i="10"/>
  <c r="F15" i="10" s="1"/>
  <c r="E13" i="10"/>
  <c r="D13" i="10"/>
  <c r="D15" i="10" s="1"/>
  <c r="C13" i="10"/>
  <c r="C15" i="10" s="1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I15" i="12" l="1"/>
  <c r="J5" i="8"/>
  <c r="J4" i="8"/>
  <c r="J3" i="8"/>
  <c r="I5" i="8"/>
  <c r="I4" i="8"/>
  <c r="I3" i="8"/>
  <c r="H5" i="8"/>
  <c r="H4" i="8"/>
  <c r="H3" i="8"/>
  <c r="G5" i="8"/>
  <c r="G4" i="8"/>
  <c r="G3" i="8"/>
  <c r="M28" i="7" l="1"/>
  <c r="L28" i="7"/>
  <c r="K24" i="7"/>
  <c r="J24" i="7"/>
  <c r="R4" i="4"/>
  <c r="S4" i="4"/>
  <c r="R5" i="4"/>
  <c r="S5" i="4"/>
  <c r="R6" i="4"/>
  <c r="S6" i="4"/>
  <c r="R7" i="4"/>
  <c r="S7" i="4"/>
  <c r="R8" i="4"/>
  <c r="S8" i="4"/>
  <c r="R9" i="4"/>
  <c r="S9" i="4"/>
  <c r="R10" i="4"/>
  <c r="S10" i="4"/>
  <c r="R11" i="4"/>
  <c r="S11" i="4"/>
  <c r="R12" i="4"/>
  <c r="S12" i="4"/>
  <c r="R13" i="4"/>
  <c r="S13" i="4"/>
  <c r="R14" i="4"/>
  <c r="S14" i="4"/>
  <c r="R15" i="4"/>
  <c r="S15" i="4"/>
  <c r="R16" i="4"/>
  <c r="S16" i="4"/>
  <c r="R17" i="4"/>
  <c r="S17" i="4"/>
  <c r="R18" i="4"/>
  <c r="S18" i="4"/>
  <c r="R19" i="4"/>
  <c r="S19" i="4"/>
  <c r="R20" i="4"/>
  <c r="S20" i="4"/>
  <c r="R21" i="4"/>
  <c r="S21" i="4"/>
  <c r="S3" i="4"/>
  <c r="R3" i="4"/>
  <c r="Q17" i="1"/>
  <c r="P17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Q3" i="1"/>
  <c r="P3" i="1"/>
  <c r="J15" i="12"/>
  <c r="H15" i="12"/>
  <c r="J14" i="12"/>
  <c r="I14" i="12"/>
  <c r="K14" i="12" s="1"/>
  <c r="H14" i="12"/>
  <c r="J5" i="12"/>
  <c r="I5" i="12"/>
  <c r="K5" i="12" s="1"/>
  <c r="H5" i="12"/>
  <c r="J4" i="12"/>
  <c r="I4" i="12"/>
  <c r="K4" i="12" s="1"/>
  <c r="H4" i="12"/>
  <c r="E7" i="11"/>
  <c r="I6" i="11"/>
  <c r="I7" i="11" s="1"/>
  <c r="H6" i="11"/>
  <c r="G6" i="11"/>
  <c r="F6" i="11"/>
  <c r="E6" i="11"/>
  <c r="I5" i="11"/>
  <c r="H5" i="11"/>
  <c r="G5" i="11"/>
  <c r="G7" i="11" s="1"/>
  <c r="F5" i="11"/>
  <c r="F7" i="11" s="1"/>
  <c r="E5" i="11"/>
  <c r="I4" i="11"/>
  <c r="H4" i="11"/>
  <c r="G4" i="11"/>
  <c r="F4" i="11"/>
  <c r="E4" i="11"/>
  <c r="J4" i="9"/>
  <c r="J5" i="9"/>
  <c r="J3" i="9"/>
  <c r="J9" i="9"/>
  <c r="J10" i="9"/>
  <c r="J8" i="9"/>
  <c r="H9" i="9"/>
  <c r="H10" i="9"/>
  <c r="I10" i="9"/>
  <c r="I9" i="9"/>
  <c r="G10" i="9"/>
  <c r="G9" i="9"/>
  <c r="H8" i="9"/>
  <c r="I8" i="9"/>
  <c r="G8" i="9"/>
  <c r="H5" i="9"/>
  <c r="I5" i="9"/>
  <c r="G5" i="9"/>
  <c r="H4" i="9"/>
  <c r="I4" i="9"/>
  <c r="G4" i="9"/>
  <c r="I3" i="9"/>
  <c r="H3" i="9"/>
  <c r="G3" i="9"/>
  <c r="P3" i="4" l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J6" i="1"/>
  <c r="K6" i="1"/>
  <c r="L6" i="1"/>
  <c r="M6" i="1"/>
  <c r="N6" i="1"/>
  <c r="O6" i="1"/>
  <c r="J7" i="1"/>
  <c r="K7" i="1"/>
  <c r="L7" i="1"/>
  <c r="M7" i="1"/>
  <c r="N7" i="1"/>
  <c r="O7" i="1"/>
  <c r="J8" i="1"/>
  <c r="K8" i="1"/>
  <c r="L8" i="1"/>
  <c r="M8" i="1"/>
  <c r="N8" i="1"/>
  <c r="O8" i="1"/>
  <c r="J9" i="1"/>
  <c r="K9" i="1"/>
  <c r="L9" i="1"/>
  <c r="M9" i="1"/>
  <c r="N9" i="1"/>
  <c r="O9" i="1"/>
  <c r="J10" i="1"/>
  <c r="K10" i="1"/>
  <c r="L10" i="1"/>
  <c r="M10" i="1"/>
  <c r="N10" i="1"/>
  <c r="O10" i="1"/>
  <c r="J11" i="1"/>
  <c r="K11" i="1"/>
  <c r="L11" i="1"/>
  <c r="M11" i="1"/>
  <c r="N11" i="1"/>
  <c r="O11" i="1"/>
  <c r="J12" i="1"/>
  <c r="K12" i="1"/>
  <c r="L12" i="1"/>
  <c r="M12" i="1"/>
  <c r="N12" i="1"/>
  <c r="O12" i="1"/>
  <c r="J13" i="1"/>
  <c r="K13" i="1"/>
  <c r="L13" i="1"/>
  <c r="M13" i="1"/>
  <c r="N13" i="1"/>
  <c r="O13" i="1"/>
  <c r="J14" i="1"/>
  <c r="K14" i="1"/>
  <c r="L14" i="1"/>
  <c r="M14" i="1"/>
  <c r="N14" i="1"/>
  <c r="O14" i="1"/>
  <c r="J15" i="1"/>
  <c r="K15" i="1"/>
  <c r="L15" i="1"/>
  <c r="M15" i="1"/>
  <c r="N15" i="1"/>
  <c r="O15" i="1"/>
  <c r="J16" i="1"/>
  <c r="K16" i="1"/>
  <c r="L16" i="1"/>
  <c r="M16" i="1"/>
  <c r="N16" i="1"/>
  <c r="O16" i="1"/>
  <c r="J17" i="1"/>
  <c r="K17" i="1"/>
  <c r="L17" i="1"/>
  <c r="M17" i="1"/>
  <c r="N17" i="1"/>
  <c r="O17" i="1"/>
  <c r="F4" i="3"/>
  <c r="S30" i="3"/>
  <c r="R30" i="3"/>
  <c r="T30" i="3" s="1"/>
  <c r="Q30" i="3"/>
  <c r="S29" i="3"/>
  <c r="R29" i="3"/>
  <c r="Q29" i="3"/>
  <c r="S28" i="3"/>
  <c r="R28" i="3"/>
  <c r="Q28" i="3"/>
  <c r="S18" i="3"/>
  <c r="R18" i="3"/>
  <c r="Q18" i="3"/>
  <c r="S17" i="3"/>
  <c r="R17" i="3"/>
  <c r="T17" i="3" s="1"/>
  <c r="Q17" i="3"/>
  <c r="S16" i="3"/>
  <c r="R16" i="3"/>
  <c r="Q16" i="3"/>
  <c r="S6" i="3"/>
  <c r="R6" i="3"/>
  <c r="T6" i="3" s="1"/>
  <c r="Q6" i="3"/>
  <c r="S5" i="3"/>
  <c r="R5" i="3"/>
  <c r="T5" i="3" s="1"/>
  <c r="Q5" i="3"/>
  <c r="S4" i="3"/>
  <c r="R4" i="3"/>
  <c r="Q4" i="3"/>
  <c r="H30" i="3"/>
  <c r="G30" i="3"/>
  <c r="F30" i="3"/>
  <c r="H29" i="3"/>
  <c r="G29" i="3"/>
  <c r="F29" i="3"/>
  <c r="H28" i="3"/>
  <c r="G28" i="3"/>
  <c r="I28" i="3" s="1"/>
  <c r="F28" i="3"/>
  <c r="H18" i="3"/>
  <c r="G18" i="3"/>
  <c r="I18" i="3" s="1"/>
  <c r="F18" i="3"/>
  <c r="H17" i="3"/>
  <c r="G17" i="3"/>
  <c r="F17" i="3"/>
  <c r="H16" i="3"/>
  <c r="G16" i="3"/>
  <c r="F16" i="3"/>
  <c r="F5" i="3"/>
  <c r="G6" i="3"/>
  <c r="F6" i="3"/>
  <c r="G5" i="3"/>
  <c r="G4" i="3"/>
  <c r="H6" i="3"/>
  <c r="H5" i="3"/>
  <c r="H4" i="3"/>
  <c r="Q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3" i="4"/>
  <c r="Q18" i="4"/>
  <c r="Q19" i="4"/>
  <c r="Q20" i="4"/>
  <c r="Q21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AG3" i="3"/>
  <c r="M4" i="1"/>
  <c r="M5" i="1"/>
  <c r="M3" i="1"/>
  <c r="L4" i="1"/>
  <c r="L5" i="1"/>
  <c r="L3" i="1"/>
  <c r="O4" i="1"/>
  <c r="O5" i="1"/>
  <c r="N4" i="1"/>
  <c r="N5" i="1"/>
  <c r="O3" i="1"/>
  <c r="N3" i="1"/>
  <c r="K4" i="1"/>
  <c r="K5" i="1"/>
  <c r="J4" i="1"/>
  <c r="J5" i="1"/>
  <c r="K3" i="1"/>
  <c r="J3" i="1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I3" i="5"/>
  <c r="K3" i="5" s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3" i="2"/>
  <c r="I3" i="2"/>
  <c r="K3" i="2" s="1"/>
  <c r="AE4" i="3"/>
  <c r="AD4" i="3"/>
  <c r="AF4" i="3" s="1"/>
  <c r="AC4" i="3"/>
  <c r="AE3" i="3"/>
  <c r="AD3" i="3"/>
  <c r="AC3" i="3"/>
  <c r="AF3" i="3" l="1"/>
  <c r="I30" i="3"/>
  <c r="T28" i="3"/>
  <c r="T18" i="3"/>
  <c r="I17" i="3"/>
  <c r="I29" i="3"/>
  <c r="T29" i="3"/>
  <c r="T16" i="3"/>
  <c r="T4" i="3"/>
  <c r="I4" i="3"/>
  <c r="I5" i="3"/>
  <c r="I16" i="3"/>
  <c r="I6" i="3"/>
  <c r="I17" i="6"/>
  <c r="K17" i="6" s="1"/>
  <c r="I16" i="6"/>
  <c r="K16" i="6" s="1"/>
  <c r="I15" i="6"/>
  <c r="K15" i="6" s="1"/>
  <c r="H17" i="6"/>
  <c r="H16" i="6"/>
  <c r="H15" i="6"/>
  <c r="J17" i="6"/>
  <c r="J16" i="6"/>
  <c r="J15" i="6"/>
  <c r="I5" i="6"/>
  <c r="I4" i="6"/>
  <c r="J5" i="6"/>
  <c r="J4" i="6"/>
  <c r="J3" i="6"/>
  <c r="K3" i="6" s="1"/>
  <c r="I3" i="6"/>
  <c r="H5" i="6"/>
  <c r="H4" i="6"/>
  <c r="H3" i="6"/>
  <c r="K4" i="6" l="1"/>
  <c r="K5" i="6"/>
  <c r="K4" i="7"/>
  <c r="L4" i="7"/>
  <c r="M4" i="7"/>
  <c r="N4" i="7"/>
  <c r="O4" i="7"/>
  <c r="P4" i="7"/>
  <c r="K5" i="7"/>
  <c r="L5" i="7"/>
  <c r="M5" i="7"/>
  <c r="M24" i="7" s="1"/>
  <c r="N5" i="7"/>
  <c r="N24" i="7" s="1"/>
  <c r="O5" i="7"/>
  <c r="O24" i="7" s="1"/>
  <c r="P5" i="7"/>
  <c r="P24" i="7" s="1"/>
  <c r="K6" i="7"/>
  <c r="L6" i="7"/>
  <c r="M6" i="7"/>
  <c r="N6" i="7"/>
  <c r="O6" i="7"/>
  <c r="P6" i="7"/>
  <c r="K7" i="7"/>
  <c r="L7" i="7"/>
  <c r="M7" i="7"/>
  <c r="N7" i="7"/>
  <c r="O7" i="7"/>
  <c r="P7" i="7"/>
  <c r="K8" i="7"/>
  <c r="L8" i="7"/>
  <c r="M8" i="7"/>
  <c r="N8" i="7"/>
  <c r="O8" i="7"/>
  <c r="P8" i="7"/>
  <c r="K9" i="7"/>
  <c r="L9" i="7"/>
  <c r="M9" i="7"/>
  <c r="N9" i="7"/>
  <c r="O9" i="7"/>
  <c r="P9" i="7"/>
  <c r="K10" i="7"/>
  <c r="L10" i="7"/>
  <c r="M10" i="7"/>
  <c r="N10" i="7"/>
  <c r="O10" i="7"/>
  <c r="P10" i="7"/>
  <c r="K11" i="7"/>
  <c r="L11" i="7"/>
  <c r="M11" i="7"/>
  <c r="N11" i="7"/>
  <c r="O11" i="7"/>
  <c r="P11" i="7"/>
  <c r="K12" i="7"/>
  <c r="L12" i="7"/>
  <c r="M12" i="7"/>
  <c r="N12" i="7"/>
  <c r="O12" i="7"/>
  <c r="P12" i="7"/>
  <c r="K13" i="7"/>
  <c r="L13" i="7"/>
  <c r="M13" i="7"/>
  <c r="N13" i="7"/>
  <c r="O13" i="7"/>
  <c r="P13" i="7"/>
  <c r="K14" i="7"/>
  <c r="L14" i="7"/>
  <c r="M14" i="7"/>
  <c r="N14" i="7"/>
  <c r="O14" i="7"/>
  <c r="P14" i="7"/>
  <c r="K15" i="7"/>
  <c r="L15" i="7"/>
  <c r="M15" i="7"/>
  <c r="N15" i="7"/>
  <c r="O15" i="7"/>
  <c r="P15" i="7"/>
  <c r="K16" i="7"/>
  <c r="L16" i="7"/>
  <c r="M16" i="7"/>
  <c r="N16" i="7"/>
  <c r="O16" i="7"/>
  <c r="P16" i="7"/>
  <c r="K17" i="7"/>
  <c r="L17" i="7"/>
  <c r="M17" i="7"/>
  <c r="N17" i="7"/>
  <c r="O17" i="7"/>
  <c r="P17" i="7"/>
  <c r="K18" i="7"/>
  <c r="L18" i="7"/>
  <c r="M18" i="7"/>
  <c r="N18" i="7"/>
  <c r="O18" i="7"/>
  <c r="P18" i="7"/>
  <c r="K19" i="7"/>
  <c r="L19" i="7"/>
  <c r="M19" i="7"/>
  <c r="N19" i="7"/>
  <c r="O19" i="7"/>
  <c r="P19" i="7"/>
  <c r="K20" i="7"/>
  <c r="L20" i="7"/>
  <c r="M20" i="7"/>
  <c r="N20" i="7"/>
  <c r="O20" i="7"/>
  <c r="P20" i="7"/>
  <c r="E24" i="7"/>
  <c r="F24" i="7"/>
  <c r="G24" i="7"/>
  <c r="H24" i="7"/>
  <c r="I24" i="7"/>
  <c r="L24" i="7" l="1"/>
  <c r="L29" i="7"/>
  <c r="L30" i="7"/>
  <c r="M30" i="7"/>
  <c r="M29" i="7"/>
  <c r="M31" i="7" s="1"/>
  <c r="L31" i="7" l="1"/>
</calcChain>
</file>

<file path=xl/sharedStrings.xml><?xml version="1.0" encoding="utf-8"?>
<sst xmlns="http://schemas.openxmlformats.org/spreadsheetml/2006/main" count="1545" uniqueCount="480">
  <si>
    <t>Raw mean per-base coverage</t>
  </si>
  <si>
    <t>Normalized by total read depth from seurat</t>
  </si>
  <si>
    <t>chr15</t>
  </si>
  <si>
    <t>Partial1</t>
  </si>
  <si>
    <t>Removed1</t>
  </si>
  <si>
    <t>Removed2</t>
  </si>
  <si>
    <t>Removed3</t>
  </si>
  <si>
    <t>Removed4</t>
  </si>
  <si>
    <t>Removed5</t>
  </si>
  <si>
    <t>Removed6</t>
  </si>
  <si>
    <t>Removed7</t>
  </si>
  <si>
    <t>Removed8</t>
  </si>
  <si>
    <t>Removed9</t>
  </si>
  <si>
    <t>Included1</t>
  </si>
  <si>
    <t>Included2</t>
  </si>
  <si>
    <t>Included3</t>
  </si>
  <si>
    <t>Included4</t>
  </si>
  <si>
    <t>Included5</t>
  </si>
  <si>
    <t>Included6</t>
  </si>
  <si>
    <t>Included7</t>
  </si>
  <si>
    <t>Average</t>
  </si>
  <si>
    <t>Standard Deviation</t>
  </si>
  <si>
    <t>95% Confidence Interval</t>
  </si>
  <si>
    <t>n</t>
  </si>
  <si>
    <t>Batch</t>
  </si>
  <si>
    <t>Sinuous Tissue</t>
  </si>
  <si>
    <t>Replicate</t>
  </si>
  <si>
    <t>Genotype</t>
  </si>
  <si>
    <t>H9WT</t>
  </si>
  <si>
    <t>H9 UBE3A m-/p-</t>
  </si>
  <si>
    <t>H9 UBE3a m-/p+</t>
  </si>
  <si>
    <t>Organoid Size</t>
  </si>
  <si>
    <t>Cell Type</t>
  </si>
  <si>
    <t>DEG Down</t>
  </si>
  <si>
    <t>DEG Up</t>
  </si>
  <si>
    <t>DEG Total</t>
  </si>
  <si>
    <t>Not Significant</t>
  </si>
  <si>
    <t>Total Genes</t>
  </si>
  <si>
    <t>Thesholds</t>
  </si>
  <si>
    <t>FindMarkers</t>
  </si>
  <si>
    <t>RG</t>
  </si>
  <si>
    <t>All Cells</t>
  </si>
  <si>
    <t>avg_log2FC</t>
  </si>
  <si>
    <t>Proliferating RG</t>
  </si>
  <si>
    <t>&lt;0.05</t>
  </si>
  <si>
    <t>RG/IP</t>
  </si>
  <si>
    <t>Proliferating IP</t>
  </si>
  <si>
    <t>EN</t>
  </si>
  <si>
    <t>EN/IP</t>
  </si>
  <si>
    <t>IN</t>
  </si>
  <si>
    <t>IN/IP</t>
  </si>
  <si>
    <t>Neuron</t>
  </si>
  <si>
    <t>Neuron/IP</t>
  </si>
  <si>
    <t>RSPO+</t>
  </si>
  <si>
    <t>RSPO+/ChP</t>
  </si>
  <si>
    <t>ChP</t>
  </si>
  <si>
    <t>ChP/RG</t>
  </si>
  <si>
    <t>6 Week DEGs</t>
  </si>
  <si>
    <t>&gt;|1|</t>
  </si>
  <si>
    <t>Mes</t>
  </si>
  <si>
    <t>false discovery rate q</t>
  </si>
  <si>
    <r>
      <t>H9</t>
    </r>
    <r>
      <rPr>
        <i/>
        <vertAlign val="subscript"/>
        <sz val="12"/>
        <color theme="1"/>
        <rFont val="Times New Roman"/>
        <family val="1"/>
      </rPr>
      <t>WT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</si>
  <si>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>UBE3A m-/p-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</si>
  <si>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</si>
  <si>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>UBE3A m-/p-</t>
    </r>
  </si>
  <si>
    <r>
      <t>H9</t>
    </r>
    <r>
      <rPr>
        <i/>
        <vertAlign val="subscript"/>
        <sz val="12"/>
        <color theme="1"/>
        <rFont val="Calibri (Body)"/>
      </rPr>
      <t>UBE3a m-/p+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</si>
  <si>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2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</si>
  <si>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 1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</si>
  <si>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3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</si>
  <si>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</t>
    </r>
  </si>
  <si>
    <r>
      <t xml:space="preserve">Fraction </t>
    </r>
    <r>
      <rPr>
        <i/>
        <sz val="12"/>
        <color theme="1"/>
        <rFont val="Times New Roman"/>
        <family val="1"/>
      </rPr>
      <t>UBE3A</t>
    </r>
    <r>
      <rPr>
        <sz val="12"/>
        <color theme="1"/>
        <rFont val="Times New Roman"/>
        <family val="1"/>
      </rPr>
      <t xml:space="preserve"> reads from removed exons relative to all exons</t>
    </r>
  </si>
  <si>
    <r>
      <t xml:space="preserve">Fraction </t>
    </r>
    <r>
      <rPr>
        <i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>BE3A reads from removed exons relative to all exons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</si>
  <si>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1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</si>
  <si>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3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</si>
  <si>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2</t>
    </r>
  </si>
  <si>
    <r>
      <t>ident.1 = H9</t>
    </r>
    <r>
      <rPr>
        <i/>
        <vertAlign val="subscript"/>
        <sz val="12"/>
        <color theme="1"/>
        <rFont val="Times New Roman"/>
        <family val="1"/>
      </rPr>
      <t>UBE3A m-/p-</t>
    </r>
  </si>
  <si>
    <r>
      <t>ident.2 = H9</t>
    </r>
    <r>
      <rPr>
        <i/>
        <vertAlign val="subscript"/>
        <sz val="12"/>
        <color theme="1"/>
        <rFont val="Times New Roman"/>
        <family val="1"/>
      </rPr>
      <t>WT</t>
    </r>
  </si>
  <si>
    <t>11 Week DEGs</t>
  </si>
  <si>
    <t>Proliferating RG/Mes</t>
  </si>
  <si>
    <t>RG-HSP</t>
  </si>
  <si>
    <t>EN-CL</t>
  </si>
  <si>
    <t>N/A</t>
  </si>
  <si>
    <t>*Not &gt;3 cells in both groups</t>
  </si>
  <si>
    <t>RG/Mes</t>
  </si>
  <si>
    <t>RG/ChP</t>
  </si>
  <si>
    <t>Epithelial</t>
  </si>
  <si>
    <t>Endothelial</t>
  </si>
  <si>
    <t>Unknown-HSP</t>
  </si>
  <si>
    <t>Neuron-HSP</t>
  </si>
  <si>
    <t>Notes</t>
  </si>
  <si>
    <t>6 week cell type composition</t>
  </si>
  <si>
    <t>Avergage</t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</si>
  <si>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1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</si>
  <si>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2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</si>
  <si>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3</t>
    </r>
  </si>
  <si>
    <t>11 week cell type composition</t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</si>
  <si>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4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</si>
  <si>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5</t>
    </r>
  </si>
  <si>
    <t>*false discovery rate q&gt;0.05 for all genes</t>
  </si>
  <si>
    <t>TERT Expression (Relative to TBP)</t>
  </si>
  <si>
    <t>TERT RT-qPCR for Embryoid Bodies</t>
  </si>
  <si>
    <t>S-phase</t>
  </si>
  <si>
    <t>G0/G1</t>
  </si>
  <si>
    <t>G2/M</t>
  </si>
  <si>
    <t>EdU Stem Cell Level</t>
  </si>
  <si>
    <t>EdU Embryoid Body Level</t>
  </si>
  <si>
    <t>Fraction of cells</t>
  </si>
  <si>
    <r>
      <t>Organoid Size (mm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</si>
  <si>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EdU Stem Cell Level Fraction of Cells</t>
  </si>
  <si>
    <t>EdU Embryoid Body Level Fraction of Cells</t>
  </si>
  <si>
    <t>BaselineProp.clusters</t>
  </si>
  <si>
    <t xml:space="preserve">BaselineProp.Freq </t>
  </si>
  <si>
    <t>PropMean.WT</t>
  </si>
  <si>
    <t>PropRatio</t>
  </si>
  <si>
    <t>Tstatistic</t>
  </si>
  <si>
    <t>P.Value</t>
  </si>
  <si>
    <t>FDR</t>
  </si>
  <si>
    <t>PropMean.UBE3A m-/p-</t>
  </si>
  <si>
    <t>Proportion Comparision with Propeller Test using arcsin squareroot transformation</t>
  </si>
  <si>
    <t>Inf</t>
  </si>
  <si>
    <t>chymal   1.4016117</t>
  </si>
  <si>
    <t>Condition</t>
  </si>
  <si>
    <t>EN-CL Marker Quantification</t>
  </si>
  <si>
    <r>
      <t xml:space="preserve">H9 </t>
    </r>
    <r>
      <rPr>
        <i/>
        <vertAlign val="subscript"/>
        <sz val="12"/>
        <color theme="1"/>
        <rFont val="Times New Roman"/>
        <family val="1"/>
      </rPr>
      <t>UBE3A m-/p+</t>
    </r>
  </si>
  <si>
    <t>CTIP2+/MAP2+</t>
  </si>
  <si>
    <t>SATB2+/MAP2+</t>
  </si>
  <si>
    <t>CTIP2</t>
  </si>
  <si>
    <t>SATB2</t>
  </si>
  <si>
    <t>DMSO</t>
  </si>
  <si>
    <t>BAR 5µM</t>
  </si>
  <si>
    <t>666-15 100nM</t>
  </si>
  <si>
    <t>666-15 50nM</t>
  </si>
  <si>
    <t>ADE 10µM</t>
  </si>
  <si>
    <t>ADE 20µM</t>
  </si>
  <si>
    <t>CYC 1µM</t>
  </si>
  <si>
    <t>CYC 5µM</t>
  </si>
  <si>
    <t>GAL 5µM</t>
  </si>
  <si>
    <t>GAL 10µM</t>
  </si>
  <si>
    <t>KU 10µM</t>
  </si>
  <si>
    <t>Palpha 5µM</t>
  </si>
  <si>
    <t>Palpha 10µM</t>
  </si>
  <si>
    <t>Rapa 20nM</t>
  </si>
  <si>
    <t>Rapa 100nM</t>
  </si>
  <si>
    <t>UK 5µM</t>
  </si>
  <si>
    <t>UK 10µM</t>
  </si>
  <si>
    <t>KG 10µM</t>
  </si>
  <si>
    <t>PF 2.5µM</t>
  </si>
  <si>
    <t>666-15 1µM</t>
  </si>
  <si>
    <t>CHIR 5µM</t>
  </si>
  <si>
    <t>CHIR 10µM</t>
  </si>
  <si>
    <t>NSC 1µM</t>
  </si>
  <si>
    <t>NSC 5µM</t>
  </si>
  <si>
    <t>NSC 10µM</t>
  </si>
  <si>
    <t>RHO 5µM</t>
  </si>
  <si>
    <t>RHO 10µM</t>
  </si>
  <si>
    <t>RHO 30µM</t>
  </si>
  <si>
    <t>RHO 50µM</t>
  </si>
  <si>
    <t>GSK 0.5µM</t>
  </si>
  <si>
    <t>GSK 1µM</t>
  </si>
  <si>
    <t>GSK 5µM</t>
  </si>
  <si>
    <t>SB 0.5µM</t>
  </si>
  <si>
    <t>SB 1.5µM</t>
  </si>
  <si>
    <t>SB 5µM</t>
  </si>
  <si>
    <t>SB 10µM</t>
  </si>
  <si>
    <t>YM 100nM</t>
  </si>
  <si>
    <t>YM 500nM</t>
  </si>
  <si>
    <t>YM 1µM</t>
  </si>
  <si>
    <t>ICG 1µM</t>
  </si>
  <si>
    <t>IWP2 1µm</t>
  </si>
  <si>
    <t>IWP2 2.5µM</t>
  </si>
  <si>
    <t>STAT 1µM</t>
  </si>
  <si>
    <t>STAT 2.5µM</t>
  </si>
  <si>
    <t>STAT 5µM</t>
  </si>
  <si>
    <t>TOF 2µM</t>
  </si>
  <si>
    <t>TOF 10µM</t>
  </si>
  <si>
    <t>TOF 50µM</t>
  </si>
  <si>
    <t>GA 1µM</t>
  </si>
  <si>
    <t>GA 2µM</t>
  </si>
  <si>
    <t>GA 5µM</t>
  </si>
  <si>
    <t>GA 20µM</t>
  </si>
  <si>
    <t>SH42 0.5µM</t>
  </si>
  <si>
    <t>SH42 1µM</t>
  </si>
  <si>
    <t>SH42 2.5µM</t>
  </si>
  <si>
    <t>H89 1µM</t>
  </si>
  <si>
    <t>H89 10µM</t>
  </si>
  <si>
    <t>DEF 1µM</t>
  </si>
  <si>
    <t>AS 1µM</t>
  </si>
  <si>
    <t>ICG 2.5µM</t>
  </si>
  <si>
    <t>STAT 10µM</t>
  </si>
  <si>
    <t>STAT 20µM</t>
  </si>
  <si>
    <t>H89 20µM</t>
  </si>
  <si>
    <t>H89 50µM</t>
  </si>
  <si>
    <t>Rosette Scoring</t>
  </si>
  <si>
    <t>Score</t>
  </si>
  <si>
    <t>Palpha</t>
  </si>
  <si>
    <t>Rapa</t>
  </si>
  <si>
    <t>Ade</t>
  </si>
  <si>
    <t>Bar</t>
  </si>
  <si>
    <t xml:space="preserve">Palpha </t>
  </si>
  <si>
    <t>Panel A</t>
  </si>
  <si>
    <t>Total # of organoids</t>
  </si>
  <si>
    <t>Fraction of Organoids with ChP</t>
  </si>
  <si>
    <t>ASdel</t>
  </si>
  <si>
    <t>Asmut</t>
  </si>
  <si>
    <t>ASmut</t>
  </si>
  <si>
    <t>Panel B</t>
  </si>
  <si>
    <t>Fraction of Organoids with Fluid Filled Cysts</t>
  </si>
  <si>
    <t>Fraction of Organoids with Sinuous Tissue</t>
  </si>
  <si>
    <t>Total # of Organoids</t>
  </si>
  <si>
    <t>Fluid Filled Cysts</t>
  </si>
  <si>
    <t>Number of Organoids Measured</t>
  </si>
  <si>
    <t>p-value</t>
  </si>
  <si>
    <r>
      <t>H9</t>
    </r>
    <r>
      <rPr>
        <i/>
        <vertAlign val="subscript"/>
        <sz val="11"/>
        <color theme="1"/>
        <rFont val="Calibri"/>
        <family val="2"/>
        <scheme val="minor"/>
      </rPr>
      <t>WT</t>
    </r>
  </si>
  <si>
    <r>
      <t>H9</t>
    </r>
    <r>
      <rPr>
        <i/>
        <vertAlign val="subscript"/>
        <sz val="11"/>
        <color theme="1"/>
        <rFont val="Calibri"/>
        <family val="2"/>
        <scheme val="minor"/>
      </rPr>
      <t>UBE3Am-/p+</t>
    </r>
  </si>
  <si>
    <r>
      <t>H9</t>
    </r>
    <r>
      <rPr>
        <i/>
        <vertAlign val="subscript"/>
        <sz val="11"/>
        <color theme="1"/>
        <rFont val="Calibri"/>
        <family val="2"/>
        <scheme val="minor"/>
      </rPr>
      <t>UBE3Am-/p-</t>
    </r>
  </si>
  <si>
    <t>S-phase Stem Cell</t>
  </si>
  <si>
    <t>G0/G1 Stem Cell</t>
  </si>
  <si>
    <t>G2/M Stem Cell</t>
  </si>
  <si>
    <t>S-phase EB</t>
  </si>
  <si>
    <t>G0/G1 EB</t>
  </si>
  <si>
    <t>G2/M EB</t>
  </si>
  <si>
    <t>p-value based on t-test (Excel)</t>
  </si>
  <si>
    <t>*Matlab One-Way Anova Tukey-Kramer</t>
  </si>
  <si>
    <t>PANEL C - First Set (DAY11)</t>
  </si>
  <si>
    <t>GraphPad (Day 11):</t>
  </si>
  <si>
    <t>Normalized organoid sizes on Day 11 (normalized to their respective average Day 2 sizes)</t>
  </si>
  <si>
    <r>
      <t>BAR 10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</t>
    </r>
  </si>
  <si>
    <t>KU   1µM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</si>
  <si>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</si>
  <si>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</si>
  <si>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</si>
  <si>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</si>
  <si>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</si>
  <si>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</si>
  <si>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DF</t>
  </si>
  <si>
    <t>One-way Anova - GraphPad (Day 11)</t>
  </si>
  <si>
    <t xml:space="preserve">  DMSO vs. BAR 10µM</t>
  </si>
  <si>
    <t>-2.026 to -0.4486</t>
  </si>
  <si>
    <t>Yes</t>
  </si>
  <si>
    <t>***</t>
  </si>
  <si>
    <t>ANOVA summary</t>
  </si>
  <si>
    <t>ANOVA table</t>
  </si>
  <si>
    <t>SS</t>
  </si>
  <si>
    <t>MS</t>
  </si>
  <si>
    <t>F (DFn</t>
  </si>
  <si>
    <t xml:space="preserve"> DFd)</t>
  </si>
  <si>
    <t>P value</t>
  </si>
  <si>
    <t xml:space="preserve">  DMSO vs. BAR 5µM</t>
  </si>
  <si>
    <t>-1.793 to -0.2149</t>
  </si>
  <si>
    <t>**</t>
  </si>
  <si>
    <t xml:space="preserve">  F</t>
  </si>
  <si>
    <t xml:space="preserve">  Treatment (between columns)</t>
  </si>
  <si>
    <t>F (20</t>
  </si>
  <si>
    <t xml:space="preserve"> 136) = 22.15</t>
  </si>
  <si>
    <t>P&lt;0.000000000000001</t>
  </si>
  <si>
    <t xml:space="preserve">  DMSO vs. 666-15 100nM</t>
  </si>
  <si>
    <t>-1.084 to 0.4939</t>
  </si>
  <si>
    <t>No</t>
  </si>
  <si>
    <t>ns</t>
  </si>
  <si>
    <t xml:space="preserve">  P value</t>
  </si>
  <si>
    <t>&lt;0.000000000000001</t>
  </si>
  <si>
    <t xml:space="preserve">  Residual (within columns)</t>
  </si>
  <si>
    <t xml:space="preserve">  DMSO vs. 666-15 50nM</t>
  </si>
  <si>
    <t>-1.197 to 0.4277</t>
  </si>
  <si>
    <t xml:space="preserve">  P value summary</t>
  </si>
  <si>
    <t>****</t>
  </si>
  <si>
    <t xml:space="preserve">  Total</t>
  </si>
  <si>
    <t xml:space="preserve">  DMSO vs. CYC 1µM</t>
  </si>
  <si>
    <t>-1.709 to -0.02284</t>
  </si>
  <si>
    <t>*</t>
  </si>
  <si>
    <t xml:space="preserve">  Significant diff. among means (P &lt; 0.05)?</t>
  </si>
  <si>
    <t xml:space="preserve">  DMSO vs. CYC 5µM</t>
  </si>
  <si>
    <t>-1.230 to 0.3479</t>
  </si>
  <si>
    <t xml:space="preserve">  R squared</t>
  </si>
  <si>
    <t xml:space="preserve">  DMSO vs. GAL 5µM</t>
  </si>
  <si>
    <t>-1.399 to 0.1783</t>
  </si>
  <si>
    <t xml:space="preserve">  DMSO vs. GAL 10µM</t>
  </si>
  <si>
    <t>-1.154 to 0.4232</t>
  </si>
  <si>
    <t xml:space="preserve">  DMSO vs. KU 1µM</t>
  </si>
  <si>
    <t>-1.096 to 0.4817</t>
  </si>
  <si>
    <t xml:space="preserve">  DMSO vs. KU 10µM</t>
  </si>
  <si>
    <t>-0.9452 to 0.6323</t>
  </si>
  <si>
    <t xml:space="preserve">  DMSO vs. Palpha 5µM</t>
  </si>
  <si>
    <t>-1.300 to 0.2779</t>
  </si>
  <si>
    <t>N</t>
  </si>
  <si>
    <t xml:space="preserve">  DMSO vs. Palpha 10µM</t>
  </si>
  <si>
    <t>-1.441 to 0.1839</t>
  </si>
  <si>
    <t xml:space="preserve">  DMSO vs. Rapa 20nM</t>
  </si>
  <si>
    <t>-0.7206 to 0.8570</t>
  </si>
  <si>
    <t xml:space="preserve">  DMSO vs. Rapa 100 nM</t>
  </si>
  <si>
    <t>-0.4128 to 1.165</t>
  </si>
  <si>
    <t xml:space="preserve">  DMSO vs. UK 5µM</t>
  </si>
  <si>
    <t>-1.441 to 0.1845</t>
  </si>
  <si>
    <t xml:space="preserve">  DMSO vs. UK 10µM</t>
  </si>
  <si>
    <t>-1.250 to 0.3278</t>
  </si>
  <si>
    <t xml:space="preserve">  DMSO vs. ADE 20µM</t>
  </si>
  <si>
    <t>-2.027 to -0.2583</t>
  </si>
  <si>
    <t xml:space="preserve">  DMSO vs. PF 2.5µM</t>
  </si>
  <si>
    <t>0.9200 to 2.498</t>
  </si>
  <si>
    <t xml:space="preserve">  DMSO vs. 666-15 1µM</t>
  </si>
  <si>
    <t>0.9214 to 2.499</t>
  </si>
  <si>
    <t xml:space="preserve">  DMSO vs. KG 10µM</t>
  </si>
  <si>
    <t>0.7813 to 2.406</t>
  </si>
  <si>
    <t>PANEL C - First Set (DAY32)</t>
  </si>
  <si>
    <t>GraphPad (Day 32):</t>
  </si>
  <si>
    <t>Normalized organoid sizes on Day 32 (normalized to their respective average Day 2 sizes)</t>
  </si>
  <si>
    <t>One-way Anova - GraphPad (Day 32)</t>
  </si>
  <si>
    <t>-28.12 to -5.577</t>
  </si>
  <si>
    <t>F (17</t>
  </si>
  <si>
    <t xml:space="preserve"> 112) = 4.956</t>
  </si>
  <si>
    <t>P=0.000000076908460</t>
  </si>
  <si>
    <t>-19.74 to 1.590</t>
  </si>
  <si>
    <t>-12.06 to 10.48</t>
  </si>
  <si>
    <t>-17.61 to 5.546</t>
  </si>
  <si>
    <t>-13.44 to 10.50</t>
  </si>
  <si>
    <t>-9.510 to 13.64</t>
  </si>
  <si>
    <t>-11.49 to 10.57</t>
  </si>
  <si>
    <t>-11.90 to 10.64</t>
  </si>
  <si>
    <t>-13.37 to 9.172</t>
  </si>
  <si>
    <t>-8.094 to 13.56</t>
  </si>
  <si>
    <t>-22.67 to -0.1264</t>
  </si>
  <si>
    <t>-11.46 to 10.60</t>
  </si>
  <si>
    <t>-23.99 to -0.8336</t>
  </si>
  <si>
    <t>-18.98 to 6.031</t>
  </si>
  <si>
    <t>-21.34 to 7.536</t>
  </si>
  <si>
    <t>-12.14 to 11.81</t>
  </si>
  <si>
    <t>&gt;0.999999999999999</t>
  </si>
  <si>
    <t>-19.80 to 5.212</t>
  </si>
  <si>
    <t>PANEL D - Second Set (DAY11)</t>
  </si>
  <si>
    <r>
      <t>CHIR 1</t>
    </r>
    <r>
      <rPr>
        <b/>
        <sz val="11"/>
        <color theme="1"/>
        <rFont val="Aptos Narrow"/>
        <family val="2"/>
      </rPr>
      <t>µM</t>
    </r>
  </si>
  <si>
    <t>GraphPad (Day11):</t>
  </si>
  <si>
    <t>F (45</t>
  </si>
  <si>
    <t xml:space="preserve"> 310) = 11.63</t>
  </si>
  <si>
    <t xml:space="preserve">  DMSO vs. CHIR 1µM</t>
  </si>
  <si>
    <t>-2.894 to 0.7442</t>
  </si>
  <si>
    <t xml:space="preserve">  DMSO vs. CHIR 5µM</t>
  </si>
  <si>
    <t>-4.935 to -1.384</t>
  </si>
  <si>
    <t xml:space="preserve">  DMSO vs. CHIR 10µM</t>
  </si>
  <si>
    <t>-2.464 to 0.9553</t>
  </si>
  <si>
    <t xml:space="preserve">  DMSO vs. NSC 1µM</t>
  </si>
  <si>
    <t>-2.698 to 0.9402</t>
  </si>
  <si>
    <t xml:space="preserve">  DMSO vs. NSC 5µM</t>
  </si>
  <si>
    <t>-3.025 to 0.6133</t>
  </si>
  <si>
    <t xml:space="preserve">  DMSO vs. NSC 10µM</t>
  </si>
  <si>
    <t>-2.906 to 0.7331</t>
  </si>
  <si>
    <t xml:space="preserve">  DMSO vs. RHO 5µM</t>
  </si>
  <si>
    <t>-2.636 to 1.003</t>
  </si>
  <si>
    <t xml:space="preserve">  DMSO vs. RHO 10µM</t>
  </si>
  <si>
    <t>-1.994 to 1.645</t>
  </si>
  <si>
    <t xml:space="preserve">  DMSO vs. RHO 30µM</t>
  </si>
  <si>
    <t>-1.111 to 2.527</t>
  </si>
  <si>
    <t xml:space="preserve">  DMSO vs. RHO 50µM</t>
  </si>
  <si>
    <t>-0.9157 to 2.833</t>
  </si>
  <si>
    <t xml:space="preserve">  DMSO vs. GSK 0.5 µM</t>
  </si>
  <si>
    <t>-2.154 to 1.485</t>
  </si>
  <si>
    <t xml:space="preserve">  DMSO vs. GSK 1µM</t>
  </si>
  <si>
    <t>-1.402 to 2.346</t>
  </si>
  <si>
    <t xml:space="preserve">  DMSO vs. GSK 5µM</t>
  </si>
  <si>
    <t>-0.8367 to 2.802</t>
  </si>
  <si>
    <t xml:space="preserve">  DMSO vs. SB  0.5µM</t>
  </si>
  <si>
    <t>-2.301 to 1.448</t>
  </si>
  <si>
    <t xml:space="preserve">  DMSO vs. SB 1.5µM</t>
  </si>
  <si>
    <t>-2.008 to 1.631</t>
  </si>
  <si>
    <t xml:space="preserve">  DMSO vs. SB 5µM</t>
  </si>
  <si>
    <t>-2.528 to 1.221</t>
  </si>
  <si>
    <t xml:space="preserve">  DMSO vs. SB 10µM</t>
  </si>
  <si>
    <t>-0.8211 to 2.927</t>
  </si>
  <si>
    <t xml:space="preserve">  DMSO vs. YM 100nM</t>
  </si>
  <si>
    <t>-2.490 to 1.258</t>
  </si>
  <si>
    <t xml:space="preserve">  DMSO vs. YM 500nM</t>
  </si>
  <si>
    <t>-1.851 to 1.788</t>
  </si>
  <si>
    <t xml:space="preserve">  DMSO vs. YM 1µM</t>
  </si>
  <si>
    <t>-2.328 to 1.311</t>
  </si>
  <si>
    <t xml:space="preserve">  DMSO vs. ICG 1µM</t>
  </si>
  <si>
    <t>-0.5583 to 3.080</t>
  </si>
  <si>
    <t xml:space="preserve">  DMSO vs. IWP2 1µM</t>
  </si>
  <si>
    <t>-0.04664 to 3.592</t>
  </si>
  <si>
    <t xml:space="preserve">  DMSO vs. IWP2 2.5µM</t>
  </si>
  <si>
    <t>0.1417 to 3.780</t>
  </si>
  <si>
    <t xml:space="preserve">  DMSO vs. STAT 1µM</t>
  </si>
  <si>
    <t>-1.366 to 2.273</t>
  </si>
  <si>
    <t xml:space="preserve">  DMSO vs. STAT 2.5µM</t>
  </si>
  <si>
    <t>-1.676 to 2.072</t>
  </si>
  <si>
    <t xml:space="preserve">  DMSO vs. STAT 5µM</t>
  </si>
  <si>
    <t>-1.123 to 2.516</t>
  </si>
  <si>
    <t xml:space="preserve">  DMSO vs. TOF 2µM</t>
  </si>
  <si>
    <t>-3.175 to 0.5735</t>
  </si>
  <si>
    <t xml:space="preserve">  DMSO vs. TOF 10µM</t>
  </si>
  <si>
    <t>-3.122 to 0.5170</t>
  </si>
  <si>
    <t xml:space="preserve">  DMSO vs. TOF 50µM</t>
  </si>
  <si>
    <t>-2.914 to 0.7243</t>
  </si>
  <si>
    <t xml:space="preserve">  DMSO vs. GA 1µM</t>
  </si>
  <si>
    <t>-2.071 to 1.568</t>
  </si>
  <si>
    <t xml:space="preserve">  DMSO vs. GA 2µM</t>
  </si>
  <si>
    <t>-1.722 to 1.916</t>
  </si>
  <si>
    <t xml:space="preserve">  DMSO vs. GA 5µM</t>
  </si>
  <si>
    <t>-2.201 to 1.547</t>
  </si>
  <si>
    <t xml:space="preserve">  DMSO vs. GA 20µM</t>
  </si>
  <si>
    <t>-1.687 to 2.062</t>
  </si>
  <si>
    <t xml:space="preserve">  DMSO vs. SH42 0.5µM</t>
  </si>
  <si>
    <t>-1.584 to 2.055</t>
  </si>
  <si>
    <t xml:space="preserve">  DMSO vs. SH42 1µM</t>
  </si>
  <si>
    <t>-1.693 to 1.946</t>
  </si>
  <si>
    <t xml:space="preserve">  DMSO vs. SH42 2.5µM</t>
  </si>
  <si>
    <t>-1.296 to 2.343</t>
  </si>
  <si>
    <t xml:space="preserve">  DMSO vs. H89 1µM</t>
  </si>
  <si>
    <t>-1.608 to 2.031</t>
  </si>
  <si>
    <t xml:space="preserve">  DMSO vs. H89 10µM</t>
  </si>
  <si>
    <t>-0.1375 to 3.501</t>
  </si>
  <si>
    <t xml:space="preserve">  DMSO vs. DEF 1µM</t>
  </si>
  <si>
    <t>-0.4592 to 3.179</t>
  </si>
  <si>
    <t xml:space="preserve">  DMSO vs. AS 1µM</t>
  </si>
  <si>
    <t>-1.246 to 2.502</t>
  </si>
  <si>
    <t xml:space="preserve">  DMSO vs. ICG 2.5µM</t>
  </si>
  <si>
    <t>1.732 to 5.371</t>
  </si>
  <si>
    <t xml:space="preserve">  DMSO vs. STAT 10µM</t>
  </si>
  <si>
    <t>0.5514 to 4.441</t>
  </si>
  <si>
    <t xml:space="preserve">  DMSO vs. STAT 20µM</t>
  </si>
  <si>
    <t>0.4847 to 4.123</t>
  </si>
  <si>
    <t xml:space="preserve">  DMSO vs. H89 20µM</t>
  </si>
  <si>
    <t>1.424 to 5.173</t>
  </si>
  <si>
    <t xml:space="preserve">  DMSO vs. H89 50 µM</t>
  </si>
  <si>
    <t>0.9950 to 4.634</t>
  </si>
  <si>
    <t>PANEL D - Second Set (DAY15)</t>
  </si>
  <si>
    <t>Normalized organoid sizes on Day 15 (normalized to their respective average Day 2 sizes)</t>
  </si>
  <si>
    <t>GraphPad (Day15):</t>
  </si>
  <si>
    <t>F (40</t>
  </si>
  <si>
    <t xml:space="preserve"> 209) = 8.257</t>
  </si>
  <si>
    <t>-7.083 to 2.305</t>
  </si>
  <si>
    <t>-16.56 to -7.170</t>
  </si>
  <si>
    <t>-10.68 to -1.295</t>
  </si>
  <si>
    <t>-8.534 to 0.8528</t>
  </si>
  <si>
    <t>-8.112 to 0.7256</t>
  </si>
  <si>
    <t>-8.067 to 1.320</t>
  </si>
  <si>
    <t>-6.741 to 2.646</t>
  </si>
  <si>
    <t>-7.568 to 3.754</t>
  </si>
  <si>
    <t>-4.170 to 4.908</t>
  </si>
  <si>
    <t>-2.216 to 7.172</t>
  </si>
  <si>
    <t>-5.470 to 3.917</t>
  </si>
  <si>
    <t>-5.659 to 4.146</t>
  </si>
  <si>
    <t>-3.490 to 7.832</t>
  </si>
  <si>
    <t>-5.993 to 3.085</t>
  </si>
  <si>
    <t>-6.397 to 2.990</t>
  </si>
  <si>
    <t>-5.171 to 4.217</t>
  </si>
  <si>
    <t>-5.687 to 4.117</t>
  </si>
  <si>
    <t>-6.886 to 2.192</t>
  </si>
  <si>
    <t>-6.464 to 2.183</t>
  </si>
  <si>
    <t>-7.364 to 1.474</t>
  </si>
  <si>
    <t>-2.310 to 7.494</t>
  </si>
  <si>
    <t>-3.050 to 6.027</t>
  </si>
  <si>
    <t>-5.023 to 4.781</t>
  </si>
  <si>
    <t>-5.192 to 3.886</t>
  </si>
  <si>
    <t>-7.104 to 2.701</t>
  </si>
  <si>
    <t>-6.103 to 3.284</t>
  </si>
  <si>
    <t>-9.113 to -0.2748</t>
  </si>
  <si>
    <t>-11.29 to -1.901</t>
  </si>
  <si>
    <t>-12.48 to -3.641</t>
  </si>
  <si>
    <t>-6.370 to 3.017</t>
  </si>
  <si>
    <t>-6.608 to 2.470</t>
  </si>
  <si>
    <t>-6.200 to 3.187</t>
  </si>
  <si>
    <t>-4.556 to 4.522</t>
  </si>
  <si>
    <t>-5.497 to 3.341</t>
  </si>
  <si>
    <t>-6.280 to 3.108</t>
  </si>
  <si>
    <t>-5.558 to 3.279</t>
  </si>
  <si>
    <t>-3.975 to 5.830</t>
  </si>
  <si>
    <t>0.3820 to 10.78</t>
  </si>
  <si>
    <t>-4.769 to 5.036</t>
  </si>
  <si>
    <t>-4.024 to 6.376</t>
  </si>
  <si>
    <t>TERT</t>
  </si>
  <si>
    <t>*5.48387876849693 (Outlier excluded from the analysis and the bar plot)</t>
  </si>
  <si>
    <t xml:space="preserve">KG 15µM </t>
  </si>
  <si>
    <t>KG 15µM excluded from the analysis since all other organoids failed for this inhibitor at this concentration (not in the bar plot)</t>
  </si>
  <si>
    <t>ADE 10µM Included in the plot but not used in the statistical analysis</t>
  </si>
  <si>
    <t>*36.7980994757144 (Outlier excluded from the analysis)</t>
  </si>
  <si>
    <t>ADE 10µM (p2)</t>
  </si>
  <si>
    <t xml:space="preserve">*ADE 20µM and ADE 10µM are excluded from the statistical analysis of the second set. </t>
  </si>
  <si>
    <t xml:space="preserve">*ADE 10µM had organoids in 2 different plates. </t>
  </si>
  <si>
    <t xml:space="preserve">*ADE 20µM and ADE 10µM are excluded from the statistical analysis and bar plots of the second set. </t>
  </si>
  <si>
    <t>Please refer to Supplementary Data 4 for additional information on DEGs for all cell types.</t>
  </si>
  <si>
    <t>Please refer to Supplementary Data 1 for additional information on DEGs for all cell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</si>
</sst>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vertAlign val="subscript"/>
      <sz val="12"/>
      <color theme="1"/>
      <name val="Calibri (Body)"/>
    </font>
    <font>
      <i/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vertAlign val="subscript"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Arial"/>
      <family val="2"/>
    </font>
    <font>
      <i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1" fontId="1" fillId="0" borderId="0" xfId="0" applyNumberFormat="1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5" xfId="0" applyNumberFormat="1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5CC3-2139-824D-AC1C-3E29ACDE9862}">
  <dimension ref="A1:Z17"/>
  <sheetViews>
    <sheetView workbookViewId="0">
      <selection activeCell="S25" sqref="S25"/>
    </sheetView>
  </sheetViews>
  <sheetFormatPr defaultColWidth="10.875" defaultRowHeight="15.75"/>
  <cols>
    <col min="1" max="1" width="14.5" style="1" customWidth="1"/>
    <col min="2" max="4" width="10.875" style="1"/>
    <col min="5" max="7" width="13.375" style="1" bestFit="1" customWidth="1"/>
    <col min="8" max="8" width="10.875" style="1"/>
    <col min="9" max="9" width="14.375" style="1" bestFit="1" customWidth="1"/>
    <col min="10" max="10" width="10.875" style="1"/>
    <col min="11" max="11" width="12.125" style="1" bestFit="1" customWidth="1"/>
    <col min="12" max="12" width="10.875" style="1"/>
    <col min="13" max="13" width="12.125" style="1" bestFit="1" customWidth="1"/>
    <col min="14" max="14" width="10.875" style="1"/>
    <col min="15" max="15" width="12" style="1" bestFit="1" customWidth="1"/>
    <col min="16" max="17" width="12" style="1" customWidth="1"/>
    <col min="18" max="18" width="10.875" style="1"/>
    <col min="19" max="19" width="18.875" style="1" bestFit="1" customWidth="1"/>
    <col min="20" max="20" width="16.625" style="1" bestFit="1" customWidth="1"/>
    <col min="21" max="21" width="21.125" style="1" bestFit="1" customWidth="1"/>
    <col min="22" max="22" width="12.875" style="1" bestFit="1" customWidth="1"/>
    <col min="23" max="16384" width="10.875" style="1"/>
  </cols>
  <sheetData>
    <row r="1" spans="1:26">
      <c r="A1" s="1" t="s">
        <v>90</v>
      </c>
      <c r="J1" s="46" t="s">
        <v>91</v>
      </c>
      <c r="K1" s="46"/>
      <c r="L1" s="46" t="s">
        <v>21</v>
      </c>
      <c r="M1" s="46"/>
      <c r="N1" s="46" t="s">
        <v>23</v>
      </c>
      <c r="O1" s="46"/>
      <c r="P1" s="46" t="s">
        <v>22</v>
      </c>
      <c r="Q1" s="46"/>
      <c r="S1" s="46" t="s">
        <v>118</v>
      </c>
      <c r="T1" s="46"/>
      <c r="U1" s="46"/>
      <c r="V1" s="46"/>
      <c r="W1" s="46"/>
      <c r="X1" s="46"/>
      <c r="Y1" s="46"/>
      <c r="Z1" s="46"/>
    </row>
    <row r="2" spans="1:26" ht="18.75">
      <c r="A2" s="1" t="s">
        <v>32</v>
      </c>
      <c r="B2" s="2" t="s">
        <v>67</v>
      </c>
      <c r="C2" s="2" t="s">
        <v>66</v>
      </c>
      <c r="D2" s="2" t="s">
        <v>68</v>
      </c>
      <c r="E2" s="1" t="s">
        <v>72</v>
      </c>
      <c r="F2" s="1" t="s">
        <v>74</v>
      </c>
      <c r="G2" s="1" t="s">
        <v>73</v>
      </c>
      <c r="I2" s="1" t="s">
        <v>32</v>
      </c>
      <c r="J2" s="2" t="s">
        <v>69</v>
      </c>
      <c r="K2" s="1" t="s">
        <v>62</v>
      </c>
      <c r="L2" s="2" t="s">
        <v>69</v>
      </c>
      <c r="M2" s="1" t="s">
        <v>62</v>
      </c>
      <c r="N2" s="2" t="s">
        <v>69</v>
      </c>
      <c r="O2" s="1" t="s">
        <v>62</v>
      </c>
      <c r="P2" s="2" t="s">
        <v>69</v>
      </c>
      <c r="Q2" s="1" t="s">
        <v>62</v>
      </c>
      <c r="S2" s="1" t="s">
        <v>110</v>
      </c>
      <c r="T2" s="1" t="s">
        <v>111</v>
      </c>
      <c r="U2" s="1" t="s">
        <v>117</v>
      </c>
      <c r="V2" s="1" t="s">
        <v>112</v>
      </c>
      <c r="W2" s="1" t="s">
        <v>113</v>
      </c>
      <c r="X2" s="1" t="s">
        <v>114</v>
      </c>
      <c r="Y2" s="1" t="s">
        <v>115</v>
      </c>
      <c r="Z2" s="1" t="s">
        <v>116</v>
      </c>
    </row>
    <row r="3" spans="1:26">
      <c r="A3" s="1" t="s">
        <v>40</v>
      </c>
      <c r="B3" s="1">
        <v>0.16814159292035399</v>
      </c>
      <c r="C3" s="1">
        <v>0.19023569023569001</v>
      </c>
      <c r="D3" s="1">
        <v>0.18941798941798901</v>
      </c>
      <c r="E3" s="1">
        <v>0.13685636856368599</v>
      </c>
      <c r="F3" s="1">
        <v>0.191958495460441</v>
      </c>
      <c r="G3" s="1">
        <v>9.0579710144927494E-2</v>
      </c>
      <c r="I3" s="1" t="s">
        <v>40</v>
      </c>
      <c r="J3" s="1">
        <f>AVERAGE(B3:D3)</f>
        <v>0.18259842419134434</v>
      </c>
      <c r="K3" s="1">
        <f>AVERAGE(E3:G3)</f>
        <v>0.13979819138968483</v>
      </c>
      <c r="L3" s="1">
        <f>STDEV(B3:D3)</f>
        <v>1.252665703431009E-2</v>
      </c>
      <c r="M3" s="1">
        <f>STDEV(E3:G3)</f>
        <v>5.0753376923776461E-2</v>
      </c>
      <c r="N3" s="1">
        <f>COUNT(B3:D3)</f>
        <v>3</v>
      </c>
      <c r="O3" s="1">
        <f>COUNT(E3:G3)</f>
        <v>3</v>
      </c>
      <c r="P3" s="1">
        <f>_xlfn.CONFIDENCE.NORM(0.05,L3,N3)</f>
        <v>1.4174986395690221E-2</v>
      </c>
      <c r="Q3" s="1">
        <f>_xlfn.CONFIDENCE.NORM(0.05,M3,O3)</f>
        <v>5.7431797283136209E-2</v>
      </c>
      <c r="S3" s="1" t="s">
        <v>40</v>
      </c>
      <c r="T3" s="1">
        <v>0.16164310000000001</v>
      </c>
      <c r="U3" s="1">
        <v>0.13979819139999999</v>
      </c>
      <c r="V3" s="1">
        <v>0.18259842000000001</v>
      </c>
      <c r="W3" s="1">
        <v>0.76560459000000003</v>
      </c>
      <c r="X3" s="1">
        <v>-1.4389182</v>
      </c>
      <c r="Y3" s="1">
        <v>0.1851195534</v>
      </c>
      <c r="Z3" s="1">
        <v>0.46279888400000002</v>
      </c>
    </row>
    <row r="4" spans="1:26">
      <c r="A4" s="1" t="s">
        <v>49</v>
      </c>
      <c r="B4" s="1">
        <v>0.164923572003218</v>
      </c>
      <c r="C4" s="1">
        <v>0.15572390572390599</v>
      </c>
      <c r="D4" s="1">
        <v>0.101587301587302</v>
      </c>
      <c r="E4" s="1">
        <v>0.105691056910569</v>
      </c>
      <c r="F4" s="1">
        <v>0.147859922178988</v>
      </c>
      <c r="G4" s="1">
        <v>6.25E-2</v>
      </c>
      <c r="I4" s="1" t="s">
        <v>49</v>
      </c>
      <c r="J4" s="1">
        <f t="shared" ref="J4:J17" si="0">AVERAGE(B4:D4)</f>
        <v>0.14074492643814199</v>
      </c>
      <c r="K4" s="1">
        <f t="shared" ref="K4:K17" si="1">AVERAGE(E4:G4)</f>
        <v>0.10535032636318566</v>
      </c>
      <c r="L4" s="1">
        <f t="shared" ref="L4:L17" si="2">STDEV(B4:D4)</f>
        <v>3.4222041915730465E-2</v>
      </c>
      <c r="M4" s="1">
        <f t="shared" ref="M4:M17" si="3">STDEV(E4:G4)</f>
        <v>4.2680981145940884E-2</v>
      </c>
      <c r="N4" s="1">
        <f t="shared" ref="N4:N17" si="4">COUNT(B4:D4)</f>
        <v>3</v>
      </c>
      <c r="O4" s="1">
        <f t="shared" ref="O4:O17" si="5">COUNT(E4:G4)</f>
        <v>3</v>
      </c>
      <c r="P4" s="1">
        <f t="shared" ref="P4:P16" si="6">_xlfn.CONFIDENCE.NORM(0.05,L4,N4)</f>
        <v>3.8725174422797375E-2</v>
      </c>
      <c r="Q4" s="1">
        <f t="shared" ref="Q4:Q16" si="7">_xlfn.CONFIDENCE.NORM(0.05,M4,O4)</f>
        <v>4.8297189381120757E-2</v>
      </c>
      <c r="S4" s="1" t="s">
        <v>49</v>
      </c>
      <c r="T4" s="1">
        <v>0.12523339999999999</v>
      </c>
      <c r="U4" s="1">
        <v>0.1053503264</v>
      </c>
      <c r="V4" s="1">
        <v>0.14074492999999999</v>
      </c>
      <c r="W4" s="1">
        <v>0.74851953000000004</v>
      </c>
      <c r="X4" s="1">
        <v>-1.2201630999999999</v>
      </c>
      <c r="Y4" s="1">
        <v>0.25440505660000001</v>
      </c>
      <c r="Z4" s="1">
        <v>0.47700948100000001</v>
      </c>
    </row>
    <row r="5" spans="1:26">
      <c r="A5" s="1" t="s">
        <v>43</v>
      </c>
      <c r="B5" s="1">
        <v>0.21480289621882501</v>
      </c>
      <c r="C5" s="1">
        <v>0.21801346801346799</v>
      </c>
      <c r="D5" s="1">
        <v>0.16825396825396799</v>
      </c>
      <c r="E5" s="1">
        <v>6.5718157181571799E-2</v>
      </c>
      <c r="F5" s="1">
        <v>8.75486381322957E-2</v>
      </c>
      <c r="G5" s="1">
        <v>9.2391304347826095E-2</v>
      </c>
      <c r="I5" s="1" t="s">
        <v>43</v>
      </c>
      <c r="J5" s="1">
        <f t="shared" si="0"/>
        <v>0.20035677749542033</v>
      </c>
      <c r="K5" s="1">
        <f t="shared" si="1"/>
        <v>8.1886033220564536E-2</v>
      </c>
      <c r="L5" s="1">
        <f t="shared" si="2"/>
        <v>2.7848154583507988E-2</v>
      </c>
      <c r="M5" s="1">
        <f t="shared" si="3"/>
        <v>1.420960997803726E-2</v>
      </c>
      <c r="N5" s="1">
        <f t="shared" si="4"/>
        <v>3</v>
      </c>
      <c r="O5" s="1">
        <f t="shared" si="5"/>
        <v>3</v>
      </c>
      <c r="P5" s="1">
        <f t="shared" si="6"/>
        <v>3.151257444704559E-2</v>
      </c>
      <c r="Q5" s="1">
        <f t="shared" si="7"/>
        <v>1.6079391937933382E-2</v>
      </c>
      <c r="S5" s="1" t="s">
        <v>43</v>
      </c>
      <c r="T5" s="1">
        <v>0.13590290999999999</v>
      </c>
      <c r="U5" s="1">
        <v>8.18860332E-2</v>
      </c>
      <c r="V5" s="1">
        <v>0.20035678000000001</v>
      </c>
      <c r="W5" s="1">
        <v>0.40870108999999999</v>
      </c>
      <c r="X5" s="1">
        <v>-4.8661678999999998</v>
      </c>
      <c r="Y5" s="1">
        <v>9.758325E-4</v>
      </c>
      <c r="Z5" s="1">
        <v>7.3187440000000003E-3</v>
      </c>
    </row>
    <row r="6" spans="1:26">
      <c r="A6" s="1" t="s">
        <v>47</v>
      </c>
      <c r="B6" s="1">
        <v>7.2405470635559105E-2</v>
      </c>
      <c r="C6" s="1">
        <v>6.9023569023569001E-2</v>
      </c>
      <c r="D6" s="1">
        <v>0.102645502645503</v>
      </c>
      <c r="E6" s="1">
        <v>0.33130081300813002</v>
      </c>
      <c r="F6" s="1">
        <v>0.22632944228275001</v>
      </c>
      <c r="G6" s="1">
        <v>0.117753623188406</v>
      </c>
      <c r="I6" s="1" t="s">
        <v>47</v>
      </c>
      <c r="J6" s="1">
        <f t="shared" si="0"/>
        <v>8.1358180768210372E-2</v>
      </c>
      <c r="K6" s="1">
        <f t="shared" si="1"/>
        <v>0.22512795949309536</v>
      </c>
      <c r="L6" s="1">
        <f t="shared" si="2"/>
        <v>1.8512748827737322E-2</v>
      </c>
      <c r="M6" s="1">
        <f t="shared" si="3"/>
        <v>0.10677866472589768</v>
      </c>
      <c r="N6" s="1">
        <f t="shared" si="4"/>
        <v>3</v>
      </c>
      <c r="O6" s="1">
        <f t="shared" si="5"/>
        <v>3</v>
      </c>
      <c r="P6" s="1">
        <f t="shared" si="6"/>
        <v>2.0948762472002922E-2</v>
      </c>
      <c r="Q6" s="1">
        <f t="shared" si="7"/>
        <v>0.12082921370752833</v>
      </c>
      <c r="S6" s="1" t="s">
        <v>47</v>
      </c>
      <c r="T6" s="1">
        <v>0.16497733000000001</v>
      </c>
      <c r="U6" s="1">
        <v>0.2251279595</v>
      </c>
      <c r="V6" s="1">
        <v>8.1358180000000002E-2</v>
      </c>
      <c r="W6" s="1">
        <v>2.76712136</v>
      </c>
      <c r="X6" s="1">
        <v>3.0660737</v>
      </c>
      <c r="Y6" s="1">
        <v>1.7205142199999999E-2</v>
      </c>
      <c r="Z6" s="1">
        <v>8.6025711000000005E-2</v>
      </c>
    </row>
    <row r="7" spans="1:26">
      <c r="A7" s="1" t="s">
        <v>59</v>
      </c>
      <c r="B7" s="1">
        <v>2.3330651649235701E-2</v>
      </c>
      <c r="C7" s="1">
        <v>3.9562289562289597E-2</v>
      </c>
      <c r="D7" s="1">
        <v>2.75132275132275E-2</v>
      </c>
      <c r="E7" s="1">
        <v>8.2655826558265602E-2</v>
      </c>
      <c r="F7" s="1">
        <v>4.15045395590143E-2</v>
      </c>
      <c r="G7" s="1">
        <v>9.9637681159420299E-3</v>
      </c>
      <c r="I7" s="1" t="s">
        <v>59</v>
      </c>
      <c r="J7" s="1">
        <f t="shared" si="0"/>
        <v>3.0135389574917602E-2</v>
      </c>
      <c r="K7" s="1">
        <f t="shared" si="1"/>
        <v>4.4708044744407309E-2</v>
      </c>
      <c r="L7" s="1">
        <f t="shared" si="2"/>
        <v>8.4275333131021753E-3</v>
      </c>
      <c r="M7" s="1">
        <f t="shared" si="3"/>
        <v>3.6451758177763888E-2</v>
      </c>
      <c r="N7" s="1">
        <f t="shared" si="4"/>
        <v>3</v>
      </c>
      <c r="O7" s="1">
        <f t="shared" si="5"/>
        <v>3</v>
      </c>
      <c r="P7" s="1">
        <f t="shared" si="6"/>
        <v>9.5364764705581154E-3</v>
      </c>
      <c r="Q7" s="1">
        <f t="shared" si="7"/>
        <v>4.1248289535952033E-2</v>
      </c>
      <c r="S7" s="1" t="s">
        <v>59</v>
      </c>
      <c r="T7" s="1">
        <v>3.9877299999999997E-2</v>
      </c>
      <c r="U7" s="1">
        <v>4.4708044699999998E-2</v>
      </c>
      <c r="V7" s="1">
        <v>3.0135390000000001E-2</v>
      </c>
      <c r="W7" s="1">
        <v>1.48357282</v>
      </c>
      <c r="X7" s="1">
        <v>0.51254929999999999</v>
      </c>
      <c r="Y7" s="1">
        <v>0.62100899710000002</v>
      </c>
      <c r="Z7" s="1">
        <v>0.75579182700000003</v>
      </c>
    </row>
    <row r="8" spans="1:26">
      <c r="A8" s="1" t="s">
        <v>55</v>
      </c>
      <c r="B8" s="1">
        <v>5.6315366049879301E-2</v>
      </c>
      <c r="C8" s="1">
        <v>5.4713804713804701E-2</v>
      </c>
      <c r="D8" s="1">
        <v>0.104761904761905</v>
      </c>
      <c r="E8" s="1">
        <v>5.62330623306233E-2</v>
      </c>
      <c r="F8" s="1">
        <v>7.1335927367055796E-2</v>
      </c>
      <c r="G8" s="1">
        <v>0.374094202898551</v>
      </c>
      <c r="I8" s="1" t="s">
        <v>55</v>
      </c>
      <c r="J8" s="1">
        <f t="shared" si="0"/>
        <v>7.1930358508529676E-2</v>
      </c>
      <c r="K8" s="1">
        <f t="shared" si="1"/>
        <v>0.16722106419874336</v>
      </c>
      <c r="L8" s="1">
        <f t="shared" si="2"/>
        <v>2.8444227388328622E-2</v>
      </c>
      <c r="M8" s="1">
        <f t="shared" si="3"/>
        <v>0.17931646820554314</v>
      </c>
      <c r="N8" s="1">
        <f t="shared" si="4"/>
        <v>3</v>
      </c>
      <c r="O8" s="1">
        <f t="shared" si="5"/>
        <v>3</v>
      </c>
      <c r="P8" s="1">
        <f t="shared" si="6"/>
        <v>3.2187081929451383E-2</v>
      </c>
      <c r="Q8" s="1">
        <f t="shared" si="7"/>
        <v>0.20291195730631603</v>
      </c>
      <c r="S8" s="1" t="s">
        <v>55</v>
      </c>
      <c r="T8" s="1">
        <v>0.11202987</v>
      </c>
      <c r="U8" s="1">
        <v>0.16722106419999999</v>
      </c>
      <c r="V8" s="1">
        <v>7.1930359999999999E-2</v>
      </c>
      <c r="W8" s="1">
        <v>2.3247633900000002</v>
      </c>
      <c r="X8" s="1">
        <v>1.0633779000000001</v>
      </c>
      <c r="Y8" s="1">
        <v>0.32715017270000002</v>
      </c>
      <c r="Z8" s="1">
        <v>0.54525028799999997</v>
      </c>
    </row>
    <row r="9" spans="1:26">
      <c r="A9" s="1" t="s">
        <v>48</v>
      </c>
      <c r="B9" s="1">
        <v>3.0571198712791601E-2</v>
      </c>
      <c r="C9" s="1">
        <v>2.7777777777777801E-2</v>
      </c>
      <c r="D9" s="1">
        <v>5.29100529100529E-2</v>
      </c>
      <c r="E9" s="1">
        <v>3.2520325203252001E-2</v>
      </c>
      <c r="F9" s="1">
        <v>4.7341115434500598E-2</v>
      </c>
      <c r="G9" s="1">
        <v>1.9021739130434801E-2</v>
      </c>
      <c r="I9" s="1" t="s">
        <v>48</v>
      </c>
      <c r="J9" s="1">
        <f t="shared" si="0"/>
        <v>3.7086343133540763E-2</v>
      </c>
      <c r="K9" s="1">
        <f t="shared" si="1"/>
        <v>3.2961059922729137E-2</v>
      </c>
      <c r="L9" s="1">
        <f t="shared" si="2"/>
        <v>1.3774728434655541E-2</v>
      </c>
      <c r="M9" s="1">
        <f t="shared" si="3"/>
        <v>1.4164831586804521E-2</v>
      </c>
      <c r="N9" s="1">
        <f t="shared" si="4"/>
        <v>3</v>
      </c>
      <c r="O9" s="1">
        <f t="shared" si="5"/>
        <v>3</v>
      </c>
      <c r="P9" s="1">
        <f t="shared" si="6"/>
        <v>1.5587286187429602E-2</v>
      </c>
      <c r="Q9" s="1">
        <f t="shared" si="7"/>
        <v>1.6028721349219538E-2</v>
      </c>
      <c r="S9" s="1" t="s">
        <v>48</v>
      </c>
      <c r="T9" s="1">
        <v>3.5076019999999999E-2</v>
      </c>
      <c r="U9" s="1">
        <v>3.2961059899999999E-2</v>
      </c>
      <c r="V9" s="1">
        <v>3.7086340000000002E-2</v>
      </c>
      <c r="W9" s="1">
        <v>0.88876544000000002</v>
      </c>
      <c r="X9" s="1">
        <v>-0.32098070000000001</v>
      </c>
      <c r="Y9" s="1">
        <v>0.75579182720000004</v>
      </c>
      <c r="Z9" s="1">
        <v>0.75579182700000003</v>
      </c>
    </row>
    <row r="10" spans="1:26">
      <c r="A10" s="1" t="s">
        <v>51</v>
      </c>
      <c r="B10" s="1">
        <v>6.2751407884151206E-2</v>
      </c>
      <c r="C10" s="1">
        <v>6.7340067340067297E-2</v>
      </c>
      <c r="D10" s="1">
        <v>5.29100529100529E-2</v>
      </c>
      <c r="E10" s="1">
        <v>7.8590785907859104E-2</v>
      </c>
      <c r="F10" s="1">
        <v>6.0959792477302203E-2</v>
      </c>
      <c r="G10" s="1">
        <v>2.8079710144927501E-2</v>
      </c>
      <c r="I10" s="1" t="s">
        <v>51</v>
      </c>
      <c r="J10" s="1">
        <f t="shared" si="0"/>
        <v>6.1000509378090463E-2</v>
      </c>
      <c r="K10" s="1">
        <f t="shared" si="1"/>
        <v>5.5876762843362932E-2</v>
      </c>
      <c r="L10" s="1">
        <f t="shared" si="2"/>
        <v>7.3726225521519966E-3</v>
      </c>
      <c r="M10" s="1">
        <f t="shared" si="3"/>
        <v>2.5636304070142078E-2</v>
      </c>
      <c r="N10" s="1">
        <f t="shared" si="4"/>
        <v>3</v>
      </c>
      <c r="O10" s="1">
        <f t="shared" si="5"/>
        <v>3</v>
      </c>
      <c r="P10" s="1">
        <f t="shared" si="6"/>
        <v>8.3427545027434553E-3</v>
      </c>
      <c r="Q10" s="1">
        <f t="shared" si="7"/>
        <v>2.9009675960211666E-2</v>
      </c>
      <c r="S10" s="1" t="s">
        <v>51</v>
      </c>
      <c r="T10" s="1">
        <v>5.9882640000000001E-2</v>
      </c>
      <c r="U10" s="1">
        <v>5.58767628E-2</v>
      </c>
      <c r="V10" s="1">
        <v>6.1000510000000001E-2</v>
      </c>
      <c r="W10" s="1">
        <v>0.91600486000000003</v>
      </c>
      <c r="X10" s="1">
        <v>-0.38707009999999997</v>
      </c>
      <c r="Y10" s="1">
        <v>0.70799068440000001</v>
      </c>
      <c r="Z10" s="1">
        <v>0.75579182700000003</v>
      </c>
    </row>
    <row r="11" spans="1:26">
      <c r="A11" s="1" t="s">
        <v>53</v>
      </c>
      <c r="B11" s="1">
        <v>5.14883346741754E-2</v>
      </c>
      <c r="C11" s="1">
        <v>4.6296296296296301E-2</v>
      </c>
      <c r="D11" s="1">
        <v>7.8306878306878297E-2</v>
      </c>
      <c r="E11" s="1">
        <v>3.3875338753387503E-2</v>
      </c>
      <c r="F11" s="1">
        <v>2.3346303501945501E-2</v>
      </c>
      <c r="G11" s="1">
        <v>9.9637681159420299E-3</v>
      </c>
      <c r="I11" s="1" t="s">
        <v>53</v>
      </c>
      <c r="J11" s="1">
        <f t="shared" si="0"/>
        <v>5.8697169759116673E-2</v>
      </c>
      <c r="K11" s="1">
        <f t="shared" si="1"/>
        <v>2.2395136790425013E-2</v>
      </c>
      <c r="L11" s="1">
        <f t="shared" si="2"/>
        <v>1.7179779324119925E-2</v>
      </c>
      <c r="M11" s="1">
        <f t="shared" si="3"/>
        <v>1.1984128719778281E-2</v>
      </c>
      <c r="N11" s="1">
        <f t="shared" si="4"/>
        <v>3</v>
      </c>
      <c r="O11" s="1">
        <f t="shared" si="5"/>
        <v>3</v>
      </c>
      <c r="P11" s="1">
        <f t="shared" si="6"/>
        <v>1.9440393197750878E-2</v>
      </c>
      <c r="Q11" s="1">
        <f t="shared" si="7"/>
        <v>1.3561069094633635E-2</v>
      </c>
      <c r="S11" s="1" t="s">
        <v>53</v>
      </c>
      <c r="T11" s="1">
        <v>3.867698E-2</v>
      </c>
      <c r="U11" s="1">
        <v>2.23951368E-2</v>
      </c>
      <c r="V11" s="1">
        <v>5.869717E-2</v>
      </c>
      <c r="W11" s="1">
        <v>0.38153691000000001</v>
      </c>
      <c r="X11" s="1">
        <v>-2.5414612999999999</v>
      </c>
      <c r="Y11" s="1">
        <v>3.2424063900000001E-2</v>
      </c>
      <c r="Z11" s="1">
        <v>0.12159024</v>
      </c>
    </row>
    <row r="12" spans="1:26">
      <c r="A12" s="1" t="s">
        <v>56</v>
      </c>
      <c r="B12" s="1">
        <v>2.4939662107803701E-2</v>
      </c>
      <c r="C12" s="1">
        <v>1.09427609427609E-2</v>
      </c>
      <c r="D12" s="1">
        <v>1.37566137566138E-2</v>
      </c>
      <c r="E12" s="1">
        <v>6.0975609756097598E-3</v>
      </c>
      <c r="F12" s="1">
        <v>2.5940337224383899E-3</v>
      </c>
      <c r="G12" s="1">
        <v>0.13134057971014501</v>
      </c>
      <c r="I12" s="1" t="s">
        <v>56</v>
      </c>
      <c r="J12" s="1">
        <f t="shared" si="0"/>
        <v>1.6546345602392803E-2</v>
      </c>
      <c r="K12" s="1">
        <f t="shared" si="1"/>
        <v>4.6677391469397721E-2</v>
      </c>
      <c r="L12" s="1">
        <f t="shared" si="2"/>
        <v>7.4037330708575178E-3</v>
      </c>
      <c r="M12" s="1">
        <f t="shared" si="3"/>
        <v>7.3341395256155198E-2</v>
      </c>
      <c r="N12" s="1">
        <f t="shared" si="4"/>
        <v>3</v>
      </c>
      <c r="O12" s="1">
        <f t="shared" si="5"/>
        <v>3</v>
      </c>
      <c r="P12" s="1">
        <f t="shared" si="6"/>
        <v>8.3779587218903318E-3</v>
      </c>
      <c r="Q12" s="1">
        <f t="shared" si="7"/>
        <v>8.2992076589107025E-2</v>
      </c>
      <c r="S12" s="1" t="s">
        <v>56</v>
      </c>
      <c r="T12" s="1">
        <v>2.8674310000000001E-2</v>
      </c>
      <c r="U12" s="1">
        <v>4.6677391499999998E-2</v>
      </c>
      <c r="V12" s="1">
        <v>1.6546350000000001E-2</v>
      </c>
      <c r="W12" s="1">
        <v>2.8210090999999999</v>
      </c>
      <c r="X12" s="1">
        <v>0.45764569999999999</v>
      </c>
      <c r="Y12" s="1">
        <v>0.66264825790000004</v>
      </c>
      <c r="Z12" s="1">
        <v>0.75579182700000003</v>
      </c>
    </row>
    <row r="13" spans="1:26">
      <c r="A13" s="1" t="s">
        <v>50</v>
      </c>
      <c r="B13" s="1">
        <v>1.9308125502815798E-2</v>
      </c>
      <c r="C13" s="1">
        <v>2.1043771043771E-2</v>
      </c>
      <c r="D13" s="1">
        <v>1.7989417989418E-2</v>
      </c>
      <c r="E13" s="1">
        <v>2.23577235772358E-2</v>
      </c>
      <c r="F13" s="1">
        <v>5.12321660181582E-2</v>
      </c>
      <c r="G13" s="1">
        <v>1.6304347826087001E-2</v>
      </c>
      <c r="I13" s="1" t="s">
        <v>50</v>
      </c>
      <c r="J13" s="1">
        <f t="shared" si="0"/>
        <v>1.9447104845334934E-2</v>
      </c>
      <c r="K13" s="1">
        <f t="shared" si="1"/>
        <v>2.9964745807160336E-2</v>
      </c>
      <c r="L13" s="1">
        <f t="shared" si="2"/>
        <v>1.5319120694067803E-3</v>
      </c>
      <c r="M13" s="1">
        <f t="shared" si="3"/>
        <v>1.8665160361473442E-2</v>
      </c>
      <c r="N13" s="1">
        <f t="shared" si="4"/>
        <v>3</v>
      </c>
      <c r="O13" s="1">
        <f t="shared" si="5"/>
        <v>3</v>
      </c>
      <c r="P13" s="1">
        <f t="shared" si="6"/>
        <v>1.7334898435998184E-3</v>
      </c>
      <c r="Q13" s="1">
        <f t="shared" si="7"/>
        <v>2.1121229189287383E-2</v>
      </c>
      <c r="S13" s="1" t="s">
        <v>50</v>
      </c>
      <c r="T13" s="1">
        <v>2.6140300000000002E-2</v>
      </c>
      <c r="U13" s="1">
        <v>2.9964745800000001E-2</v>
      </c>
      <c r="V13" s="1">
        <v>1.9447099999999998E-2</v>
      </c>
      <c r="W13" s="1">
        <v>1.5408332499999999</v>
      </c>
      <c r="X13" s="1">
        <v>0.77216340000000006</v>
      </c>
      <c r="Y13" s="1">
        <v>0.46045263739999998</v>
      </c>
      <c r="Z13" s="1">
        <v>0.66030401900000002</v>
      </c>
    </row>
    <row r="14" spans="1:26">
      <c r="A14" s="1" t="s">
        <v>54</v>
      </c>
      <c r="B14" s="1">
        <v>3.2180209171359601E-2</v>
      </c>
      <c r="C14" s="1">
        <v>2.3569023569023601E-2</v>
      </c>
      <c r="D14" s="1">
        <v>3.5978835978835999E-2</v>
      </c>
      <c r="E14" s="1">
        <v>3.3875338753387501E-3</v>
      </c>
      <c r="F14" s="1">
        <v>7.1335927367055796E-3</v>
      </c>
      <c r="G14" s="1">
        <v>2.9891304347826098E-2</v>
      </c>
      <c r="I14" s="1" t="s">
        <v>54</v>
      </c>
      <c r="J14" s="1">
        <f t="shared" si="0"/>
        <v>3.0576022906406403E-2</v>
      </c>
      <c r="K14" s="1">
        <f t="shared" si="1"/>
        <v>1.3470810319956811E-2</v>
      </c>
      <c r="L14" s="1">
        <f t="shared" si="2"/>
        <v>6.3585313706218081E-3</v>
      </c>
      <c r="M14" s="1">
        <f t="shared" si="3"/>
        <v>1.4343385490799389E-2</v>
      </c>
      <c r="N14" s="1">
        <f t="shared" si="4"/>
        <v>3</v>
      </c>
      <c r="O14" s="1">
        <f t="shared" si="5"/>
        <v>3</v>
      </c>
      <c r="P14" s="1">
        <f t="shared" si="6"/>
        <v>7.1952233886714437E-3</v>
      </c>
      <c r="Q14" s="1">
        <f t="shared" si="7"/>
        <v>1.6230770399743737E-2</v>
      </c>
      <c r="S14" s="1" t="s">
        <v>54</v>
      </c>
      <c r="T14" s="1">
        <v>2.0138699999999999E-2</v>
      </c>
      <c r="U14" s="1">
        <v>1.34708103E-2</v>
      </c>
      <c r="V14" s="1">
        <v>3.0576019999999999E-2</v>
      </c>
      <c r="W14" s="1">
        <v>0.44056777000000003</v>
      </c>
      <c r="X14" s="1">
        <v>-1.7427501000000001</v>
      </c>
      <c r="Y14" s="1">
        <v>0.1164666714</v>
      </c>
      <c r="Z14" s="1">
        <v>0.34940001399999998</v>
      </c>
    </row>
    <row r="15" spans="1:26">
      <c r="A15" s="1" t="s">
        <v>46</v>
      </c>
      <c r="B15" s="1">
        <v>4.8270313757039399E-2</v>
      </c>
      <c r="C15" s="1">
        <v>4.9663299663299701E-2</v>
      </c>
      <c r="D15" s="1">
        <v>2.53968253968254E-2</v>
      </c>
      <c r="E15" s="1">
        <v>0</v>
      </c>
      <c r="F15" s="1">
        <v>1.2970168612191999E-3</v>
      </c>
      <c r="G15" s="1">
        <v>9.0579710144927505E-4</v>
      </c>
      <c r="I15" s="1" t="s">
        <v>46</v>
      </c>
      <c r="J15" s="1">
        <f t="shared" si="0"/>
        <v>4.1110146272388168E-2</v>
      </c>
      <c r="K15" s="1">
        <f t="shared" si="1"/>
        <v>7.3427132088949162E-4</v>
      </c>
      <c r="L15" s="1">
        <f t="shared" si="2"/>
        <v>1.3625947384954823E-2</v>
      </c>
      <c r="M15" s="1">
        <f t="shared" si="3"/>
        <v>6.6530369352590284E-4</v>
      </c>
      <c r="N15" s="1">
        <f t="shared" si="4"/>
        <v>3</v>
      </c>
      <c r="O15" s="1">
        <f t="shared" si="5"/>
        <v>3</v>
      </c>
      <c r="P15" s="1">
        <f t="shared" si="6"/>
        <v>1.5418927674087392E-2</v>
      </c>
      <c r="Q15" s="1">
        <f t="shared" si="7"/>
        <v>7.5284816842209699E-4</v>
      </c>
      <c r="S15" s="1" t="s">
        <v>46</v>
      </c>
      <c r="T15" s="1">
        <v>1.9471860000000001E-2</v>
      </c>
      <c r="U15" s="1">
        <v>7.3427129999999998E-4</v>
      </c>
      <c r="V15" s="1">
        <v>4.1110149999999998E-2</v>
      </c>
      <c r="W15" s="1">
        <v>1.786107E-2</v>
      </c>
      <c r="X15" s="1">
        <v>-5.1150257999999997</v>
      </c>
      <c r="Y15" s="1">
        <v>7.0024989999999999E-4</v>
      </c>
      <c r="Z15" s="1">
        <v>7.3187440000000003E-3</v>
      </c>
    </row>
    <row r="16" spans="1:26">
      <c r="A16" s="1" t="s">
        <v>45</v>
      </c>
      <c r="B16" s="1">
        <v>1.36765888978278E-2</v>
      </c>
      <c r="C16" s="1">
        <v>1.26262626262626E-2</v>
      </c>
      <c r="D16" s="1">
        <v>4.2328042328042296E-3</v>
      </c>
      <c r="E16" s="1">
        <v>1.8970189701897001E-2</v>
      </c>
      <c r="F16" s="1">
        <v>2.8534370946822301E-2</v>
      </c>
      <c r="G16" s="1">
        <v>1.4492753623188401E-2</v>
      </c>
      <c r="I16" s="1" t="s">
        <v>45</v>
      </c>
      <c r="J16" s="1">
        <f t="shared" si="0"/>
        <v>1.0178551918964876E-2</v>
      </c>
      <c r="K16" s="1">
        <f t="shared" si="1"/>
        <v>2.0665771423969234E-2</v>
      </c>
      <c r="L16" s="1">
        <f t="shared" si="2"/>
        <v>5.1758799232399615E-3</v>
      </c>
      <c r="M16" s="1">
        <f t="shared" si="3"/>
        <v>7.1727262807117463E-3</v>
      </c>
      <c r="N16" s="1">
        <f t="shared" si="4"/>
        <v>3</v>
      </c>
      <c r="O16" s="1">
        <f t="shared" si="5"/>
        <v>3</v>
      </c>
      <c r="P16" s="1">
        <f t="shared" si="6"/>
        <v>5.8569518824296103E-3</v>
      </c>
      <c r="Q16" s="1">
        <f t="shared" si="7"/>
        <v>8.1165547336866494E-3</v>
      </c>
      <c r="S16" s="1" t="s">
        <v>45</v>
      </c>
      <c r="T16" s="1">
        <v>1.6537739999999999E-2</v>
      </c>
      <c r="U16" s="1">
        <v>2.0665771400000001E-2</v>
      </c>
      <c r="V16" s="1">
        <v>1.017855E-2</v>
      </c>
      <c r="W16" s="1">
        <v>2.0303252899999999</v>
      </c>
      <c r="X16" s="1">
        <v>1.2858042000000001</v>
      </c>
      <c r="Y16" s="1">
        <v>0.23163808799999999</v>
      </c>
      <c r="Z16" s="1">
        <v>0.47700948100000001</v>
      </c>
    </row>
    <row r="17" spans="1:26">
      <c r="A17" s="1" t="s">
        <v>52</v>
      </c>
      <c r="B17" s="1">
        <v>1.6894609814963799E-2</v>
      </c>
      <c r="C17" s="1">
        <v>1.34680134680135E-2</v>
      </c>
      <c r="D17" s="1">
        <v>2.4338624338624298E-2</v>
      </c>
      <c r="E17" s="1">
        <v>2.5745257452574499E-2</v>
      </c>
      <c r="F17" s="1">
        <v>1.10246433203632E-2</v>
      </c>
      <c r="G17" s="1">
        <v>2.7173913043478299E-3</v>
      </c>
      <c r="I17" s="1" t="s">
        <v>52</v>
      </c>
      <c r="J17" s="1">
        <f t="shared" si="0"/>
        <v>1.8233749207200532E-2</v>
      </c>
      <c r="K17" s="1">
        <f t="shared" si="1"/>
        <v>1.3162430692428511E-2</v>
      </c>
      <c r="L17" s="1">
        <f t="shared" si="2"/>
        <v>5.5576538133407082E-3</v>
      </c>
      <c r="M17" s="1">
        <f t="shared" si="3"/>
        <v>1.1661829014836497E-2</v>
      </c>
      <c r="N17" s="1">
        <f t="shared" si="4"/>
        <v>3</v>
      </c>
      <c r="O17" s="1">
        <f t="shared" si="5"/>
        <v>3</v>
      </c>
      <c r="P17" s="1">
        <f>_xlfn.CONFIDENCE.NORM(0.05,L17,N17)</f>
        <v>6.2889617701103791E-3</v>
      </c>
      <c r="Q17" s="1">
        <f>_xlfn.CONFIDENCE.NORM(0.05,M17,O17)</f>
        <v>1.3196359346424553E-2</v>
      </c>
      <c r="S17" s="1" t="s">
        <v>52</v>
      </c>
      <c r="T17" s="1">
        <v>1.573753E-2</v>
      </c>
      <c r="U17" s="1">
        <v>1.31624307E-2</v>
      </c>
      <c r="V17" s="1">
        <v>1.823375E-2</v>
      </c>
      <c r="W17" s="1">
        <v>0.72187186999999997</v>
      </c>
      <c r="X17" s="1">
        <v>-0.73057609999999995</v>
      </c>
      <c r="Y17" s="1">
        <v>0.48422294739999999</v>
      </c>
      <c r="Z17" s="1">
        <v>0.66030401900000002</v>
      </c>
    </row>
  </sheetData>
  <mergeCells count="5">
    <mergeCell ref="J1:K1"/>
    <mergeCell ref="L1:M1"/>
    <mergeCell ref="N1:O1"/>
    <mergeCell ref="S1:Z1"/>
    <mergeCell ref="P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3A54-AC88-CF48-916A-85390C7E8A58}">
  <dimension ref="A1:O25"/>
  <sheetViews>
    <sheetView workbookViewId="0">
      <selection activeCell="O7" sqref="O7"/>
    </sheetView>
  </sheetViews>
  <sheetFormatPr defaultColWidth="11" defaultRowHeight="15.75"/>
  <cols>
    <col min="3" max="3" width="14.875" bestFit="1" customWidth="1"/>
  </cols>
  <sheetData>
    <row r="1" spans="1:15">
      <c r="A1" s="46" t="s">
        <v>122</v>
      </c>
      <c r="B1" s="46"/>
      <c r="C1" s="46"/>
      <c r="D1" s="1"/>
      <c r="E1" s="1"/>
      <c r="F1" s="46" t="s">
        <v>126</v>
      </c>
      <c r="G1" s="46"/>
      <c r="H1" s="46"/>
      <c r="I1" s="46"/>
      <c r="J1" s="46"/>
      <c r="K1" s="46"/>
      <c r="L1" s="9" t="s">
        <v>126</v>
      </c>
      <c r="M1" s="10"/>
      <c r="N1" s="11" t="s">
        <v>211</v>
      </c>
      <c r="O1" s="1" t="s">
        <v>222</v>
      </c>
    </row>
    <row r="2" spans="1:15" ht="18">
      <c r="A2" s="1" t="s">
        <v>121</v>
      </c>
      <c r="B2" s="1" t="s">
        <v>26</v>
      </c>
      <c r="C2" s="1" t="s">
        <v>124</v>
      </c>
      <c r="D2" s="1" t="s">
        <v>125</v>
      </c>
      <c r="E2" s="1"/>
      <c r="F2" s="1" t="s">
        <v>27</v>
      </c>
      <c r="G2" s="1" t="s">
        <v>20</v>
      </c>
      <c r="H2" s="1" t="s">
        <v>21</v>
      </c>
      <c r="I2" s="1" t="s">
        <v>23</v>
      </c>
      <c r="J2" s="1" t="s">
        <v>22</v>
      </c>
      <c r="K2" s="1"/>
      <c r="L2" s="12" t="s">
        <v>212</v>
      </c>
      <c r="M2" t="s">
        <v>213</v>
      </c>
      <c r="N2" s="13">
        <v>0.138465105028269</v>
      </c>
    </row>
    <row r="3" spans="1:15" ht="18.75">
      <c r="A3" s="1" t="s">
        <v>61</v>
      </c>
      <c r="B3" s="1">
        <v>1</v>
      </c>
      <c r="C3" s="1">
        <v>0.10334554605677065</v>
      </c>
      <c r="D3" s="1">
        <v>6.5116020872654598E-2</v>
      </c>
      <c r="E3" s="1"/>
      <c r="F3" s="1" t="s">
        <v>61</v>
      </c>
      <c r="G3" s="1">
        <f>AVERAGE(C3:C5)</f>
        <v>0.20892671597296245</v>
      </c>
      <c r="H3" s="1">
        <f>STDEV(C3:C5)</f>
        <v>0.13339056077337702</v>
      </c>
      <c r="I3" s="1">
        <f>COUNT(C3:C5)</f>
        <v>3</v>
      </c>
      <c r="J3" s="1">
        <f>_xlfn.CONFIDENCE.NORM(0.05,H3,I3)</f>
        <v>0.150942855631574</v>
      </c>
      <c r="K3" s="1"/>
      <c r="L3" s="12" t="s">
        <v>212</v>
      </c>
      <c r="M3" t="s">
        <v>214</v>
      </c>
      <c r="N3" s="13">
        <v>0.12021288271467</v>
      </c>
    </row>
    <row r="4" spans="1:15" ht="18.75">
      <c r="A4" s="1" t="s">
        <v>61</v>
      </c>
      <c r="B4" s="1">
        <v>2</v>
      </c>
      <c r="C4" s="1">
        <v>0.35883838063460244</v>
      </c>
      <c r="D4" s="1">
        <v>9.6738178911711353E-2</v>
      </c>
      <c r="E4" s="1"/>
      <c r="F4" s="1" t="s">
        <v>123</v>
      </c>
      <c r="G4" s="1">
        <f>AVERAGE(C6:C15)</f>
        <v>8.3626510108878782E-2</v>
      </c>
      <c r="H4" s="1">
        <f>STDEV(C6:C15)</f>
        <v>8.7142482860741444E-2</v>
      </c>
      <c r="I4" s="1">
        <f>COUNT(C6:C15)</f>
        <v>10</v>
      </c>
      <c r="J4" s="1">
        <f t="shared" ref="J4:J5" si="0">_xlfn.CONFIDENCE.NORM(0.05,H4,I4)</f>
        <v>5.4010477979772931E-2</v>
      </c>
      <c r="K4" s="1"/>
      <c r="L4" s="14" t="s">
        <v>213</v>
      </c>
      <c r="M4" s="15" t="s">
        <v>214</v>
      </c>
      <c r="N4" s="16">
        <v>0.96814119200342796</v>
      </c>
    </row>
    <row r="5" spans="1:15" ht="18.75">
      <c r="A5" s="1" t="s">
        <v>61</v>
      </c>
      <c r="B5" s="1">
        <v>3</v>
      </c>
      <c r="C5" s="1">
        <v>0.16459622122751427</v>
      </c>
      <c r="D5" s="1">
        <v>7.5994568224111048E-2</v>
      </c>
      <c r="E5" s="1"/>
      <c r="F5" s="1" t="s">
        <v>62</v>
      </c>
      <c r="G5" s="1">
        <f>AVERAGE(C16:C22)</f>
        <v>7.2343057166853644E-2</v>
      </c>
      <c r="H5" s="1">
        <f>STDEV(C16:C22)</f>
        <v>8.8992352956332801E-2</v>
      </c>
      <c r="I5">
        <f>COUNT(C16:C22)</f>
        <v>7</v>
      </c>
      <c r="J5" s="1">
        <f t="shared" si="0"/>
        <v>6.5925246248372996E-2</v>
      </c>
    </row>
    <row r="6" spans="1:15" ht="18.75">
      <c r="A6" s="1" t="s">
        <v>123</v>
      </c>
      <c r="B6" s="1">
        <v>1</v>
      </c>
      <c r="C6" s="1">
        <v>9.8812135885601882E-3</v>
      </c>
      <c r="D6" s="2">
        <v>4.4639479458273438E-3</v>
      </c>
      <c r="E6" s="1"/>
      <c r="F6" s="46" t="s">
        <v>127</v>
      </c>
      <c r="G6" s="46"/>
      <c r="H6" s="46"/>
      <c r="I6" s="46"/>
      <c r="J6" s="46"/>
      <c r="K6" s="46"/>
    </row>
    <row r="7" spans="1:15" ht="18.75">
      <c r="A7" s="1" t="s">
        <v>123</v>
      </c>
      <c r="B7" s="1">
        <v>2</v>
      </c>
      <c r="C7" s="1">
        <v>9.5896726602120785E-2</v>
      </c>
      <c r="D7" s="2">
        <v>2.2450738669392827E-3</v>
      </c>
      <c r="E7" s="1"/>
      <c r="F7" s="1" t="s">
        <v>27</v>
      </c>
      <c r="G7" s="1" t="s">
        <v>20</v>
      </c>
      <c r="H7" s="1" t="s">
        <v>21</v>
      </c>
      <c r="I7" s="1" t="s">
        <v>23</v>
      </c>
      <c r="J7" s="1" t="s">
        <v>22</v>
      </c>
      <c r="K7" s="1"/>
      <c r="L7" s="9" t="s">
        <v>127</v>
      </c>
      <c r="M7" s="10"/>
      <c r="N7" s="11" t="s">
        <v>211</v>
      </c>
      <c r="O7" s="1" t="s">
        <v>222</v>
      </c>
    </row>
    <row r="8" spans="1:15" ht="18.75">
      <c r="A8" s="1" t="s">
        <v>123</v>
      </c>
      <c r="B8" s="1">
        <v>3</v>
      </c>
      <c r="C8" s="1">
        <v>6.0982264665757166E-2</v>
      </c>
      <c r="D8" s="2">
        <v>0.19399727148703955</v>
      </c>
      <c r="E8" s="1"/>
      <c r="F8" s="1" t="s">
        <v>61</v>
      </c>
      <c r="G8" s="1">
        <f>AVERAGE(D3:D5)</f>
        <v>7.9282922669492328E-2</v>
      </c>
      <c r="H8" s="1">
        <f>STDEV(D3:D5)</f>
        <v>1.6065496443640154E-2</v>
      </c>
      <c r="I8" s="1">
        <f>COUNT(D3:D5)</f>
        <v>3</v>
      </c>
      <c r="J8" s="1">
        <f>_xlfn.CONFIDENCE.NORM(0.05,H8,I8)</f>
        <v>1.8179486586474666E-2</v>
      </c>
      <c r="K8" s="1"/>
      <c r="L8" s="12" t="s">
        <v>212</v>
      </c>
      <c r="M8" t="s">
        <v>213</v>
      </c>
      <c r="N8" s="13">
        <v>0.83643701782441504</v>
      </c>
    </row>
    <row r="9" spans="1:15" ht="18.75">
      <c r="A9" s="1" t="s">
        <v>123</v>
      </c>
      <c r="B9" s="1">
        <v>4</v>
      </c>
      <c r="C9" s="1">
        <v>1.6844398287697258E-2</v>
      </c>
      <c r="D9" s="2">
        <v>8.232224727070088E-3</v>
      </c>
      <c r="E9" s="1"/>
      <c r="F9" s="1" t="s">
        <v>123</v>
      </c>
      <c r="G9" s="1">
        <f>AVERAGE(D6:D15)</f>
        <v>5.8508553755816484E-2</v>
      </c>
      <c r="H9" s="1">
        <f>STDEV(D6:D15)</f>
        <v>6.8854045162263816E-2</v>
      </c>
      <c r="I9" s="1">
        <f>COUNT(D6:D15)</f>
        <v>10</v>
      </c>
      <c r="J9" s="1">
        <f t="shared" ref="J9:J10" si="1">_xlfn.CONFIDENCE.NORM(0.05,H9,I9)</f>
        <v>4.2675395145645029E-2</v>
      </c>
      <c r="K9" s="1"/>
      <c r="L9" s="12" t="s">
        <v>212</v>
      </c>
      <c r="M9" t="s">
        <v>214</v>
      </c>
      <c r="N9" s="13">
        <v>0.36818618153504501</v>
      </c>
    </row>
    <row r="10" spans="1:15" ht="18.75">
      <c r="A10" s="1" t="s">
        <v>123</v>
      </c>
      <c r="B10" s="1">
        <v>5</v>
      </c>
      <c r="C10" s="1">
        <v>4.6797309154723602E-3</v>
      </c>
      <c r="D10" s="2">
        <v>2.3370799036198271E-2</v>
      </c>
      <c r="E10" s="1"/>
      <c r="F10" s="1" t="s">
        <v>62</v>
      </c>
      <c r="G10" s="1">
        <f>AVERAGE(D16:D22)</f>
        <v>2.6416757714897179E-2</v>
      </c>
      <c r="H10" s="1">
        <f>STDEV(D16:D22)</f>
        <v>3.7624539661405436E-2</v>
      </c>
      <c r="I10">
        <f>COUNT(D16:D22)</f>
        <v>7</v>
      </c>
      <c r="J10" s="1">
        <f t="shared" si="1"/>
        <v>2.787213687199537E-2</v>
      </c>
      <c r="L10" s="14" t="s">
        <v>213</v>
      </c>
      <c r="M10" s="15" t="s">
        <v>214</v>
      </c>
      <c r="N10" s="16">
        <v>0.47989015537237001</v>
      </c>
    </row>
    <row r="11" spans="1:15" ht="18.75">
      <c r="A11" s="1" t="s">
        <v>123</v>
      </c>
      <c r="B11" s="1">
        <v>6</v>
      </c>
      <c r="C11" s="1">
        <v>1.5559116687692501E-2</v>
      </c>
      <c r="D11" s="2">
        <v>3.65963153647698E-3</v>
      </c>
      <c r="E11" s="1"/>
      <c r="F11" s="1"/>
      <c r="G11" s="1"/>
      <c r="H11" s="1"/>
    </row>
    <row r="12" spans="1:15" ht="18.75">
      <c r="A12" s="1" t="s">
        <v>123</v>
      </c>
      <c r="B12" s="1">
        <v>7</v>
      </c>
      <c r="C12" s="1">
        <v>7.3059360730593603E-2</v>
      </c>
      <c r="D12" s="2">
        <v>1.7744132019546582E-2</v>
      </c>
      <c r="E12" s="1"/>
      <c r="F12" s="1"/>
      <c r="G12" s="1"/>
      <c r="H12" s="1"/>
    </row>
    <row r="13" spans="1:15" ht="18.75">
      <c r="A13" s="1" t="s">
        <v>123</v>
      </c>
      <c r="B13" s="1">
        <v>8</v>
      </c>
      <c r="C13" s="1">
        <v>9.143048720619755E-2</v>
      </c>
      <c r="D13" s="2">
        <v>0.13914532370655078</v>
      </c>
      <c r="E13" s="1"/>
      <c r="F13" s="1"/>
      <c r="G13" s="1"/>
      <c r="H13" s="1"/>
    </row>
    <row r="14" spans="1:15" ht="18.75">
      <c r="A14" s="1" t="s">
        <v>123</v>
      </c>
      <c r="B14" s="1">
        <v>9</v>
      </c>
      <c r="C14" s="1">
        <v>0.26171996274448928</v>
      </c>
      <c r="D14" s="2">
        <v>8.0927248266583873E-2</v>
      </c>
      <c r="E14" s="1"/>
      <c r="F14" s="1"/>
      <c r="G14" s="1"/>
      <c r="H14" s="1"/>
    </row>
    <row r="15" spans="1:15" ht="18.75">
      <c r="A15" s="1" t="s">
        <v>123</v>
      </c>
      <c r="B15" s="1">
        <v>10</v>
      </c>
      <c r="C15" s="1">
        <v>0.20621183966020704</v>
      </c>
      <c r="D15" s="2">
        <v>0.11129988496593221</v>
      </c>
      <c r="E15" s="1"/>
      <c r="F15" s="1"/>
      <c r="G15" s="1"/>
      <c r="H15" s="1"/>
    </row>
    <row r="16" spans="1:15" ht="18.75">
      <c r="A16" s="1" t="s">
        <v>62</v>
      </c>
      <c r="B16" s="1">
        <v>1</v>
      </c>
      <c r="C16" s="1">
        <v>6.222775357809583E-3</v>
      </c>
      <c r="D16" s="2">
        <v>1.1823273179838207E-2</v>
      </c>
      <c r="E16" s="1"/>
      <c r="F16" s="1"/>
      <c r="G16" s="1"/>
      <c r="H16" s="1"/>
    </row>
    <row r="17" spans="1:5" ht="18.75">
      <c r="A17" s="1" t="s">
        <v>62</v>
      </c>
      <c r="B17" s="1">
        <v>2</v>
      </c>
      <c r="C17" s="1">
        <v>2.0353025936599427E-2</v>
      </c>
      <c r="D17" s="2">
        <v>1.3868876080691643E-2</v>
      </c>
      <c r="E17" s="1"/>
    </row>
    <row r="18" spans="1:5" ht="18.75">
      <c r="A18" s="1" t="s">
        <v>62</v>
      </c>
      <c r="B18" s="1">
        <v>3</v>
      </c>
      <c r="C18" s="1">
        <v>0.17580693216804055</v>
      </c>
      <c r="D18" s="2">
        <v>0.10761743966630252</v>
      </c>
      <c r="E18" s="1"/>
    </row>
    <row r="19" spans="1:5" ht="18.75">
      <c r="A19" s="1" t="s">
        <v>62</v>
      </c>
      <c r="B19" s="1">
        <v>4</v>
      </c>
      <c r="C19" s="1">
        <v>1.5631302944735779E-2</v>
      </c>
      <c r="D19" s="2">
        <v>1.1194029850746268E-2</v>
      </c>
      <c r="E19" s="1"/>
    </row>
    <row r="20" spans="1:5" ht="18.75">
      <c r="A20" s="1" t="s">
        <v>62</v>
      </c>
      <c r="B20" s="1">
        <v>5</v>
      </c>
      <c r="C20" s="1">
        <v>0.22439240549476772</v>
      </c>
      <c r="D20" s="2">
        <v>3.5790980672870437E-3</v>
      </c>
      <c r="E20" s="1"/>
    </row>
    <row r="21" spans="1:5" ht="18.75">
      <c r="A21" s="1" t="s">
        <v>62</v>
      </c>
      <c r="B21" s="1">
        <v>6</v>
      </c>
      <c r="C21" s="1">
        <v>4.0583692980588726E-2</v>
      </c>
      <c r="D21" s="2">
        <v>3.6422751640185012E-2</v>
      </c>
      <c r="E21" s="1"/>
    </row>
    <row r="22" spans="1:5" ht="18.75">
      <c r="A22" s="1" t="s">
        <v>62</v>
      </c>
      <c r="B22" s="1">
        <v>7</v>
      </c>
      <c r="C22" s="1">
        <v>2.3411265285433695E-2</v>
      </c>
      <c r="D22" s="2">
        <v>4.1183551922955078E-4</v>
      </c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D24" s="5"/>
    </row>
    <row r="25" spans="1:5">
      <c r="A25" s="1"/>
      <c r="B25" s="1"/>
    </row>
  </sheetData>
  <mergeCells count="3">
    <mergeCell ref="A1:C1"/>
    <mergeCell ref="F1:K1"/>
    <mergeCell ref="F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FE2A-3B32-4849-A943-A40AFBE65EBB}">
  <dimension ref="A1:I17"/>
  <sheetViews>
    <sheetView workbookViewId="0">
      <selection activeCell="H12" sqref="H12"/>
    </sheetView>
  </sheetViews>
  <sheetFormatPr defaultRowHeight="15.75"/>
  <cols>
    <col min="4" max="4" width="21.625" customWidth="1"/>
  </cols>
  <sheetData>
    <row r="1" spans="1:9">
      <c r="A1" t="s">
        <v>192</v>
      </c>
    </row>
    <row r="2" spans="1:9">
      <c r="B2" s="6" t="s">
        <v>193</v>
      </c>
    </row>
    <row r="3" spans="1:9">
      <c r="A3" t="s">
        <v>128</v>
      </c>
      <c r="B3">
        <v>1</v>
      </c>
      <c r="E3" s="6" t="s">
        <v>128</v>
      </c>
      <c r="F3" s="6" t="s">
        <v>194</v>
      </c>
      <c r="G3" s="6" t="s">
        <v>195</v>
      </c>
      <c r="H3" s="6" t="s">
        <v>196</v>
      </c>
      <c r="I3" s="6" t="s">
        <v>197</v>
      </c>
    </row>
    <row r="4" spans="1:9">
      <c r="A4" t="s">
        <v>128</v>
      </c>
      <c r="B4">
        <v>1</v>
      </c>
      <c r="D4" t="s">
        <v>20</v>
      </c>
      <c r="E4" s="3">
        <f>AVERAGE(B3:B5)</f>
        <v>1.6666666666666667</v>
      </c>
      <c r="F4" s="3">
        <f>AVERAGE(B6:B9)</f>
        <v>2.25</v>
      </c>
      <c r="G4" s="3">
        <f>AVERAGE(B10:B12)</f>
        <v>3.6666666666666665</v>
      </c>
      <c r="H4" s="3">
        <f>AVERAGE(B13:B14)</f>
        <v>2.25</v>
      </c>
      <c r="I4" s="3">
        <f>AVERAGE(B15:B17)</f>
        <v>2</v>
      </c>
    </row>
    <row r="5" spans="1:9">
      <c r="A5" t="s">
        <v>128</v>
      </c>
      <c r="B5">
        <v>3</v>
      </c>
      <c r="D5" t="s">
        <v>21</v>
      </c>
      <c r="E5" s="3">
        <f>STDEV(B3:B5)</f>
        <v>1.1547005383792515</v>
      </c>
      <c r="F5" s="3">
        <f>STDEV(B6:B9)</f>
        <v>0.6454972243679028</v>
      </c>
      <c r="G5" s="3">
        <f>STDEV(B10:B12)</f>
        <v>0.57735026918962473</v>
      </c>
      <c r="H5" s="3">
        <f>STDEV(B13:B14)</f>
        <v>0.35355339059327379</v>
      </c>
      <c r="I5" s="3">
        <f>STDEV(B15:B17)</f>
        <v>1.7320508075688772</v>
      </c>
    </row>
    <row r="6" spans="1:9">
      <c r="A6" t="s">
        <v>198</v>
      </c>
      <c r="B6">
        <v>3</v>
      </c>
      <c r="D6" t="s">
        <v>23</v>
      </c>
      <c r="E6">
        <f>COUNT(B3:B5)</f>
        <v>3</v>
      </c>
      <c r="F6">
        <f>COUNT(B6:B9)</f>
        <v>4</v>
      </c>
      <c r="G6">
        <f>COUNT(B10:B12)</f>
        <v>3</v>
      </c>
      <c r="H6">
        <f>COUNT(B13:B14)</f>
        <v>2</v>
      </c>
      <c r="I6">
        <f>COUNT(B15:B17)</f>
        <v>3</v>
      </c>
    </row>
    <row r="7" spans="1:9">
      <c r="A7" t="s">
        <v>198</v>
      </c>
      <c r="B7">
        <v>2</v>
      </c>
      <c r="D7" t="s">
        <v>22</v>
      </c>
      <c r="E7">
        <f>_xlfn.CONFIDENCE.NORM(0.05,E5,E6)</f>
        <v>1.3066426563600357</v>
      </c>
      <c r="F7">
        <f t="shared" ref="F7:I7" si="0">_xlfn.CONFIDENCE.NORM(0.05,F5,F6)</f>
        <v>0.63257565594082987</v>
      </c>
      <c r="G7">
        <f t="shared" si="0"/>
        <v>0.65332132818001676</v>
      </c>
      <c r="I7">
        <f t="shared" si="0"/>
        <v>1.9599639845400536</v>
      </c>
    </row>
    <row r="8" spans="1:9">
      <c r="A8" t="s">
        <v>198</v>
      </c>
      <c r="B8">
        <v>1.5</v>
      </c>
    </row>
    <row r="9" spans="1:9">
      <c r="A9" t="s">
        <v>198</v>
      </c>
      <c r="B9">
        <v>2.5</v>
      </c>
    </row>
    <row r="10" spans="1:9">
      <c r="A10" t="s">
        <v>195</v>
      </c>
      <c r="B10">
        <v>4</v>
      </c>
    </row>
    <row r="11" spans="1:9">
      <c r="A11" t="s">
        <v>195</v>
      </c>
      <c r="B11">
        <v>3</v>
      </c>
    </row>
    <row r="12" spans="1:9">
      <c r="A12" t="s">
        <v>195</v>
      </c>
      <c r="B12">
        <v>4</v>
      </c>
    </row>
    <row r="13" spans="1:9">
      <c r="A13" t="s">
        <v>196</v>
      </c>
      <c r="B13">
        <v>2.5</v>
      </c>
    </row>
    <row r="14" spans="1:9">
      <c r="A14" t="s">
        <v>196</v>
      </c>
      <c r="B14">
        <v>2</v>
      </c>
    </row>
    <row r="15" spans="1:9">
      <c r="A15" t="s">
        <v>197</v>
      </c>
      <c r="B15">
        <v>4</v>
      </c>
    </row>
    <row r="16" spans="1:9">
      <c r="A16" t="s">
        <v>197</v>
      </c>
      <c r="B16">
        <v>1</v>
      </c>
    </row>
    <row r="17" spans="1:2">
      <c r="A17" t="s">
        <v>197</v>
      </c>
      <c r="B17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F376-B01B-4B8A-A523-0BF31BEB1C6F}">
  <dimension ref="A1:K19"/>
  <sheetViews>
    <sheetView workbookViewId="0">
      <selection activeCell="I22" sqref="I22"/>
    </sheetView>
  </sheetViews>
  <sheetFormatPr defaultRowHeight="15.75"/>
  <cols>
    <col min="3" max="3" width="18.25" customWidth="1"/>
    <col min="4" max="4" width="26.5" customWidth="1"/>
    <col min="9" max="9" width="17.5" customWidth="1"/>
    <col min="11" max="11" width="21.75" customWidth="1"/>
  </cols>
  <sheetData>
    <row r="1" spans="1:11">
      <c r="A1" t="s">
        <v>199</v>
      </c>
    </row>
    <row r="3" spans="1:11">
      <c r="A3" t="s">
        <v>27</v>
      </c>
      <c r="B3" t="s">
        <v>24</v>
      </c>
      <c r="C3" t="s">
        <v>200</v>
      </c>
      <c r="D3" t="s">
        <v>201</v>
      </c>
      <c r="G3" s="7" t="s">
        <v>27</v>
      </c>
      <c r="H3" s="7" t="s">
        <v>20</v>
      </c>
      <c r="I3" s="7" t="s">
        <v>21</v>
      </c>
      <c r="J3" s="7" t="s">
        <v>23</v>
      </c>
      <c r="K3" s="7" t="s">
        <v>22</v>
      </c>
    </row>
    <row r="4" spans="1:11">
      <c r="A4" t="s">
        <v>202</v>
      </c>
      <c r="B4">
        <v>1</v>
      </c>
      <c r="C4">
        <v>18</v>
      </c>
      <c r="D4">
        <v>0.1111111111111111</v>
      </c>
      <c r="G4" s="7" t="s">
        <v>202</v>
      </c>
      <c r="H4" s="8">
        <f>AVERAGE(D4:D6)</f>
        <v>0.18231332937215292</v>
      </c>
      <c r="I4" s="8">
        <f>STDEV(D4:D6)</f>
        <v>0.11771093552296429</v>
      </c>
      <c r="J4" s="8">
        <f>COUNT(D4:D6)</f>
        <v>3</v>
      </c>
      <c r="K4" s="8">
        <f>_xlfn.CONFIDENCE.NORM(0.05,I4,J4)</f>
        <v>0.13320001538254644</v>
      </c>
    </row>
    <row r="5" spans="1:11">
      <c r="B5" s="8">
        <v>2</v>
      </c>
      <c r="C5">
        <v>22</v>
      </c>
      <c r="D5">
        <v>0.31818181818181818</v>
      </c>
      <c r="G5" s="7" t="s">
        <v>203</v>
      </c>
      <c r="H5" s="8">
        <f>AVERAGE(D7:D9)</f>
        <v>0.50925925925925919</v>
      </c>
      <c r="I5" s="8">
        <f>STDEV(D7:D9)</f>
        <v>0.21576259625427871</v>
      </c>
      <c r="J5" s="8">
        <f>COUNT(D7:D9)</f>
        <v>3</v>
      </c>
      <c r="K5" s="8">
        <f>_xlfn.CONFIDENCE.NORM(0.05,I5,J5)</f>
        <v>0.24415387586857859</v>
      </c>
    </row>
    <row r="6" spans="1:11">
      <c r="B6">
        <v>3</v>
      </c>
      <c r="C6">
        <v>17</v>
      </c>
      <c r="D6">
        <v>0.11764705882352941</v>
      </c>
    </row>
    <row r="7" spans="1:11">
      <c r="A7" s="7" t="s">
        <v>204</v>
      </c>
      <c r="B7">
        <v>1</v>
      </c>
      <c r="C7">
        <v>9</v>
      </c>
      <c r="D7">
        <v>0.33333333333333331</v>
      </c>
    </row>
    <row r="8" spans="1:11">
      <c r="B8">
        <v>2</v>
      </c>
      <c r="C8">
        <v>12</v>
      </c>
      <c r="D8">
        <v>0.75</v>
      </c>
    </row>
    <row r="9" spans="1:11">
      <c r="B9">
        <v>3</v>
      </c>
      <c r="C9">
        <v>18</v>
      </c>
      <c r="D9">
        <v>0.44444444444444442</v>
      </c>
    </row>
    <row r="11" spans="1:11">
      <c r="A11" t="s">
        <v>205</v>
      </c>
    </row>
    <row r="13" spans="1:11">
      <c r="A13" t="s">
        <v>27</v>
      </c>
      <c r="B13" t="s">
        <v>24</v>
      </c>
      <c r="C13" t="s">
        <v>200</v>
      </c>
      <c r="D13" t="s">
        <v>201</v>
      </c>
      <c r="G13" t="s">
        <v>27</v>
      </c>
      <c r="H13" t="s">
        <v>20</v>
      </c>
      <c r="I13" t="s">
        <v>21</v>
      </c>
      <c r="J13" t="s">
        <v>23</v>
      </c>
      <c r="K13" t="s">
        <v>22</v>
      </c>
    </row>
    <row r="14" spans="1:11">
      <c r="A14" t="s">
        <v>202</v>
      </c>
      <c r="B14">
        <v>1</v>
      </c>
      <c r="C14">
        <v>12</v>
      </c>
      <c r="D14">
        <v>0.33333333333333331</v>
      </c>
      <c r="G14" t="s">
        <v>202</v>
      </c>
      <c r="H14">
        <f>AVERAGE(D14:D17)</f>
        <v>0.48035037878787878</v>
      </c>
      <c r="I14">
        <f>STDEV(D14:D17)</f>
        <v>0.13576471087048214</v>
      </c>
      <c r="J14">
        <f>COUNT(D14:D17)</f>
        <v>4</v>
      </c>
      <c r="K14">
        <f>_xlfn.CONFIDENCE.NORM(0.05,I14,J14)</f>
        <v>0.13304697183881925</v>
      </c>
    </row>
    <row r="15" spans="1:11">
      <c r="B15" s="8">
        <v>2</v>
      </c>
      <c r="C15">
        <v>12</v>
      </c>
      <c r="D15">
        <v>0.5</v>
      </c>
      <c r="G15" t="s">
        <v>203</v>
      </c>
      <c r="H15">
        <f>AVERAGE(D18:D19)</f>
        <v>0.60588235294117654</v>
      </c>
      <c r="I15">
        <f>STDEV(D18:D19)</f>
        <v>0.27452380916654173</v>
      </c>
      <c r="J15">
        <f>COUNT(D18:D19)</f>
        <v>2</v>
      </c>
    </row>
    <row r="16" spans="1:11">
      <c r="B16">
        <v>3</v>
      </c>
      <c r="C16">
        <v>44</v>
      </c>
      <c r="D16">
        <v>0.43181818181818182</v>
      </c>
    </row>
    <row r="17" spans="1:4">
      <c r="B17">
        <v>4</v>
      </c>
      <c r="C17">
        <v>32</v>
      </c>
      <c r="D17">
        <v>0.65625</v>
      </c>
    </row>
    <row r="18" spans="1:4">
      <c r="A18" s="7" t="s">
        <v>204</v>
      </c>
      <c r="B18">
        <v>1</v>
      </c>
      <c r="C18">
        <v>17</v>
      </c>
      <c r="D18">
        <v>0.41176470588235292</v>
      </c>
    </row>
    <row r="19" spans="1:4">
      <c r="B19">
        <v>2</v>
      </c>
      <c r="C19">
        <v>25</v>
      </c>
      <c r="D19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7BFB-2B00-8049-8CA8-F3A66E0DACA6}">
  <dimension ref="A1:P19"/>
  <sheetViews>
    <sheetView tabSelected="1" zoomScaleNormal="100" workbookViewId="0">
      <selection activeCell="I24" sqref="I24"/>
    </sheetView>
  </sheetViews>
  <sheetFormatPr defaultColWidth="10.875" defaultRowHeight="15.75"/>
  <cols>
    <col min="1" max="16384" width="10.875" style="1"/>
  </cols>
  <sheetData>
    <row r="1" spans="1:16">
      <c r="A1" s="1" t="s">
        <v>57</v>
      </c>
    </row>
    <row r="2" spans="1:16">
      <c r="A2" s="1" t="s">
        <v>32</v>
      </c>
      <c r="B2" s="1" t="s">
        <v>33</v>
      </c>
      <c r="C2" s="1" t="s">
        <v>34</v>
      </c>
      <c r="D2" s="1" t="s">
        <v>35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M2" s="1" t="s">
        <v>38</v>
      </c>
    </row>
    <row r="3" spans="1:16">
      <c r="A3" s="1" t="s">
        <v>40</v>
      </c>
      <c r="B3" s="1">
        <v>985</v>
      </c>
      <c r="C3" s="1">
        <v>431</v>
      </c>
      <c r="D3" s="1">
        <f>SUM(B3:C3)</f>
        <v>1416</v>
      </c>
      <c r="F3" s="1" t="s">
        <v>41</v>
      </c>
      <c r="G3" s="1">
        <v>1973</v>
      </c>
      <c r="H3" s="1">
        <v>2233</v>
      </c>
      <c r="I3" s="1">
        <f>SUM(G3,H3)</f>
        <v>4206</v>
      </c>
      <c r="J3" s="1">
        <v>7562</v>
      </c>
      <c r="K3" s="1">
        <f>J3+I3</f>
        <v>11768</v>
      </c>
      <c r="M3" s="1" t="s">
        <v>42</v>
      </c>
      <c r="N3" s="1" t="s">
        <v>58</v>
      </c>
    </row>
    <row r="4" spans="1:16">
      <c r="A4" s="1" t="s">
        <v>43</v>
      </c>
      <c r="B4" s="1">
        <v>412</v>
      </c>
      <c r="C4" s="1">
        <v>769</v>
      </c>
      <c r="D4" s="1">
        <f t="shared" ref="D4:D17" si="0">SUM(B4:C4)</f>
        <v>1181</v>
      </c>
      <c r="M4" s="1" t="s">
        <v>60</v>
      </c>
      <c r="N4" s="1" t="s">
        <v>44</v>
      </c>
    </row>
    <row r="5" spans="1:16">
      <c r="A5" s="1" t="s">
        <v>45</v>
      </c>
      <c r="B5" s="1">
        <v>17</v>
      </c>
      <c r="C5" s="1">
        <v>44</v>
      </c>
      <c r="D5" s="1">
        <f t="shared" si="0"/>
        <v>61</v>
      </c>
    </row>
    <row r="6" spans="1:16" ht="18.75">
      <c r="A6" s="1" t="s">
        <v>46</v>
      </c>
      <c r="B6" s="1">
        <v>1</v>
      </c>
      <c r="C6" s="1">
        <v>24</v>
      </c>
      <c r="D6" s="1">
        <f t="shared" si="0"/>
        <v>25</v>
      </c>
      <c r="M6" s="1" t="s">
        <v>39</v>
      </c>
      <c r="N6" s="1" t="s">
        <v>75</v>
      </c>
    </row>
    <row r="7" spans="1:16" ht="18.75">
      <c r="A7" s="1" t="s">
        <v>47</v>
      </c>
      <c r="B7" s="1">
        <v>1064</v>
      </c>
      <c r="C7" s="1">
        <v>837</v>
      </c>
      <c r="D7" s="1">
        <f t="shared" si="0"/>
        <v>1901</v>
      </c>
      <c r="N7" s="1" t="s">
        <v>76</v>
      </c>
    </row>
    <row r="8" spans="1:16">
      <c r="A8" s="1" t="s">
        <v>48</v>
      </c>
      <c r="B8" s="1">
        <v>162</v>
      </c>
      <c r="C8" s="1">
        <v>114</v>
      </c>
      <c r="D8" s="1">
        <f t="shared" si="0"/>
        <v>276</v>
      </c>
      <c r="P8" s="2"/>
    </row>
    <row r="9" spans="1:16">
      <c r="A9" s="1" t="s">
        <v>49</v>
      </c>
      <c r="B9" s="1">
        <v>354</v>
      </c>
      <c r="C9" s="1">
        <v>482</v>
      </c>
      <c r="D9" s="1">
        <f t="shared" si="0"/>
        <v>836</v>
      </c>
    </row>
    <row r="10" spans="1:16">
      <c r="A10" s="1" t="s">
        <v>50</v>
      </c>
      <c r="B10" s="1">
        <v>76</v>
      </c>
      <c r="C10" s="1">
        <v>128</v>
      </c>
      <c r="D10" s="1">
        <f t="shared" si="0"/>
        <v>204</v>
      </c>
    </row>
    <row r="11" spans="1:16">
      <c r="A11" s="1" t="s">
        <v>51</v>
      </c>
      <c r="B11" s="1">
        <v>356</v>
      </c>
      <c r="C11" s="1">
        <v>142</v>
      </c>
      <c r="D11" s="1">
        <f t="shared" si="0"/>
        <v>498</v>
      </c>
    </row>
    <row r="12" spans="1:16">
      <c r="A12" s="1" t="s">
        <v>52</v>
      </c>
      <c r="B12" s="1">
        <v>130</v>
      </c>
      <c r="C12" s="1">
        <v>19</v>
      </c>
      <c r="D12" s="1">
        <f t="shared" si="0"/>
        <v>149</v>
      </c>
    </row>
    <row r="13" spans="1:16">
      <c r="A13" s="1" t="s">
        <v>59</v>
      </c>
      <c r="B13" s="1">
        <v>1147</v>
      </c>
      <c r="C13" s="1">
        <v>83</v>
      </c>
      <c r="D13" s="1">
        <f t="shared" si="0"/>
        <v>1230</v>
      </c>
    </row>
    <row r="14" spans="1:16">
      <c r="A14" s="1" t="s">
        <v>53</v>
      </c>
      <c r="B14" s="1">
        <v>426</v>
      </c>
      <c r="C14" s="1">
        <v>27</v>
      </c>
      <c r="D14" s="1">
        <f t="shared" si="0"/>
        <v>453</v>
      </c>
    </row>
    <row r="15" spans="1:16">
      <c r="A15" s="1" t="s">
        <v>54</v>
      </c>
      <c r="B15" s="1">
        <v>68</v>
      </c>
      <c r="C15" s="1">
        <v>64</v>
      </c>
      <c r="D15" s="1">
        <f t="shared" si="0"/>
        <v>132</v>
      </c>
    </row>
    <row r="16" spans="1:16">
      <c r="A16" s="1" t="s">
        <v>55</v>
      </c>
      <c r="B16" s="1">
        <v>720</v>
      </c>
      <c r="C16" s="1">
        <v>1057</v>
      </c>
      <c r="D16" s="1">
        <f t="shared" si="0"/>
        <v>1777</v>
      </c>
    </row>
    <row r="17" spans="1:4">
      <c r="A17" s="1" t="s">
        <v>56</v>
      </c>
      <c r="B17" s="1">
        <v>56</v>
      </c>
      <c r="C17" s="1">
        <v>1450</v>
      </c>
      <c r="D17" s="1">
        <f t="shared" si="0"/>
        <v>1506</v>
      </c>
    </row>
    <row r="19" spans="1:4">
      <c r="A19" s="49" t="s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88D6-C90E-694B-A81B-3218DFB5CDFF}">
  <dimension ref="A1:AG36"/>
  <sheetViews>
    <sheetView zoomScale="86" zoomScaleNormal="68" workbookViewId="0">
      <selection activeCell="Y25" sqref="Y25"/>
    </sheetView>
  </sheetViews>
  <sheetFormatPr defaultColWidth="10.875" defaultRowHeight="15.75"/>
  <cols>
    <col min="1" max="24" width="10.875" style="1"/>
    <col min="25" max="25" width="19.125" style="1" customWidth="1"/>
    <col min="26" max="26" width="27" style="1" customWidth="1"/>
    <col min="27" max="16384" width="10.875" style="1"/>
  </cols>
  <sheetData>
    <row r="1" spans="1:33" ht="18.75">
      <c r="A1" s="46" t="s">
        <v>104</v>
      </c>
      <c r="B1" s="46"/>
      <c r="C1" s="46"/>
      <c r="E1" s="46" t="s">
        <v>108</v>
      </c>
      <c r="F1" s="46"/>
      <c r="G1" s="46"/>
      <c r="H1" s="46"/>
      <c r="I1" s="46"/>
      <c r="L1" s="46" t="s">
        <v>105</v>
      </c>
      <c r="M1" s="46"/>
      <c r="N1" s="46"/>
      <c r="P1" s="46" t="s">
        <v>109</v>
      </c>
      <c r="Q1" s="46"/>
      <c r="R1" s="46"/>
      <c r="S1" s="46"/>
      <c r="T1" s="46"/>
      <c r="W1" s="46" t="s">
        <v>31</v>
      </c>
      <c r="X1" s="46"/>
      <c r="Y1" s="46"/>
      <c r="AB1" s="46" t="s">
        <v>107</v>
      </c>
      <c r="AC1" s="46"/>
      <c r="AD1" s="46"/>
      <c r="AE1" s="46"/>
      <c r="AF1" s="46"/>
      <c r="AG1" s="46"/>
    </row>
    <row r="2" spans="1:33" ht="18.75">
      <c r="A2" s="46" t="s">
        <v>101</v>
      </c>
      <c r="B2" s="46"/>
      <c r="C2" s="46"/>
      <c r="E2" s="46" t="s">
        <v>101</v>
      </c>
      <c r="F2" s="46"/>
      <c r="G2" s="46"/>
      <c r="H2" s="46"/>
      <c r="I2" s="46"/>
      <c r="L2" s="46" t="s">
        <v>101</v>
      </c>
      <c r="M2" s="46"/>
      <c r="N2" s="46"/>
      <c r="P2" s="46" t="s">
        <v>101</v>
      </c>
      <c r="Q2" s="46"/>
      <c r="R2" s="46"/>
      <c r="S2" s="46"/>
      <c r="T2" s="46"/>
      <c r="W2" s="1" t="s">
        <v>27</v>
      </c>
      <c r="X2" s="1" t="s">
        <v>24</v>
      </c>
      <c r="Y2" s="1" t="s">
        <v>107</v>
      </c>
      <c r="Z2" s="1" t="s">
        <v>210</v>
      </c>
      <c r="AB2" s="1" t="s">
        <v>27</v>
      </c>
      <c r="AC2" s="1" t="s">
        <v>20</v>
      </c>
      <c r="AD2" s="1" t="s">
        <v>21</v>
      </c>
      <c r="AE2" s="1" t="s">
        <v>23</v>
      </c>
      <c r="AF2" s="1" t="s">
        <v>22</v>
      </c>
      <c r="AG2" s="1" t="s">
        <v>221</v>
      </c>
    </row>
    <row r="3" spans="1:33" ht="18.75">
      <c r="A3" t="s">
        <v>27</v>
      </c>
      <c r="B3" t="s">
        <v>26</v>
      </c>
      <c r="C3" t="s">
        <v>106</v>
      </c>
      <c r="E3" s="1" t="s">
        <v>27</v>
      </c>
      <c r="F3" s="1" t="s">
        <v>20</v>
      </c>
      <c r="G3" s="1" t="s">
        <v>21</v>
      </c>
      <c r="H3" s="1" t="s">
        <v>23</v>
      </c>
      <c r="I3" s="1" t="s">
        <v>22</v>
      </c>
      <c r="L3" t="s">
        <v>27</v>
      </c>
      <c r="M3" t="s">
        <v>26</v>
      </c>
      <c r="N3" t="s">
        <v>106</v>
      </c>
      <c r="P3" s="1" t="s">
        <v>27</v>
      </c>
      <c r="Q3" s="1" t="s">
        <v>20</v>
      </c>
      <c r="R3" s="1" t="s">
        <v>21</v>
      </c>
      <c r="S3" s="1" t="s">
        <v>23</v>
      </c>
      <c r="T3" s="1" t="s">
        <v>22</v>
      </c>
      <c r="W3" s="1" t="s">
        <v>61</v>
      </c>
      <c r="X3" s="1">
        <v>1</v>
      </c>
      <c r="Y3" s="1">
        <v>2.0554122280000002</v>
      </c>
      <c r="Z3" s="1">
        <v>15</v>
      </c>
      <c r="AB3" s="1" t="s">
        <v>61</v>
      </c>
      <c r="AC3" s="1">
        <f>AVERAGE(Y3:Y5)</f>
        <v>2.0638098167500001</v>
      </c>
      <c r="AD3" s="1">
        <f>STDEV(Y3:Y5)</f>
        <v>7.6961938323918816E-2</v>
      </c>
      <c r="AE3" s="1">
        <f>COUNT(Y3:Y5)</f>
        <v>3</v>
      </c>
      <c r="AF3" s="1">
        <f>_xlfn.CONFIDENCE.NORM(0.05,AD3,AE3)</f>
        <v>8.7089031474196707E-2</v>
      </c>
      <c r="AG3" s="1">
        <f>TTEST(Y3:Y5,Y6:Y8,1,3)</f>
        <v>1.519655787759451E-3</v>
      </c>
    </row>
    <row r="4" spans="1:33" ht="18.75">
      <c r="A4" s="2" t="s">
        <v>63</v>
      </c>
      <c r="B4">
        <v>1</v>
      </c>
      <c r="C4" s="1">
        <v>0.58700000000000008</v>
      </c>
      <c r="E4" s="2" t="s">
        <v>63</v>
      </c>
      <c r="F4" s="1">
        <f>AVERAGE(C4:C6)</f>
        <v>0.59100000000000008</v>
      </c>
      <c r="G4" s="1">
        <f>STDEV(C4:C6)</f>
        <v>7.8102496759066328E-3</v>
      </c>
      <c r="H4" s="1">
        <f>COUNT(C4:C6)</f>
        <v>3</v>
      </c>
      <c r="I4" s="1">
        <f>_xlfn.CONFIDENCE.NORM(0.05,G4,H4)</f>
        <v>8.8379671128289879E-3</v>
      </c>
      <c r="L4" s="2" t="s">
        <v>63</v>
      </c>
      <c r="M4">
        <v>1</v>
      </c>
      <c r="N4" s="1">
        <v>0.42</v>
      </c>
      <c r="P4" s="2" t="s">
        <v>63</v>
      </c>
      <c r="Q4" s="1">
        <f>AVERAGE(N4:N6)</f>
        <v>0.46199999999999997</v>
      </c>
      <c r="R4" s="1">
        <f>STDEV(N4:N6)</f>
        <v>3.6386810797320514E-2</v>
      </c>
      <c r="S4" s="1">
        <f>COUNT(N4:N6)</f>
        <v>3</v>
      </c>
      <c r="T4" s="1">
        <f>_xlfn.CONFIDENCE.NORM(0.05,R4,S4)</f>
        <v>4.1174796006776697E-2</v>
      </c>
      <c r="W4" s="1" t="s">
        <v>61</v>
      </c>
      <c r="X4" s="1">
        <v>2</v>
      </c>
      <c r="Y4" s="1">
        <v>2.14462617</v>
      </c>
      <c r="Z4" s="1">
        <v>11</v>
      </c>
      <c r="AB4" s="1" t="s">
        <v>62</v>
      </c>
      <c r="AC4" s="1">
        <f>AVERAGE(Y6:Y8)</f>
        <v>1.0432904732716464</v>
      </c>
      <c r="AD4" s="1">
        <f>STDEV(Y6:Y8)</f>
        <v>0.16618865411297398</v>
      </c>
      <c r="AE4" s="1">
        <f>COUNT(Y6:Y8)</f>
        <v>3</v>
      </c>
      <c r="AF4" s="1">
        <f t="shared" ref="AF4" si="0">_xlfn.CONFIDENCE.NORM(0.05,AD4,AE4)</f>
        <v>0.18805671015956063</v>
      </c>
    </row>
    <row r="5" spans="1:33" ht="19.5">
      <c r="A5" s="2" t="s">
        <v>63</v>
      </c>
      <c r="B5">
        <v>2</v>
      </c>
      <c r="C5" s="1">
        <v>0.6</v>
      </c>
      <c r="E5" t="s">
        <v>65</v>
      </c>
      <c r="F5" s="1">
        <f>AVERAGE(C7:C9)</f>
        <v>0.57599999999999996</v>
      </c>
      <c r="G5" s="1">
        <f>STDEV(C7:C9)</f>
        <v>1.8193405398660236E-2</v>
      </c>
      <c r="H5" s="1">
        <f>COUNT(C7:C9)</f>
        <v>3</v>
      </c>
      <c r="I5" s="1">
        <f>_xlfn.CONFIDENCE.NORM(0.05,G5,H5)</f>
        <v>2.0587398003388324E-2</v>
      </c>
      <c r="L5" s="2" t="s">
        <v>63</v>
      </c>
      <c r="M5">
        <v>2</v>
      </c>
      <c r="N5" s="1">
        <v>0.48399999999999999</v>
      </c>
      <c r="P5" t="s">
        <v>65</v>
      </c>
      <c r="Q5" s="1">
        <f>AVERAGE(N7:N9)</f>
        <v>0.25299999999999995</v>
      </c>
      <c r="R5" s="1">
        <f>STDEV(N7:N9)</f>
        <v>1.5524174696259996E-2</v>
      </c>
      <c r="S5" s="1">
        <f>COUNT(N7:N9)</f>
        <v>3</v>
      </c>
      <c r="T5" s="1">
        <f>_xlfn.CONFIDENCE.NORM(0.05,R5,S5)</f>
        <v>1.7566934619594094E-2</v>
      </c>
      <c r="W5" s="1" t="s">
        <v>61</v>
      </c>
      <c r="X5" s="1">
        <v>3</v>
      </c>
      <c r="Y5" s="1">
        <v>1.99139105225</v>
      </c>
      <c r="Z5" s="1">
        <v>19</v>
      </c>
    </row>
    <row r="6" spans="1:33" ht="18.75">
      <c r="A6" s="2" t="s">
        <v>63</v>
      </c>
      <c r="B6">
        <v>3</v>
      </c>
      <c r="C6" s="1">
        <v>0.58599999999999997</v>
      </c>
      <c r="E6" s="2" t="s">
        <v>64</v>
      </c>
      <c r="F6" s="1">
        <f>AVERAGE(C10:C12)</f>
        <v>0.57133333333333336</v>
      </c>
      <c r="G6" s="1">
        <f>STDEV(C10:C12)</f>
        <v>2.2368132093076795E-2</v>
      </c>
      <c r="H6" s="1">
        <f>COUNT(C10:C12)</f>
        <v>3</v>
      </c>
      <c r="I6" s="1">
        <f>_xlfn.CONFIDENCE.NORM(0.05,G6,H6)</f>
        <v>2.5311459174457079E-2</v>
      </c>
      <c r="L6" s="2" t="s">
        <v>63</v>
      </c>
      <c r="M6">
        <v>3</v>
      </c>
      <c r="N6" s="1">
        <v>0.48200000000000004</v>
      </c>
      <c r="P6" s="2" t="s">
        <v>64</v>
      </c>
      <c r="Q6" s="1">
        <f>AVERAGE(N10:N12)</f>
        <v>0.248</v>
      </c>
      <c r="R6" s="1">
        <f>STDEV(N10:N12)</f>
        <v>1.6093476939431094E-2</v>
      </c>
      <c r="S6" s="1">
        <f>COUNT(N10:N12)</f>
        <v>3</v>
      </c>
      <c r="T6" s="1">
        <f>_xlfn.CONFIDENCE.NORM(0.05,R6,S6)</f>
        <v>1.8211148916344073E-2</v>
      </c>
      <c r="W6" s="1" t="s">
        <v>62</v>
      </c>
      <c r="X6" s="1">
        <v>1</v>
      </c>
      <c r="Y6" s="1">
        <v>1.1811109783333333</v>
      </c>
      <c r="Z6" s="1">
        <v>13</v>
      </c>
    </row>
    <row r="7" spans="1:33" ht="19.5">
      <c r="A7" t="s">
        <v>65</v>
      </c>
      <c r="B7">
        <v>1</v>
      </c>
      <c r="C7" s="1">
        <v>0.56499999999999995</v>
      </c>
      <c r="L7" t="s">
        <v>65</v>
      </c>
      <c r="M7">
        <v>1</v>
      </c>
      <c r="N7" s="1">
        <v>0.252</v>
      </c>
      <c r="W7" s="1" t="s">
        <v>62</v>
      </c>
      <c r="X7" s="1">
        <v>2</v>
      </c>
      <c r="Y7" s="1">
        <v>1.0900210441739133</v>
      </c>
      <c r="Z7" s="1">
        <v>28</v>
      </c>
    </row>
    <row r="8" spans="1:33" ht="19.5">
      <c r="A8" t="s">
        <v>65</v>
      </c>
      <c r="B8">
        <v>2</v>
      </c>
      <c r="C8" s="1">
        <v>0.56600000000000006</v>
      </c>
      <c r="E8" s="9" t="s">
        <v>215</v>
      </c>
      <c r="F8" s="10"/>
      <c r="G8" s="11" t="s">
        <v>211</v>
      </c>
      <c r="H8" s="1" t="s">
        <v>222</v>
      </c>
      <c r="L8" t="s">
        <v>65</v>
      </c>
      <c r="M8">
        <v>2</v>
      </c>
      <c r="N8" s="1">
        <v>0.26899999999999996</v>
      </c>
      <c r="P8" s="9" t="s">
        <v>218</v>
      </c>
      <c r="Q8" s="10"/>
      <c r="R8" s="11" t="s">
        <v>211</v>
      </c>
      <c r="S8" s="1" t="s">
        <v>222</v>
      </c>
      <c r="W8" s="1" t="s">
        <v>62</v>
      </c>
      <c r="X8" s="1">
        <v>3</v>
      </c>
      <c r="Y8" s="1">
        <v>0.85873939730769233</v>
      </c>
      <c r="Z8" s="1">
        <v>17</v>
      </c>
    </row>
    <row r="9" spans="1:33" ht="19.5">
      <c r="A9" t="s">
        <v>65</v>
      </c>
      <c r="B9">
        <v>3</v>
      </c>
      <c r="C9" s="1">
        <v>0.59699999999999998</v>
      </c>
      <c r="E9" s="12" t="s">
        <v>212</v>
      </c>
      <c r="F9" t="s">
        <v>213</v>
      </c>
      <c r="G9" s="13">
        <v>0.56730544814823902</v>
      </c>
      <c r="L9" t="s">
        <v>65</v>
      </c>
      <c r="M9">
        <v>3</v>
      </c>
      <c r="N9" s="1">
        <v>0.23800000000000002</v>
      </c>
      <c r="P9" s="12" t="s">
        <v>212</v>
      </c>
      <c r="Q9" t="s">
        <v>213</v>
      </c>
      <c r="R9" s="13">
        <v>1.1520606994422499E-4</v>
      </c>
    </row>
    <row r="10" spans="1:33" ht="18.75">
      <c r="A10" s="2" t="s">
        <v>64</v>
      </c>
      <c r="B10">
        <v>1</v>
      </c>
      <c r="C10" s="1">
        <v>0.57600000000000007</v>
      </c>
      <c r="E10" s="12" t="s">
        <v>212</v>
      </c>
      <c r="F10" t="s">
        <v>214</v>
      </c>
      <c r="G10" s="13">
        <v>0.40014235836138501</v>
      </c>
      <c r="L10" s="2" t="s">
        <v>64</v>
      </c>
      <c r="M10">
        <v>1</v>
      </c>
      <c r="N10" s="1">
        <v>0.24299999999999999</v>
      </c>
      <c r="P10" s="12" t="s">
        <v>212</v>
      </c>
      <c r="Q10" t="s">
        <v>214</v>
      </c>
      <c r="R10" s="13">
        <v>1.00638511890651E-4</v>
      </c>
    </row>
    <row r="11" spans="1:33" ht="18.75">
      <c r="A11" s="2" t="s">
        <v>64</v>
      </c>
      <c r="B11">
        <v>2</v>
      </c>
      <c r="C11" s="1">
        <v>0.54700000000000004</v>
      </c>
      <c r="E11" s="14" t="s">
        <v>213</v>
      </c>
      <c r="F11" s="15" t="s">
        <v>214</v>
      </c>
      <c r="G11" s="16">
        <v>0.94183172325551601</v>
      </c>
      <c r="L11" s="2" t="s">
        <v>64</v>
      </c>
      <c r="M11">
        <v>2</v>
      </c>
      <c r="N11" s="1">
        <v>0.23499999999999999</v>
      </c>
      <c r="P11" s="14" t="s">
        <v>213</v>
      </c>
      <c r="Q11" s="15" t="s">
        <v>214</v>
      </c>
      <c r="R11" s="16">
        <v>0.96675730909408597</v>
      </c>
    </row>
    <row r="12" spans="1:33" ht="18.75">
      <c r="A12" s="2" t="s">
        <v>64</v>
      </c>
      <c r="B12">
        <v>3</v>
      </c>
      <c r="C12" s="1">
        <v>0.59099999999999997</v>
      </c>
      <c r="L12" s="2" t="s">
        <v>64</v>
      </c>
      <c r="M12">
        <v>3</v>
      </c>
      <c r="N12" s="1">
        <v>0.26600000000000001</v>
      </c>
    </row>
    <row r="14" spans="1:33">
      <c r="A14" s="46" t="s">
        <v>102</v>
      </c>
      <c r="B14" s="46"/>
      <c r="C14" s="46"/>
      <c r="E14" s="46" t="s">
        <v>102</v>
      </c>
      <c r="F14" s="46"/>
      <c r="G14" s="46"/>
      <c r="H14" s="46"/>
      <c r="I14" s="46"/>
      <c r="L14" s="46" t="s">
        <v>102</v>
      </c>
      <c r="M14" s="46"/>
      <c r="N14" s="46"/>
      <c r="P14" s="46" t="s">
        <v>102</v>
      </c>
      <c r="Q14" s="46"/>
      <c r="R14" s="46"/>
      <c r="S14" s="46"/>
      <c r="T14" s="46"/>
    </row>
    <row r="15" spans="1:33">
      <c r="A15" t="s">
        <v>27</v>
      </c>
      <c r="B15" t="s">
        <v>26</v>
      </c>
      <c r="C15" t="s">
        <v>106</v>
      </c>
      <c r="E15" s="1" t="s">
        <v>27</v>
      </c>
      <c r="F15" s="1" t="s">
        <v>20</v>
      </c>
      <c r="G15" s="1" t="s">
        <v>21</v>
      </c>
      <c r="H15" s="1" t="s">
        <v>23</v>
      </c>
      <c r="I15" s="1" t="s">
        <v>22</v>
      </c>
      <c r="L15" t="s">
        <v>27</v>
      </c>
      <c r="M15" t="s">
        <v>26</v>
      </c>
      <c r="N15" t="s">
        <v>106</v>
      </c>
      <c r="P15" s="1" t="s">
        <v>27</v>
      </c>
      <c r="Q15" s="1" t="s">
        <v>20</v>
      </c>
      <c r="R15" s="1" t="s">
        <v>21</v>
      </c>
      <c r="S15" s="1" t="s">
        <v>23</v>
      </c>
      <c r="T15" s="1" t="s">
        <v>22</v>
      </c>
    </row>
    <row r="16" spans="1:33" ht="18.75">
      <c r="A16" s="2" t="s">
        <v>63</v>
      </c>
      <c r="B16">
        <v>1</v>
      </c>
      <c r="C16" s="1">
        <v>0.27100000000000002</v>
      </c>
      <c r="E16" s="2" t="s">
        <v>63</v>
      </c>
      <c r="F16" s="1">
        <f>AVERAGE(C16:C18)</f>
        <v>0.26333333333333336</v>
      </c>
      <c r="G16" s="1">
        <f>STDEV(C16:C18)</f>
        <v>9.2915732431775779E-3</v>
      </c>
      <c r="H16" s="1">
        <f>COUNT(C16:C18)</f>
        <v>3</v>
      </c>
      <c r="I16" s="1">
        <f>_xlfn.CONFIDENCE.NORM(0.05,G16,H16)</f>
        <v>1.0514211729103613E-2</v>
      </c>
      <c r="L16" s="2" t="s">
        <v>63</v>
      </c>
      <c r="M16">
        <v>1</v>
      </c>
      <c r="N16" s="1">
        <v>0.33500000000000002</v>
      </c>
      <c r="P16" s="2" t="s">
        <v>63</v>
      </c>
      <c r="Q16" s="1">
        <f>AVERAGE(N16:N18)</f>
        <v>0.31066666666666665</v>
      </c>
      <c r="R16" s="1">
        <f>STDEV(N16:N18)</f>
        <v>2.1779194965226196E-2</v>
      </c>
      <c r="S16" s="1">
        <f>COUNT(N16:N18)</f>
        <v>3</v>
      </c>
      <c r="T16" s="1">
        <f>_xlfn.CONFIDENCE.NORM(0.05,R16,S16)</f>
        <v>2.4645026322313544E-2</v>
      </c>
    </row>
    <row r="17" spans="1:20" ht="19.5">
      <c r="A17" s="2" t="s">
        <v>63</v>
      </c>
      <c r="B17">
        <v>2</v>
      </c>
      <c r="C17" s="1">
        <v>0.253</v>
      </c>
      <c r="E17" t="s">
        <v>65</v>
      </c>
      <c r="F17" s="1">
        <f>AVERAGE(C19:C21)</f>
        <v>0.28100000000000003</v>
      </c>
      <c r="G17" s="1">
        <f>STDEV(C19:C21)</f>
        <v>5.5677643628300223E-3</v>
      </c>
      <c r="H17" s="1">
        <f>COUNT(C19:C21)</f>
        <v>3</v>
      </c>
      <c r="I17" s="1">
        <f>_xlfn.CONFIDENCE.NORM(0.05,G17,H17)</f>
        <v>6.3004027236761581E-3</v>
      </c>
      <c r="L17" s="2" t="s">
        <v>63</v>
      </c>
      <c r="M17">
        <v>2</v>
      </c>
      <c r="N17" s="1">
        <v>0.29299999999999998</v>
      </c>
      <c r="P17" t="s">
        <v>65</v>
      </c>
      <c r="Q17" s="1">
        <f>AVERAGE(N19:N21)</f>
        <v>0.62966666666666671</v>
      </c>
      <c r="R17" s="1">
        <f>STDEV(N19:N21)</f>
        <v>1.4571661996262942E-2</v>
      </c>
      <c r="S17" s="1">
        <f>COUNT(N19:N21)</f>
        <v>3</v>
      </c>
      <c r="T17" s="1">
        <f>_xlfn.CONFIDENCE.NORM(0.05,R17,S17)</f>
        <v>1.6489084836751051E-2</v>
      </c>
    </row>
    <row r="18" spans="1:20" ht="18.75">
      <c r="A18" s="2" t="s">
        <v>63</v>
      </c>
      <c r="B18">
        <v>3</v>
      </c>
      <c r="C18" s="1">
        <v>0.26600000000000001</v>
      </c>
      <c r="E18" s="2" t="s">
        <v>64</v>
      </c>
      <c r="F18" s="1">
        <f>AVERAGE(C22:C24)</f>
        <v>0.34766666666666673</v>
      </c>
      <c r="G18" s="1">
        <f>STDEV(C22:C24)</f>
        <v>1.6165807537309569E-2</v>
      </c>
      <c r="H18" s="1">
        <f>COUNT(C22:C24)</f>
        <v>3</v>
      </c>
      <c r="I18" s="1">
        <f>_xlfn.CONFIDENCE.NORM(0.05,G18,H18)</f>
        <v>1.8292997189040556E-2</v>
      </c>
      <c r="L18" s="2" t="s">
        <v>63</v>
      </c>
      <c r="M18">
        <v>3</v>
      </c>
      <c r="N18" s="1">
        <v>0.30399999999999999</v>
      </c>
      <c r="P18" s="2" t="s">
        <v>64</v>
      </c>
      <c r="Q18" s="1">
        <f>AVERAGE(N22:N24)</f>
        <v>0.6246666666666667</v>
      </c>
      <c r="R18" s="1">
        <f>STDEV(N22:N24)</f>
        <v>1.0692676621563636E-2</v>
      </c>
      <c r="S18" s="1">
        <f>COUNT(N22:N24)</f>
        <v>3</v>
      </c>
      <c r="T18" s="1">
        <f>_xlfn.CONFIDENCE.NORM(0.05,R18,S18)</f>
        <v>1.2099680324051206E-2</v>
      </c>
    </row>
    <row r="19" spans="1:20" ht="19.5">
      <c r="A19" t="s">
        <v>65</v>
      </c>
      <c r="B19">
        <v>1</v>
      </c>
      <c r="C19" s="1">
        <v>0.28600000000000003</v>
      </c>
      <c r="L19" t="s">
        <v>65</v>
      </c>
      <c r="M19">
        <v>1</v>
      </c>
      <c r="N19" s="1">
        <v>0.64500000000000002</v>
      </c>
    </row>
    <row r="20" spans="1:20" ht="19.5">
      <c r="A20" t="s">
        <v>65</v>
      </c>
      <c r="B20">
        <v>2</v>
      </c>
      <c r="C20" s="1">
        <v>0.28199999999999997</v>
      </c>
      <c r="E20" s="9" t="s">
        <v>216</v>
      </c>
      <c r="F20" s="10"/>
      <c r="G20" s="11" t="s">
        <v>211</v>
      </c>
      <c r="H20" s="1" t="s">
        <v>222</v>
      </c>
      <c r="L20" t="s">
        <v>65</v>
      </c>
      <c r="M20">
        <v>2</v>
      </c>
      <c r="N20" s="1">
        <v>0.61599999999999999</v>
      </c>
      <c r="P20" s="9" t="s">
        <v>219</v>
      </c>
      <c r="Q20" s="10"/>
      <c r="R20" s="11" t="s">
        <v>211</v>
      </c>
      <c r="S20" s="1" t="s">
        <v>222</v>
      </c>
    </row>
    <row r="21" spans="1:20" ht="19.5">
      <c r="A21" t="s">
        <v>65</v>
      </c>
      <c r="B21">
        <v>3</v>
      </c>
      <c r="C21" s="1">
        <v>0.27500000000000002</v>
      </c>
      <c r="E21" s="12" t="s">
        <v>212</v>
      </c>
      <c r="F21" t="s">
        <v>213</v>
      </c>
      <c r="G21" s="13">
        <v>0.21180984070009401</v>
      </c>
      <c r="L21" t="s">
        <v>65</v>
      </c>
      <c r="M21">
        <v>3</v>
      </c>
      <c r="N21" s="1">
        <v>0.628</v>
      </c>
      <c r="P21" s="12" t="s">
        <v>212</v>
      </c>
      <c r="Q21" t="s">
        <v>213</v>
      </c>
      <c r="R21" s="17">
        <v>7.9647792896449799E-7</v>
      </c>
    </row>
    <row r="22" spans="1:20" ht="18.75">
      <c r="A22" s="2" t="s">
        <v>64</v>
      </c>
      <c r="B22">
        <v>1</v>
      </c>
      <c r="C22" s="1">
        <v>0.35700000000000004</v>
      </c>
      <c r="E22" s="12" t="s">
        <v>212</v>
      </c>
      <c r="F22" t="s">
        <v>214</v>
      </c>
      <c r="G22" s="13">
        <v>2.2950179131781101E-4</v>
      </c>
      <c r="L22" s="2" t="s">
        <v>64</v>
      </c>
      <c r="M22">
        <v>1</v>
      </c>
      <c r="N22" s="1">
        <v>0.63700000000000001</v>
      </c>
      <c r="P22" s="12" t="s">
        <v>212</v>
      </c>
      <c r="Q22" t="s">
        <v>214</v>
      </c>
      <c r="R22" s="17">
        <v>8.8065327461798201E-7</v>
      </c>
    </row>
    <row r="23" spans="1:20" ht="18.75">
      <c r="A23" s="2" t="s">
        <v>64</v>
      </c>
      <c r="B23">
        <v>2</v>
      </c>
      <c r="C23" s="1">
        <v>0.35700000000000004</v>
      </c>
      <c r="E23" s="14" t="s">
        <v>213</v>
      </c>
      <c r="F23" s="15" t="s">
        <v>214</v>
      </c>
      <c r="G23" s="16">
        <v>8.4332790834939998E-4</v>
      </c>
      <c r="L23" s="2" t="s">
        <v>64</v>
      </c>
      <c r="M23">
        <v>2</v>
      </c>
      <c r="N23" s="1">
        <v>0.61899999999999999</v>
      </c>
      <c r="P23" s="14" t="s">
        <v>213</v>
      </c>
      <c r="Q23" s="15" t="s">
        <v>214</v>
      </c>
      <c r="R23" s="16">
        <v>0.92642469847528297</v>
      </c>
    </row>
    <row r="24" spans="1:20" ht="18.75">
      <c r="A24" s="2" t="s">
        <v>64</v>
      </c>
      <c r="B24">
        <v>3</v>
      </c>
      <c r="C24" s="1">
        <v>0.32899999999999996</v>
      </c>
      <c r="L24" s="2" t="s">
        <v>64</v>
      </c>
      <c r="M24">
        <v>3</v>
      </c>
      <c r="N24" s="1">
        <v>0.61799999999999999</v>
      </c>
    </row>
    <row r="26" spans="1:20">
      <c r="A26" s="46" t="s">
        <v>103</v>
      </c>
      <c r="B26" s="46"/>
      <c r="C26" s="46"/>
      <c r="E26" s="46" t="s">
        <v>103</v>
      </c>
      <c r="F26" s="46"/>
      <c r="G26" s="46"/>
      <c r="H26" s="46"/>
      <c r="I26" s="46"/>
      <c r="L26" s="46" t="s">
        <v>103</v>
      </c>
      <c r="M26" s="46"/>
      <c r="N26" s="46"/>
      <c r="P26" s="46" t="s">
        <v>103</v>
      </c>
      <c r="Q26" s="46"/>
      <c r="R26" s="46"/>
      <c r="S26" s="46"/>
      <c r="T26" s="46"/>
    </row>
    <row r="27" spans="1:20">
      <c r="A27" t="s">
        <v>27</v>
      </c>
      <c r="B27" t="s">
        <v>26</v>
      </c>
      <c r="C27" t="s">
        <v>106</v>
      </c>
      <c r="E27" s="1" t="s">
        <v>27</v>
      </c>
      <c r="F27" s="1" t="s">
        <v>20</v>
      </c>
      <c r="G27" s="1" t="s">
        <v>21</v>
      </c>
      <c r="H27" s="1" t="s">
        <v>23</v>
      </c>
      <c r="I27" s="1" t="s">
        <v>22</v>
      </c>
      <c r="L27" t="s">
        <v>27</v>
      </c>
      <c r="M27" t="s">
        <v>26</v>
      </c>
      <c r="N27" t="s">
        <v>106</v>
      </c>
      <c r="P27" s="1" t="s">
        <v>27</v>
      </c>
      <c r="Q27" s="1" t="s">
        <v>20</v>
      </c>
      <c r="R27" s="1" t="s">
        <v>21</v>
      </c>
      <c r="S27" s="1" t="s">
        <v>23</v>
      </c>
      <c r="T27" s="1" t="s">
        <v>22</v>
      </c>
    </row>
    <row r="28" spans="1:20" ht="18.75">
      <c r="A28" s="2" t="s">
        <v>63</v>
      </c>
      <c r="B28">
        <v>1</v>
      </c>
      <c r="C28" s="1">
        <v>0.13699999999999998</v>
      </c>
      <c r="E28" s="2" t="s">
        <v>63</v>
      </c>
      <c r="F28" s="1">
        <f>AVERAGE(C28:C30)</f>
        <v>0.14066666666666666</v>
      </c>
      <c r="G28" s="1">
        <f>STDEV(C28:C30)</f>
        <v>3.5118845842842627E-3</v>
      </c>
      <c r="H28" s="1">
        <f>COUNT(C28:C30)</f>
        <v>3</v>
      </c>
      <c r="I28" s="1">
        <f>_xlfn.CONFIDENCE.NORM(0.05,G28,H28)</f>
        <v>3.973998495298098E-3</v>
      </c>
      <c r="L28" s="2" t="s">
        <v>63</v>
      </c>
      <c r="M28">
        <v>1</v>
      </c>
      <c r="N28" s="1">
        <v>0.247</v>
      </c>
      <c r="P28" s="2" t="s">
        <v>63</v>
      </c>
      <c r="Q28" s="1">
        <f>AVERAGE(N28:N30)</f>
        <v>0.22999999999999998</v>
      </c>
      <c r="R28" s="1">
        <f>STDEV(N28:N30)</f>
        <v>1.539480431834065E-2</v>
      </c>
      <c r="S28" s="1">
        <f>COUNT(N28:N30)</f>
        <v>3</v>
      </c>
      <c r="T28" s="1">
        <f>_xlfn.CONFIDENCE.NORM(0.05,R28,S28)</f>
        <v>1.7420540945528522E-2</v>
      </c>
    </row>
    <row r="29" spans="1:20" ht="19.5">
      <c r="A29" s="2" t="s">
        <v>63</v>
      </c>
      <c r="B29">
        <v>2</v>
      </c>
      <c r="C29" s="1">
        <v>0.14099999999999999</v>
      </c>
      <c r="E29" t="s">
        <v>65</v>
      </c>
      <c r="F29" s="1">
        <f>AVERAGE(C31:C33)</f>
        <v>0.14566666666666667</v>
      </c>
      <c r="G29" s="1">
        <f>STDEV(C31:C33)</f>
        <v>1.3576941236277529E-2</v>
      </c>
      <c r="H29" s="1">
        <f>COUNT(C31:C33)</f>
        <v>3</v>
      </c>
      <c r="I29" s="1">
        <f>_xlfn.CONFIDENCE.NORM(0.05,G29,H29)</f>
        <v>1.5363473015362152E-2</v>
      </c>
      <c r="L29" s="2" t="s">
        <v>63</v>
      </c>
      <c r="M29">
        <v>2</v>
      </c>
      <c r="N29" s="1">
        <v>0.22600000000000001</v>
      </c>
      <c r="P29" t="s">
        <v>65</v>
      </c>
      <c r="Q29" s="1">
        <f>AVERAGE(N31:N33)</f>
        <v>0.11799999999999999</v>
      </c>
      <c r="R29" s="1">
        <f>STDEV(N31:N33)</f>
        <v>1.5099668870541582E-2</v>
      </c>
      <c r="S29" s="1">
        <f>COUNT(N31:N33)</f>
        <v>3</v>
      </c>
      <c r="T29" s="1">
        <f>_xlfn.CONFIDENCE.NORM(0.05,R29,S29)</f>
        <v>1.7086569883178911E-2</v>
      </c>
    </row>
    <row r="30" spans="1:20" ht="18.75">
      <c r="A30" s="2" t="s">
        <v>63</v>
      </c>
      <c r="B30">
        <v>3</v>
      </c>
      <c r="C30" s="1">
        <v>0.14400000000000002</v>
      </c>
      <c r="E30" s="2" t="s">
        <v>64</v>
      </c>
      <c r="F30" s="1">
        <f>AVERAGE(C34:C36)</f>
        <v>7.9000000000000001E-2</v>
      </c>
      <c r="G30" s="1">
        <f>STDEV(C34:C36)</f>
        <v>1.2111151885762063E-2</v>
      </c>
      <c r="H30" s="1">
        <f>COUNT(C34:C36)</f>
        <v>3</v>
      </c>
      <c r="I30" s="1">
        <f>_xlfn.CONFIDENCE.NORM(0.05,G30,H30)</f>
        <v>1.3704806697158073E-2</v>
      </c>
      <c r="L30" s="2" t="s">
        <v>63</v>
      </c>
      <c r="M30">
        <v>3</v>
      </c>
      <c r="N30" s="1">
        <v>0.217</v>
      </c>
      <c r="P30" s="2" t="s">
        <v>64</v>
      </c>
      <c r="Q30" s="1">
        <f>AVERAGE(N34:N36)</f>
        <v>0.12766666666666668</v>
      </c>
      <c r="R30" s="1">
        <f>STDEV(N34:N36)</f>
        <v>1.6072751268321354E-2</v>
      </c>
      <c r="S30" s="1">
        <f>COUNT(N34:N36)</f>
        <v>3</v>
      </c>
      <c r="T30" s="1">
        <f>_xlfn.CONFIDENCE.NORM(0.05,R30,S30)</f>
        <v>1.8187696042587138E-2</v>
      </c>
    </row>
    <row r="31" spans="1:20" ht="19.5">
      <c r="A31" t="s">
        <v>65</v>
      </c>
      <c r="B31">
        <v>1</v>
      </c>
      <c r="C31" s="1">
        <v>0.154</v>
      </c>
      <c r="L31" t="s">
        <v>65</v>
      </c>
      <c r="M31">
        <v>1</v>
      </c>
      <c r="N31" s="1">
        <v>0.10400000000000001</v>
      </c>
    </row>
    <row r="32" spans="1:20" ht="19.5">
      <c r="A32" t="s">
        <v>65</v>
      </c>
      <c r="B32">
        <v>2</v>
      </c>
      <c r="C32" s="1">
        <v>0.153</v>
      </c>
      <c r="E32" s="9" t="s">
        <v>217</v>
      </c>
      <c r="F32" s="10"/>
      <c r="G32" s="11" t="s">
        <v>211</v>
      </c>
      <c r="H32" s="1" t="s">
        <v>222</v>
      </c>
      <c r="L32" t="s">
        <v>65</v>
      </c>
      <c r="M32">
        <v>2</v>
      </c>
      <c r="N32" s="1">
        <v>0.11599999999999999</v>
      </c>
      <c r="P32" s="9" t="s">
        <v>220</v>
      </c>
      <c r="Q32" s="10"/>
      <c r="R32" s="11" t="s">
        <v>211</v>
      </c>
      <c r="S32" s="1" t="s">
        <v>222</v>
      </c>
    </row>
    <row r="33" spans="1:18" ht="19.5">
      <c r="A33" t="s">
        <v>65</v>
      </c>
      <c r="B33">
        <v>3</v>
      </c>
      <c r="C33" s="1">
        <v>0.13</v>
      </c>
      <c r="E33" s="12" t="s">
        <v>212</v>
      </c>
      <c r="F33" t="s">
        <v>213</v>
      </c>
      <c r="G33" s="13">
        <v>0.83923067189206202</v>
      </c>
      <c r="L33" t="s">
        <v>65</v>
      </c>
      <c r="M33">
        <v>3</v>
      </c>
      <c r="N33" s="1">
        <v>0.13400000000000001</v>
      </c>
      <c r="P33" s="12" t="s">
        <v>212</v>
      </c>
      <c r="Q33" t="s">
        <v>213</v>
      </c>
      <c r="R33" s="13">
        <v>2.8713693466158002E-4</v>
      </c>
    </row>
    <row r="34" spans="1:18" ht="18.75">
      <c r="A34" s="2" t="s">
        <v>64</v>
      </c>
      <c r="B34">
        <v>1</v>
      </c>
      <c r="C34" s="1">
        <v>6.7199999999999996E-2</v>
      </c>
      <c r="E34" s="12" t="s">
        <v>212</v>
      </c>
      <c r="F34" t="s">
        <v>214</v>
      </c>
      <c r="G34" s="13">
        <v>9.8668179593905392E-4</v>
      </c>
      <c r="L34" s="2" t="s">
        <v>64</v>
      </c>
      <c r="M34">
        <v>1</v>
      </c>
      <c r="N34" s="1">
        <v>0.121</v>
      </c>
      <c r="P34" s="12" t="s">
        <v>212</v>
      </c>
      <c r="Q34" t="s">
        <v>214</v>
      </c>
      <c r="R34" s="13">
        <v>4.74566603344357E-4</v>
      </c>
    </row>
    <row r="35" spans="1:18" ht="18.75">
      <c r="A35" s="2" t="s">
        <v>64</v>
      </c>
      <c r="B35">
        <v>2</v>
      </c>
      <c r="C35" s="1">
        <v>9.1400000000000009E-2</v>
      </c>
      <c r="E35" s="14" t="s">
        <v>213</v>
      </c>
      <c r="F35" s="15" t="s">
        <v>214</v>
      </c>
      <c r="G35" s="16">
        <v>6.4573721084102602E-4</v>
      </c>
      <c r="L35" s="2" t="s">
        <v>64</v>
      </c>
      <c r="M35">
        <v>2</v>
      </c>
      <c r="N35" s="1">
        <v>0.14599999999999999</v>
      </c>
      <c r="P35" s="14" t="s">
        <v>213</v>
      </c>
      <c r="Q35" s="15" t="s">
        <v>214</v>
      </c>
      <c r="R35" s="16">
        <v>0.73779276306707697</v>
      </c>
    </row>
    <row r="36" spans="1:18" ht="18.75">
      <c r="A36" s="2" t="s">
        <v>64</v>
      </c>
      <c r="B36">
        <v>3</v>
      </c>
      <c r="C36" s="1">
        <v>7.8399999999999997E-2</v>
      </c>
      <c r="L36" s="2" t="s">
        <v>64</v>
      </c>
      <c r="M36">
        <v>3</v>
      </c>
      <c r="N36" s="1">
        <v>0.11599999999999999</v>
      </c>
    </row>
  </sheetData>
  <mergeCells count="18">
    <mergeCell ref="AB1:AG1"/>
    <mergeCell ref="A1:C1"/>
    <mergeCell ref="L1:N1"/>
    <mergeCell ref="P1:T1"/>
    <mergeCell ref="W1:Y1"/>
    <mergeCell ref="E1:I1"/>
    <mergeCell ref="A2:C2"/>
    <mergeCell ref="A14:C14"/>
    <mergeCell ref="E14:I14"/>
    <mergeCell ref="L26:N26"/>
    <mergeCell ref="P26:T26"/>
    <mergeCell ref="L14:N14"/>
    <mergeCell ref="P14:T14"/>
    <mergeCell ref="E2:I2"/>
    <mergeCell ref="L2:N2"/>
    <mergeCell ref="P2:T2"/>
    <mergeCell ref="A26:C26"/>
    <mergeCell ref="E26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C4-AA73-3D40-9E96-8FD7D5B7D5A9}">
  <dimension ref="A1:AB21"/>
  <sheetViews>
    <sheetView topLeftCell="H1" workbookViewId="0">
      <selection activeCell="S26" sqref="S26"/>
    </sheetView>
  </sheetViews>
  <sheetFormatPr defaultColWidth="10.875" defaultRowHeight="15.75"/>
  <cols>
    <col min="1" max="6" width="10.875" style="1"/>
    <col min="7" max="9" width="13.375" style="1" bestFit="1" customWidth="1"/>
    <col min="10" max="17" width="10.875" style="1"/>
    <col min="18" max="18" width="11.875" style="1" bestFit="1" customWidth="1"/>
    <col min="19" max="20" width="10.875" style="1"/>
    <col min="21" max="21" width="18.875" style="1" bestFit="1" customWidth="1"/>
    <col min="22" max="22" width="16.625" style="1" bestFit="1" customWidth="1"/>
    <col min="23" max="23" width="21.125" style="1" bestFit="1" customWidth="1"/>
    <col min="24" max="24" width="12.875" style="1" bestFit="1" customWidth="1"/>
    <col min="25" max="16384" width="10.875" style="1"/>
  </cols>
  <sheetData>
    <row r="1" spans="1:28">
      <c r="A1" s="2" t="s">
        <v>95</v>
      </c>
      <c r="B1" s="2"/>
      <c r="C1" s="2"/>
      <c r="D1" s="2"/>
      <c r="G1" s="2"/>
      <c r="H1" s="2"/>
      <c r="I1" s="2"/>
      <c r="J1" s="2"/>
      <c r="K1" s="2"/>
      <c r="L1" s="47" t="s">
        <v>91</v>
      </c>
      <c r="M1" s="47"/>
      <c r="N1" s="47" t="s">
        <v>21</v>
      </c>
      <c r="O1" s="47"/>
      <c r="P1" s="47" t="s">
        <v>23</v>
      </c>
      <c r="Q1" s="47"/>
      <c r="R1" s="47" t="s">
        <v>22</v>
      </c>
      <c r="S1" s="47"/>
      <c r="U1" s="46" t="s">
        <v>118</v>
      </c>
      <c r="V1" s="46"/>
      <c r="W1" s="46"/>
      <c r="X1" s="46"/>
      <c r="Y1" s="46"/>
      <c r="Z1" s="46"/>
      <c r="AA1" s="46"/>
      <c r="AB1" s="46"/>
    </row>
    <row r="2" spans="1:28" ht="18.75">
      <c r="A2" s="2" t="s">
        <v>32</v>
      </c>
      <c r="B2" s="2" t="s">
        <v>67</v>
      </c>
      <c r="C2" s="2" t="s">
        <v>66</v>
      </c>
      <c r="D2" s="2" t="s">
        <v>68</v>
      </c>
      <c r="E2" s="2" t="s">
        <v>96</v>
      </c>
      <c r="F2" s="2" t="s">
        <v>97</v>
      </c>
      <c r="G2" s="2" t="s">
        <v>92</v>
      </c>
      <c r="H2" s="2" t="s">
        <v>93</v>
      </c>
      <c r="I2" s="2" t="s">
        <v>94</v>
      </c>
      <c r="J2" s="2"/>
      <c r="K2" s="2" t="s">
        <v>32</v>
      </c>
      <c r="L2" s="2" t="s">
        <v>69</v>
      </c>
      <c r="M2" s="2" t="s">
        <v>64</v>
      </c>
      <c r="N2" s="2" t="s">
        <v>69</v>
      </c>
      <c r="O2" s="2" t="s">
        <v>64</v>
      </c>
      <c r="P2" s="2" t="s">
        <v>69</v>
      </c>
      <c r="Q2" s="2" t="s">
        <v>64</v>
      </c>
      <c r="R2" s="2" t="s">
        <v>69</v>
      </c>
      <c r="S2" s="2" t="s">
        <v>64</v>
      </c>
      <c r="U2" s="1" t="s">
        <v>110</v>
      </c>
      <c r="V2" s="1" t="s">
        <v>111</v>
      </c>
      <c r="W2" s="1" t="s">
        <v>117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</row>
    <row r="3" spans="1:28">
      <c r="A3" s="1" t="s">
        <v>47</v>
      </c>
      <c r="B3" s="1">
        <v>3.3238366571699901E-2</v>
      </c>
      <c r="C3" s="1">
        <v>5.7330057330057298E-2</v>
      </c>
      <c r="D3" s="1">
        <v>5.0403225806451603E-2</v>
      </c>
      <c r="E3" s="1">
        <v>2.34833659491194E-2</v>
      </c>
      <c r="F3" s="1">
        <v>2.1589793915603499E-2</v>
      </c>
      <c r="G3" s="1">
        <v>0.20441176470588199</v>
      </c>
      <c r="H3" s="1">
        <v>0.16117216117216099</v>
      </c>
      <c r="I3" s="1">
        <v>0.28953229398663699</v>
      </c>
      <c r="J3" s="2"/>
      <c r="K3" s="1" t="s">
        <v>47</v>
      </c>
      <c r="L3" s="2">
        <f>AVERAGE(B3:F3)</f>
        <v>3.7208961914586343E-2</v>
      </c>
      <c r="M3" s="2">
        <f>AVERAGE(G3:I3)</f>
        <v>0.21837207328822669</v>
      </c>
      <c r="N3" s="2">
        <f>STDEV(B3:F3)</f>
        <v>1.6023912609997203E-2</v>
      </c>
      <c r="O3" s="2">
        <f>STDEV(G3:I3)</f>
        <v>6.5308870651873782E-2</v>
      </c>
      <c r="P3" s="2">
        <f>COUNT(B3:F3)</f>
        <v>5</v>
      </c>
      <c r="Q3" s="2">
        <f>COUNT(G3:I3)</f>
        <v>3</v>
      </c>
      <c r="R3" s="2">
        <f>_xlfn.CONFIDENCE.NORM(0.05,N3,P3)</f>
        <v>1.4045320590891867E-2</v>
      </c>
      <c r="S3" s="2">
        <f>_xlfn.CONFIDENCE.NORM(0.05,O3,Q3)</f>
        <v>7.3902586338286336E-2</v>
      </c>
      <c r="U3" s="1" t="s">
        <v>47</v>
      </c>
      <c r="V3" s="1">
        <v>8.5367657900000005E-2</v>
      </c>
      <c r="W3" s="1">
        <v>0.2183720733</v>
      </c>
      <c r="X3" s="1">
        <v>3.7208961899999997E-2</v>
      </c>
      <c r="Y3" s="1">
        <v>5.8688031609999998</v>
      </c>
      <c r="Z3" s="1">
        <v>8.1445796000000001</v>
      </c>
      <c r="AA3" s="4">
        <v>1.183438E-5</v>
      </c>
      <c r="AB3" s="4">
        <v>4.4970659999999997E-5</v>
      </c>
    </row>
    <row r="4" spans="1:28">
      <c r="A4" s="1" t="s">
        <v>52</v>
      </c>
      <c r="B4" s="1">
        <v>5.9829059829059797E-2</v>
      </c>
      <c r="C4" s="1">
        <v>6.8796068796068796E-2</v>
      </c>
      <c r="D4" s="1">
        <v>7.8629032258064502E-2</v>
      </c>
      <c r="E4" s="1">
        <v>5.5772994129158503E-2</v>
      </c>
      <c r="F4" s="1">
        <v>7.0657507360156996E-2</v>
      </c>
      <c r="G4" s="1">
        <v>2.5000000000000001E-2</v>
      </c>
      <c r="H4" s="1">
        <v>2.8083028083028101E-2</v>
      </c>
      <c r="I4" s="1">
        <v>1.7817371937639201E-2</v>
      </c>
      <c r="J4" s="2"/>
      <c r="K4" s="1" t="s">
        <v>52</v>
      </c>
      <c r="L4" s="2">
        <f t="shared" ref="L4:L21" si="0">AVERAGE(B4:F4)</f>
        <v>6.6736932474501715E-2</v>
      </c>
      <c r="M4" s="2">
        <f t="shared" ref="M4:M21" si="1">AVERAGE(G4:I4)</f>
        <v>2.3633466673555769E-2</v>
      </c>
      <c r="N4" s="2">
        <f t="shared" ref="N4:N21" si="2">STDEV(B4:F4)</f>
        <v>9.0686222163729197E-3</v>
      </c>
      <c r="O4" s="2">
        <f t="shared" ref="O4:O21" si="3">STDEV(G4:I4)</f>
        <v>5.2674931440916438E-3</v>
      </c>
      <c r="P4" s="2">
        <f t="shared" ref="P4:P21" si="4">COUNT(B4:F4)</f>
        <v>5</v>
      </c>
      <c r="Q4" s="2">
        <f t="shared" ref="Q4:Q21" si="5">COUNT(D4:F4)</f>
        <v>3</v>
      </c>
      <c r="R4" s="2">
        <f t="shared" ref="R4:R21" si="6">_xlfn.CONFIDENCE.NORM(0.05,N4,P4)</f>
        <v>7.9488517846244191E-3</v>
      </c>
      <c r="S4" s="2">
        <f t="shared" ref="S4:S21" si="7">_xlfn.CONFIDENCE.NORM(0.05,O4,Q4)</f>
        <v>5.9606200961981439E-3</v>
      </c>
      <c r="U4" s="1" t="s">
        <v>52</v>
      </c>
      <c r="V4" s="1">
        <v>5.3706169599999999E-2</v>
      </c>
      <c r="W4" s="1">
        <v>2.3633466700000001E-2</v>
      </c>
      <c r="X4" s="1">
        <v>6.6736932499999999E-2</v>
      </c>
      <c r="Y4" s="1">
        <v>0.35412875300000002</v>
      </c>
      <c r="Z4" s="1">
        <v>-5.7770815000000004</v>
      </c>
      <c r="AA4" s="4">
        <v>1.6698740000000001E-4</v>
      </c>
      <c r="AB4" s="4">
        <v>5.2879339999999998E-4</v>
      </c>
    </row>
    <row r="5" spans="1:28">
      <c r="A5" s="1" t="s">
        <v>55</v>
      </c>
      <c r="B5" s="1">
        <v>2.8490028490028501E-2</v>
      </c>
      <c r="C5" s="1">
        <v>1.9656019656019701E-2</v>
      </c>
      <c r="D5" s="1">
        <v>1.8145161290322599E-2</v>
      </c>
      <c r="E5" s="1">
        <v>1.6634050880626201E-2</v>
      </c>
      <c r="F5" s="1">
        <v>1.27576054955839E-2</v>
      </c>
      <c r="G5" s="1">
        <v>0.189705882352941</v>
      </c>
      <c r="H5" s="1">
        <v>0.16605616605616599</v>
      </c>
      <c r="I5" s="1">
        <v>0.22271714922048999</v>
      </c>
      <c r="J5" s="2"/>
      <c r="K5" s="1" t="s">
        <v>55</v>
      </c>
      <c r="L5" s="2">
        <f t="shared" si="0"/>
        <v>1.9136573162516178E-2</v>
      </c>
      <c r="M5" s="2">
        <f t="shared" si="1"/>
        <v>0.19282639920986566</v>
      </c>
      <c r="N5" s="2">
        <f t="shared" si="2"/>
        <v>5.8243818339552642E-3</v>
      </c>
      <c r="O5" s="2">
        <f t="shared" si="3"/>
        <v>2.8459092964775234E-2</v>
      </c>
      <c r="P5" s="2">
        <f t="shared" si="4"/>
        <v>5</v>
      </c>
      <c r="Q5" s="2">
        <f t="shared" si="5"/>
        <v>3</v>
      </c>
      <c r="R5" s="2">
        <f t="shared" si="6"/>
        <v>5.105201962386556E-3</v>
      </c>
      <c r="S5" s="2">
        <f t="shared" si="7"/>
        <v>3.2203903603687196E-2</v>
      </c>
      <c r="U5" s="1" t="s">
        <v>55</v>
      </c>
      <c r="V5" s="1">
        <v>6.7761503200000003E-2</v>
      </c>
      <c r="W5" s="1">
        <v>0.1928263992</v>
      </c>
      <c r="X5" s="1">
        <v>1.91365732E-2</v>
      </c>
      <c r="Y5" s="1">
        <v>10.076328587000001</v>
      </c>
      <c r="Z5" s="1">
        <v>14.6480871</v>
      </c>
      <c r="AA5" s="4">
        <v>3.6161770000000003E-8</v>
      </c>
      <c r="AB5" s="4">
        <v>2.2902460000000001E-7</v>
      </c>
    </row>
    <row r="6" spans="1:28">
      <c r="A6" s="1" t="s">
        <v>51</v>
      </c>
      <c r="B6" s="1">
        <v>8.4520417853751195E-2</v>
      </c>
      <c r="C6" s="1">
        <v>9.7461097461097504E-2</v>
      </c>
      <c r="D6" s="1">
        <v>0.100806451612903</v>
      </c>
      <c r="E6" s="1">
        <v>7.8277886497064603E-2</v>
      </c>
      <c r="F6" s="1">
        <v>6.47693817468106E-2</v>
      </c>
      <c r="G6" s="1">
        <v>0.108823529411765</v>
      </c>
      <c r="H6" s="1">
        <v>0.13064713064713099</v>
      </c>
      <c r="I6" s="1">
        <v>0.140311804008909</v>
      </c>
      <c r="J6" s="2"/>
      <c r="K6" s="1" t="s">
        <v>51</v>
      </c>
      <c r="L6" s="2">
        <f t="shared" si="0"/>
        <v>8.5167047034325358E-2</v>
      </c>
      <c r="M6" s="2">
        <f t="shared" si="1"/>
        <v>0.12659415468926835</v>
      </c>
      <c r="N6" s="2">
        <f t="shared" si="2"/>
        <v>1.4660133550340522E-2</v>
      </c>
      <c r="O6" s="2">
        <f t="shared" si="3"/>
        <v>1.6130648463795222E-2</v>
      </c>
      <c r="P6" s="2">
        <f t="shared" si="4"/>
        <v>5</v>
      </c>
      <c r="Q6" s="2">
        <f t="shared" si="5"/>
        <v>3</v>
      </c>
      <c r="R6" s="2">
        <f t="shared" si="6"/>
        <v>1.2849937504736451E-2</v>
      </c>
      <c r="S6" s="2">
        <f t="shared" si="7"/>
        <v>1.8253211683028386E-2</v>
      </c>
      <c r="U6" s="1" t="s">
        <v>51</v>
      </c>
      <c r="V6" s="1">
        <v>9.5872170399999998E-2</v>
      </c>
      <c r="W6" s="1">
        <v>0.12659415469999999</v>
      </c>
      <c r="X6" s="1">
        <v>8.5167046999999996E-2</v>
      </c>
      <c r="Y6" s="1">
        <v>1.486421792</v>
      </c>
      <c r="Z6" s="1">
        <v>3.1940599000000001</v>
      </c>
      <c r="AA6" s="4">
        <v>9.3879710000000002E-3</v>
      </c>
      <c r="AB6" s="4">
        <v>2.2296429999999999E-2</v>
      </c>
    </row>
    <row r="7" spans="1:28">
      <c r="A7" s="1" t="s">
        <v>80</v>
      </c>
      <c r="B7" s="1">
        <v>0.358024691358025</v>
      </c>
      <c r="C7" s="1">
        <v>0.39393939393939398</v>
      </c>
      <c r="D7" s="1">
        <v>0.41935483870967699</v>
      </c>
      <c r="E7" s="1">
        <v>0.45988258317025399</v>
      </c>
      <c r="F7" s="1">
        <v>0.38174681059862597</v>
      </c>
      <c r="G7" s="1">
        <v>0</v>
      </c>
      <c r="H7" s="1">
        <v>1.2210012210012199E-3</v>
      </c>
      <c r="I7" s="1">
        <v>0</v>
      </c>
      <c r="J7" s="2"/>
      <c r="K7" s="1" t="s">
        <v>80</v>
      </c>
      <c r="L7" s="2">
        <f t="shared" si="0"/>
        <v>0.40258966355519521</v>
      </c>
      <c r="M7" s="2">
        <f t="shared" si="1"/>
        <v>4.0700040700040666E-4</v>
      </c>
      <c r="N7" s="2">
        <f t="shared" si="2"/>
        <v>3.8919269541924262E-2</v>
      </c>
      <c r="O7" s="2">
        <f t="shared" si="3"/>
        <v>7.0494538362591609E-4</v>
      </c>
      <c r="P7" s="2">
        <f t="shared" si="4"/>
        <v>5</v>
      </c>
      <c r="Q7" s="2">
        <f t="shared" si="5"/>
        <v>3</v>
      </c>
      <c r="R7" s="2">
        <f t="shared" si="6"/>
        <v>3.4113617016272212E-2</v>
      </c>
      <c r="S7" s="2">
        <f t="shared" si="7"/>
        <v>7.9770613941394059E-4</v>
      </c>
      <c r="U7" s="1" t="s">
        <v>80</v>
      </c>
      <c r="V7" s="1">
        <v>0.28495339549999998</v>
      </c>
      <c r="W7" s="1">
        <v>4.070004E-4</v>
      </c>
      <c r="X7" s="1">
        <v>0.40258966359999998</v>
      </c>
      <c r="Y7" s="1">
        <v>1.0109559999999999E-3</v>
      </c>
      <c r="Z7" s="1">
        <v>-27.2750092</v>
      </c>
      <c r="AA7" s="4">
        <v>7.5503829999999999E-11</v>
      </c>
      <c r="AB7" s="4">
        <v>1.4345730000000001E-9</v>
      </c>
    </row>
    <row r="8" spans="1:28">
      <c r="A8" s="1" t="s">
        <v>40</v>
      </c>
      <c r="B8" s="1">
        <v>0.211775878442545</v>
      </c>
      <c r="C8" s="1">
        <v>0.16789516789516801</v>
      </c>
      <c r="D8" s="1">
        <v>0.13911290322580599</v>
      </c>
      <c r="E8" s="1">
        <v>0.15851272015655599</v>
      </c>
      <c r="F8" s="1">
        <v>0.18842001962708499</v>
      </c>
      <c r="G8" s="1">
        <v>6.4705882352941196E-2</v>
      </c>
      <c r="H8" s="1">
        <v>0.225885225885226</v>
      </c>
      <c r="I8" s="1">
        <v>0.10022271714922</v>
      </c>
      <c r="J8" s="2"/>
      <c r="K8" s="1" t="s">
        <v>40</v>
      </c>
      <c r="L8" s="2">
        <f t="shared" si="0"/>
        <v>0.17314333786943198</v>
      </c>
      <c r="M8" s="2">
        <f t="shared" si="1"/>
        <v>0.13027127512912906</v>
      </c>
      <c r="N8" s="2">
        <f t="shared" si="2"/>
        <v>2.7953170399040005E-2</v>
      </c>
      <c r="O8" s="2">
        <f t="shared" si="3"/>
        <v>8.4686965188738098E-2</v>
      </c>
      <c r="P8" s="2">
        <f t="shared" si="4"/>
        <v>5</v>
      </c>
      <c r="Q8" s="2">
        <f t="shared" si="5"/>
        <v>3</v>
      </c>
      <c r="R8" s="2">
        <f t="shared" si="6"/>
        <v>2.4501583935336635E-2</v>
      </c>
      <c r="S8" s="2">
        <f t="shared" si="7"/>
        <v>9.5830561669781392E-2</v>
      </c>
      <c r="U8" s="1" t="s">
        <v>40</v>
      </c>
      <c r="V8" s="1">
        <v>0.1664447403</v>
      </c>
      <c r="W8" s="1">
        <v>0.1302712751</v>
      </c>
      <c r="X8" s="1">
        <v>0.1731433379</v>
      </c>
      <c r="Y8" s="1">
        <v>0.75238976400000002</v>
      </c>
      <c r="Z8" s="1">
        <v>-1.4990462</v>
      </c>
      <c r="AA8" s="4">
        <v>0.16554969999999999</v>
      </c>
      <c r="AB8" s="4">
        <v>0.26003759999999998</v>
      </c>
    </row>
    <row r="9" spans="1:28">
      <c r="A9" s="1" t="s">
        <v>43</v>
      </c>
      <c r="B9" s="1">
        <v>0.13580246913580199</v>
      </c>
      <c r="C9" s="1">
        <v>0.104013104013104</v>
      </c>
      <c r="D9" s="1">
        <v>0.141129032258065</v>
      </c>
      <c r="E9" s="1">
        <v>0.119373776908023</v>
      </c>
      <c r="F9" s="1">
        <v>0.13837095191364099</v>
      </c>
      <c r="G9" s="1">
        <v>4.11764705882353E-2</v>
      </c>
      <c r="H9" s="1">
        <v>2.6862026862026898E-2</v>
      </c>
      <c r="I9" s="1">
        <v>2.44988864142539E-2</v>
      </c>
      <c r="J9" s="2"/>
      <c r="K9" s="1" t="s">
        <v>43</v>
      </c>
      <c r="L9" s="2">
        <f t="shared" si="0"/>
        <v>0.12773786684572702</v>
      </c>
      <c r="M9" s="2">
        <f t="shared" si="1"/>
        <v>3.0845794621505367E-2</v>
      </c>
      <c r="N9" s="2">
        <f t="shared" si="2"/>
        <v>1.5734087129615791E-2</v>
      </c>
      <c r="O9" s="2">
        <f t="shared" si="3"/>
        <v>9.0243148017538667E-3</v>
      </c>
      <c r="P9" s="2">
        <f t="shared" si="4"/>
        <v>5</v>
      </c>
      <c r="Q9" s="2">
        <f t="shared" si="5"/>
        <v>3</v>
      </c>
      <c r="R9" s="2">
        <f t="shared" si="6"/>
        <v>1.3791282024504123E-2</v>
      </c>
      <c r="S9" s="2">
        <f t="shared" si="7"/>
        <v>1.0211785889477109E-2</v>
      </c>
      <c r="U9" s="1" t="s">
        <v>43</v>
      </c>
      <c r="V9" s="1">
        <v>9.8239384499999999E-2</v>
      </c>
      <c r="W9" s="1">
        <v>3.08457946E-2</v>
      </c>
      <c r="X9" s="1">
        <v>0.12773786679999999</v>
      </c>
      <c r="Y9" s="1">
        <v>0.24147729600000001</v>
      </c>
      <c r="Z9" s="1">
        <v>-9.1447584000000006</v>
      </c>
      <c r="AA9" s="4">
        <v>3.1685249999999999E-6</v>
      </c>
      <c r="AB9" s="4">
        <v>1.505049E-5</v>
      </c>
    </row>
    <row r="10" spans="1:28">
      <c r="A10" s="1" t="s">
        <v>59</v>
      </c>
      <c r="B10" s="1">
        <v>3.79867046533713E-3</v>
      </c>
      <c r="C10" s="1">
        <v>8.1900081900081905E-4</v>
      </c>
      <c r="D10" s="1">
        <v>2.0161290322580601E-3</v>
      </c>
      <c r="E10" s="1">
        <v>1.95694716242661E-3</v>
      </c>
      <c r="F10" s="1">
        <v>1.27576054955839E-2</v>
      </c>
      <c r="G10" s="1">
        <v>0.14117647058823499</v>
      </c>
      <c r="H10" s="1">
        <v>3.5409035409035401E-2</v>
      </c>
      <c r="I10" s="1">
        <v>4.4543429844098002E-2</v>
      </c>
      <c r="J10" s="2"/>
      <c r="K10" s="1" t="s">
        <v>59</v>
      </c>
      <c r="L10" s="2">
        <f t="shared" si="0"/>
        <v>4.2696705949213046E-3</v>
      </c>
      <c r="M10" s="2">
        <f t="shared" si="1"/>
        <v>7.3709645280456135E-2</v>
      </c>
      <c r="N10" s="2">
        <f t="shared" si="2"/>
        <v>4.8631558979809171E-3</v>
      </c>
      <c r="O10" s="2">
        <f t="shared" si="3"/>
        <v>5.8606217061473828E-2</v>
      </c>
      <c r="P10" s="2">
        <f t="shared" si="4"/>
        <v>5</v>
      </c>
      <c r="Q10" s="2">
        <f t="shared" si="5"/>
        <v>3</v>
      </c>
      <c r="R10" s="2">
        <f t="shared" si="6"/>
        <v>4.2626657629182187E-3</v>
      </c>
      <c r="S10" s="2">
        <f t="shared" si="7"/>
        <v>6.631795915493531E-2</v>
      </c>
      <c r="U10" s="1" t="s">
        <v>59</v>
      </c>
      <c r="V10" s="1">
        <v>2.4559846100000001E-2</v>
      </c>
      <c r="W10" s="1">
        <v>7.3709645300000001E-2</v>
      </c>
      <c r="X10" s="1">
        <v>4.2696705999999999E-3</v>
      </c>
      <c r="Y10" s="1">
        <v>17.263543789</v>
      </c>
      <c r="Z10" s="1">
        <v>4.9241809999999999</v>
      </c>
      <c r="AA10" s="4">
        <v>6.4931389999999998E-4</v>
      </c>
      <c r="AB10" s="4">
        <v>1.7624229999999999E-3</v>
      </c>
    </row>
    <row r="11" spans="1:28">
      <c r="A11" s="1" t="s">
        <v>49</v>
      </c>
      <c r="B11" s="1">
        <v>2.0892687559354198E-2</v>
      </c>
      <c r="C11" s="1">
        <v>4.3407043407043398E-2</v>
      </c>
      <c r="D11" s="1">
        <v>1.8145161290322599E-2</v>
      </c>
      <c r="E11" s="1">
        <v>1.5655577299412901E-2</v>
      </c>
      <c r="F11" s="1">
        <v>1.57016683022571E-2</v>
      </c>
      <c r="G11" s="1">
        <v>1.32352941176471E-2</v>
      </c>
      <c r="H11" s="1">
        <v>9.5238095238095205E-2</v>
      </c>
      <c r="I11" s="1">
        <v>3.5634743875278402E-2</v>
      </c>
      <c r="J11" s="2"/>
      <c r="K11" s="1" t="s">
        <v>49</v>
      </c>
      <c r="L11" s="2">
        <f t="shared" si="0"/>
        <v>2.2760427571678038E-2</v>
      </c>
      <c r="M11" s="2">
        <f t="shared" si="1"/>
        <v>4.8036044410340234E-2</v>
      </c>
      <c r="N11" s="2">
        <f t="shared" si="2"/>
        <v>1.1740707611442695E-2</v>
      </c>
      <c r="O11" s="2">
        <f t="shared" si="3"/>
        <v>4.2384655703693465E-2</v>
      </c>
      <c r="P11" s="2">
        <f t="shared" si="4"/>
        <v>5</v>
      </c>
      <c r="Q11" s="2">
        <f t="shared" si="5"/>
        <v>3</v>
      </c>
      <c r="R11" s="2">
        <f t="shared" si="6"/>
        <v>1.0290994863748557E-2</v>
      </c>
      <c r="S11" s="2">
        <f t="shared" si="7"/>
        <v>4.7961871738029759E-2</v>
      </c>
      <c r="U11" s="1" t="s">
        <v>49</v>
      </c>
      <c r="V11" s="1">
        <v>3.2401242800000001E-2</v>
      </c>
      <c r="W11" s="1">
        <v>4.8036044399999998E-2</v>
      </c>
      <c r="X11" s="1">
        <v>2.2760427600000001E-2</v>
      </c>
      <c r="Y11" s="1">
        <v>2.1105071190000002</v>
      </c>
      <c r="Z11" s="1">
        <v>1.4520527000000001</v>
      </c>
      <c r="AA11" s="4">
        <v>0.17792040000000001</v>
      </c>
      <c r="AB11" s="4">
        <v>0.26003759999999998</v>
      </c>
    </row>
    <row r="12" spans="1:28">
      <c r="A12" s="1" t="s">
        <v>87</v>
      </c>
      <c r="B12" s="1">
        <v>2.75403608736942E-2</v>
      </c>
      <c r="C12" s="1">
        <v>2.45700245700246E-2</v>
      </c>
      <c r="D12" s="1">
        <v>2.0161290322580599E-2</v>
      </c>
      <c r="E12" s="1">
        <v>3.3268101761252403E-2</v>
      </c>
      <c r="F12" s="1">
        <v>3.23846908734053E-2</v>
      </c>
      <c r="G12" s="1">
        <v>2.9411764705882401E-2</v>
      </c>
      <c r="H12" s="1">
        <v>5.0061050061050098E-2</v>
      </c>
      <c r="I12" s="1">
        <v>1.5590200445434301E-2</v>
      </c>
      <c r="J12" s="2"/>
      <c r="K12" s="1" t="s">
        <v>87</v>
      </c>
      <c r="L12" s="2">
        <f t="shared" si="0"/>
        <v>2.758489368019142E-2</v>
      </c>
      <c r="M12" s="2">
        <f t="shared" si="1"/>
        <v>3.1687671737455597E-2</v>
      </c>
      <c r="N12" s="2">
        <f t="shared" si="2"/>
        <v>5.4666766166027213E-3</v>
      </c>
      <c r="O12" s="2">
        <f t="shared" si="3"/>
        <v>1.7347757287841947E-2</v>
      </c>
      <c r="P12" s="2">
        <f t="shared" si="4"/>
        <v>5</v>
      </c>
      <c r="Q12" s="2">
        <f t="shared" si="5"/>
        <v>3</v>
      </c>
      <c r="R12" s="2">
        <f t="shared" si="6"/>
        <v>4.7916652764952074E-3</v>
      </c>
      <c r="S12" s="2">
        <f t="shared" si="7"/>
        <v>1.9630474665137881E-2</v>
      </c>
      <c r="U12" s="1" t="s">
        <v>87</v>
      </c>
      <c r="V12" s="1">
        <v>3.0181979599999999E-2</v>
      </c>
      <c r="W12" s="1">
        <v>3.1687671700000003E-2</v>
      </c>
      <c r="X12" s="1">
        <v>2.7584893700000002E-2</v>
      </c>
      <c r="Y12" s="1">
        <v>1.148732785</v>
      </c>
      <c r="Z12" s="1">
        <v>0.3446729</v>
      </c>
      <c r="AA12" s="4">
        <v>0.73735949999999995</v>
      </c>
      <c r="AB12" s="4">
        <v>0.80410729999999997</v>
      </c>
    </row>
    <row r="13" spans="1:28">
      <c r="A13" s="1" t="s">
        <v>53</v>
      </c>
      <c r="B13" s="1">
        <v>9.4966761633428305E-4</v>
      </c>
      <c r="C13" s="1">
        <v>0</v>
      </c>
      <c r="D13" s="1">
        <v>0</v>
      </c>
      <c r="E13" s="1">
        <v>0</v>
      </c>
      <c r="F13" s="1">
        <v>9.8135426889107004E-4</v>
      </c>
      <c r="G13" s="1">
        <v>1.0294117647058801E-2</v>
      </c>
      <c r="H13" s="1">
        <v>0</v>
      </c>
      <c r="I13" s="1">
        <v>1.5590200445434301E-2</v>
      </c>
      <c r="J13" s="2"/>
      <c r="K13" s="1" t="s">
        <v>53</v>
      </c>
      <c r="L13" s="2">
        <f t="shared" si="0"/>
        <v>3.8620437704507064E-4</v>
      </c>
      <c r="M13" s="2">
        <f t="shared" si="1"/>
        <v>8.6281060308310339E-3</v>
      </c>
      <c r="N13" s="2">
        <f t="shared" si="2"/>
        <v>5.2895077236471411E-4</v>
      </c>
      <c r="O13" s="2">
        <f t="shared" si="3"/>
        <v>7.9275017194106855E-3</v>
      </c>
      <c r="P13" s="2">
        <f t="shared" si="4"/>
        <v>5</v>
      </c>
      <c r="Q13" s="2">
        <f t="shared" si="5"/>
        <v>3</v>
      </c>
      <c r="R13" s="2">
        <f t="shared" si="6"/>
        <v>4.6363727483306416E-4</v>
      </c>
      <c r="S13" s="2">
        <f t="shared" si="7"/>
        <v>8.9706478525494512E-3</v>
      </c>
      <c r="U13" s="1" t="s">
        <v>53</v>
      </c>
      <c r="V13" s="1">
        <v>2.3672140999999999E-3</v>
      </c>
      <c r="W13" s="1">
        <v>8.628106E-3</v>
      </c>
      <c r="X13" s="1">
        <v>3.8620439999999999E-4</v>
      </c>
      <c r="Y13" s="1">
        <v>22.340777431999999</v>
      </c>
      <c r="Z13" s="1">
        <v>2.2738735999999999</v>
      </c>
      <c r="AA13" s="4">
        <v>4.6641170000000003E-2</v>
      </c>
      <c r="AB13" s="4">
        <v>9.8464689999999994E-2</v>
      </c>
    </row>
    <row r="14" spans="1:28">
      <c r="A14" s="1" t="s">
        <v>88</v>
      </c>
      <c r="B14" s="1">
        <v>5.6980056980057E-3</v>
      </c>
      <c r="C14" s="1">
        <v>3.2760032760032801E-3</v>
      </c>
      <c r="D14" s="1">
        <v>0</v>
      </c>
      <c r="E14" s="1">
        <v>1.95694716242661E-3</v>
      </c>
      <c r="F14" s="1">
        <v>6.86947988223749E-3</v>
      </c>
      <c r="G14" s="1">
        <v>1.47058823529412E-3</v>
      </c>
      <c r="H14" s="1">
        <v>0</v>
      </c>
      <c r="I14" s="1">
        <v>0</v>
      </c>
      <c r="J14" s="2"/>
      <c r="K14" s="1" t="s">
        <v>88</v>
      </c>
      <c r="L14" s="2">
        <f t="shared" si="0"/>
        <v>3.560087203734616E-3</v>
      </c>
      <c r="M14" s="2">
        <f t="shared" si="1"/>
        <v>4.901960784313733E-4</v>
      </c>
      <c r="N14" s="2">
        <f t="shared" si="2"/>
        <v>2.7770378984139752E-3</v>
      </c>
      <c r="O14" s="2">
        <f t="shared" si="3"/>
        <v>8.4904451351415684E-4</v>
      </c>
      <c r="P14" s="2">
        <f t="shared" si="4"/>
        <v>5</v>
      </c>
      <c r="Q14" s="2">
        <f t="shared" si="5"/>
        <v>3</v>
      </c>
      <c r="R14" s="2">
        <f t="shared" si="6"/>
        <v>2.4341363139952677E-3</v>
      </c>
      <c r="S14" s="2">
        <f t="shared" si="7"/>
        <v>9.6076665908826308E-4</v>
      </c>
      <c r="U14" s="1" t="s">
        <v>88</v>
      </c>
      <c r="V14" s="1">
        <v>2.9590176000000002E-3</v>
      </c>
      <c r="W14" s="1">
        <v>4.9019609999999996E-4</v>
      </c>
      <c r="X14" s="1">
        <v>3.5600872E-3</v>
      </c>
      <c r="Y14" s="1">
        <v>0.13769215500000001</v>
      </c>
      <c r="Z14" s="1">
        <v>-1.7226497999999999</v>
      </c>
      <c r="AA14" s="4">
        <v>0.11515880000000001</v>
      </c>
      <c r="AB14" s="4">
        <v>0.21880179999999999</v>
      </c>
    </row>
    <row r="15" spans="1:28">
      <c r="A15" s="1" t="s">
        <v>45</v>
      </c>
      <c r="B15" s="1">
        <v>2.5641025641025599E-2</v>
      </c>
      <c r="C15" s="1">
        <v>1.8018018018018001E-2</v>
      </c>
      <c r="D15" s="1">
        <v>8.0645161290322596E-3</v>
      </c>
      <c r="E15" s="1">
        <v>2.34833659491194E-2</v>
      </c>
      <c r="F15" s="1">
        <v>3.04219823356232E-2</v>
      </c>
      <c r="G15" s="1">
        <v>5.1470588235294101E-2</v>
      </c>
      <c r="H15" s="1">
        <v>1.0989010989011E-2</v>
      </c>
      <c r="I15" s="1">
        <v>6.6815144766147003E-3</v>
      </c>
      <c r="J15" s="2"/>
      <c r="K15" s="1" t="s">
        <v>45</v>
      </c>
      <c r="L15" s="2">
        <f t="shared" si="0"/>
        <v>2.1125781614563691E-2</v>
      </c>
      <c r="M15" s="2">
        <f t="shared" si="1"/>
        <v>2.3047037900306599E-2</v>
      </c>
      <c r="N15" s="2">
        <f t="shared" si="2"/>
        <v>8.5530671547524324E-3</v>
      </c>
      <c r="O15" s="2">
        <f t="shared" si="3"/>
        <v>2.4709558712879776E-2</v>
      </c>
      <c r="P15" s="2">
        <f t="shared" si="4"/>
        <v>5</v>
      </c>
      <c r="Q15" s="2">
        <f t="shared" si="5"/>
        <v>3</v>
      </c>
      <c r="R15" s="2">
        <f t="shared" si="6"/>
        <v>7.4969561522057141E-3</v>
      </c>
      <c r="S15" s="2">
        <f t="shared" si="7"/>
        <v>2.7960984134812322E-2</v>
      </c>
      <c r="U15" s="1" t="s">
        <v>45</v>
      </c>
      <c r="V15" s="1">
        <v>2.2932386400000001E-2</v>
      </c>
      <c r="W15" s="1">
        <v>2.3047037900000001E-2</v>
      </c>
      <c r="X15" s="1">
        <v>2.1125781600000001E-2</v>
      </c>
      <c r="Y15" s="1">
        <v>1.0909436779999999</v>
      </c>
      <c r="Z15" s="1">
        <v>-0.12793270000000001</v>
      </c>
      <c r="AA15" s="4">
        <v>0.90080450000000001</v>
      </c>
      <c r="AB15" s="4">
        <v>0.90080450000000001</v>
      </c>
    </row>
    <row r="16" spans="1:28">
      <c r="A16" s="1" t="s">
        <v>79</v>
      </c>
      <c r="B16" s="1">
        <v>9.4966761633428305E-4</v>
      </c>
      <c r="C16" s="1">
        <v>0</v>
      </c>
      <c r="D16" s="1">
        <v>2.0161290322580601E-3</v>
      </c>
      <c r="E16" s="1">
        <v>1.07632093933464E-2</v>
      </c>
      <c r="F16" s="1">
        <v>1.7664376840039301E-2</v>
      </c>
      <c r="G16" s="1">
        <v>1.47058823529412E-3</v>
      </c>
      <c r="H16" s="1">
        <v>0</v>
      </c>
      <c r="I16" s="1">
        <v>0</v>
      </c>
      <c r="J16" s="2"/>
      <c r="K16" s="1" t="s">
        <v>79</v>
      </c>
      <c r="L16" s="2">
        <f t="shared" si="0"/>
        <v>6.2786765763956087E-3</v>
      </c>
      <c r="M16" s="2">
        <f t="shared" si="1"/>
        <v>4.901960784313733E-4</v>
      </c>
      <c r="N16" s="2">
        <f t="shared" si="2"/>
        <v>7.6768260481345808E-3</v>
      </c>
      <c r="O16" s="2">
        <f t="shared" si="3"/>
        <v>8.4904451351415684E-4</v>
      </c>
      <c r="P16" s="2">
        <f t="shared" si="4"/>
        <v>5</v>
      </c>
      <c r="Q16" s="2">
        <f t="shared" si="5"/>
        <v>3</v>
      </c>
      <c r="R16" s="2">
        <f t="shared" si="6"/>
        <v>6.7289110712753994E-3</v>
      </c>
      <c r="S16" s="2">
        <f t="shared" si="7"/>
        <v>9.6076665908826308E-4</v>
      </c>
      <c r="U16" s="1" t="s">
        <v>79</v>
      </c>
      <c r="V16" s="1">
        <v>4.7344281999999998E-3</v>
      </c>
      <c r="W16" s="1">
        <v>4.9019609999999996E-4</v>
      </c>
      <c r="X16" s="1">
        <v>6.2786765999999997E-3</v>
      </c>
      <c r="Y16" s="1">
        <v>7.8073153000000006E-2</v>
      </c>
      <c r="Z16" s="1">
        <v>-1.6333586</v>
      </c>
      <c r="AA16" s="4">
        <v>0.13390199999999999</v>
      </c>
      <c r="AB16" s="4">
        <v>0.2312852</v>
      </c>
    </row>
    <row r="17" spans="1:28">
      <c r="A17" s="1" t="s">
        <v>78</v>
      </c>
      <c r="B17" s="1">
        <v>2.84900284900285E-3</v>
      </c>
      <c r="C17" s="1">
        <v>8.1900081900081905E-4</v>
      </c>
      <c r="D17" s="1">
        <v>0</v>
      </c>
      <c r="E17" s="1">
        <v>9.7847358121330697E-4</v>
      </c>
      <c r="F17" s="1">
        <v>2.9440628066732099E-3</v>
      </c>
      <c r="G17" s="1">
        <v>1.91176470588235E-2</v>
      </c>
      <c r="H17" s="1">
        <v>7.3260073260073303E-3</v>
      </c>
      <c r="I17" s="1">
        <v>0</v>
      </c>
      <c r="J17" s="2"/>
      <c r="K17" s="1" t="s">
        <v>78</v>
      </c>
      <c r="L17" s="2">
        <f t="shared" si="0"/>
        <v>1.5181080111780372E-3</v>
      </c>
      <c r="M17" s="2">
        <f t="shared" si="1"/>
        <v>8.8145514616102764E-3</v>
      </c>
      <c r="N17" s="2">
        <f t="shared" si="2"/>
        <v>1.3123677329453644E-3</v>
      </c>
      <c r="O17" s="2">
        <f t="shared" si="3"/>
        <v>9.6453579508053583E-3</v>
      </c>
      <c r="P17" s="2">
        <f t="shared" si="4"/>
        <v>5</v>
      </c>
      <c r="Q17" s="2">
        <f t="shared" si="5"/>
        <v>3</v>
      </c>
      <c r="R17" s="2">
        <f t="shared" si="6"/>
        <v>1.1503198994519991E-3</v>
      </c>
      <c r="S17" s="2">
        <f t="shared" si="7"/>
        <v>1.091454945718952E-2</v>
      </c>
      <c r="U17" s="1" t="s">
        <v>78</v>
      </c>
      <c r="V17" s="1">
        <v>3.9946738000000001E-3</v>
      </c>
      <c r="W17" s="1">
        <v>8.8145515000000001E-3</v>
      </c>
      <c r="X17" s="1">
        <v>1.518108E-3</v>
      </c>
      <c r="Y17" s="1">
        <v>5.8062742549999999</v>
      </c>
      <c r="Z17" s="1" t="s">
        <v>120</v>
      </c>
      <c r="AA17" s="4">
        <v>0.19174099999999999</v>
      </c>
      <c r="AB17" s="4">
        <v>0.26022000000000001</v>
      </c>
    </row>
    <row r="18" spans="1:28">
      <c r="A18" s="1" t="s">
        <v>83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1.47058823529412E-3</v>
      </c>
      <c r="H18" s="1">
        <v>0</v>
      </c>
      <c r="I18" s="1">
        <v>0</v>
      </c>
      <c r="K18" s="1" t="s">
        <v>83</v>
      </c>
      <c r="L18" s="2">
        <f t="shared" si="0"/>
        <v>0</v>
      </c>
      <c r="M18" s="2">
        <f t="shared" si="1"/>
        <v>4.901960784313733E-4</v>
      </c>
      <c r="N18" s="2">
        <f t="shared" si="2"/>
        <v>0</v>
      </c>
      <c r="O18" s="2">
        <f t="shared" si="3"/>
        <v>8.4904451351415684E-4</v>
      </c>
      <c r="P18" s="2">
        <f t="shared" si="4"/>
        <v>5</v>
      </c>
      <c r="Q18" s="2">
        <f t="shared" si="5"/>
        <v>3</v>
      </c>
      <c r="R18" s="2" t="e">
        <f t="shared" si="6"/>
        <v>#NUM!</v>
      </c>
      <c r="S18" s="2">
        <f t="shared" si="7"/>
        <v>9.6076665908826308E-4</v>
      </c>
      <c r="U18" s="1" t="s">
        <v>83</v>
      </c>
      <c r="V18" s="1">
        <v>1.479509E-4</v>
      </c>
      <c r="W18" s="1">
        <v>4.9019609999999996E-4</v>
      </c>
      <c r="X18" s="1">
        <v>0</v>
      </c>
      <c r="Y18" s="1" t="s">
        <v>119</v>
      </c>
      <c r="Z18" s="1">
        <v>0.74730989999999997</v>
      </c>
      <c r="AA18" s="4">
        <v>0.47179579999999999</v>
      </c>
      <c r="AB18" s="4">
        <v>0.59760800000000003</v>
      </c>
    </row>
    <row r="19" spans="1:28">
      <c r="A19" s="1" t="s">
        <v>84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8.9705882352941205E-2</v>
      </c>
      <c r="H19" s="1">
        <v>6.1050061050061E-2</v>
      </c>
      <c r="I19" s="1">
        <v>8.6859688195991103E-2</v>
      </c>
      <c r="K19" s="1" t="s">
        <v>84</v>
      </c>
      <c r="L19" s="2">
        <f t="shared" si="0"/>
        <v>0</v>
      </c>
      <c r="M19" s="2">
        <f t="shared" si="1"/>
        <v>7.9205210532997769E-2</v>
      </c>
      <c r="N19" s="2">
        <f t="shared" si="2"/>
        <v>0</v>
      </c>
      <c r="O19" s="2">
        <f t="shared" si="3"/>
        <v>1.5787092666339812E-2</v>
      </c>
      <c r="P19" s="2">
        <f t="shared" si="4"/>
        <v>5</v>
      </c>
      <c r="Q19" s="2">
        <f t="shared" si="5"/>
        <v>3</v>
      </c>
      <c r="R19" s="2" t="e">
        <f t="shared" si="6"/>
        <v>#NUM!</v>
      </c>
      <c r="S19" s="2">
        <f t="shared" si="7"/>
        <v>1.7864448843768681E-2</v>
      </c>
      <c r="U19" s="1" t="s">
        <v>84</v>
      </c>
      <c r="V19" s="1">
        <v>2.2192632E-2</v>
      </c>
      <c r="W19" s="1">
        <v>7.9205210499999998E-2</v>
      </c>
      <c r="X19" s="1">
        <v>0</v>
      </c>
      <c r="Y19" s="1" t="s">
        <v>119</v>
      </c>
      <c r="Z19" s="1">
        <v>15.5009599</v>
      </c>
      <c r="AA19" s="4">
        <v>2.07998E-8</v>
      </c>
      <c r="AB19" s="4">
        <v>1.9759810000000001E-7</v>
      </c>
    </row>
    <row r="20" spans="1:28">
      <c r="A20" s="1" t="s">
        <v>85</v>
      </c>
      <c r="B20" s="1">
        <v>0</v>
      </c>
      <c r="C20" s="1">
        <v>0</v>
      </c>
      <c r="D20" s="1">
        <v>2.0161290322580601E-3</v>
      </c>
      <c r="E20" s="1">
        <v>0</v>
      </c>
      <c r="F20" s="1">
        <v>9.8135426889107004E-4</v>
      </c>
      <c r="G20" s="1">
        <v>4.4117647058823503E-3</v>
      </c>
      <c r="H20" s="1">
        <v>0</v>
      </c>
      <c r="I20" s="1">
        <v>0</v>
      </c>
      <c r="K20" s="1" t="s">
        <v>85</v>
      </c>
      <c r="L20" s="2">
        <f t="shared" si="0"/>
        <v>5.9949666022982603E-4</v>
      </c>
      <c r="M20" s="2">
        <f t="shared" si="1"/>
        <v>1.4705882352941168E-3</v>
      </c>
      <c r="N20" s="2">
        <f t="shared" si="2"/>
        <v>8.9872844169567852E-4</v>
      </c>
      <c r="O20" s="2">
        <f t="shared" si="3"/>
        <v>2.547133540542465E-3</v>
      </c>
      <c r="P20" s="2">
        <f t="shared" si="4"/>
        <v>5</v>
      </c>
      <c r="Q20" s="2">
        <f t="shared" si="5"/>
        <v>3</v>
      </c>
      <c r="R20" s="2">
        <f t="shared" si="6"/>
        <v>7.8775573700352809E-4</v>
      </c>
      <c r="S20" s="2">
        <f t="shared" si="7"/>
        <v>2.882299977264783E-3</v>
      </c>
      <c r="U20" s="1" t="s">
        <v>85</v>
      </c>
      <c r="V20" s="1">
        <v>7.3975440000000005E-4</v>
      </c>
      <c r="W20" s="1">
        <v>1.4705882E-3</v>
      </c>
      <c r="X20" s="1">
        <v>5.9949669999999995E-4</v>
      </c>
      <c r="Y20" s="1">
        <v>2.4530382450000001</v>
      </c>
      <c r="Z20" s="1">
        <v>0.3113976</v>
      </c>
      <c r="AA20" s="4">
        <v>0.76178590000000002</v>
      </c>
      <c r="AB20" s="4">
        <v>0.80410729999999997</v>
      </c>
    </row>
    <row r="21" spans="1:28">
      <c r="A21" s="1" t="s">
        <v>86</v>
      </c>
      <c r="B21" s="1">
        <v>0</v>
      </c>
      <c r="C21" s="1">
        <v>0</v>
      </c>
      <c r="D21" s="1">
        <v>0</v>
      </c>
      <c r="E21" s="1">
        <v>0</v>
      </c>
      <c r="F21" s="1">
        <v>9.8135426889107004E-4</v>
      </c>
      <c r="G21" s="1">
        <v>2.94117647058824E-3</v>
      </c>
      <c r="H21" s="1">
        <v>0</v>
      </c>
      <c r="I21" s="1">
        <v>0</v>
      </c>
      <c r="K21" s="1" t="s">
        <v>86</v>
      </c>
      <c r="L21" s="2">
        <f t="shared" si="0"/>
        <v>1.96270853778214E-4</v>
      </c>
      <c r="M21" s="2">
        <f t="shared" si="1"/>
        <v>9.803921568627466E-4</v>
      </c>
      <c r="N21" s="2">
        <f t="shared" si="2"/>
        <v>4.3887497105000794E-4</v>
      </c>
      <c r="O21" s="2">
        <f t="shared" si="3"/>
        <v>1.6980890270283137E-3</v>
      </c>
      <c r="P21" s="2">
        <f t="shared" si="4"/>
        <v>5</v>
      </c>
      <c r="Q21" s="2">
        <f t="shared" si="5"/>
        <v>3</v>
      </c>
      <c r="R21" s="2">
        <f t="shared" si="6"/>
        <v>3.8468380462022654E-4</v>
      </c>
      <c r="S21" s="2">
        <f t="shared" si="7"/>
        <v>1.9215333181765262E-3</v>
      </c>
      <c r="U21" s="1" t="s">
        <v>86</v>
      </c>
      <c r="V21" s="1">
        <v>4.4385259999999999E-4</v>
      </c>
      <c r="W21" s="1">
        <v>9.8039219999999992E-4</v>
      </c>
      <c r="X21" s="1">
        <v>1.962709E-4</v>
      </c>
      <c r="Y21" s="1">
        <v>4.9950980390000002</v>
      </c>
      <c r="Z21" s="1">
        <v>0.60211979999999998</v>
      </c>
      <c r="AA21" s="4">
        <v>0.56027380000000004</v>
      </c>
      <c r="AB21" s="4">
        <v>0.6653251</v>
      </c>
    </row>
  </sheetData>
  <mergeCells count="5">
    <mergeCell ref="U1:AB1"/>
    <mergeCell ref="R1:S1"/>
    <mergeCell ref="L1:M1"/>
    <mergeCell ref="N1:O1"/>
    <mergeCell ref="P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74C4-F17C-A945-88C6-C552EC1F5489}">
  <dimension ref="A1:N22"/>
  <sheetViews>
    <sheetView zoomScale="94" workbookViewId="0">
      <selection activeCell="A22" sqref="A22"/>
    </sheetView>
  </sheetViews>
  <sheetFormatPr defaultColWidth="10.875" defaultRowHeight="15.75"/>
  <cols>
    <col min="1" max="16384" width="10.875" style="1"/>
  </cols>
  <sheetData>
    <row r="1" spans="1:14">
      <c r="A1" s="1" t="s">
        <v>77</v>
      </c>
    </row>
    <row r="2" spans="1:14">
      <c r="A2" s="1" t="s">
        <v>32</v>
      </c>
      <c r="B2" s="1" t="s">
        <v>33</v>
      </c>
      <c r="C2" s="1" t="s">
        <v>34</v>
      </c>
      <c r="D2" s="1" t="s">
        <v>35</v>
      </c>
      <c r="E2" s="1" t="s">
        <v>89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M2" s="1" t="s">
        <v>38</v>
      </c>
    </row>
    <row r="3" spans="1:14">
      <c r="A3" s="1" t="s">
        <v>40</v>
      </c>
      <c r="B3" s="1">
        <v>1452</v>
      </c>
      <c r="C3" s="1">
        <v>488</v>
      </c>
      <c r="D3" s="1">
        <f t="shared" ref="D3:D20" si="0">SUM(B3,C3)</f>
        <v>1940</v>
      </c>
      <c r="F3" s="1" t="s">
        <v>41</v>
      </c>
      <c r="G3" s="1">
        <v>5503</v>
      </c>
      <c r="H3" s="1">
        <v>1035</v>
      </c>
      <c r="I3" s="1">
        <f>SUM(G3,H3)</f>
        <v>6538</v>
      </c>
      <c r="J3" s="1">
        <v>6607</v>
      </c>
      <c r="K3" s="1">
        <f>J3+I3</f>
        <v>13145</v>
      </c>
      <c r="M3" s="1" t="s">
        <v>42</v>
      </c>
      <c r="N3" s="1" t="s">
        <v>58</v>
      </c>
    </row>
    <row r="4" spans="1:14">
      <c r="A4" s="1" t="s">
        <v>43</v>
      </c>
      <c r="B4" s="1">
        <v>648</v>
      </c>
      <c r="C4" s="1">
        <v>141</v>
      </c>
      <c r="D4" s="1">
        <f t="shared" si="0"/>
        <v>789</v>
      </c>
      <c r="M4" s="1" t="s">
        <v>60</v>
      </c>
      <c r="N4" s="1" t="s">
        <v>44</v>
      </c>
    </row>
    <row r="5" spans="1:14">
      <c r="A5" s="1" t="s">
        <v>45</v>
      </c>
      <c r="B5" s="1">
        <v>188</v>
      </c>
      <c r="C5" s="1">
        <v>51</v>
      </c>
      <c r="D5" s="1">
        <f t="shared" si="0"/>
        <v>239</v>
      </c>
    </row>
    <row r="6" spans="1:14" ht="18.75">
      <c r="A6" s="1" t="s">
        <v>47</v>
      </c>
      <c r="B6" s="1">
        <v>610</v>
      </c>
      <c r="C6" s="1">
        <v>180</v>
      </c>
      <c r="D6" s="1">
        <f t="shared" si="0"/>
        <v>790</v>
      </c>
      <c r="M6" s="1" t="s">
        <v>39</v>
      </c>
      <c r="N6" s="1" t="s">
        <v>75</v>
      </c>
    </row>
    <row r="7" spans="1:14" ht="18.75">
      <c r="A7" s="1" t="s">
        <v>49</v>
      </c>
      <c r="B7" s="1">
        <v>113</v>
      </c>
      <c r="C7" s="1">
        <v>97</v>
      </c>
      <c r="D7" s="1">
        <f t="shared" si="0"/>
        <v>210</v>
      </c>
      <c r="N7" s="1" t="s">
        <v>76</v>
      </c>
    </row>
    <row r="8" spans="1:14">
      <c r="A8" s="1" t="s">
        <v>51</v>
      </c>
      <c r="B8" s="1">
        <v>1253</v>
      </c>
      <c r="C8" s="1">
        <v>115</v>
      </c>
      <c r="D8" s="1">
        <f t="shared" si="0"/>
        <v>1368</v>
      </c>
    </row>
    <row r="9" spans="1:14">
      <c r="A9" s="1" t="s">
        <v>52</v>
      </c>
      <c r="B9" s="1">
        <v>144</v>
      </c>
      <c r="C9" s="1">
        <v>144</v>
      </c>
      <c r="D9" s="1">
        <f t="shared" si="0"/>
        <v>288</v>
      </c>
    </row>
    <row r="10" spans="1:14">
      <c r="A10" s="1" t="s">
        <v>59</v>
      </c>
      <c r="B10" s="1">
        <v>33</v>
      </c>
      <c r="C10" s="1">
        <v>2</v>
      </c>
      <c r="D10" s="1">
        <f t="shared" si="0"/>
        <v>35</v>
      </c>
    </row>
    <row r="11" spans="1:14">
      <c r="A11" s="1" t="s">
        <v>55</v>
      </c>
      <c r="B11" s="1">
        <v>788</v>
      </c>
      <c r="C11" s="1">
        <v>317</v>
      </c>
      <c r="D11" s="1">
        <f t="shared" si="0"/>
        <v>1105</v>
      </c>
    </row>
    <row r="12" spans="1:14">
      <c r="A12" s="1" t="s">
        <v>78</v>
      </c>
      <c r="B12" s="1">
        <v>0</v>
      </c>
      <c r="C12" s="1">
        <v>0</v>
      </c>
      <c r="D12" s="1">
        <f t="shared" si="0"/>
        <v>0</v>
      </c>
      <c r="E12" s="1" t="s">
        <v>98</v>
      </c>
    </row>
    <row r="13" spans="1:14">
      <c r="A13" s="1" t="s">
        <v>79</v>
      </c>
      <c r="B13" s="1">
        <v>80</v>
      </c>
      <c r="C13" s="1">
        <v>56</v>
      </c>
      <c r="D13" s="1">
        <f t="shared" si="0"/>
        <v>136</v>
      </c>
    </row>
    <row r="14" spans="1:14">
      <c r="A14" s="1" t="s">
        <v>80</v>
      </c>
      <c r="B14" s="1" t="s">
        <v>81</v>
      </c>
      <c r="C14" s="1" t="s">
        <v>81</v>
      </c>
      <c r="D14" s="1">
        <f t="shared" si="0"/>
        <v>0</v>
      </c>
      <c r="E14" s="1" t="s">
        <v>82</v>
      </c>
    </row>
    <row r="15" spans="1:14">
      <c r="A15" s="1" t="s">
        <v>83</v>
      </c>
      <c r="B15" s="1" t="s">
        <v>81</v>
      </c>
      <c r="C15" s="1" t="s">
        <v>81</v>
      </c>
      <c r="D15" s="1">
        <f t="shared" si="0"/>
        <v>0</v>
      </c>
      <c r="E15" s="1" t="s">
        <v>82</v>
      </c>
    </row>
    <row r="16" spans="1:14">
      <c r="A16" s="1" t="s">
        <v>84</v>
      </c>
      <c r="B16" s="1" t="s">
        <v>81</v>
      </c>
      <c r="C16" s="1" t="s">
        <v>81</v>
      </c>
      <c r="D16" s="1">
        <f t="shared" si="0"/>
        <v>0</v>
      </c>
      <c r="E16" s="1" t="s">
        <v>82</v>
      </c>
    </row>
    <row r="17" spans="1:5">
      <c r="A17" s="1" t="s">
        <v>85</v>
      </c>
      <c r="B17" s="1" t="s">
        <v>81</v>
      </c>
      <c r="C17" s="1" t="s">
        <v>81</v>
      </c>
      <c r="D17" s="1">
        <f t="shared" si="0"/>
        <v>0</v>
      </c>
      <c r="E17" s="1" t="s">
        <v>82</v>
      </c>
    </row>
    <row r="18" spans="1:5">
      <c r="A18" s="1" t="s">
        <v>86</v>
      </c>
      <c r="B18" s="1" t="s">
        <v>81</v>
      </c>
      <c r="C18" s="1" t="s">
        <v>81</v>
      </c>
      <c r="D18" s="1">
        <f t="shared" si="0"/>
        <v>0</v>
      </c>
      <c r="E18" s="1" t="s">
        <v>82</v>
      </c>
    </row>
    <row r="19" spans="1:5">
      <c r="A19" s="1" t="s">
        <v>53</v>
      </c>
      <c r="B19" s="1" t="s">
        <v>81</v>
      </c>
      <c r="C19" s="1" t="s">
        <v>81</v>
      </c>
      <c r="D19" s="1">
        <f t="shared" si="0"/>
        <v>0</v>
      </c>
      <c r="E19" s="1" t="s">
        <v>82</v>
      </c>
    </row>
    <row r="20" spans="1:5">
      <c r="A20" s="1" t="s">
        <v>88</v>
      </c>
      <c r="B20" s="1" t="s">
        <v>81</v>
      </c>
      <c r="C20" s="1" t="s">
        <v>81</v>
      </c>
      <c r="D20" s="1">
        <f t="shared" si="0"/>
        <v>0</v>
      </c>
      <c r="E20" s="1" t="s">
        <v>82</v>
      </c>
    </row>
    <row r="22" spans="1:5">
      <c r="A22" s="49" t="s">
        <v>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0A6E-005D-4A4B-A2AC-6AF4BD7D0B53}">
  <dimension ref="A1:K35"/>
  <sheetViews>
    <sheetView workbookViewId="0">
      <selection activeCell="J7" sqref="J7"/>
    </sheetView>
  </sheetViews>
  <sheetFormatPr defaultColWidth="11" defaultRowHeight="15.75"/>
  <cols>
    <col min="1" max="1" width="15" bestFit="1" customWidth="1"/>
    <col min="3" max="3" width="18.75" customWidth="1"/>
    <col min="4" max="4" width="37.125" customWidth="1"/>
    <col min="7" max="7" width="15" bestFit="1" customWidth="1"/>
    <col min="11" max="11" width="21" bestFit="1" customWidth="1"/>
  </cols>
  <sheetData>
    <row r="1" spans="1:11">
      <c r="A1" s="48" t="s">
        <v>209</v>
      </c>
      <c r="B1" s="48"/>
      <c r="C1" s="48"/>
      <c r="D1" s="48"/>
      <c r="G1" s="48" t="s">
        <v>209</v>
      </c>
      <c r="H1" s="48"/>
      <c r="I1" s="48"/>
      <c r="J1" s="48"/>
      <c r="K1" s="48"/>
    </row>
    <row r="2" spans="1:11">
      <c r="A2" t="s">
        <v>27</v>
      </c>
      <c r="B2" t="s">
        <v>24</v>
      </c>
      <c r="C2" t="s">
        <v>208</v>
      </c>
      <c r="D2" t="s">
        <v>206</v>
      </c>
      <c r="G2" t="s">
        <v>27</v>
      </c>
      <c r="H2" t="s">
        <v>20</v>
      </c>
      <c r="I2" t="s">
        <v>21</v>
      </c>
      <c r="J2" t="s">
        <v>23</v>
      </c>
      <c r="K2" t="s">
        <v>22</v>
      </c>
    </row>
    <row r="3" spans="1:11" ht="18.75">
      <c r="A3" s="2" t="s">
        <v>63</v>
      </c>
      <c r="B3">
        <v>1</v>
      </c>
      <c r="C3">
        <v>15</v>
      </c>
      <c r="D3">
        <v>0</v>
      </c>
      <c r="G3" t="s">
        <v>28</v>
      </c>
      <c r="H3">
        <f>AVERAGE(D3:D5)</f>
        <v>0.14832535885167464</v>
      </c>
      <c r="I3">
        <f>STDEV(D3:D5)</f>
        <v>0.13473806545769113</v>
      </c>
      <c r="J3">
        <f>COUNT(D3:D5)</f>
        <v>3</v>
      </c>
      <c r="K3">
        <f>_xlfn.CONFIDENCE.NORM(0.05,I3,J3)</f>
        <v>0.15246767270894468</v>
      </c>
    </row>
    <row r="4" spans="1:11" ht="18.75">
      <c r="A4" s="2" t="s">
        <v>63</v>
      </c>
      <c r="B4">
        <v>2</v>
      </c>
      <c r="C4">
        <v>11</v>
      </c>
      <c r="D4">
        <v>0.18181818181818182</v>
      </c>
      <c r="G4" t="s">
        <v>30</v>
      </c>
      <c r="H4">
        <f>AVERAGE(D6:D8)</f>
        <v>0.13949275362318839</v>
      </c>
      <c r="I4">
        <f>STDEV(D6:D8)</f>
        <v>0.20511054851969868</v>
      </c>
      <c r="J4">
        <f>COUNT(D6:D8)</f>
        <v>3</v>
      </c>
      <c r="K4">
        <f t="shared" ref="K4:K5" si="0">_xlfn.CONFIDENCE.NORM(0.05,I4,J4)</f>
        <v>0.23210017061342941</v>
      </c>
    </row>
    <row r="5" spans="1:11" ht="18.75">
      <c r="A5" s="2" t="s">
        <v>63</v>
      </c>
      <c r="B5">
        <v>3</v>
      </c>
      <c r="C5">
        <v>19</v>
      </c>
      <c r="D5">
        <v>0.26315789473684209</v>
      </c>
      <c r="G5" t="s">
        <v>29</v>
      </c>
      <c r="H5">
        <f>AVERAGE(D9:D11)</f>
        <v>0</v>
      </c>
      <c r="I5">
        <f>STDEV(D9:D11)</f>
        <v>0</v>
      </c>
      <c r="J5">
        <f>COUNT(D9:D11)</f>
        <v>3</v>
      </c>
      <c r="K5" t="e">
        <f t="shared" si="0"/>
        <v>#NUM!</v>
      </c>
    </row>
    <row r="6" spans="1:11" ht="19.5">
      <c r="A6" t="s">
        <v>65</v>
      </c>
      <c r="B6">
        <v>1</v>
      </c>
      <c r="C6">
        <v>18</v>
      </c>
      <c r="D6">
        <v>0</v>
      </c>
    </row>
    <row r="7" spans="1:11" ht="19.5">
      <c r="A7" t="s">
        <v>65</v>
      </c>
      <c r="B7">
        <v>2</v>
      </c>
      <c r="C7">
        <v>23</v>
      </c>
      <c r="D7">
        <v>4.3478260869565216E-2</v>
      </c>
      <c r="G7" s="9" t="s">
        <v>209</v>
      </c>
      <c r="H7" s="10"/>
      <c r="I7" s="11" t="s">
        <v>211</v>
      </c>
      <c r="J7" s="1" t="s">
        <v>222</v>
      </c>
    </row>
    <row r="8" spans="1:11" ht="19.5">
      <c r="A8" t="s">
        <v>65</v>
      </c>
      <c r="B8">
        <v>3</v>
      </c>
      <c r="C8">
        <v>16</v>
      </c>
      <c r="D8">
        <v>0.375</v>
      </c>
      <c r="G8" s="12" t="s">
        <v>212</v>
      </c>
      <c r="H8" t="s">
        <v>213</v>
      </c>
      <c r="I8" s="13">
        <v>0.99679290269984</v>
      </c>
    </row>
    <row r="9" spans="1:11" ht="18.75">
      <c r="A9" s="2" t="s">
        <v>64</v>
      </c>
      <c r="B9">
        <v>1</v>
      </c>
      <c r="C9">
        <v>13</v>
      </c>
      <c r="D9">
        <v>0</v>
      </c>
      <c r="G9" s="12" t="s">
        <v>212</v>
      </c>
      <c r="H9" t="s">
        <v>214</v>
      </c>
      <c r="I9" s="13">
        <v>0.45405680128501602</v>
      </c>
    </row>
    <row r="10" spans="1:11" ht="18.75">
      <c r="A10" s="2" t="s">
        <v>64</v>
      </c>
      <c r="B10">
        <v>2</v>
      </c>
      <c r="C10">
        <v>28</v>
      </c>
      <c r="D10">
        <v>0</v>
      </c>
      <c r="G10" s="14" t="s">
        <v>213</v>
      </c>
      <c r="H10" s="15" t="s">
        <v>214</v>
      </c>
      <c r="I10" s="16">
        <v>0.492420346969203</v>
      </c>
    </row>
    <row r="11" spans="1:11" ht="18.75">
      <c r="A11" s="2" t="s">
        <v>64</v>
      </c>
      <c r="B11">
        <v>3</v>
      </c>
      <c r="C11">
        <v>17</v>
      </c>
      <c r="D11">
        <v>0</v>
      </c>
    </row>
    <row r="13" spans="1:11">
      <c r="A13" s="48" t="s">
        <v>25</v>
      </c>
      <c r="B13" s="48"/>
      <c r="C13" s="48"/>
      <c r="D13" s="48"/>
      <c r="G13" s="48" t="s">
        <v>25</v>
      </c>
      <c r="H13" s="48"/>
      <c r="I13" s="48"/>
      <c r="J13" s="48"/>
      <c r="K13" s="48"/>
    </row>
    <row r="14" spans="1:11">
      <c r="A14" t="s">
        <v>27</v>
      </c>
      <c r="B14" t="s">
        <v>24</v>
      </c>
      <c r="C14" t="s">
        <v>208</v>
      </c>
      <c r="D14" t="s">
        <v>207</v>
      </c>
      <c r="G14" t="s">
        <v>27</v>
      </c>
      <c r="H14" t="s">
        <v>20</v>
      </c>
      <c r="I14" t="s">
        <v>21</v>
      </c>
      <c r="J14" t="s">
        <v>23</v>
      </c>
      <c r="K14" t="s">
        <v>22</v>
      </c>
    </row>
    <row r="15" spans="1:11" ht="18.75">
      <c r="A15" s="2" t="s">
        <v>63</v>
      </c>
      <c r="B15">
        <v>1</v>
      </c>
      <c r="C15">
        <v>15</v>
      </c>
      <c r="D15">
        <v>0</v>
      </c>
      <c r="G15" t="s">
        <v>28</v>
      </c>
      <c r="H15">
        <f>AVERAGE(D15:D17)</f>
        <v>0</v>
      </c>
      <c r="I15">
        <f>STDEV(D15:D17)</f>
        <v>0</v>
      </c>
      <c r="J15">
        <f>COUNT(D15:D17)</f>
        <v>3</v>
      </c>
      <c r="K15" t="e">
        <f>_xlfn.CONFIDENCE.NORM(0.05,I15,J15)</f>
        <v>#NUM!</v>
      </c>
    </row>
    <row r="16" spans="1:11" ht="18.75">
      <c r="A16" s="2" t="s">
        <v>63</v>
      </c>
      <c r="B16">
        <v>2</v>
      </c>
      <c r="C16">
        <v>11</v>
      </c>
      <c r="D16">
        <v>0</v>
      </c>
      <c r="G16" t="s">
        <v>30</v>
      </c>
      <c r="H16">
        <f>AVERAGE(D18:D20)</f>
        <v>7.0048309178743953E-2</v>
      </c>
      <c r="I16">
        <f>STDEV(D18:D20)</f>
        <v>8.6451836561223586E-2</v>
      </c>
      <c r="J16">
        <f>COUNT(D18:D20)</f>
        <v>3</v>
      </c>
      <c r="K16">
        <f>_xlfn.CONFIDENCE.NORM(0.05,I16,J16)</f>
        <v>9.7827664937365388E-2</v>
      </c>
    </row>
    <row r="17" spans="1:11" ht="18.75">
      <c r="A17" s="2" t="s">
        <v>63</v>
      </c>
      <c r="B17">
        <v>3</v>
      </c>
      <c r="C17">
        <v>19</v>
      </c>
      <c r="D17">
        <v>0</v>
      </c>
      <c r="G17" t="s">
        <v>29</v>
      </c>
      <c r="H17">
        <f>AVERAGE(D21:D23)</f>
        <v>0.46983408748114636</v>
      </c>
      <c r="I17">
        <f>STDEV(D21:D23)</f>
        <v>0.16274397974389915</v>
      </c>
      <c r="J17">
        <f>COUNT(D21:D23)</f>
        <v>3</v>
      </c>
      <c r="K17">
        <f>_xlfn.CONFIDENCE.NORM(0.05,I17,J17)</f>
        <v>0.1841587657849777</v>
      </c>
    </row>
    <row r="18" spans="1:11" ht="19.5">
      <c r="A18" t="s">
        <v>65</v>
      </c>
      <c r="B18">
        <v>1</v>
      </c>
      <c r="C18">
        <v>18</v>
      </c>
      <c r="D18">
        <v>0.16666666666666666</v>
      </c>
    </row>
    <row r="19" spans="1:11" ht="19.5">
      <c r="A19" t="s">
        <v>65</v>
      </c>
      <c r="B19">
        <v>2</v>
      </c>
      <c r="C19">
        <v>23</v>
      </c>
      <c r="D19">
        <v>4.3478260869565216E-2</v>
      </c>
      <c r="G19" s="9" t="s">
        <v>25</v>
      </c>
      <c r="H19" s="10"/>
      <c r="I19" s="11" t="s">
        <v>211</v>
      </c>
      <c r="J19" s="1" t="s">
        <v>222</v>
      </c>
    </row>
    <row r="20" spans="1:11" ht="19.5">
      <c r="A20" t="s">
        <v>65</v>
      </c>
      <c r="B20">
        <v>3</v>
      </c>
      <c r="C20">
        <v>16</v>
      </c>
      <c r="D20">
        <v>0</v>
      </c>
      <c r="G20" s="12" t="s">
        <v>212</v>
      </c>
      <c r="H20" t="s">
        <v>213</v>
      </c>
      <c r="I20" s="13">
        <v>0.71312034645634004</v>
      </c>
    </row>
    <row r="21" spans="1:11" ht="18.75">
      <c r="A21" s="2" t="s">
        <v>64</v>
      </c>
      <c r="B21">
        <v>1</v>
      </c>
      <c r="C21">
        <v>13</v>
      </c>
      <c r="D21">
        <v>0.61538461538461542</v>
      </c>
      <c r="G21" s="12" t="s">
        <v>212</v>
      </c>
      <c r="H21" t="s">
        <v>214</v>
      </c>
      <c r="I21" s="13">
        <v>3.9762431666577596E-3</v>
      </c>
    </row>
    <row r="22" spans="1:11" ht="18.75">
      <c r="A22" s="2" t="s">
        <v>64</v>
      </c>
      <c r="B22">
        <v>2</v>
      </c>
      <c r="C22">
        <v>28</v>
      </c>
      <c r="D22">
        <v>0.5</v>
      </c>
      <c r="G22" s="14" t="s">
        <v>213</v>
      </c>
      <c r="H22" s="15" t="s">
        <v>214</v>
      </c>
      <c r="I22" s="16">
        <v>8.7731663943429808E-3</v>
      </c>
    </row>
    <row r="23" spans="1:11" ht="18.75">
      <c r="A23" s="2" t="s">
        <v>64</v>
      </c>
      <c r="B23">
        <v>3</v>
      </c>
      <c r="C23">
        <v>17</v>
      </c>
      <c r="D23">
        <v>0.29411764705882354</v>
      </c>
    </row>
    <row r="30" spans="1:11">
      <c r="E30" s="2"/>
    </row>
    <row r="31" spans="1:11">
      <c r="E31" s="2"/>
    </row>
    <row r="32" spans="1:11">
      <c r="E32" s="2"/>
    </row>
    <row r="33" spans="5:5">
      <c r="E33" s="2"/>
    </row>
    <row r="34" spans="5:5">
      <c r="E34" s="2"/>
    </row>
    <row r="35" spans="5:5">
      <c r="E35" s="2"/>
    </row>
  </sheetData>
  <mergeCells count="4">
    <mergeCell ref="A1:D1"/>
    <mergeCell ref="A13:D13"/>
    <mergeCell ref="G1:K1"/>
    <mergeCell ref="G13:K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E826-7144-493F-A2E1-467FB49188FE}">
  <dimension ref="A1:BO136"/>
  <sheetViews>
    <sheetView topLeftCell="K22" zoomScale="70" zoomScaleNormal="70" workbookViewId="0">
      <selection activeCell="AV42" sqref="AV42"/>
    </sheetView>
  </sheetViews>
  <sheetFormatPr defaultRowHeight="15.75"/>
  <cols>
    <col min="1" max="1" width="26.75" customWidth="1"/>
    <col min="2" max="2" width="20.75" customWidth="1"/>
    <col min="43" max="45" width="10.875" bestFit="1" customWidth="1"/>
    <col min="48" max="50" width="10.875" bestFit="1" customWidth="1"/>
  </cols>
  <sheetData>
    <row r="1" spans="1:43" ht="16.5" thickBot="1">
      <c r="A1" s="18" t="s">
        <v>223</v>
      </c>
      <c r="AJ1" t="s">
        <v>224</v>
      </c>
    </row>
    <row r="2" spans="1:43" ht="46.5" customHeight="1">
      <c r="A2" s="19" t="s">
        <v>225</v>
      </c>
      <c r="B2" s="20" t="s">
        <v>128</v>
      </c>
      <c r="C2" s="20" t="s">
        <v>226</v>
      </c>
      <c r="D2" s="20" t="s">
        <v>129</v>
      </c>
      <c r="E2" s="20" t="s">
        <v>130</v>
      </c>
      <c r="F2" s="20" t="s">
        <v>131</v>
      </c>
      <c r="G2" s="20" t="s">
        <v>134</v>
      </c>
      <c r="H2" s="20" t="s">
        <v>135</v>
      </c>
      <c r="I2" s="20" t="s">
        <v>136</v>
      </c>
      <c r="J2" s="20" t="s">
        <v>137</v>
      </c>
      <c r="K2" s="20" t="s">
        <v>227</v>
      </c>
      <c r="L2" s="20" t="s">
        <v>138</v>
      </c>
      <c r="M2" s="20" t="s">
        <v>139</v>
      </c>
      <c r="N2" s="20" t="s">
        <v>140</v>
      </c>
      <c r="O2" s="20" t="s">
        <v>141</v>
      </c>
      <c r="P2" s="20" t="s">
        <v>142</v>
      </c>
      <c r="Q2" s="20" t="s">
        <v>143</v>
      </c>
      <c r="R2" s="20" t="s">
        <v>144</v>
      </c>
      <c r="S2" s="20" t="s">
        <v>133</v>
      </c>
      <c r="T2" s="20" t="s">
        <v>132</v>
      </c>
      <c r="U2" s="20" t="s">
        <v>146</v>
      </c>
      <c r="V2" s="20" t="s">
        <v>147</v>
      </c>
      <c r="W2" s="20" t="s">
        <v>145</v>
      </c>
      <c r="X2" s="43" t="s">
        <v>470</v>
      </c>
      <c r="AJ2" s="21" t="s">
        <v>228</v>
      </c>
      <c r="AK2" s="22" t="s">
        <v>229</v>
      </c>
      <c r="AL2" s="22" t="s">
        <v>230</v>
      </c>
      <c r="AM2" s="22" t="s">
        <v>231</v>
      </c>
      <c r="AN2" s="22" t="s">
        <v>232</v>
      </c>
      <c r="AO2" s="23" t="s">
        <v>233</v>
      </c>
      <c r="AQ2" s="20"/>
    </row>
    <row r="3" spans="1:43" ht="16.5" thickBot="1">
      <c r="B3">
        <v>2.9811250273336882</v>
      </c>
      <c r="C3">
        <v>3.7163453669491249</v>
      </c>
      <c r="D3">
        <v>4.3588751158350343</v>
      </c>
      <c r="E3">
        <v>3.7228939293914216</v>
      </c>
      <c r="F3">
        <v>3.6384729850650182</v>
      </c>
      <c r="G3">
        <v>3.5907628572287797</v>
      </c>
      <c r="H3">
        <v>3.3507694400347154</v>
      </c>
      <c r="I3">
        <v>3.1627101811306164</v>
      </c>
      <c r="J3">
        <v>2.939533691848752</v>
      </c>
      <c r="K3">
        <v>3.5424965468264573</v>
      </c>
      <c r="L3">
        <v>3.1888033375464393</v>
      </c>
      <c r="M3">
        <v>4.0057118998895191</v>
      </c>
      <c r="N3">
        <v>4.7777935895870804</v>
      </c>
      <c r="O3">
        <v>1.7376907299811069</v>
      </c>
      <c r="P3">
        <v>1.0287946736245177</v>
      </c>
      <c r="Q3">
        <v>3.4877053233350765</v>
      </c>
      <c r="R3">
        <v>3.1625583267835347</v>
      </c>
      <c r="S3">
        <v>2.9114757246573144</v>
      </c>
      <c r="T3">
        <v>4.3818421831588177</v>
      </c>
      <c r="U3">
        <v>1.0061438575844894</v>
      </c>
      <c r="V3">
        <v>1.0246134515118512</v>
      </c>
      <c r="W3">
        <v>1.6755731619391756</v>
      </c>
      <c r="X3" s="42">
        <v>1.8010507889329723</v>
      </c>
      <c r="Y3" t="s">
        <v>235</v>
      </c>
      <c r="AJ3" s="26" t="s">
        <v>236</v>
      </c>
      <c r="AK3">
        <v>-1.2370000000000001</v>
      </c>
      <c r="AL3" t="s">
        <v>237</v>
      </c>
      <c r="AM3" t="s">
        <v>238</v>
      </c>
      <c r="AN3" t="s">
        <v>239</v>
      </c>
      <c r="AO3" s="27">
        <v>1.8815179795099999E-4</v>
      </c>
    </row>
    <row r="4" spans="1:43">
      <c r="B4">
        <v>2.594340980583921</v>
      </c>
      <c r="C4">
        <v>4.5333044019546156</v>
      </c>
      <c r="D4">
        <v>3.7519583253067013</v>
      </c>
      <c r="E4">
        <v>2.945041460326419</v>
      </c>
      <c r="F4">
        <v>3.1850106396092936</v>
      </c>
      <c r="G4">
        <v>4.2467973647171817</v>
      </c>
      <c r="H4">
        <v>2.9978831582270948</v>
      </c>
      <c r="I4">
        <v>3.377355663823657</v>
      </c>
      <c r="J4">
        <v>3.1562675750467744</v>
      </c>
      <c r="K4">
        <v>3.5537791921931823</v>
      </c>
      <c r="L4">
        <v>3.5140325425890899</v>
      </c>
      <c r="M4">
        <v>3.4652907746002448</v>
      </c>
      <c r="N4">
        <v>3.462960857739418</v>
      </c>
      <c r="O4">
        <v>2.3984925272756206</v>
      </c>
      <c r="P4">
        <v>2.8699570233424545</v>
      </c>
      <c r="Q4">
        <v>3.3314852336184004</v>
      </c>
      <c r="R4">
        <v>2.9616755475734564</v>
      </c>
      <c r="S4">
        <v>3.8683284016518886</v>
      </c>
      <c r="T4">
        <v>4.383195810328651</v>
      </c>
      <c r="U4">
        <v>1.0993987757994788</v>
      </c>
      <c r="V4">
        <v>1.019570974598097</v>
      </c>
      <c r="W4">
        <v>0.38324359296624128</v>
      </c>
      <c r="Y4" s="28" t="s">
        <v>240</v>
      </c>
      <c r="Z4" s="25"/>
      <c r="AB4" s="28" t="s">
        <v>241</v>
      </c>
      <c r="AC4" s="24" t="s">
        <v>242</v>
      </c>
      <c r="AD4" s="24" t="s">
        <v>234</v>
      </c>
      <c r="AE4" s="24" t="s">
        <v>243</v>
      </c>
      <c r="AF4" s="24" t="s">
        <v>244</v>
      </c>
      <c r="AG4" s="24" t="s">
        <v>245</v>
      </c>
      <c r="AH4" s="25" t="s">
        <v>246</v>
      </c>
      <c r="AJ4" s="26" t="s">
        <v>247</v>
      </c>
      <c r="AK4">
        <v>-1.004</v>
      </c>
      <c r="AL4" t="s">
        <v>248</v>
      </c>
      <c r="AM4" t="s">
        <v>238</v>
      </c>
      <c r="AN4" t="s">
        <v>249</v>
      </c>
      <c r="AO4" s="27">
        <v>4.5991352096720001E-3</v>
      </c>
    </row>
    <row r="5" spans="1:43" ht="47.25">
      <c r="B5">
        <v>2.6441580865051426</v>
      </c>
      <c r="C5">
        <v>3.7059757010173437</v>
      </c>
      <c r="D5">
        <v>4.3179649002288478</v>
      </c>
      <c r="E5">
        <v>2.644229545965576</v>
      </c>
      <c r="F5">
        <v>3.1062268006161613</v>
      </c>
      <c r="G5">
        <v>4.2336529317013971</v>
      </c>
      <c r="H5">
        <v>3.0609985408976481</v>
      </c>
      <c r="I5">
        <v>3.3742104659287295</v>
      </c>
      <c r="J5">
        <v>3.4606862737362198</v>
      </c>
      <c r="K5">
        <v>2.816815510706415</v>
      </c>
      <c r="L5">
        <v>2.7839795913687326</v>
      </c>
      <c r="M5">
        <v>3.3280598825010217</v>
      </c>
      <c r="N5">
        <v>2.815003556724351</v>
      </c>
      <c r="O5">
        <v>3.4252379807918403</v>
      </c>
      <c r="P5">
        <v>2.1703570003201951</v>
      </c>
      <c r="Q5">
        <v>2.5812153043074773</v>
      </c>
      <c r="R5">
        <v>3.5541113689321895</v>
      </c>
      <c r="S5">
        <v>3.4912616271633685</v>
      </c>
      <c r="U5">
        <v>0.96524334230256126</v>
      </c>
      <c r="V5">
        <v>1.1834656592479516</v>
      </c>
      <c r="W5">
        <v>1.7216024944134405</v>
      </c>
      <c r="Y5" s="29" t="s">
        <v>250</v>
      </c>
      <c r="Z5" s="27">
        <v>22.15</v>
      </c>
      <c r="AB5" s="26" t="s">
        <v>251</v>
      </c>
      <c r="AC5">
        <v>111.2</v>
      </c>
      <c r="AD5">
        <v>20</v>
      </c>
      <c r="AE5">
        <v>5.5579999999999998</v>
      </c>
      <c r="AF5" t="s">
        <v>252</v>
      </c>
      <c r="AG5" t="s">
        <v>253</v>
      </c>
      <c r="AH5" s="30" t="s">
        <v>254</v>
      </c>
      <c r="AJ5" s="26" t="s">
        <v>255</v>
      </c>
      <c r="AK5">
        <v>-0.2949</v>
      </c>
      <c r="AL5" t="s">
        <v>256</v>
      </c>
      <c r="AM5" t="s">
        <v>257</v>
      </c>
      <c r="AN5" t="s">
        <v>258</v>
      </c>
      <c r="AO5" s="27">
        <v>0.96199214303540304</v>
      </c>
    </row>
    <row r="6" spans="1:43" ht="47.25">
      <c r="B6">
        <v>2.8352471976927198</v>
      </c>
      <c r="C6">
        <v>3.7026943415009379</v>
      </c>
      <c r="D6">
        <v>3.2682636800971934</v>
      </c>
      <c r="E6">
        <v>3.0129871874989003</v>
      </c>
      <c r="F6">
        <v>3.0006812055452365</v>
      </c>
      <c r="G6">
        <v>2.8749423587773992</v>
      </c>
      <c r="H6">
        <v>2.9699603022384893</v>
      </c>
      <c r="I6">
        <v>3.6690721225558978</v>
      </c>
      <c r="J6">
        <v>3.2929581824762999</v>
      </c>
      <c r="K6">
        <v>2.8462264389931486</v>
      </c>
      <c r="L6">
        <v>2.5679925745503107</v>
      </c>
      <c r="M6">
        <v>2.8624311908862041</v>
      </c>
      <c r="N6">
        <v>3.1858505333670952</v>
      </c>
      <c r="O6">
        <v>2.3094889700471128</v>
      </c>
      <c r="P6">
        <v>2.6192696250049958</v>
      </c>
      <c r="Q6">
        <v>3.3747214450278276</v>
      </c>
      <c r="R6">
        <v>3.0457674748674179</v>
      </c>
      <c r="S6">
        <v>3.2273639955346933</v>
      </c>
      <c r="U6">
        <v>0.68894545128660134</v>
      </c>
      <c r="V6">
        <v>1.0903746995828192</v>
      </c>
      <c r="W6">
        <v>0.58838430193010438</v>
      </c>
      <c r="Y6" s="29" t="s">
        <v>259</v>
      </c>
      <c r="Z6" s="30" t="s">
        <v>260</v>
      </c>
      <c r="AB6" s="26" t="s">
        <v>261</v>
      </c>
      <c r="AC6">
        <v>34.119999999999997</v>
      </c>
      <c r="AD6">
        <v>136</v>
      </c>
      <c r="AE6">
        <v>0.25090000000000001</v>
      </c>
      <c r="AH6" s="27"/>
      <c r="AJ6" s="26" t="s">
        <v>262</v>
      </c>
      <c r="AK6">
        <v>-0.38490000000000002</v>
      </c>
      <c r="AL6" t="s">
        <v>263</v>
      </c>
      <c r="AM6" t="s">
        <v>257</v>
      </c>
      <c r="AN6" t="s">
        <v>258</v>
      </c>
      <c r="AO6" s="27">
        <v>0.81804432475087996</v>
      </c>
    </row>
    <row r="7" spans="1:43" ht="32.25" thickBot="1">
      <c r="B7">
        <v>2.9263050257973808</v>
      </c>
      <c r="C7">
        <v>4.0536293335939053</v>
      </c>
      <c r="D7">
        <v>3.8109095057026021</v>
      </c>
      <c r="E7">
        <v>2.9208943080416265</v>
      </c>
      <c r="F7">
        <v>3.14102403991724</v>
      </c>
      <c r="G7">
        <v>3.0632893981293265</v>
      </c>
      <c r="H7">
        <v>2.9942622311071689</v>
      </c>
      <c r="I7">
        <v>3.1528883565275594</v>
      </c>
      <c r="J7">
        <v>3.5360589336308772</v>
      </c>
      <c r="K7">
        <v>2.8490576683103339</v>
      </c>
      <c r="L7">
        <v>2.6326564609886622</v>
      </c>
      <c r="M7">
        <v>3.0184982679142798</v>
      </c>
      <c r="N7">
        <v>3.0095231360682604</v>
      </c>
      <c r="O7">
        <v>2.7669034924338565</v>
      </c>
      <c r="P7">
        <v>1.9932803805785457</v>
      </c>
      <c r="Q7">
        <v>3.1008461862050449</v>
      </c>
      <c r="R7">
        <v>2.9952241980535939</v>
      </c>
      <c r="S7">
        <v>5.9577120606039324</v>
      </c>
      <c r="U7">
        <v>0.91793566356969503</v>
      </c>
      <c r="V7">
        <v>1.0535171989210943</v>
      </c>
      <c r="W7">
        <v>0.75792611042532543</v>
      </c>
      <c r="Y7" s="29" t="s">
        <v>264</v>
      </c>
      <c r="Z7" s="27" t="s">
        <v>265</v>
      </c>
      <c r="AB7" s="31" t="s">
        <v>266</v>
      </c>
      <c r="AC7" s="32">
        <v>145.30000000000001</v>
      </c>
      <c r="AD7" s="32">
        <v>156</v>
      </c>
      <c r="AE7" s="32"/>
      <c r="AF7" s="32"/>
      <c r="AG7" s="32"/>
      <c r="AH7" s="33"/>
      <c r="AJ7" s="26" t="s">
        <v>267</v>
      </c>
      <c r="AK7">
        <v>-0.86609999999999998</v>
      </c>
      <c r="AL7" t="s">
        <v>268</v>
      </c>
      <c r="AM7" t="s">
        <v>238</v>
      </c>
      <c r="AN7" t="s">
        <v>269</v>
      </c>
      <c r="AO7" s="27">
        <v>4.0486518426984003E-2</v>
      </c>
    </row>
    <row r="8" spans="1:43" ht="51" customHeight="1">
      <c r="B8">
        <v>2.510033077889704</v>
      </c>
      <c r="C8">
        <v>3.273688581862551</v>
      </c>
      <c r="D8">
        <v>4.0726770714064919</v>
      </c>
      <c r="E8">
        <v>2.9160262747820251</v>
      </c>
      <c r="F8">
        <v>2.9869458254640304</v>
      </c>
      <c r="G8">
        <v>3.6782228182483916</v>
      </c>
      <c r="H8">
        <v>3.5994707895567739</v>
      </c>
      <c r="I8">
        <v>3.71902271215522</v>
      </c>
      <c r="J8">
        <v>3.0143492973281751</v>
      </c>
      <c r="K8">
        <v>3.1865650578850877</v>
      </c>
      <c r="L8">
        <v>2.7126783679121678</v>
      </c>
      <c r="M8">
        <v>3.3589302889093493</v>
      </c>
      <c r="N8">
        <v>3.0378790039183428</v>
      </c>
      <c r="O8">
        <v>3.2810660507751654</v>
      </c>
      <c r="P8">
        <v>3.1184566502188513</v>
      </c>
      <c r="Q8">
        <v>2.8183481956518701</v>
      </c>
      <c r="R8">
        <v>3.3571310645047001</v>
      </c>
      <c r="U8">
        <v>0.89178040085220966</v>
      </c>
      <c r="V8">
        <v>1.073728931247802</v>
      </c>
      <c r="W8">
        <v>1.1617325308931001</v>
      </c>
      <c r="Y8" s="29" t="s">
        <v>270</v>
      </c>
      <c r="Z8" s="27" t="s">
        <v>238</v>
      </c>
      <c r="AJ8" s="26" t="s">
        <v>271</v>
      </c>
      <c r="AK8">
        <v>-0.44090000000000001</v>
      </c>
      <c r="AL8" t="s">
        <v>272</v>
      </c>
      <c r="AM8" t="s">
        <v>257</v>
      </c>
      <c r="AN8" t="s">
        <v>258</v>
      </c>
      <c r="AO8" s="27">
        <v>0.63124060860884301</v>
      </c>
    </row>
    <row r="9" spans="1:43" ht="39.75" thickBot="1">
      <c r="B9" s="45" t="s">
        <v>469</v>
      </c>
      <c r="C9">
        <v>3.6559740394961961</v>
      </c>
      <c r="D9">
        <v>3.2450041278755899</v>
      </c>
      <c r="E9">
        <v>2.9394563113323264</v>
      </c>
      <c r="F9">
        <v>2.8756586229996799</v>
      </c>
      <c r="H9">
        <v>3.3349488133238987</v>
      </c>
      <c r="I9">
        <v>3.0435377912019255</v>
      </c>
      <c r="J9">
        <v>3.1480118682969023</v>
      </c>
      <c r="K9">
        <v>2.9907879503166921</v>
      </c>
      <c r="L9">
        <v>2.6754585674700215</v>
      </c>
      <c r="M9">
        <v>3.025343826511345</v>
      </c>
      <c r="N9">
        <v>3.3512455555485414</v>
      </c>
      <c r="O9">
        <v>2.7141121644350883</v>
      </c>
      <c r="P9">
        <v>3.7056759694332397</v>
      </c>
      <c r="Q9">
        <v>4.9422062196814291</v>
      </c>
      <c r="R9">
        <v>2.9471514328486199</v>
      </c>
      <c r="U9">
        <v>1.6724448211106948</v>
      </c>
      <c r="V9">
        <v>1.0069090411402208</v>
      </c>
      <c r="W9">
        <v>1.794141349999242</v>
      </c>
      <c r="Y9" s="34" t="s">
        <v>273</v>
      </c>
      <c r="Z9" s="33">
        <v>0.7651</v>
      </c>
      <c r="AJ9" s="26" t="s">
        <v>274</v>
      </c>
      <c r="AK9">
        <v>-0.61050000000000004</v>
      </c>
      <c r="AL9" t="s">
        <v>275</v>
      </c>
      <c r="AM9" t="s">
        <v>257</v>
      </c>
      <c r="AN9" t="s">
        <v>258</v>
      </c>
      <c r="AO9" s="27">
        <v>0.228211788602459</v>
      </c>
    </row>
    <row r="10" spans="1:43">
      <c r="C10">
        <v>5.2459559740793269</v>
      </c>
      <c r="D10">
        <v>3.1924135431829481</v>
      </c>
      <c r="E10">
        <v>3.2456327204209985</v>
      </c>
      <c r="H10">
        <v>3.2068379627706136</v>
      </c>
      <c r="I10">
        <v>3.373244846096596</v>
      </c>
      <c r="J10">
        <v>2.3650189151048977</v>
      </c>
      <c r="K10">
        <v>2.6591965530624591</v>
      </c>
      <c r="L10">
        <v>3.164324003905159</v>
      </c>
      <c r="M10">
        <v>3.0110858715603674</v>
      </c>
      <c r="O10">
        <v>2.8096600984838322</v>
      </c>
      <c r="P10">
        <v>1.4748795409673676</v>
      </c>
      <c r="R10">
        <v>3.6523497536662783</v>
      </c>
      <c r="U10">
        <v>1.0758327139825539</v>
      </c>
      <c r="V10">
        <v>0.85461763717358785</v>
      </c>
      <c r="AJ10" s="26" t="s">
        <v>276</v>
      </c>
      <c r="AK10">
        <v>-0.36559999999999998</v>
      </c>
      <c r="AL10" t="s">
        <v>277</v>
      </c>
      <c r="AM10" t="s">
        <v>257</v>
      </c>
      <c r="AN10" t="s">
        <v>258</v>
      </c>
      <c r="AO10" s="27">
        <v>0.837819422212705</v>
      </c>
    </row>
    <row r="11" spans="1:43">
      <c r="AJ11" s="26" t="s">
        <v>278</v>
      </c>
      <c r="AK11">
        <v>-0.30709999999999998</v>
      </c>
      <c r="AL11" t="s">
        <v>279</v>
      </c>
      <c r="AM11" t="s">
        <v>257</v>
      </c>
      <c r="AN11" t="s">
        <v>258</v>
      </c>
      <c r="AO11" s="27">
        <v>0.94766708965279101</v>
      </c>
    </row>
    <row r="12" spans="1:43">
      <c r="A12" s="18" t="s">
        <v>20</v>
      </c>
      <c r="B12">
        <f>AVERAGE(B3:B8)</f>
        <v>2.7485348993004259</v>
      </c>
      <c r="C12">
        <f>AVERAGE(C3:C10)</f>
        <v>3.9859459675567503</v>
      </c>
      <c r="D12">
        <f t="shared" ref="D12:T12" si="0">AVERAGE(D3:D10)</f>
        <v>3.752258283704426</v>
      </c>
      <c r="E12">
        <f t="shared" si="0"/>
        <v>3.0433952172199117</v>
      </c>
      <c r="F12">
        <f t="shared" si="0"/>
        <v>3.1334314456023797</v>
      </c>
      <c r="G12">
        <f t="shared" si="0"/>
        <v>3.6146112881337467</v>
      </c>
      <c r="H12">
        <f t="shared" si="0"/>
        <v>3.18939140476955</v>
      </c>
      <c r="I12">
        <f t="shared" si="0"/>
        <v>3.3590052674275253</v>
      </c>
      <c r="J12">
        <f t="shared" si="0"/>
        <v>3.1141105921836121</v>
      </c>
      <c r="K12">
        <f t="shared" si="0"/>
        <v>3.0556156147867215</v>
      </c>
      <c r="L12">
        <f t="shared" si="0"/>
        <v>2.9049906807913226</v>
      </c>
      <c r="M12">
        <f t="shared" si="0"/>
        <v>3.2594190003465413</v>
      </c>
      <c r="N12">
        <f t="shared" si="0"/>
        <v>3.3771794618504414</v>
      </c>
      <c r="O12">
        <f t="shared" si="0"/>
        <v>2.6803315017779528</v>
      </c>
      <c r="P12">
        <f t="shared" si="0"/>
        <v>2.372583857936271</v>
      </c>
      <c r="Q12">
        <f t="shared" si="0"/>
        <v>3.3766468439753035</v>
      </c>
      <c r="R12">
        <f t="shared" si="0"/>
        <v>3.2094961459037239</v>
      </c>
      <c r="S12">
        <f t="shared" si="0"/>
        <v>3.8912283619222392</v>
      </c>
      <c r="T12">
        <f t="shared" si="0"/>
        <v>4.3825189967437339</v>
      </c>
      <c r="U12">
        <f>AVERAGE(U3:U10)</f>
        <v>1.0397156283110356</v>
      </c>
      <c r="V12">
        <f>AVERAGE(V3:V10)</f>
        <v>1.038349699177928</v>
      </c>
      <c r="W12">
        <f>AVERAGE(W3:W10)</f>
        <v>1.1546576489380898</v>
      </c>
      <c r="AJ12" s="26" t="s">
        <v>280</v>
      </c>
      <c r="AK12">
        <v>-0.1565</v>
      </c>
      <c r="AL12" t="s">
        <v>281</v>
      </c>
      <c r="AM12" t="s">
        <v>257</v>
      </c>
      <c r="AN12" t="s">
        <v>258</v>
      </c>
      <c r="AO12" s="27">
        <v>0.99998125449472097</v>
      </c>
    </row>
    <row r="13" spans="1:43">
      <c r="A13" s="18" t="s">
        <v>21</v>
      </c>
      <c r="B13">
        <f>STDEV(B3:B8)</f>
        <v>0.19223569421958689</v>
      </c>
      <c r="C13">
        <f t="shared" ref="C13:T13" si="1">STDEV(C3:C10)</f>
        <v>0.62556247657870068</v>
      </c>
      <c r="D13">
        <f t="shared" si="1"/>
        <v>0.47795694676839529</v>
      </c>
      <c r="E13">
        <f t="shared" si="1"/>
        <v>0.31950463149395436</v>
      </c>
      <c r="F13">
        <f t="shared" si="1"/>
        <v>0.24632383876026553</v>
      </c>
      <c r="G13">
        <f t="shared" si="1"/>
        <v>0.57246011525174867</v>
      </c>
      <c r="H13">
        <f t="shared" si="1"/>
        <v>0.22522523736530639</v>
      </c>
      <c r="I13">
        <f t="shared" si="1"/>
        <v>0.24114618751966657</v>
      </c>
      <c r="J13">
        <f t="shared" si="1"/>
        <v>0.36540306999333122</v>
      </c>
      <c r="K13">
        <f t="shared" si="1"/>
        <v>0.33959091965100213</v>
      </c>
      <c r="L13">
        <f t="shared" si="1"/>
        <v>0.34033213554938541</v>
      </c>
      <c r="M13">
        <f t="shared" si="1"/>
        <v>0.36762811112620525</v>
      </c>
      <c r="N13">
        <f t="shared" si="1"/>
        <v>0.65481491430934302</v>
      </c>
      <c r="O13">
        <f t="shared" si="1"/>
        <v>0.54072152920759098</v>
      </c>
      <c r="P13">
        <f t="shared" si="1"/>
        <v>0.8814034243991713</v>
      </c>
      <c r="Q13">
        <f t="shared" si="1"/>
        <v>0.76221477077820543</v>
      </c>
      <c r="R13">
        <f t="shared" si="1"/>
        <v>0.27821819306972678</v>
      </c>
      <c r="S13">
        <f t="shared" si="1"/>
        <v>1.2074232689075886</v>
      </c>
      <c r="T13">
        <f t="shared" si="1"/>
        <v>9.5715895098750776E-4</v>
      </c>
      <c r="U13">
        <f>STDEV(U3:U10)</f>
        <v>0.28576734967725331</v>
      </c>
      <c r="V13">
        <f>STDEV(V3:V10)</f>
        <v>9.2993314834597676E-2</v>
      </c>
      <c r="W13">
        <f>STDEV(W3:W10)</f>
        <v>0.58806319817786479</v>
      </c>
      <c r="AJ13" s="26" t="s">
        <v>282</v>
      </c>
      <c r="AK13">
        <v>-0.51090000000000002</v>
      </c>
      <c r="AL13" t="s">
        <v>283</v>
      </c>
      <c r="AM13" t="s">
        <v>257</v>
      </c>
      <c r="AN13" t="s">
        <v>258</v>
      </c>
      <c r="AO13" s="27">
        <v>0.43817820305246502</v>
      </c>
    </row>
    <row r="14" spans="1:43">
      <c r="A14" s="18" t="s">
        <v>284</v>
      </c>
      <c r="B14">
        <f>COUNT(B3:B8)</f>
        <v>6</v>
      </c>
      <c r="C14">
        <f t="shared" ref="C14:T14" si="2">COUNT(C3:C10)</f>
        <v>8</v>
      </c>
      <c r="D14">
        <f t="shared" si="2"/>
        <v>8</v>
      </c>
      <c r="E14">
        <f t="shared" si="2"/>
        <v>8</v>
      </c>
      <c r="F14">
        <f t="shared" si="2"/>
        <v>7</v>
      </c>
      <c r="G14">
        <f t="shared" si="2"/>
        <v>6</v>
      </c>
      <c r="H14">
        <f t="shared" si="2"/>
        <v>8</v>
      </c>
      <c r="I14">
        <f t="shared" si="2"/>
        <v>8</v>
      </c>
      <c r="J14">
        <f t="shared" si="2"/>
        <v>8</v>
      </c>
      <c r="K14">
        <f t="shared" si="2"/>
        <v>8</v>
      </c>
      <c r="L14">
        <f t="shared" si="2"/>
        <v>8</v>
      </c>
      <c r="M14">
        <f t="shared" si="2"/>
        <v>8</v>
      </c>
      <c r="N14">
        <f t="shared" si="2"/>
        <v>7</v>
      </c>
      <c r="O14">
        <f t="shared" si="2"/>
        <v>8</v>
      </c>
      <c r="P14">
        <f t="shared" si="2"/>
        <v>8</v>
      </c>
      <c r="Q14">
        <f t="shared" si="2"/>
        <v>7</v>
      </c>
      <c r="R14">
        <f t="shared" si="2"/>
        <v>8</v>
      </c>
      <c r="S14">
        <f t="shared" si="2"/>
        <v>5</v>
      </c>
      <c r="T14">
        <f t="shared" si="2"/>
        <v>2</v>
      </c>
      <c r="U14">
        <f>COUNT(U3:U10)</f>
        <v>8</v>
      </c>
      <c r="V14">
        <f>COUNT(V3:V10)</f>
        <v>8</v>
      </c>
      <c r="W14">
        <f>COUNT(W3:W10)</f>
        <v>7</v>
      </c>
      <c r="AJ14" s="26" t="s">
        <v>285</v>
      </c>
      <c r="AK14">
        <v>-0.62860000000000005</v>
      </c>
      <c r="AL14" t="s">
        <v>286</v>
      </c>
      <c r="AM14" t="s">
        <v>257</v>
      </c>
      <c r="AN14" t="s">
        <v>258</v>
      </c>
      <c r="AO14" s="27">
        <v>0.22859204015692899</v>
      </c>
    </row>
    <row r="15" spans="1:43">
      <c r="A15" s="18" t="s">
        <v>22</v>
      </c>
      <c r="B15">
        <f>_xlfn.CONFIDENCE.NORM(0.05,B13,B14)</f>
        <v>0.15381776483184725</v>
      </c>
      <c r="C15">
        <f t="shared" ref="C15:S15" si="3">_xlfn.CONFIDENCE.NORM(0.05,C13,C14)</f>
        <v>0.43348471433003838</v>
      </c>
      <c r="D15">
        <f t="shared" si="3"/>
        <v>0.33120118020040712</v>
      </c>
      <c r="E15">
        <f t="shared" si="3"/>
        <v>0.22140134534245287</v>
      </c>
      <c r="F15">
        <f t="shared" si="3"/>
        <v>0.18247590031789859</v>
      </c>
      <c r="G15">
        <f t="shared" si="3"/>
        <v>0.45805507525997102</v>
      </c>
      <c r="H15">
        <f t="shared" si="3"/>
        <v>0.15607025890232101</v>
      </c>
      <c r="I15">
        <f t="shared" si="3"/>
        <v>0.16710271175542515</v>
      </c>
      <c r="J15">
        <f t="shared" si="3"/>
        <v>0.25320675606643528</v>
      </c>
      <c r="K15">
        <f t="shared" si="3"/>
        <v>0.23532017712937395</v>
      </c>
      <c r="L15">
        <f t="shared" si="3"/>
        <v>0.23583380410349303</v>
      </c>
      <c r="M15">
        <f t="shared" si="3"/>
        <v>0.25474860257412801</v>
      </c>
      <c r="N15">
        <f t="shared" si="3"/>
        <v>0.48508476334065465</v>
      </c>
      <c r="O15">
        <f t="shared" si="3"/>
        <v>0.37469401761850307</v>
      </c>
      <c r="P15">
        <f t="shared" si="3"/>
        <v>0.61077018833485663</v>
      </c>
      <c r="Q15">
        <f t="shared" si="3"/>
        <v>0.56464622845017809</v>
      </c>
      <c r="R15">
        <f t="shared" si="3"/>
        <v>0.19279182888949561</v>
      </c>
      <c r="S15">
        <f t="shared" si="3"/>
        <v>1.0583337112141602</v>
      </c>
      <c r="U15">
        <f>_xlfn.CONFIDENCE.NORM(0.05,U13,U14)</f>
        <v>0.19802303139598848</v>
      </c>
      <c r="V15">
        <f>_xlfn.CONFIDENCE.NORM(0.05,V13,V14)</f>
        <v>6.443989533411125E-2</v>
      </c>
      <c r="W15">
        <f>_xlfn.CONFIDENCE.NORM(0.05,W13,W14)</f>
        <v>0.43563530867089761</v>
      </c>
      <c r="AJ15" s="26" t="s">
        <v>287</v>
      </c>
      <c r="AK15">
        <v>6.8199999999999997E-2</v>
      </c>
      <c r="AL15" t="s">
        <v>288</v>
      </c>
      <c r="AM15" t="s">
        <v>257</v>
      </c>
      <c r="AN15" t="s">
        <v>258</v>
      </c>
      <c r="AO15" s="27">
        <v>0.99999999999123301</v>
      </c>
    </row>
    <row r="16" spans="1:43">
      <c r="T16" s="44" t="s">
        <v>472</v>
      </c>
      <c r="AJ16" s="26" t="s">
        <v>289</v>
      </c>
      <c r="AK16">
        <v>0.376</v>
      </c>
      <c r="AL16" t="s">
        <v>290</v>
      </c>
      <c r="AM16" t="s">
        <v>257</v>
      </c>
      <c r="AN16" t="s">
        <v>258</v>
      </c>
      <c r="AO16" s="27">
        <v>0.81218218527799302</v>
      </c>
    </row>
    <row r="17" spans="1:51">
      <c r="X17" s="44" t="s">
        <v>471</v>
      </c>
      <c r="AJ17" s="26" t="s">
        <v>291</v>
      </c>
      <c r="AK17">
        <v>-0.62809999999999999</v>
      </c>
      <c r="AL17" t="s">
        <v>292</v>
      </c>
      <c r="AM17" t="s">
        <v>257</v>
      </c>
      <c r="AN17" t="s">
        <v>258</v>
      </c>
      <c r="AO17" s="27">
        <v>0.22945349521696201</v>
      </c>
    </row>
    <row r="18" spans="1:51">
      <c r="AJ18" s="26" t="s">
        <v>293</v>
      </c>
      <c r="AK18">
        <v>-0.46100000000000002</v>
      </c>
      <c r="AL18" t="s">
        <v>294</v>
      </c>
      <c r="AM18" t="s">
        <v>257</v>
      </c>
      <c r="AN18" t="s">
        <v>258</v>
      </c>
      <c r="AO18" s="27">
        <v>0.57349130317060104</v>
      </c>
    </row>
    <row r="19" spans="1:51">
      <c r="AJ19" s="26" t="s">
        <v>295</v>
      </c>
      <c r="AK19">
        <v>-1.143</v>
      </c>
      <c r="AL19" t="s">
        <v>296</v>
      </c>
      <c r="AM19" t="s">
        <v>238</v>
      </c>
      <c r="AN19" t="s">
        <v>249</v>
      </c>
      <c r="AO19" s="27">
        <v>3.7927223098169999E-3</v>
      </c>
    </row>
    <row r="20" spans="1:51">
      <c r="AJ20" s="26" t="s">
        <v>297</v>
      </c>
      <c r="AK20">
        <v>1.7090000000000001</v>
      </c>
      <c r="AL20" t="s">
        <v>298</v>
      </c>
      <c r="AM20" t="s">
        <v>238</v>
      </c>
      <c r="AN20" t="s">
        <v>265</v>
      </c>
      <c r="AO20" s="27">
        <v>6.9213699999999997E-8</v>
      </c>
    </row>
    <row r="21" spans="1:51">
      <c r="AJ21" s="26" t="s">
        <v>299</v>
      </c>
      <c r="AK21">
        <v>1.71</v>
      </c>
      <c r="AL21" t="s">
        <v>300</v>
      </c>
      <c r="AM21" t="s">
        <v>238</v>
      </c>
      <c r="AN21" t="s">
        <v>265</v>
      </c>
      <c r="AO21" s="27">
        <v>6.7495944000000006E-8</v>
      </c>
    </row>
    <row r="22" spans="1:51" ht="16.5" thickBot="1">
      <c r="AJ22" s="31" t="s">
        <v>301</v>
      </c>
      <c r="AK22" s="32">
        <v>1.5940000000000001</v>
      </c>
      <c r="AL22" s="32" t="s">
        <v>302</v>
      </c>
      <c r="AM22" s="32" t="s">
        <v>238</v>
      </c>
      <c r="AN22" s="32" t="s">
        <v>265</v>
      </c>
      <c r="AO22" s="33">
        <v>1.249131949E-6</v>
      </c>
    </row>
    <row r="24" spans="1:51" ht="16.5" thickBot="1">
      <c r="A24" s="18" t="s">
        <v>303</v>
      </c>
      <c r="AJ24" t="s">
        <v>304</v>
      </c>
    </row>
    <row r="25" spans="1:51" ht="60.75" thickBot="1">
      <c r="A25" s="19" t="s">
        <v>305</v>
      </c>
      <c r="B25" s="20" t="s">
        <v>128</v>
      </c>
      <c r="C25" s="20" t="s">
        <v>226</v>
      </c>
      <c r="D25" s="20" t="s">
        <v>129</v>
      </c>
      <c r="E25" s="20" t="s">
        <v>130</v>
      </c>
      <c r="F25" s="20" t="s">
        <v>131</v>
      </c>
      <c r="G25" s="20" t="s">
        <v>134</v>
      </c>
      <c r="H25" s="20" t="s">
        <v>135</v>
      </c>
      <c r="I25" s="20" t="s">
        <v>136</v>
      </c>
      <c r="J25" s="20" t="s">
        <v>137</v>
      </c>
      <c r="K25" s="20" t="s">
        <v>227</v>
      </c>
      <c r="L25" s="20" t="s">
        <v>138</v>
      </c>
      <c r="M25" s="20" t="s">
        <v>139</v>
      </c>
      <c r="N25" s="20" t="s">
        <v>140</v>
      </c>
      <c r="O25" s="20" t="s">
        <v>141</v>
      </c>
      <c r="P25" s="20" t="s">
        <v>142</v>
      </c>
      <c r="Q25" s="20" t="s">
        <v>143</v>
      </c>
      <c r="R25" s="20" t="s">
        <v>144</v>
      </c>
      <c r="S25" s="20" t="s">
        <v>133</v>
      </c>
      <c r="T25" s="20" t="s">
        <v>132</v>
      </c>
      <c r="Y25" t="s">
        <v>306</v>
      </c>
      <c r="AJ25" s="21" t="s">
        <v>228</v>
      </c>
      <c r="AK25" s="22" t="s">
        <v>229</v>
      </c>
      <c r="AL25" s="22" t="s">
        <v>230</v>
      </c>
      <c r="AM25" s="22" t="s">
        <v>231</v>
      </c>
      <c r="AN25" s="22" t="s">
        <v>232</v>
      </c>
      <c r="AO25" s="23" t="s">
        <v>233</v>
      </c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>
      <c r="B26">
        <v>4.8410872072877025</v>
      </c>
      <c r="C26">
        <v>20.059247644471586</v>
      </c>
      <c r="D26">
        <v>19.576882837473718</v>
      </c>
      <c r="E26">
        <v>5.6839427000970133</v>
      </c>
      <c r="F26">
        <v>9.4211119067719054</v>
      </c>
      <c r="G26">
        <v>18.381729234076719</v>
      </c>
      <c r="H26">
        <v>4.2599122606145112</v>
      </c>
      <c r="I26">
        <v>5.6833599734434328</v>
      </c>
      <c r="J26">
        <v>4.1092025122111409</v>
      </c>
      <c r="K26">
        <v>9.6276445904001999</v>
      </c>
      <c r="L26">
        <v>2.4415227125814201</v>
      </c>
      <c r="M26">
        <v>8.4544374329024166</v>
      </c>
      <c r="N26">
        <v>5.9914163740057687</v>
      </c>
      <c r="O26">
        <v>10.770107968236623</v>
      </c>
      <c r="P26">
        <v>2.628110062432913</v>
      </c>
      <c r="Q26">
        <v>9.5338821427044405</v>
      </c>
      <c r="R26">
        <v>6.3595307752286567</v>
      </c>
      <c r="S26">
        <v>33.789494942665655</v>
      </c>
      <c r="T26">
        <v>19.66596160218414</v>
      </c>
      <c r="Y26" s="28" t="s">
        <v>240</v>
      </c>
      <c r="Z26" s="25"/>
      <c r="AB26" s="28" t="s">
        <v>241</v>
      </c>
      <c r="AC26" s="24" t="s">
        <v>242</v>
      </c>
      <c r="AD26" s="24" t="s">
        <v>234</v>
      </c>
      <c r="AE26" s="24" t="s">
        <v>243</v>
      </c>
      <c r="AF26" s="24" t="s">
        <v>244</v>
      </c>
      <c r="AG26" s="24" t="s">
        <v>245</v>
      </c>
      <c r="AH26" s="25" t="s">
        <v>246</v>
      </c>
      <c r="AJ26" s="26" t="s">
        <v>236</v>
      </c>
      <c r="AK26">
        <v>-16.850000000000001</v>
      </c>
      <c r="AL26" t="s">
        <v>307</v>
      </c>
      <c r="AM26" t="s">
        <v>238</v>
      </c>
      <c r="AN26" t="s">
        <v>239</v>
      </c>
      <c r="AO26" s="27">
        <v>5.5722201422900004E-4</v>
      </c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1">
      <c r="B27">
        <v>3.8919674579876156</v>
      </c>
      <c r="C27">
        <v>40.412453945623923</v>
      </c>
      <c r="D27">
        <v>17.042386523371889</v>
      </c>
      <c r="E27">
        <v>5.5555256698272482</v>
      </c>
      <c r="F27">
        <v>5.7462568320945548</v>
      </c>
      <c r="G27">
        <v>6.5578434632219231</v>
      </c>
      <c r="H27">
        <v>3.6150407353764202</v>
      </c>
      <c r="I27">
        <v>5.7109631697993795</v>
      </c>
      <c r="J27">
        <v>14.521127595808013</v>
      </c>
      <c r="K27">
        <v>13.074471081919958</v>
      </c>
      <c r="L27">
        <v>3.667211983916522</v>
      </c>
      <c r="M27">
        <v>16.800479614969582</v>
      </c>
      <c r="N27">
        <v>3.7431886150605589</v>
      </c>
      <c r="O27">
        <v>17.210183621259105</v>
      </c>
      <c r="P27">
        <v>2.6365040058210583</v>
      </c>
      <c r="Q27">
        <v>7.8484052497014423</v>
      </c>
      <c r="R27">
        <v>6.8420837445385123</v>
      </c>
      <c r="S27">
        <v>7.0194014446457205</v>
      </c>
      <c r="T27">
        <v>14.851584492126994</v>
      </c>
      <c r="Y27" s="26" t="s">
        <v>250</v>
      </c>
      <c r="Z27" s="27">
        <v>4.9560000000000004</v>
      </c>
      <c r="AB27" s="26" t="s">
        <v>251</v>
      </c>
      <c r="AC27">
        <v>4017</v>
      </c>
      <c r="AD27">
        <v>17</v>
      </c>
      <c r="AE27">
        <v>236.3</v>
      </c>
      <c r="AF27" t="s">
        <v>308</v>
      </c>
      <c r="AG27" t="s">
        <v>309</v>
      </c>
      <c r="AH27" s="27" t="s">
        <v>310</v>
      </c>
      <c r="AJ27" s="26" t="s">
        <v>247</v>
      </c>
      <c r="AK27">
        <v>-9.0739999999999998</v>
      </c>
      <c r="AL27" t="s">
        <v>311</v>
      </c>
      <c r="AM27" t="s">
        <v>257</v>
      </c>
      <c r="AN27" t="s">
        <v>258</v>
      </c>
      <c r="AO27" s="27">
        <v>0.13790091510274399</v>
      </c>
      <c r="AQ27" s="37"/>
      <c r="AR27" s="37"/>
      <c r="AS27" s="37"/>
      <c r="AT27" s="37"/>
      <c r="AU27" s="37"/>
      <c r="AV27" s="37"/>
      <c r="AW27" s="37"/>
      <c r="AX27" s="37"/>
      <c r="AY27" s="37"/>
    </row>
    <row r="28" spans="1:51">
      <c r="B28">
        <v>6.6572536884398161</v>
      </c>
      <c r="C28">
        <v>21.019151773969039</v>
      </c>
      <c r="D28">
        <v>4.7488416823892257</v>
      </c>
      <c r="E28">
        <v>8.4688628031283955</v>
      </c>
      <c r="F28">
        <v>12.982232982386522</v>
      </c>
      <c r="G28">
        <v>4.2911068344162722</v>
      </c>
      <c r="H28">
        <v>3.2337998681858684</v>
      </c>
      <c r="I28">
        <v>5.9718898569541237</v>
      </c>
      <c r="J28">
        <v>3.1271297709732657</v>
      </c>
      <c r="K28">
        <v>5.9609544441694959</v>
      </c>
      <c r="L28">
        <v>3.8030301945429046</v>
      </c>
      <c r="M28">
        <v>7.0191377586485597</v>
      </c>
      <c r="N28">
        <v>8.3037864771369616</v>
      </c>
      <c r="O28">
        <v>4.9272859145912351</v>
      </c>
      <c r="P28">
        <v>10.60883672620507</v>
      </c>
      <c r="Q28">
        <v>22.361389123286042</v>
      </c>
      <c r="R28">
        <v>8.4501058364282535</v>
      </c>
      <c r="S28">
        <v>7.8904584847755936</v>
      </c>
      <c r="Y28" s="26" t="s">
        <v>259</v>
      </c>
      <c r="Z28" s="27">
        <v>7.6908460000000004E-8</v>
      </c>
      <c r="AB28" s="26" t="s">
        <v>261</v>
      </c>
      <c r="AC28">
        <v>5340</v>
      </c>
      <c r="AD28">
        <v>112</v>
      </c>
      <c r="AE28">
        <v>47.68</v>
      </c>
      <c r="AH28" s="27"/>
      <c r="AJ28" s="26" t="s">
        <v>255</v>
      </c>
      <c r="AK28">
        <v>-0.79359999999999997</v>
      </c>
      <c r="AL28" t="s">
        <v>312</v>
      </c>
      <c r="AM28" t="s">
        <v>257</v>
      </c>
      <c r="AN28" t="s">
        <v>258</v>
      </c>
      <c r="AO28" s="27">
        <v>0.99999999998424804</v>
      </c>
      <c r="AQ28" s="37"/>
      <c r="AR28" s="37"/>
      <c r="AS28" s="37"/>
      <c r="AT28" s="37"/>
      <c r="AU28" s="37"/>
      <c r="AV28" s="37"/>
      <c r="AW28" s="37"/>
      <c r="AX28" s="37"/>
      <c r="AY28" s="37"/>
    </row>
    <row r="29" spans="1:51" ht="16.5" thickBot="1">
      <c r="B29">
        <v>7.8937574873395571</v>
      </c>
      <c r="C29">
        <v>24.356549864538287</v>
      </c>
      <c r="D29">
        <v>6.4637418760646241</v>
      </c>
      <c r="E29">
        <v>4.5557842443945225</v>
      </c>
      <c r="F29">
        <v>14.074229955709525</v>
      </c>
      <c r="G29">
        <v>6.7214704826364633</v>
      </c>
      <c r="H29">
        <v>3.8463755998493125</v>
      </c>
      <c r="I29">
        <v>8.2959790252259253</v>
      </c>
      <c r="J29">
        <v>6.5430666563182402</v>
      </c>
      <c r="K29">
        <v>5.6119953759121453</v>
      </c>
      <c r="L29">
        <v>5.7104948563198983</v>
      </c>
      <c r="M29">
        <v>6.1967988688633353</v>
      </c>
      <c r="N29">
        <v>7.0662064066709762</v>
      </c>
      <c r="O29">
        <v>32.443738964807892</v>
      </c>
      <c r="P29">
        <v>27.481658722374775</v>
      </c>
      <c r="R29">
        <v>6.1070661586391948</v>
      </c>
      <c r="S29">
        <v>15.029001172515642</v>
      </c>
      <c r="Y29" s="26" t="s">
        <v>264</v>
      </c>
      <c r="Z29" s="27" t="s">
        <v>265</v>
      </c>
      <c r="AB29" s="31" t="s">
        <v>266</v>
      </c>
      <c r="AC29" s="32">
        <v>9357</v>
      </c>
      <c r="AD29" s="32">
        <v>129</v>
      </c>
      <c r="AE29" s="32"/>
      <c r="AF29" s="32"/>
      <c r="AG29" s="32"/>
      <c r="AH29" s="33"/>
      <c r="AJ29" s="26" t="s">
        <v>262</v>
      </c>
      <c r="AK29">
        <v>-6.03</v>
      </c>
      <c r="AL29" t="s">
        <v>313</v>
      </c>
      <c r="AM29" t="s">
        <v>257</v>
      </c>
      <c r="AN29" t="s">
        <v>258</v>
      </c>
      <c r="AO29" s="27">
        <v>0.67866726883392803</v>
      </c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51">
      <c r="B30">
        <v>8.4420133118317029</v>
      </c>
      <c r="C30">
        <v>17.319014333996392</v>
      </c>
      <c r="D30">
        <v>28.524077217311781</v>
      </c>
      <c r="E30">
        <v>5.6350416281878015</v>
      </c>
      <c r="F30">
        <v>20.919462538155294</v>
      </c>
      <c r="G30">
        <v>5.4118183339580392</v>
      </c>
      <c r="H30">
        <v>3.7507833643651587</v>
      </c>
      <c r="I30">
        <v>10.465705530441662</v>
      </c>
      <c r="J30">
        <v>6.6922693740444954</v>
      </c>
      <c r="K30">
        <v>6.8881595577210231</v>
      </c>
      <c r="L30">
        <v>3.2181304602942751</v>
      </c>
      <c r="M30">
        <v>28.217124781554563</v>
      </c>
      <c r="N30">
        <v>4.6740640530697837</v>
      </c>
      <c r="O30">
        <v>37.713499033937033</v>
      </c>
      <c r="P30">
        <v>20.736003582599245</v>
      </c>
      <c r="R30">
        <v>5.3779022788485342</v>
      </c>
      <c r="S30">
        <v>4.4549418451539173</v>
      </c>
      <c r="Y30" s="26" t="s">
        <v>270</v>
      </c>
      <c r="Z30" s="27" t="s">
        <v>238</v>
      </c>
      <c r="AJ30" s="26" t="s">
        <v>267</v>
      </c>
      <c r="AK30">
        <v>-1.4670000000000001</v>
      </c>
      <c r="AL30" t="s">
        <v>314</v>
      </c>
      <c r="AM30" t="s">
        <v>257</v>
      </c>
      <c r="AN30" t="s">
        <v>258</v>
      </c>
      <c r="AO30" s="27">
        <v>0.99999989375799303</v>
      </c>
      <c r="AQ30" s="37"/>
      <c r="AR30" s="37"/>
      <c r="AS30" s="37"/>
      <c r="AT30" s="37"/>
      <c r="AU30" s="37"/>
      <c r="AV30" s="37"/>
      <c r="AW30" s="37"/>
      <c r="AX30" s="37"/>
      <c r="AY30" s="37"/>
    </row>
    <row r="31" spans="1:51" ht="39.75" thickBot="1">
      <c r="B31" s="45" t="s">
        <v>473</v>
      </c>
      <c r="C31">
        <v>8.6861415761686054</v>
      </c>
      <c r="D31">
        <v>23.806116094283176</v>
      </c>
      <c r="E31">
        <v>9.7548533865832017</v>
      </c>
      <c r="F31">
        <v>18.424531853192331</v>
      </c>
      <c r="G31">
        <v>5.5070518788892491</v>
      </c>
      <c r="H31">
        <v>6.5229162271699233</v>
      </c>
      <c r="I31">
        <v>4.5026304796636145</v>
      </c>
      <c r="J31">
        <v>7.0231977717680252</v>
      </c>
      <c r="K31">
        <v>12.538059549871456</v>
      </c>
      <c r="L31">
        <v>1.8855093826850362</v>
      </c>
      <c r="M31">
        <v>31.037973932373315</v>
      </c>
      <c r="N31">
        <v>12.520911030930579</v>
      </c>
      <c r="O31">
        <v>20.37919786127204</v>
      </c>
      <c r="R31">
        <v>5.9174344562661778</v>
      </c>
      <c r="Y31" s="31" t="s">
        <v>273</v>
      </c>
      <c r="Z31" s="33">
        <v>0.42930000000000001</v>
      </c>
      <c r="AJ31" s="26" t="s">
        <v>271</v>
      </c>
      <c r="AK31">
        <v>2.0659999999999998</v>
      </c>
      <c r="AL31" t="s">
        <v>315</v>
      </c>
      <c r="AM31" t="s">
        <v>257</v>
      </c>
      <c r="AN31" t="s">
        <v>258</v>
      </c>
      <c r="AO31" s="27">
        <v>0.99997524623407896</v>
      </c>
      <c r="AQ31" s="37"/>
      <c r="AR31" s="37"/>
      <c r="AS31" s="37"/>
      <c r="AT31" s="37"/>
      <c r="AU31" s="37"/>
      <c r="AV31" s="37"/>
      <c r="AW31" s="37"/>
      <c r="AX31" s="37"/>
      <c r="AY31" s="37"/>
    </row>
    <row r="32" spans="1:51">
      <c r="C32">
        <v>45.122312519656766</v>
      </c>
      <c r="D32">
        <v>14.952018461855999</v>
      </c>
      <c r="E32">
        <v>12.29456482382969</v>
      </c>
      <c r="F32">
        <v>5.0590565976828454</v>
      </c>
      <c r="H32">
        <v>4.7233340322338053</v>
      </c>
      <c r="I32">
        <v>10.199398897560364</v>
      </c>
      <c r="J32">
        <v>6.797036949367226</v>
      </c>
      <c r="K32">
        <v>7.7163140582327854</v>
      </c>
      <c r="L32">
        <v>3.1687310849111183</v>
      </c>
      <c r="M32">
        <v>15.567538095640396</v>
      </c>
      <c r="N32">
        <v>4.6871743812389157</v>
      </c>
      <c r="O32">
        <v>7.8423782249615179</v>
      </c>
      <c r="AJ32" s="26" t="s">
        <v>274</v>
      </c>
      <c r="AK32">
        <v>-0.45879999999999999</v>
      </c>
      <c r="AL32" t="s">
        <v>316</v>
      </c>
      <c r="AM32" t="s">
        <v>257</v>
      </c>
      <c r="AN32" t="s">
        <v>258</v>
      </c>
      <c r="AO32" s="27">
        <v>0.999999999999997</v>
      </c>
      <c r="AQ32" s="37"/>
      <c r="AR32" s="37"/>
      <c r="AS32" s="37"/>
      <c r="AT32" s="37"/>
      <c r="AU32" s="37"/>
      <c r="AV32" s="37"/>
      <c r="AW32" s="37"/>
      <c r="AX32" s="37"/>
      <c r="AY32" s="37"/>
    </row>
    <row r="33" spans="1:65">
      <c r="C33">
        <v>8.5657966624738542</v>
      </c>
      <c r="D33">
        <v>18.664295891714282</v>
      </c>
      <c r="E33">
        <v>5.1619589344720715</v>
      </c>
      <c r="I33">
        <v>4.5357791310526121</v>
      </c>
      <c r="J33">
        <v>6.9732900900700576</v>
      </c>
      <c r="K33">
        <v>6.1319266428635935</v>
      </c>
      <c r="L33">
        <v>3.1302692964000149</v>
      </c>
      <c r="M33">
        <v>28.646127566121798</v>
      </c>
      <c r="N33">
        <v>7.6115017769246549</v>
      </c>
      <c r="AJ33" s="26" t="s">
        <v>276</v>
      </c>
      <c r="AK33">
        <v>-0.62809999999999999</v>
      </c>
      <c r="AL33" t="s">
        <v>317</v>
      </c>
      <c r="AM33" t="s">
        <v>257</v>
      </c>
      <c r="AN33" t="s">
        <v>258</v>
      </c>
      <c r="AO33" s="27">
        <v>0.99999999999966904</v>
      </c>
      <c r="AQ33" s="37"/>
      <c r="AR33" s="37"/>
      <c r="AS33" s="37"/>
      <c r="AT33" s="37"/>
      <c r="AU33" s="37"/>
      <c r="AV33" s="37"/>
      <c r="AW33" s="37"/>
      <c r="AX33" s="37"/>
      <c r="AY33" s="37"/>
    </row>
    <row r="34" spans="1:65">
      <c r="D34">
        <v>14.96988201691611</v>
      </c>
      <c r="I34">
        <v>5.8703332975694869</v>
      </c>
      <c r="L34">
        <v>3.4827556200539211</v>
      </c>
      <c r="N34">
        <v>6.3867758048570087</v>
      </c>
      <c r="AJ34" s="26" t="s">
        <v>278</v>
      </c>
      <c r="AK34">
        <v>-2.0979999999999999</v>
      </c>
      <c r="AL34" t="s">
        <v>318</v>
      </c>
      <c r="AM34" t="s">
        <v>257</v>
      </c>
      <c r="AN34" t="s">
        <v>258</v>
      </c>
      <c r="AO34" s="27">
        <v>0.99995641532052504</v>
      </c>
      <c r="AQ34" s="37"/>
      <c r="AR34" s="37"/>
      <c r="AS34" s="37"/>
      <c r="AT34" s="37"/>
      <c r="AU34" s="37"/>
      <c r="AV34" s="37"/>
      <c r="AW34" s="37"/>
      <c r="AX34" s="37"/>
      <c r="AY34" s="37"/>
    </row>
    <row r="35" spans="1:65">
      <c r="D35">
        <v>13.91383917901898</v>
      </c>
      <c r="L35">
        <v>5.5931463178021295</v>
      </c>
      <c r="AJ35" s="26" t="s">
        <v>280</v>
      </c>
      <c r="AK35">
        <v>2.7349999999999999</v>
      </c>
      <c r="AL35" t="s">
        <v>319</v>
      </c>
      <c r="AM35" t="s">
        <v>257</v>
      </c>
      <c r="AN35" t="s">
        <v>258</v>
      </c>
      <c r="AO35" s="27">
        <v>0.99821923201805096</v>
      </c>
      <c r="AQ35" s="37"/>
      <c r="AR35" s="37"/>
      <c r="AS35" s="37"/>
      <c r="AT35" s="37"/>
      <c r="AU35" s="37"/>
      <c r="AV35" s="37"/>
      <c r="AW35" s="37"/>
      <c r="AX35" s="37"/>
      <c r="AY35" s="37"/>
    </row>
    <row r="36" spans="1:65">
      <c r="D36">
        <v>6.9476388931767472</v>
      </c>
      <c r="AJ36" s="26" t="s">
        <v>282</v>
      </c>
      <c r="AK36">
        <v>-11.4</v>
      </c>
      <c r="AL36" t="s">
        <v>320</v>
      </c>
      <c r="AM36" t="s">
        <v>238</v>
      </c>
      <c r="AN36" t="s">
        <v>269</v>
      </c>
      <c r="AO36" s="27">
        <v>4.5998732989273997E-2</v>
      </c>
      <c r="AQ36" s="37"/>
      <c r="AR36" s="37"/>
      <c r="AS36" s="37"/>
      <c r="AT36" s="37"/>
      <c r="AU36" s="37"/>
      <c r="AV36" s="37"/>
      <c r="AW36" s="37"/>
      <c r="AX36" s="37"/>
      <c r="AY36" s="37"/>
    </row>
    <row r="37" spans="1:65">
      <c r="AJ37" s="26" t="s">
        <v>285</v>
      </c>
      <c r="AK37">
        <v>-0.43090000000000001</v>
      </c>
      <c r="AL37" t="s">
        <v>321</v>
      </c>
      <c r="AM37" t="s">
        <v>257</v>
      </c>
      <c r="AN37" t="s">
        <v>258</v>
      </c>
      <c r="AO37" s="27">
        <v>0.999999999999999</v>
      </c>
      <c r="AQ37" s="37"/>
      <c r="AR37" s="37"/>
      <c r="AS37" s="37"/>
      <c r="AT37" s="37"/>
      <c r="AU37" s="37"/>
      <c r="AV37" s="37"/>
      <c r="AW37" s="37"/>
      <c r="AX37" s="37"/>
      <c r="AY37" s="37"/>
    </row>
    <row r="38" spans="1:65">
      <c r="A38" s="18" t="s">
        <v>20</v>
      </c>
      <c r="B38">
        <f>AVERAGE(B26:B36)</f>
        <v>6.3452158305772786</v>
      </c>
      <c r="C38">
        <f t="shared" ref="C38:T38" si="4">AVERAGE(C26:C36)</f>
        <v>23.192583540112306</v>
      </c>
      <c r="D38">
        <f t="shared" si="4"/>
        <v>15.419065515779687</v>
      </c>
      <c r="E38">
        <f t="shared" si="4"/>
        <v>7.1388167738149928</v>
      </c>
      <c r="F38">
        <f t="shared" si="4"/>
        <v>12.375268952284712</v>
      </c>
      <c r="G38">
        <f t="shared" si="4"/>
        <v>7.8118367045331114</v>
      </c>
      <c r="H38">
        <f t="shared" si="4"/>
        <v>4.2788802982564285</v>
      </c>
      <c r="I38">
        <f t="shared" si="4"/>
        <v>6.8040043735234006</v>
      </c>
      <c r="J38">
        <f t="shared" si="4"/>
        <v>6.9732900900700576</v>
      </c>
      <c r="K38">
        <f t="shared" si="4"/>
        <v>8.4436906626363317</v>
      </c>
      <c r="L38">
        <f t="shared" si="4"/>
        <v>3.6100801909507241</v>
      </c>
      <c r="M38">
        <f t="shared" si="4"/>
        <v>17.742452256384247</v>
      </c>
      <c r="N38">
        <f t="shared" si="4"/>
        <v>6.7761138799883565</v>
      </c>
      <c r="O38">
        <f t="shared" si="4"/>
        <v>18.755198798437924</v>
      </c>
      <c r="P38">
        <f t="shared" si="4"/>
        <v>12.818222619886612</v>
      </c>
      <c r="Q38">
        <f t="shared" si="4"/>
        <v>13.247892171897307</v>
      </c>
      <c r="R38">
        <f t="shared" si="4"/>
        <v>6.509020541658221</v>
      </c>
      <c r="S38">
        <f t="shared" si="4"/>
        <v>13.636659577951306</v>
      </c>
      <c r="T38">
        <f t="shared" si="4"/>
        <v>17.258773047155568</v>
      </c>
      <c r="AJ38" s="26" t="s">
        <v>287</v>
      </c>
      <c r="AK38">
        <v>-12.41</v>
      </c>
      <c r="AL38" t="s">
        <v>322</v>
      </c>
      <c r="AM38" t="s">
        <v>238</v>
      </c>
      <c r="AN38" t="s">
        <v>269</v>
      </c>
      <c r="AO38" s="27">
        <v>2.882150395669E-2</v>
      </c>
      <c r="AQ38" s="37"/>
      <c r="AR38" s="37"/>
      <c r="AS38" s="37"/>
      <c r="AT38" s="37"/>
      <c r="AU38" s="37"/>
      <c r="AV38" s="37"/>
      <c r="AW38" s="37"/>
      <c r="AX38" s="37"/>
      <c r="AY38" s="37"/>
    </row>
    <row r="39" spans="1:65">
      <c r="A39" s="18" t="s">
        <v>21</v>
      </c>
      <c r="B39">
        <f>STDEV(B26:B36)</f>
        <v>1.9476100134443783</v>
      </c>
      <c r="C39">
        <f t="shared" ref="C39:T39" si="5">STDEV(C26:C36)</f>
        <v>13.374880159764487</v>
      </c>
      <c r="D39">
        <f>STDEV(D26:D36)</f>
        <v>7.3555438788085041</v>
      </c>
      <c r="E39">
        <f t="shared" si="5"/>
        <v>2.7427629682137247</v>
      </c>
      <c r="F39">
        <f t="shared" si="5"/>
        <v>6.0422058369844649</v>
      </c>
      <c r="G39">
        <f t="shared" si="5"/>
        <v>5.2526504875759228</v>
      </c>
      <c r="H39">
        <f t="shared" si="5"/>
        <v>1.0979085355532301</v>
      </c>
      <c r="I39">
        <f t="shared" si="5"/>
        <v>2.2808620749320836</v>
      </c>
      <c r="J39">
        <f t="shared" si="5"/>
        <v>3.3861781798311013</v>
      </c>
      <c r="K39">
        <f t="shared" si="5"/>
        <v>2.97813975333833</v>
      </c>
      <c r="L39">
        <f t="shared" si="5"/>
        <v>1.216520607408196</v>
      </c>
      <c r="M39">
        <f t="shared" si="5"/>
        <v>10.320272461751815</v>
      </c>
      <c r="N39">
        <f t="shared" si="5"/>
        <v>2.6188441191082035</v>
      </c>
      <c r="O39">
        <f t="shared" si="5"/>
        <v>12.422293318319262</v>
      </c>
      <c r="P39">
        <f t="shared" si="5"/>
        <v>11.069042275667208</v>
      </c>
      <c r="Q39">
        <f t="shared" si="5"/>
        <v>7.9373848402002398</v>
      </c>
      <c r="R39">
        <f t="shared" si="5"/>
        <v>1.0669639502693429</v>
      </c>
      <c r="S39">
        <f t="shared" si="5"/>
        <v>11.928812399857893</v>
      </c>
      <c r="T39">
        <f t="shared" si="5"/>
        <v>3.4042787017106919</v>
      </c>
      <c r="AJ39" s="26" t="s">
        <v>289</v>
      </c>
      <c r="AK39">
        <v>-6.4729999999999999</v>
      </c>
      <c r="AL39" t="s">
        <v>323</v>
      </c>
      <c r="AM39" t="s">
        <v>257</v>
      </c>
      <c r="AN39" t="s">
        <v>258</v>
      </c>
      <c r="AO39" s="27">
        <v>0.68572052113902304</v>
      </c>
      <c r="AQ39" s="37"/>
      <c r="AR39" s="37"/>
      <c r="AS39" s="37"/>
      <c r="AT39" s="37"/>
      <c r="AU39" s="37"/>
      <c r="AV39" s="37"/>
      <c r="AW39" s="37"/>
      <c r="AX39" s="37"/>
      <c r="AY39" s="37"/>
    </row>
    <row r="40" spans="1:65">
      <c r="A40" s="18" t="s">
        <v>284</v>
      </c>
      <c r="B40">
        <f>COUNT(B26:B36)</f>
        <v>5</v>
      </c>
      <c r="C40">
        <f t="shared" ref="C40:T40" si="6">COUNT(C26:C36)</f>
        <v>8</v>
      </c>
      <c r="D40">
        <f t="shared" si="6"/>
        <v>11</v>
      </c>
      <c r="E40">
        <f t="shared" si="6"/>
        <v>8</v>
      </c>
      <c r="F40">
        <f t="shared" si="6"/>
        <v>7</v>
      </c>
      <c r="G40">
        <f t="shared" si="6"/>
        <v>6</v>
      </c>
      <c r="H40">
        <f t="shared" si="6"/>
        <v>7</v>
      </c>
      <c r="I40">
        <f t="shared" si="6"/>
        <v>9</v>
      </c>
      <c r="J40">
        <f t="shared" si="6"/>
        <v>8</v>
      </c>
      <c r="K40">
        <f t="shared" si="6"/>
        <v>8</v>
      </c>
      <c r="L40">
        <f t="shared" si="6"/>
        <v>10</v>
      </c>
      <c r="M40">
        <f t="shared" si="6"/>
        <v>8</v>
      </c>
      <c r="N40">
        <f t="shared" si="6"/>
        <v>9</v>
      </c>
      <c r="O40">
        <f t="shared" si="6"/>
        <v>7</v>
      </c>
      <c r="P40">
        <f t="shared" si="6"/>
        <v>5</v>
      </c>
      <c r="Q40">
        <f t="shared" si="6"/>
        <v>3</v>
      </c>
      <c r="R40">
        <f t="shared" si="6"/>
        <v>6</v>
      </c>
      <c r="S40">
        <f t="shared" si="6"/>
        <v>5</v>
      </c>
      <c r="T40">
        <f t="shared" si="6"/>
        <v>2</v>
      </c>
      <c r="AJ40" s="26" t="s">
        <v>291</v>
      </c>
      <c r="AK40">
        <v>-6.9029999999999996</v>
      </c>
      <c r="AL40" t="s">
        <v>324</v>
      </c>
      <c r="AM40" t="s">
        <v>257</v>
      </c>
      <c r="AN40" t="s">
        <v>258</v>
      </c>
      <c r="AO40" s="27">
        <v>0.77052122596487704</v>
      </c>
      <c r="AQ40" s="37"/>
      <c r="AR40" s="37"/>
      <c r="AS40" s="37"/>
      <c r="AT40" s="37"/>
      <c r="AU40" s="37"/>
      <c r="AV40" s="37"/>
      <c r="AW40" s="37"/>
      <c r="AX40" s="37"/>
      <c r="AY40" s="37"/>
    </row>
    <row r="41" spans="1:65">
      <c r="A41" s="18" t="s">
        <v>22</v>
      </c>
      <c r="B41">
        <f>_xlfn.CONFIDENCE.NORM(0.05,B39,B40)</f>
        <v>1.7071240770366563</v>
      </c>
      <c r="C41">
        <f t="shared" ref="C41:S41" si="7">_xlfn.CONFIDENCE.NORM(0.05,C39,C40)</f>
        <v>9.2681487818181143</v>
      </c>
      <c r="D41">
        <f t="shared" si="7"/>
        <v>4.3467687786365108</v>
      </c>
      <c r="E41">
        <f t="shared" si="7"/>
        <v>1.9006028434660369</v>
      </c>
      <c r="F41">
        <f>_xlfn.CONFIDENCE.NORM(0.05,F39,F40)</f>
        <v>4.4760464742629509</v>
      </c>
      <c r="G41">
        <f t="shared" si="7"/>
        <v>4.2029185096027764</v>
      </c>
      <c r="H41">
        <f t="shared" si="7"/>
        <v>0.81332707991273123</v>
      </c>
      <c r="I41">
        <f t="shared" si="7"/>
        <v>1.4901358401900602</v>
      </c>
      <c r="J41">
        <f t="shared" si="7"/>
        <v>2.3464586446786768</v>
      </c>
      <c r="K41">
        <f t="shared" si="7"/>
        <v>2.0637076367996983</v>
      </c>
      <c r="L41">
        <f t="shared" si="7"/>
        <v>0.75399342916772749</v>
      </c>
      <c r="M41">
        <f t="shared" si="7"/>
        <v>7.15145253653625</v>
      </c>
      <c r="N41">
        <f t="shared" si="7"/>
        <v>1.7109467181922005</v>
      </c>
      <c r="O41">
        <f t="shared" si="7"/>
        <v>9.2023945740771538</v>
      </c>
      <c r="P41">
        <f t="shared" si="7"/>
        <v>9.702265057217403</v>
      </c>
      <c r="Q41">
        <f t="shared" si="7"/>
        <v>8.9818314510430639</v>
      </c>
      <c r="R41">
        <f t="shared" si="7"/>
        <v>0.85373328118304559</v>
      </c>
      <c r="S41">
        <f t="shared" si="7"/>
        <v>10.455872950784867</v>
      </c>
      <c r="AJ41" s="26" t="s">
        <v>293</v>
      </c>
      <c r="AK41">
        <v>-0.1638</v>
      </c>
      <c r="AL41" t="s">
        <v>325</v>
      </c>
      <c r="AM41" t="s">
        <v>257</v>
      </c>
      <c r="AN41" t="s">
        <v>258</v>
      </c>
      <c r="AO41" s="27" t="s">
        <v>326</v>
      </c>
      <c r="AQ41" s="37"/>
      <c r="AR41" s="37"/>
      <c r="AS41" s="37"/>
      <c r="AT41" s="37"/>
      <c r="AU41" s="37"/>
      <c r="AV41" s="37"/>
      <c r="AW41" s="37"/>
      <c r="AX41" s="37"/>
      <c r="AY41" s="37"/>
    </row>
    <row r="42" spans="1:65" ht="16.5" thickBot="1">
      <c r="T42" s="44" t="s">
        <v>472</v>
      </c>
      <c r="AJ42" s="31" t="s">
        <v>295</v>
      </c>
      <c r="AK42" s="32">
        <v>-7.2910000000000004</v>
      </c>
      <c r="AL42" s="32" t="s">
        <v>327</v>
      </c>
      <c r="AM42" s="32" t="s">
        <v>257</v>
      </c>
      <c r="AN42" s="32" t="s">
        <v>258</v>
      </c>
      <c r="AO42" s="33">
        <v>0.542768289011065</v>
      </c>
      <c r="AQ42" s="37"/>
      <c r="AR42" s="37"/>
      <c r="AS42" s="37"/>
      <c r="AT42" s="37"/>
      <c r="AU42" s="37"/>
      <c r="AV42" s="37"/>
      <c r="AW42" s="37"/>
      <c r="AX42" s="37"/>
      <c r="AY42" s="37"/>
    </row>
    <row r="44" spans="1:65">
      <c r="A44" s="18" t="s">
        <v>328</v>
      </c>
    </row>
    <row r="45" spans="1:65" s="40" customFormat="1" ht="28.5" customHeight="1" thickBot="1">
      <c r="A45" s="38" t="s">
        <v>225</v>
      </c>
      <c r="B45" s="39" t="s">
        <v>128</v>
      </c>
      <c r="C45" s="39" t="s">
        <v>329</v>
      </c>
      <c r="D45" s="39" t="s">
        <v>148</v>
      </c>
      <c r="E45" s="39" t="s">
        <v>149</v>
      </c>
      <c r="F45" s="39" t="s">
        <v>150</v>
      </c>
      <c r="G45" s="39" t="s">
        <v>151</v>
      </c>
      <c r="H45" s="39" t="s">
        <v>152</v>
      </c>
      <c r="I45" s="39" t="s">
        <v>153</v>
      </c>
      <c r="J45" s="39" t="s">
        <v>154</v>
      </c>
      <c r="K45" s="39" t="s">
        <v>155</v>
      </c>
      <c r="L45" s="39" t="s">
        <v>156</v>
      </c>
      <c r="M45" s="39" t="s">
        <v>157</v>
      </c>
      <c r="N45" s="39" t="s">
        <v>158</v>
      </c>
      <c r="O45" s="39" t="s">
        <v>159</v>
      </c>
      <c r="P45" s="39" t="s">
        <v>160</v>
      </c>
      <c r="Q45" s="39" t="s">
        <v>161</v>
      </c>
      <c r="R45" s="39" t="s">
        <v>162</v>
      </c>
      <c r="S45" s="39" t="s">
        <v>163</v>
      </c>
      <c r="T45" s="39" t="s">
        <v>164</v>
      </c>
      <c r="U45" s="39" t="s">
        <v>165</v>
      </c>
      <c r="V45" s="39" t="s">
        <v>166</v>
      </c>
      <c r="W45" s="39" t="s">
        <v>167</v>
      </c>
      <c r="X45" s="39" t="s">
        <v>168</v>
      </c>
      <c r="Y45" s="39" t="s">
        <v>169</v>
      </c>
      <c r="Z45" s="39" t="s">
        <v>170</v>
      </c>
      <c r="AA45" s="39" t="s">
        <v>171</v>
      </c>
      <c r="AB45" s="39" t="s">
        <v>172</v>
      </c>
      <c r="AC45" s="39" t="s">
        <v>173</v>
      </c>
      <c r="AD45" s="39" t="s">
        <v>174</v>
      </c>
      <c r="AE45" s="39" t="s">
        <v>175</v>
      </c>
      <c r="AF45" s="39" t="s">
        <v>176</v>
      </c>
      <c r="AG45" s="39" t="s">
        <v>177</v>
      </c>
      <c r="AH45" s="39" t="s">
        <v>178</v>
      </c>
      <c r="AI45" s="39" t="s">
        <v>179</v>
      </c>
      <c r="AJ45" s="39" t="s">
        <v>180</v>
      </c>
      <c r="AK45" s="39" t="s">
        <v>181</v>
      </c>
      <c r="AL45" s="39" t="s">
        <v>182</v>
      </c>
      <c r="AM45" s="39" t="s">
        <v>183</v>
      </c>
      <c r="AN45" s="39" t="s">
        <v>184</v>
      </c>
      <c r="AO45" s="39" t="s">
        <v>185</v>
      </c>
      <c r="AP45" s="39" t="s">
        <v>186</v>
      </c>
      <c r="AQ45" s="39" t="s">
        <v>187</v>
      </c>
      <c r="AR45" s="39" t="s">
        <v>188</v>
      </c>
      <c r="AS45" s="39" t="s">
        <v>189</v>
      </c>
      <c r="AT45" s="39" t="s">
        <v>190</v>
      </c>
      <c r="AU45" s="39" t="s">
        <v>191</v>
      </c>
      <c r="AV45" s="43" t="s">
        <v>133</v>
      </c>
      <c r="AW45" s="43" t="s">
        <v>132</v>
      </c>
      <c r="AX45" s="43" t="s">
        <v>474</v>
      </c>
      <c r="AZ45" s="40" t="s">
        <v>330</v>
      </c>
      <c r="BH45" s="40" t="s">
        <v>330</v>
      </c>
    </row>
    <row r="46" spans="1:65">
      <c r="B46" s="35">
        <v>7.021416549319591</v>
      </c>
      <c r="C46">
        <v>5.4597508734050377</v>
      </c>
      <c r="D46">
        <v>6.6357197936798151</v>
      </c>
      <c r="E46">
        <v>6.5462549114076998</v>
      </c>
      <c r="F46">
        <v>5.1193093872009845</v>
      </c>
      <c r="G46">
        <v>5.7732944043203505</v>
      </c>
      <c r="H46">
        <v>6.2442233969514458</v>
      </c>
      <c r="I46">
        <v>4.2783311982758354</v>
      </c>
      <c r="J46">
        <v>5.471800382607154</v>
      </c>
      <c r="K46">
        <v>5.3971064122365187</v>
      </c>
      <c r="L46">
        <v>3.5285121817660299</v>
      </c>
      <c r="M46">
        <v>6.5855698544909744</v>
      </c>
      <c r="N46">
        <v>5.1697740276454676</v>
      </c>
      <c r="O46">
        <v>8.7987140366611651</v>
      </c>
      <c r="P46">
        <v>5.4044329958431181</v>
      </c>
      <c r="Q46">
        <v>4.6763123568993619</v>
      </c>
      <c r="R46">
        <v>4.8156136125608429</v>
      </c>
      <c r="S46">
        <v>4.0791100807101088</v>
      </c>
      <c r="T46">
        <v>4.1990487529811338</v>
      </c>
      <c r="U46">
        <v>4.4356332896990711</v>
      </c>
      <c r="V46">
        <v>4.729727828969347</v>
      </c>
      <c r="W46">
        <v>4.9932381532380408</v>
      </c>
      <c r="X46">
        <v>3.8945045146148245</v>
      </c>
      <c r="Y46">
        <v>3.3719381889518463</v>
      </c>
      <c r="Z46">
        <v>4.8263813696961364</v>
      </c>
      <c r="AA46">
        <v>5.8812250472751435</v>
      </c>
      <c r="AB46">
        <v>4.5550635719737329</v>
      </c>
      <c r="AC46">
        <v>5.9232078190957234</v>
      </c>
      <c r="AD46">
        <v>6.952177371961314</v>
      </c>
      <c r="AE46">
        <v>8.5314729666930216</v>
      </c>
      <c r="AF46">
        <v>4.9478532434835332</v>
      </c>
      <c r="AG46">
        <v>4.96442487128036</v>
      </c>
      <c r="AH46">
        <v>4.3096219192271672</v>
      </c>
      <c r="AI46">
        <v>3.9373319845316108</v>
      </c>
      <c r="AJ46">
        <v>4.4373740915117601</v>
      </c>
      <c r="AK46">
        <v>4.5540050696327512</v>
      </c>
      <c r="AL46">
        <v>5.3735932944092948</v>
      </c>
      <c r="AM46">
        <v>3.0298108336056622</v>
      </c>
      <c r="AN46">
        <v>2.0679293717105556</v>
      </c>
      <c r="AO46">
        <v>3.7717369969158296</v>
      </c>
      <c r="AP46">
        <v>4.3687081150345488</v>
      </c>
      <c r="AQ46">
        <v>1.2637062606834977</v>
      </c>
      <c r="AR46">
        <v>2.2959992427459639</v>
      </c>
      <c r="AS46">
        <v>2.9180089071509316</v>
      </c>
      <c r="AT46">
        <v>2.9814673300636363</v>
      </c>
      <c r="AU46">
        <v>2.3831864796579132</v>
      </c>
      <c r="AV46" s="42">
        <v>4.7359353604679342</v>
      </c>
      <c r="AW46" s="42">
        <v>6.1144068804153564</v>
      </c>
      <c r="AX46" s="42">
        <v>3.3882706783685546</v>
      </c>
      <c r="AZ46" s="28" t="s">
        <v>241</v>
      </c>
      <c r="BA46" s="24" t="s">
        <v>242</v>
      </c>
      <c r="BB46" s="24" t="s">
        <v>234</v>
      </c>
      <c r="BC46" s="24" t="s">
        <v>243</v>
      </c>
      <c r="BD46" s="24" t="s">
        <v>244</v>
      </c>
      <c r="BE46" s="24" t="s">
        <v>245</v>
      </c>
      <c r="BF46" s="25" t="s">
        <v>246</v>
      </c>
      <c r="BH46" s="28" t="s">
        <v>228</v>
      </c>
      <c r="BI46" s="24" t="s">
        <v>229</v>
      </c>
      <c r="BJ46" s="24" t="s">
        <v>230</v>
      </c>
      <c r="BK46" s="24" t="s">
        <v>231</v>
      </c>
      <c r="BL46" s="24" t="s">
        <v>232</v>
      </c>
      <c r="BM46" s="25" t="s">
        <v>233</v>
      </c>
    </row>
    <row r="47" spans="1:65">
      <c r="B47" s="35">
        <v>5.950252406799537</v>
      </c>
      <c r="C47">
        <v>6.3683729631210033</v>
      </c>
      <c r="D47">
        <v>8.0315000553348082</v>
      </c>
      <c r="E47">
        <v>5.6751446283895284</v>
      </c>
      <c r="F47">
        <v>6.4637428641750283</v>
      </c>
      <c r="G47">
        <v>5.5336434691819392</v>
      </c>
      <c r="H47">
        <v>4.8831244770638946</v>
      </c>
      <c r="I47">
        <v>7.815029880432065</v>
      </c>
      <c r="J47">
        <v>6.0744477713103588</v>
      </c>
      <c r="K47">
        <v>4.8190506359378924</v>
      </c>
      <c r="L47">
        <v>7.1211132805012749</v>
      </c>
      <c r="M47">
        <v>5.5813077414751442</v>
      </c>
      <c r="N47">
        <v>5.6627610793134586</v>
      </c>
      <c r="O47">
        <v>2.9649863701319426</v>
      </c>
      <c r="P47">
        <v>6.7592109206763062</v>
      </c>
      <c r="Q47">
        <v>5.9315549592090306</v>
      </c>
      <c r="R47">
        <v>5.6710307992834039</v>
      </c>
      <c r="S47">
        <v>1.4401633826737263</v>
      </c>
      <c r="T47">
        <v>6.5804756943921019</v>
      </c>
      <c r="U47">
        <v>5.3380696776893473</v>
      </c>
      <c r="V47">
        <v>5.5138661217260445</v>
      </c>
      <c r="W47">
        <v>3.6549830666101988</v>
      </c>
      <c r="X47">
        <v>3.4318349371413039</v>
      </c>
      <c r="Y47">
        <v>3.339643055714367</v>
      </c>
      <c r="Z47">
        <v>4.6303488163124236</v>
      </c>
      <c r="AA47">
        <v>5.2810659871833483</v>
      </c>
      <c r="AB47">
        <v>4.2957430669367653</v>
      </c>
      <c r="AC47">
        <v>5.7512585396960105</v>
      </c>
      <c r="AD47">
        <v>7.8720525376619541</v>
      </c>
      <c r="AE47">
        <v>5.169150189952278</v>
      </c>
      <c r="AF47">
        <v>7.2107780186074102</v>
      </c>
      <c r="AG47">
        <v>6.2393113028805889</v>
      </c>
      <c r="AH47">
        <v>5.6847253472031873</v>
      </c>
      <c r="AI47">
        <v>5.0265053592942053</v>
      </c>
      <c r="AJ47">
        <v>5.0516711057020105</v>
      </c>
      <c r="AK47">
        <v>6.3341424254171397</v>
      </c>
      <c r="AL47">
        <v>4.0159905941099918</v>
      </c>
      <c r="AM47">
        <v>5.7285514350043911</v>
      </c>
      <c r="AN47">
        <v>3.1815088216068856</v>
      </c>
      <c r="AO47">
        <v>3.887649147209737</v>
      </c>
      <c r="AP47">
        <v>5.8052861108068639</v>
      </c>
      <c r="AQ47">
        <v>2.0019876018968819</v>
      </c>
      <c r="AR47">
        <v>3.3920809226100546</v>
      </c>
      <c r="AS47">
        <v>2.8829618700258024</v>
      </c>
      <c r="AT47">
        <v>1.4685730495103499</v>
      </c>
      <c r="AU47">
        <v>2.2889660822922901</v>
      </c>
      <c r="AV47" s="42">
        <v>3.7159673589563296</v>
      </c>
      <c r="AW47" s="42">
        <v>5.5584583379594035</v>
      </c>
      <c r="AX47" s="42">
        <v>1.1410344268209383</v>
      </c>
      <c r="AZ47" s="26" t="s">
        <v>251</v>
      </c>
      <c r="BA47">
        <v>624.1</v>
      </c>
      <c r="BB47">
        <v>45</v>
      </c>
      <c r="BC47">
        <v>13.87</v>
      </c>
      <c r="BD47" t="s">
        <v>331</v>
      </c>
      <c r="BE47" t="s">
        <v>332</v>
      </c>
      <c r="BF47" s="27" t="s">
        <v>254</v>
      </c>
      <c r="BH47" s="26" t="s">
        <v>333</v>
      </c>
      <c r="BI47">
        <v>-1.075</v>
      </c>
      <c r="BJ47" t="s">
        <v>334</v>
      </c>
      <c r="BK47" t="s">
        <v>257</v>
      </c>
      <c r="BL47" t="s">
        <v>258</v>
      </c>
      <c r="BM47" s="27">
        <v>0.64579401060969599</v>
      </c>
    </row>
    <row r="48" spans="1:65">
      <c r="B48" s="35">
        <v>3.4727397848380739</v>
      </c>
      <c r="C48">
        <v>6.0848549422697271</v>
      </c>
      <c r="D48">
        <v>9.3535994024860489</v>
      </c>
      <c r="E48">
        <v>4.4348046116762614</v>
      </c>
      <c r="F48">
        <v>5.8633718534565089</v>
      </c>
      <c r="G48">
        <v>7.7366522014247847</v>
      </c>
      <c r="H48">
        <v>6.3373207567939138</v>
      </c>
      <c r="I48">
        <v>7.0166169321261087</v>
      </c>
      <c r="J48">
        <v>6.4689363669816009</v>
      </c>
      <c r="K48">
        <v>4.8782515637824737</v>
      </c>
      <c r="L48">
        <v>3.9309610004437761</v>
      </c>
      <c r="M48">
        <v>6.175429333048017</v>
      </c>
      <c r="N48">
        <v>3.8402508088577139</v>
      </c>
      <c r="O48">
        <v>4.2262094029455994</v>
      </c>
      <c r="P48">
        <v>6.3833745488456746</v>
      </c>
      <c r="Q48">
        <v>6.1295744263644236</v>
      </c>
      <c r="R48">
        <v>5.6501776833000621</v>
      </c>
      <c r="S48">
        <v>4.9379675626844159</v>
      </c>
      <c r="T48">
        <v>5.880551770091647</v>
      </c>
      <c r="U48">
        <v>7.2971300873614897</v>
      </c>
      <c r="V48">
        <v>6.739745133593015</v>
      </c>
      <c r="W48">
        <v>4.7924740514035973</v>
      </c>
      <c r="X48">
        <v>3.5170457534106494</v>
      </c>
      <c r="Y48">
        <v>3.2143659933321929</v>
      </c>
      <c r="Z48">
        <v>4.5269591097407851</v>
      </c>
      <c r="AA48">
        <v>6.4928574305220348</v>
      </c>
      <c r="AB48">
        <v>4.509520674723495</v>
      </c>
      <c r="AC48">
        <v>6.1294311683041744</v>
      </c>
      <c r="AD48">
        <v>5.4871806812153254</v>
      </c>
      <c r="AE48">
        <v>4.8341190321200136</v>
      </c>
      <c r="AF48">
        <v>4.7205307686662028</v>
      </c>
      <c r="AG48">
        <v>6.9919866662524823</v>
      </c>
      <c r="AH48">
        <v>5.3521975981224337</v>
      </c>
      <c r="AI48">
        <v>5.0837755186906337</v>
      </c>
      <c r="AJ48">
        <v>4.3767596266745041</v>
      </c>
      <c r="AK48">
        <v>5.4426339945485571</v>
      </c>
      <c r="AL48">
        <v>7.7990021937083167</v>
      </c>
      <c r="AM48">
        <v>6.303702718217858</v>
      </c>
      <c r="AN48">
        <v>3.9464709888616398</v>
      </c>
      <c r="AO48">
        <v>3.2454130668556371</v>
      </c>
      <c r="AP48">
        <v>4.9723195092719434</v>
      </c>
      <c r="AQ48">
        <v>1.9006241507243193</v>
      </c>
      <c r="AR48">
        <v>3.2410843856750069</v>
      </c>
      <c r="AS48">
        <v>2.6381730064285662</v>
      </c>
      <c r="AT48">
        <v>2.6217633347114151</v>
      </c>
      <c r="AU48">
        <v>2.0699797385518104</v>
      </c>
      <c r="AV48" s="42">
        <v>4.9273666201822444</v>
      </c>
      <c r="AW48" s="42">
        <v>4.8248678201814519</v>
      </c>
      <c r="AX48" s="42">
        <v>5.1220899613614002</v>
      </c>
      <c r="AZ48" s="26" t="s">
        <v>261</v>
      </c>
      <c r="BA48">
        <v>369.7</v>
      </c>
      <c r="BB48">
        <v>310</v>
      </c>
      <c r="BC48">
        <v>1.1919999999999999</v>
      </c>
      <c r="BF48" s="27"/>
      <c r="BH48" s="26" t="s">
        <v>335</v>
      </c>
      <c r="BI48">
        <v>-3.16</v>
      </c>
      <c r="BJ48" t="s">
        <v>336</v>
      </c>
      <c r="BK48" t="s">
        <v>238</v>
      </c>
      <c r="BL48" t="s">
        <v>265</v>
      </c>
      <c r="BM48" s="27">
        <v>3.5093960710000001E-6</v>
      </c>
    </row>
    <row r="49" spans="1:65" ht="16.5" thickBot="1">
      <c r="B49" s="35">
        <v>5.3321095259945643</v>
      </c>
      <c r="C49">
        <v>7.1808401332988083</v>
      </c>
      <c r="D49">
        <v>8.2531179502331664</v>
      </c>
      <c r="E49">
        <v>7.0387748583245395</v>
      </c>
      <c r="F49">
        <v>5.40514465443459</v>
      </c>
      <c r="G49">
        <v>6.5601580993211561</v>
      </c>
      <c r="H49">
        <v>7.7361064403882631</v>
      </c>
      <c r="I49">
        <v>7.4502777902847344</v>
      </c>
      <c r="J49">
        <v>5.3357439672480229</v>
      </c>
      <c r="K49">
        <v>3.9417219627139843</v>
      </c>
      <c r="L49">
        <v>3.8730187363783237</v>
      </c>
      <c r="M49">
        <v>4.9224040897987447</v>
      </c>
      <c r="N49">
        <v>5.2149979624885212</v>
      </c>
      <c r="O49">
        <v>4.3567823427708197</v>
      </c>
      <c r="P49">
        <v>4.8212451813481572</v>
      </c>
      <c r="Q49">
        <v>5.9374486003661309</v>
      </c>
      <c r="R49">
        <v>6.1755813107997959</v>
      </c>
      <c r="S49">
        <v>6.0288766554128221</v>
      </c>
      <c r="T49">
        <v>5.3732524865096254</v>
      </c>
      <c r="U49">
        <v>4.9652779381439753</v>
      </c>
      <c r="V49">
        <v>6.9396430453566991</v>
      </c>
      <c r="W49">
        <v>2.2963632662550646</v>
      </c>
      <c r="X49">
        <v>3.1583931875425315</v>
      </c>
      <c r="Y49">
        <v>3.371687970766021</v>
      </c>
      <c r="Z49">
        <v>4.3409118098576451</v>
      </c>
      <c r="AA49">
        <v>3.3496886102559751</v>
      </c>
      <c r="AB49">
        <v>4.0881689743045433</v>
      </c>
      <c r="AC49">
        <v>7.3187455188336257</v>
      </c>
      <c r="AD49">
        <v>7.0997862351973549</v>
      </c>
      <c r="AE49">
        <v>6.4529034778877632</v>
      </c>
      <c r="AF49">
        <v>5.8589830156790654</v>
      </c>
      <c r="AG49">
        <v>2.6221140909764178</v>
      </c>
      <c r="AH49">
        <v>5.6092409720245069</v>
      </c>
      <c r="AI49">
        <v>4.7036742623231733</v>
      </c>
      <c r="AJ49">
        <v>4.141601456023686</v>
      </c>
      <c r="AK49">
        <v>4.0623139766301515</v>
      </c>
      <c r="AL49">
        <v>1.9694674395670464</v>
      </c>
      <c r="AM49">
        <v>4.7062700012431931</v>
      </c>
      <c r="AN49">
        <v>4.8821829754845378</v>
      </c>
      <c r="AO49">
        <v>6.2667589365909322</v>
      </c>
      <c r="AP49">
        <v>4.0942490026840437</v>
      </c>
      <c r="AQ49">
        <v>1.414678883496481</v>
      </c>
      <c r="AR49">
        <v>3.6695834342030906</v>
      </c>
      <c r="AS49">
        <v>3.1266190836094436</v>
      </c>
      <c r="AT49">
        <v>3.7565126328554488</v>
      </c>
      <c r="AU49">
        <v>2.6223198904984204</v>
      </c>
      <c r="AV49" s="42">
        <v>4.7653346370431118</v>
      </c>
      <c r="AW49" s="42">
        <v>2.9421503900110553</v>
      </c>
      <c r="AX49" s="42">
        <v>5.8741118530340302</v>
      </c>
      <c r="AZ49" s="31" t="s">
        <v>266</v>
      </c>
      <c r="BA49" s="32">
        <v>993.8</v>
      </c>
      <c r="BB49" s="32">
        <v>355</v>
      </c>
      <c r="BC49" s="32"/>
      <c r="BD49" s="32"/>
      <c r="BE49" s="32"/>
      <c r="BF49" s="33"/>
      <c r="BH49" s="26" t="s">
        <v>337</v>
      </c>
      <c r="BI49">
        <v>-0.75439999999999996</v>
      </c>
      <c r="BJ49" t="s">
        <v>338</v>
      </c>
      <c r="BK49" t="s">
        <v>257</v>
      </c>
      <c r="BL49" t="s">
        <v>258</v>
      </c>
      <c r="BM49" s="27">
        <v>0.95310125002176904</v>
      </c>
    </row>
    <row r="50" spans="1:65">
      <c r="B50" s="35">
        <v>3.72935597127496</v>
      </c>
      <c r="C50">
        <v>5.6757923274946922</v>
      </c>
      <c r="D50">
        <v>7.0087417912316319</v>
      </c>
      <c r="E50">
        <v>8.7941171465410406</v>
      </c>
      <c r="F50">
        <v>7.3549188408792148</v>
      </c>
      <c r="G50">
        <v>7.5282121925213481</v>
      </c>
      <c r="H50">
        <v>7.178727971393462</v>
      </c>
      <c r="I50">
        <v>4.8310131902754412</v>
      </c>
      <c r="J50">
        <v>4.8713192245908425</v>
      </c>
      <c r="K50">
        <v>4.2251277865567802</v>
      </c>
      <c r="L50">
        <v>3.845891590108264</v>
      </c>
      <c r="M50">
        <v>5.1344340484994868</v>
      </c>
      <c r="N50">
        <v>4.3546419537531813</v>
      </c>
      <c r="O50">
        <v>3.7996688038688378</v>
      </c>
      <c r="P50">
        <v>5.2836148716563995</v>
      </c>
      <c r="Q50">
        <v>6.3166803669071978</v>
      </c>
      <c r="R50">
        <v>5.6212911406347432</v>
      </c>
      <c r="S50">
        <v>3.3822110510863324</v>
      </c>
      <c r="T50">
        <v>5.3570891017648741</v>
      </c>
      <c r="U50">
        <v>4.5833135058314358</v>
      </c>
      <c r="V50">
        <v>5.2849537104443778</v>
      </c>
      <c r="W50">
        <v>3.8184507366100084</v>
      </c>
      <c r="X50">
        <v>3.6071397690497893</v>
      </c>
      <c r="Y50">
        <v>3.2541677364414099</v>
      </c>
      <c r="Z50">
        <v>3.7998802449305957</v>
      </c>
      <c r="AA50">
        <v>5.2460549705799595</v>
      </c>
      <c r="AB50">
        <v>4.0462237765544575</v>
      </c>
      <c r="AC50">
        <v>6.4428619131096054</v>
      </c>
      <c r="AD50">
        <v>6.2338500787492865</v>
      </c>
      <c r="AE50">
        <v>5.3846292900777257</v>
      </c>
      <c r="AF50">
        <v>5.1094660867179638</v>
      </c>
      <c r="AG50">
        <v>5.2416591631810681</v>
      </c>
      <c r="AH50">
        <v>6.5121861254562292</v>
      </c>
      <c r="AI50">
        <v>3.5702265102967643</v>
      </c>
      <c r="AJ50">
        <v>4.7420495733223129</v>
      </c>
      <c r="AK50">
        <v>4.7983298768359681</v>
      </c>
      <c r="AL50">
        <v>5.2779744719949431</v>
      </c>
      <c r="AM50">
        <v>4.2309786439981192</v>
      </c>
      <c r="AN50">
        <v>4.1769502368199474</v>
      </c>
      <c r="AO50">
        <v>2.9762627639099319</v>
      </c>
      <c r="AP50">
        <v>3.9598277474194346</v>
      </c>
      <c r="AQ50">
        <v>1.5396041369671682</v>
      </c>
      <c r="AR50">
        <v>2.0348638483387127</v>
      </c>
      <c r="AS50">
        <v>2.947583559591616</v>
      </c>
      <c r="AT50">
        <v>0.742983124770208</v>
      </c>
      <c r="AU50">
        <v>2.226115491400261</v>
      </c>
      <c r="AV50" s="42">
        <v>4.3011928228457137</v>
      </c>
      <c r="AW50" s="42">
        <v>6.308138990652175</v>
      </c>
      <c r="AX50" s="42">
        <v>5.1188395609168866</v>
      </c>
      <c r="BH50" s="26" t="s">
        <v>339</v>
      </c>
      <c r="BI50">
        <v>-0.87919999999999998</v>
      </c>
      <c r="BJ50" t="s">
        <v>340</v>
      </c>
      <c r="BK50" t="s">
        <v>257</v>
      </c>
      <c r="BL50" t="s">
        <v>258</v>
      </c>
      <c r="BM50" s="27">
        <v>0.89264088652465201</v>
      </c>
    </row>
    <row r="51" spans="1:65" ht="32.25" thickBot="1">
      <c r="B51" s="35">
        <v>5.7510631749357808</v>
      </c>
      <c r="C51">
        <v>5.5906625501904381</v>
      </c>
      <c r="D51">
        <v>6.1529980022562141</v>
      </c>
      <c r="E51">
        <v>8.6969185827917652</v>
      </c>
      <c r="F51">
        <v>6.0083358453149946</v>
      </c>
      <c r="G51">
        <v>6.2557937635702583</v>
      </c>
      <c r="H51">
        <v>6.7648279606116084</v>
      </c>
      <c r="I51">
        <v>6.0392895546256513</v>
      </c>
      <c r="J51">
        <v>4.6256011845885627</v>
      </c>
      <c r="K51">
        <v>5.0852177557401035</v>
      </c>
      <c r="L51">
        <v>4.1842351161072475</v>
      </c>
      <c r="M51">
        <v>5.6217177529175464</v>
      </c>
      <c r="N51">
        <v>4.0584660418453318</v>
      </c>
      <c r="O51">
        <v>3.9287599623667169</v>
      </c>
      <c r="P51">
        <v>5.1913242003069353</v>
      </c>
      <c r="Q51">
        <v>4.7333299054872846</v>
      </c>
      <c r="R51">
        <v>7.5817539469097666</v>
      </c>
      <c r="S51">
        <v>4.3427815006444614</v>
      </c>
      <c r="T51">
        <v>4.4718470587836103</v>
      </c>
      <c r="U51">
        <v>7.0701840334000394</v>
      </c>
      <c r="V51">
        <v>5.6454438707642769</v>
      </c>
      <c r="W51">
        <v>4.2341775583650332</v>
      </c>
      <c r="X51">
        <v>2.7936239714335143</v>
      </c>
      <c r="Y51">
        <v>3.0702389809196342</v>
      </c>
      <c r="Z51">
        <v>5.727559072977523</v>
      </c>
      <c r="AA51">
        <v>3.3922615995940673</v>
      </c>
      <c r="AB51">
        <v>5.0910038476063431</v>
      </c>
      <c r="AC51">
        <v>5.2847169890537335</v>
      </c>
      <c r="AD51">
        <v>5.6158515450378532</v>
      </c>
      <c r="AE51">
        <v>7.0650230386616881</v>
      </c>
      <c r="AF51">
        <v>5.0117558642502651</v>
      </c>
      <c r="AG51">
        <v>4.2318423960402551</v>
      </c>
      <c r="AH51">
        <v>5.3989759494596665</v>
      </c>
      <c r="AI51">
        <v>6.3435825958299281</v>
      </c>
      <c r="AJ51">
        <v>5.7776460771259002</v>
      </c>
      <c r="AK51">
        <v>4.902909390425739</v>
      </c>
      <c r="AL51">
        <v>4.4543945363082376</v>
      </c>
      <c r="AM51">
        <v>4.9873330453094065</v>
      </c>
      <c r="AN51">
        <v>3.4944462200564859</v>
      </c>
      <c r="AO51">
        <v>4.6997797072703777</v>
      </c>
      <c r="AP51">
        <v>3.4037004501271331</v>
      </c>
      <c r="AQ51">
        <v>1.9195212741676559</v>
      </c>
      <c r="AR51">
        <v>1.6451272248625644</v>
      </c>
      <c r="AS51">
        <v>2.6855498518138594</v>
      </c>
      <c r="AT51">
        <v>0.742983124770208</v>
      </c>
      <c r="AU51">
        <v>2.9354156780987806</v>
      </c>
      <c r="AV51" s="42">
        <v>6.7047247239033858</v>
      </c>
      <c r="AW51" s="42">
        <v>4.1371684268694207</v>
      </c>
      <c r="AX51" s="42">
        <v>5.3986161523575777</v>
      </c>
      <c r="AZ51" s="40" t="s">
        <v>330</v>
      </c>
      <c r="BA51" s="40"/>
      <c r="BH51" s="26" t="s">
        <v>341</v>
      </c>
      <c r="BI51">
        <v>-1.206</v>
      </c>
      <c r="BJ51" t="s">
        <v>342</v>
      </c>
      <c r="BK51" t="s">
        <v>257</v>
      </c>
      <c r="BL51" t="s">
        <v>258</v>
      </c>
      <c r="BM51" s="27">
        <v>0.47122074190642099</v>
      </c>
    </row>
    <row r="52" spans="1:65">
      <c r="C52">
        <v>5.7574140863041672</v>
      </c>
      <c r="D52">
        <v>12.235634336102063</v>
      </c>
      <c r="E52">
        <v>6.1724207674525573</v>
      </c>
      <c r="F52">
        <v>7.3183081319740468</v>
      </c>
      <c r="G52">
        <v>5.4629259254139297</v>
      </c>
      <c r="H52">
        <v>6.6032467706751268</v>
      </c>
      <c r="I52">
        <v>5.075434343852435</v>
      </c>
      <c r="J52">
        <v>5.0029265026786698</v>
      </c>
      <c r="K52">
        <v>4.0834926122372552</v>
      </c>
      <c r="L52">
        <v>3.2733531157948681</v>
      </c>
      <c r="M52">
        <v>4.6067403326390242</v>
      </c>
      <c r="N52">
        <v>4.8619457741599073</v>
      </c>
      <c r="O52">
        <v>4.0592270509552932</v>
      </c>
      <c r="P52">
        <v>5.6084303020807473</v>
      </c>
      <c r="Q52">
        <v>5.2410738777453396</v>
      </c>
      <c r="R52">
        <v>5.5266995443516462</v>
      </c>
      <c r="S52">
        <v>4.8839352586786191</v>
      </c>
      <c r="T52">
        <v>8.9163647988047465</v>
      </c>
      <c r="U52">
        <v>4.4757681148997372</v>
      </c>
      <c r="V52">
        <v>6.03254171855479</v>
      </c>
      <c r="W52">
        <v>4.9791894962628458</v>
      </c>
      <c r="X52">
        <v>3.2284813321274615</v>
      </c>
      <c r="Y52">
        <v>3.1379152845458296</v>
      </c>
      <c r="Z52">
        <v>5.5367899343170386</v>
      </c>
      <c r="AA52">
        <v>5.4387198678820354</v>
      </c>
      <c r="AB52">
        <v>5.1851157593879202</v>
      </c>
      <c r="AC52">
        <v>8.7210538439035297</v>
      </c>
      <c r="AD52">
        <v>7.1976109577322793</v>
      </c>
      <c r="AE52">
        <v>5.7305879253040768</v>
      </c>
      <c r="AF52">
        <v>5.095239946313507</v>
      </c>
      <c r="AG52">
        <v>6.4657093905027949</v>
      </c>
      <c r="AH52">
        <v>5.8903862727376071</v>
      </c>
      <c r="AI52">
        <v>6.4895208741344534</v>
      </c>
      <c r="AJ52">
        <v>4.2754683322488534</v>
      </c>
      <c r="AK52">
        <v>5.7905664933546674</v>
      </c>
      <c r="AL52">
        <v>4.4121232815976077</v>
      </c>
      <c r="AM52">
        <v>4.4844124519013153</v>
      </c>
      <c r="AN52">
        <v>3.2916486970501326</v>
      </c>
      <c r="AO52">
        <v>3.1685877603000701</v>
      </c>
      <c r="AP52">
        <v>5.4671267420122058</v>
      </c>
      <c r="AQ52">
        <v>1.5786241260449023</v>
      </c>
      <c r="AS52">
        <v>2.8381354232110843</v>
      </c>
      <c r="AT52">
        <v>1.0637445192791204</v>
      </c>
      <c r="AU52">
        <v>2.4735550063200877</v>
      </c>
      <c r="AV52" s="42">
        <v>5.6007354459618579</v>
      </c>
      <c r="AW52" s="42">
        <v>4.4955334921649035</v>
      </c>
      <c r="AX52" s="42">
        <v>4.7440091010838454</v>
      </c>
      <c r="AZ52" s="28" t="s">
        <v>240</v>
      </c>
      <c r="BA52" s="25"/>
      <c r="BH52" s="26" t="s">
        <v>343</v>
      </c>
      <c r="BI52">
        <v>-1.0860000000000001</v>
      </c>
      <c r="BJ52" t="s">
        <v>344</v>
      </c>
      <c r="BK52" t="s">
        <v>257</v>
      </c>
      <c r="BL52" t="s">
        <v>258</v>
      </c>
      <c r="BM52" s="27">
        <v>0.63037003041665995</v>
      </c>
    </row>
    <row r="53" spans="1:65">
      <c r="C53">
        <v>8.1591050437867914</v>
      </c>
      <c r="D53">
        <v>7.7028607948291334</v>
      </c>
      <c r="E53">
        <v>3.1717967360682913</v>
      </c>
      <c r="F53">
        <v>5.1760740516584463</v>
      </c>
      <c r="G53">
        <v>6.4738972691416938</v>
      </c>
      <c r="H53">
        <v>4.6183697102664372</v>
      </c>
      <c r="I53">
        <v>5.7045266440930167</v>
      </c>
      <c r="J53">
        <v>5.2222830989461357</v>
      </c>
      <c r="K53">
        <v>3.5825368996514966</v>
      </c>
      <c r="M53">
        <v>5.7235831681386484</v>
      </c>
      <c r="O53">
        <v>1.6808133912815593</v>
      </c>
      <c r="Q53">
        <v>4.2170709985527681</v>
      </c>
      <c r="U53">
        <v>3.7623755610963188</v>
      </c>
      <c r="V53">
        <v>4.8574546736135256</v>
      </c>
      <c r="W53">
        <v>2.8186465464710424</v>
      </c>
      <c r="X53">
        <v>3.8633636151850412</v>
      </c>
      <c r="Y53">
        <v>3.2278445338203041</v>
      </c>
      <c r="Z53">
        <v>4.6565304926804556</v>
      </c>
      <c r="AB53">
        <v>4.3343931652509253</v>
      </c>
      <c r="AD53">
        <v>5.6363661799131997</v>
      </c>
      <c r="AE53">
        <v>7.2679310138949322</v>
      </c>
      <c r="AF53">
        <v>5.7351532156702536</v>
      </c>
      <c r="AG53">
        <v>4.1433213784474061</v>
      </c>
      <c r="AJ53">
        <v>6.9908733002957542</v>
      </c>
      <c r="AK53">
        <v>4.7768056894975492</v>
      </c>
      <c r="AL53">
        <v>4.1835372083302262</v>
      </c>
      <c r="AM53">
        <v>6.513478919333914</v>
      </c>
      <c r="AN53">
        <v>3.1799312051169979</v>
      </c>
      <c r="AO53">
        <v>2.7785284199498288</v>
      </c>
      <c r="AQ53">
        <v>1.6468069573737285</v>
      </c>
      <c r="AS53">
        <v>3.2068303803251696</v>
      </c>
      <c r="AU53">
        <v>2.1614103028840996</v>
      </c>
      <c r="AV53" s="42">
        <v>6.1715971915440626</v>
      </c>
      <c r="AW53" s="42">
        <v>4.6927403871795965</v>
      </c>
      <c r="AX53" s="42">
        <v>5.0934347282334356</v>
      </c>
      <c r="AZ53" s="26" t="s">
        <v>250</v>
      </c>
      <c r="BA53" s="27">
        <v>11.63</v>
      </c>
      <c r="BH53" s="26" t="s">
        <v>345</v>
      </c>
      <c r="BI53">
        <v>-0.81679999999999997</v>
      </c>
      <c r="BJ53" t="s">
        <v>346</v>
      </c>
      <c r="BK53" t="s">
        <v>257</v>
      </c>
      <c r="BL53" t="s">
        <v>258</v>
      </c>
      <c r="BM53" s="27">
        <v>0.94416889798291903</v>
      </c>
    </row>
    <row r="54" spans="1:65">
      <c r="D54">
        <v>9.9510655993661583</v>
      </c>
      <c r="E54">
        <v>6.3680491042615355</v>
      </c>
      <c r="AV54" s="42"/>
      <c r="AW54" s="42"/>
      <c r="AX54" s="42"/>
      <c r="AZ54" s="26" t="s">
        <v>259</v>
      </c>
      <c r="BA54" s="27" t="s">
        <v>260</v>
      </c>
      <c r="BH54" s="26" t="s">
        <v>347</v>
      </c>
      <c r="BI54">
        <v>-0.17460000000000001</v>
      </c>
      <c r="BJ54" t="s">
        <v>348</v>
      </c>
      <c r="BK54" t="s">
        <v>257</v>
      </c>
      <c r="BL54" t="s">
        <v>258</v>
      </c>
      <c r="BM54" s="27" t="s">
        <v>326</v>
      </c>
    </row>
    <row r="55" spans="1:65">
      <c r="E55">
        <v>6.7386281157361383</v>
      </c>
      <c r="AV55" s="42"/>
      <c r="AW55" s="42"/>
      <c r="AX55" s="42"/>
      <c r="AZ55" s="26" t="s">
        <v>264</v>
      </c>
      <c r="BA55" s="27" t="s">
        <v>265</v>
      </c>
      <c r="BH55" s="26" t="s">
        <v>349</v>
      </c>
      <c r="BI55">
        <v>0.70789999999999997</v>
      </c>
      <c r="BJ55" t="s">
        <v>350</v>
      </c>
      <c r="BK55" t="s">
        <v>257</v>
      </c>
      <c r="BL55" t="s">
        <v>258</v>
      </c>
      <c r="BM55" s="27">
        <v>0.98976213219312204</v>
      </c>
    </row>
    <row r="56" spans="1:65">
      <c r="E56">
        <v>1.9661837362149783</v>
      </c>
      <c r="AV56" s="42"/>
      <c r="AW56" s="42"/>
      <c r="AX56" s="42"/>
      <c r="AZ56" s="26" t="s">
        <v>270</v>
      </c>
      <c r="BA56" s="27" t="s">
        <v>238</v>
      </c>
      <c r="BH56" s="26" t="s">
        <v>351</v>
      </c>
      <c r="BI56">
        <v>0.95850000000000002</v>
      </c>
      <c r="BJ56" t="s">
        <v>352</v>
      </c>
      <c r="BK56" t="s">
        <v>257</v>
      </c>
      <c r="BL56" t="s">
        <v>258</v>
      </c>
      <c r="BM56" s="27">
        <v>0.837261686882806</v>
      </c>
    </row>
    <row r="57" spans="1:65" ht="16.5" thickBot="1">
      <c r="A57" s="18" t="s">
        <v>20</v>
      </c>
      <c r="B57">
        <f>AVERAGE(B46:B56)</f>
        <v>5.209489568860417</v>
      </c>
      <c r="C57">
        <f>AVERAGE(C46:C56)</f>
        <v>6.2845991149838323</v>
      </c>
      <c r="D57">
        <f t="shared" ref="D57:AX57" si="8">AVERAGE(D46:D56)</f>
        <v>8.3694708583910042</v>
      </c>
      <c r="E57">
        <f t="shared" si="8"/>
        <v>5.9639175635331219</v>
      </c>
      <c r="F57">
        <f t="shared" si="8"/>
        <v>6.088650703636727</v>
      </c>
      <c r="G57">
        <f t="shared" si="8"/>
        <v>6.4155721656119322</v>
      </c>
      <c r="H57">
        <f t="shared" si="8"/>
        <v>6.295743435518018</v>
      </c>
      <c r="I57">
        <f t="shared" si="8"/>
        <v>6.0263149417456612</v>
      </c>
      <c r="J57">
        <f t="shared" si="8"/>
        <v>5.3841323123689184</v>
      </c>
      <c r="K57">
        <f t="shared" si="8"/>
        <v>4.5015632036070627</v>
      </c>
      <c r="L57">
        <f t="shared" si="8"/>
        <v>4.2510121458713979</v>
      </c>
      <c r="M57">
        <f t="shared" si="8"/>
        <v>5.5438982901259486</v>
      </c>
      <c r="N57">
        <f t="shared" si="8"/>
        <v>4.7375482354376546</v>
      </c>
      <c r="O57">
        <f t="shared" si="8"/>
        <v>4.2268951701227415</v>
      </c>
      <c r="P57">
        <f t="shared" si="8"/>
        <v>5.6359475743939056</v>
      </c>
      <c r="Q57">
        <f t="shared" si="8"/>
        <v>5.397880686441443</v>
      </c>
      <c r="R57">
        <f t="shared" si="8"/>
        <v>5.8631640054057508</v>
      </c>
      <c r="S57">
        <f t="shared" si="8"/>
        <v>4.1564350702700699</v>
      </c>
      <c r="T57">
        <f t="shared" si="8"/>
        <v>5.8255185233325335</v>
      </c>
      <c r="U57">
        <f t="shared" si="8"/>
        <v>5.2409690260151764</v>
      </c>
      <c r="V57">
        <f t="shared" si="8"/>
        <v>5.717922012877759</v>
      </c>
      <c r="W57">
        <f t="shared" si="8"/>
        <v>3.948440359401979</v>
      </c>
      <c r="X57">
        <f t="shared" si="8"/>
        <v>3.4367983850631396</v>
      </c>
      <c r="Y57">
        <f t="shared" si="8"/>
        <v>3.2484752180614502</v>
      </c>
      <c r="Z57">
        <f t="shared" si="8"/>
        <v>4.7556701063140752</v>
      </c>
      <c r="AA57">
        <f t="shared" si="8"/>
        <v>5.0116962161846521</v>
      </c>
      <c r="AB57">
        <f t="shared" si="8"/>
        <v>4.5131541045922727</v>
      </c>
      <c r="AC57">
        <f t="shared" si="8"/>
        <v>6.510182255999486</v>
      </c>
      <c r="AD57">
        <f t="shared" si="8"/>
        <v>6.5118594484335706</v>
      </c>
      <c r="AE57">
        <f t="shared" si="8"/>
        <v>6.3044771168239375</v>
      </c>
      <c r="AF57">
        <f t="shared" si="8"/>
        <v>5.4612200199235241</v>
      </c>
      <c r="AG57">
        <f t="shared" si="8"/>
        <v>5.1125461574451716</v>
      </c>
      <c r="AH57">
        <f t="shared" si="8"/>
        <v>5.5367620263186854</v>
      </c>
      <c r="AI57">
        <f t="shared" si="8"/>
        <v>5.0220881578715382</v>
      </c>
      <c r="AJ57">
        <f t="shared" si="8"/>
        <v>4.974180445363098</v>
      </c>
      <c r="AK57">
        <f t="shared" si="8"/>
        <v>5.0827133645428155</v>
      </c>
      <c r="AL57">
        <f t="shared" si="8"/>
        <v>4.6857603775032084</v>
      </c>
      <c r="AM57">
        <f t="shared" si="8"/>
        <v>4.9980672560767321</v>
      </c>
      <c r="AN57">
        <f t="shared" si="8"/>
        <v>3.5276335645883976</v>
      </c>
      <c r="AO57">
        <f t="shared" si="8"/>
        <v>3.8493395998752931</v>
      </c>
      <c r="AP57">
        <f t="shared" si="8"/>
        <v>4.5816025253365966</v>
      </c>
      <c r="AQ57">
        <f t="shared" si="8"/>
        <v>1.6581941739193291</v>
      </c>
      <c r="AR57">
        <f t="shared" si="8"/>
        <v>2.7131231764058987</v>
      </c>
      <c r="AS57">
        <f t="shared" si="8"/>
        <v>2.905482760269559</v>
      </c>
      <c r="AT57">
        <f t="shared" si="8"/>
        <v>1.9111467308514836</v>
      </c>
      <c r="AU57">
        <f t="shared" si="8"/>
        <v>2.395118583712958</v>
      </c>
      <c r="AV57" s="42">
        <f t="shared" si="8"/>
        <v>5.1153567701130793</v>
      </c>
      <c r="AW57" s="42">
        <f t="shared" si="8"/>
        <v>4.8841830906791701</v>
      </c>
      <c r="AX57" s="42">
        <f t="shared" si="8"/>
        <v>4.4850508077720832</v>
      </c>
      <c r="AZ57" s="31" t="s">
        <v>273</v>
      </c>
      <c r="BA57" s="33">
        <v>0.628</v>
      </c>
      <c r="BH57" s="26" t="s">
        <v>353</v>
      </c>
      <c r="BI57">
        <v>-0.33439999999999998</v>
      </c>
      <c r="BJ57" t="s">
        <v>354</v>
      </c>
      <c r="BK57" t="s">
        <v>257</v>
      </c>
      <c r="BL57" t="s">
        <v>258</v>
      </c>
      <c r="BM57" s="27">
        <v>0.99999999992635002</v>
      </c>
    </row>
    <row r="58" spans="1:65">
      <c r="A58" s="18" t="s">
        <v>21</v>
      </c>
      <c r="B58">
        <f t="shared" ref="B58:AU58" si="9">STDEV(B46:B56)</f>
        <v>1.367277723673981</v>
      </c>
      <c r="C58">
        <f t="shared" si="9"/>
        <v>0.93918114552309306</v>
      </c>
      <c r="D58">
        <f t="shared" si="9"/>
        <v>1.8960330450294405</v>
      </c>
      <c r="E58">
        <f>STDEV(E46:E56)</f>
        <v>2.0971438259363171</v>
      </c>
      <c r="F58">
        <f t="shared" si="9"/>
        <v>0.89066482431824612</v>
      </c>
      <c r="G58">
        <f t="shared" si="9"/>
        <v>0.85614669515647757</v>
      </c>
      <c r="H58">
        <f t="shared" si="9"/>
        <v>1.0678659488622237</v>
      </c>
      <c r="I58">
        <f t="shared" si="9"/>
        <v>1.2928348012404363</v>
      </c>
      <c r="J58">
        <f t="shared" si="9"/>
        <v>0.61797158560150534</v>
      </c>
      <c r="K58">
        <f t="shared" si="9"/>
        <v>0.6318424065113778</v>
      </c>
      <c r="L58">
        <f t="shared" si="9"/>
        <v>1.2993073468802414</v>
      </c>
      <c r="M58">
        <f t="shared" si="9"/>
        <v>0.64981691277498332</v>
      </c>
      <c r="N58">
        <f t="shared" si="9"/>
        <v>0.67071894876296156</v>
      </c>
      <c r="O58">
        <f t="shared" si="9"/>
        <v>2.045652697400882</v>
      </c>
      <c r="P58">
        <f t="shared" si="9"/>
        <v>0.69044576120961754</v>
      </c>
      <c r="Q58">
        <f t="shared" si="9"/>
        <v>0.78710126721385232</v>
      </c>
      <c r="R58">
        <f t="shared" si="9"/>
        <v>0.85659276048209299</v>
      </c>
      <c r="S58">
        <f t="shared" si="9"/>
        <v>1.4528332038611063</v>
      </c>
      <c r="T58">
        <f t="shared" si="9"/>
        <v>1.5826202284944162</v>
      </c>
      <c r="U58">
        <f t="shared" si="9"/>
        <v>1.2824144341388997</v>
      </c>
      <c r="V58">
        <f t="shared" si="9"/>
        <v>0.80949680632837373</v>
      </c>
      <c r="W58">
        <f t="shared" si="9"/>
        <v>1.0040554978552376</v>
      </c>
      <c r="X58">
        <f t="shared" si="9"/>
        <v>0.37061956515248151</v>
      </c>
      <c r="Y58">
        <f t="shared" si="9"/>
        <v>0.10977196263896759</v>
      </c>
      <c r="Z58">
        <f t="shared" si="9"/>
        <v>0.62371215250376233</v>
      </c>
      <c r="AA58">
        <f t="shared" si="9"/>
        <v>1.2003187069087284</v>
      </c>
      <c r="AB58">
        <f t="shared" si="9"/>
        <v>0.42511707987695518</v>
      </c>
      <c r="AC58">
        <f t="shared" si="9"/>
        <v>1.1628628799068252</v>
      </c>
      <c r="AD58">
        <f t="shared" si="9"/>
        <v>0.89094593107202136</v>
      </c>
      <c r="AE58">
        <f t="shared" si="9"/>
        <v>1.2600795534775429</v>
      </c>
      <c r="AF58">
        <f t="shared" si="9"/>
        <v>0.80764775493882557</v>
      </c>
      <c r="AG58">
        <f t="shared" si="9"/>
        <v>1.4436483942403953</v>
      </c>
      <c r="AH58">
        <f t="shared" si="9"/>
        <v>0.6661544485947668</v>
      </c>
      <c r="AI58">
        <f t="shared" si="9"/>
        <v>1.102233851219337</v>
      </c>
      <c r="AJ58">
        <f t="shared" si="9"/>
        <v>0.97093149113874022</v>
      </c>
      <c r="AK58">
        <f t="shared" si="9"/>
        <v>0.72940327088779522</v>
      </c>
      <c r="AL58">
        <f t="shared" si="9"/>
        <v>1.6354807363704751</v>
      </c>
      <c r="AM58">
        <f t="shared" si="9"/>
        <v>1.1555038484970825</v>
      </c>
      <c r="AN58">
        <f t="shared" si="9"/>
        <v>0.83324382403986752</v>
      </c>
      <c r="AO58">
        <f t="shared" si="9"/>
        <v>1.1533618240430099</v>
      </c>
      <c r="AP58">
        <f t="shared" si="9"/>
        <v>0.86516945126569067</v>
      </c>
      <c r="AQ58">
        <f t="shared" si="9"/>
        <v>0.26205319431122603</v>
      </c>
      <c r="AR58">
        <f t="shared" si="9"/>
        <v>0.82815292416606912</v>
      </c>
      <c r="AS58">
        <f t="shared" si="9"/>
        <v>0.19512226434405794</v>
      </c>
      <c r="AT58">
        <f t="shared" si="9"/>
        <v>1.204097992122277</v>
      </c>
      <c r="AU58">
        <f t="shared" si="9"/>
        <v>0.28030627622431442</v>
      </c>
      <c r="AV58" s="42"/>
      <c r="AW58" s="42"/>
      <c r="AX58" s="42"/>
      <c r="BH58" s="26" t="s">
        <v>355</v>
      </c>
      <c r="BI58">
        <v>0.47189999999999999</v>
      </c>
      <c r="BJ58" t="s">
        <v>356</v>
      </c>
      <c r="BK58" t="s">
        <v>257</v>
      </c>
      <c r="BL58" t="s">
        <v>258</v>
      </c>
      <c r="BM58" s="27">
        <v>0.99999875151937301</v>
      </c>
    </row>
    <row r="59" spans="1:65">
      <c r="A59" s="18" t="s">
        <v>284</v>
      </c>
      <c r="B59">
        <f>COUNT(B46:B56)</f>
        <v>6</v>
      </c>
      <c r="C59">
        <f t="shared" ref="C59:AU59" si="10">COUNT(C46:C56)</f>
        <v>8</v>
      </c>
      <c r="D59">
        <f t="shared" si="10"/>
        <v>9</v>
      </c>
      <c r="E59">
        <f t="shared" si="10"/>
        <v>11</v>
      </c>
      <c r="F59">
        <f t="shared" si="10"/>
        <v>8</v>
      </c>
      <c r="G59">
        <f t="shared" si="10"/>
        <v>8</v>
      </c>
      <c r="H59">
        <f t="shared" si="10"/>
        <v>8</v>
      </c>
      <c r="I59">
        <f t="shared" si="10"/>
        <v>8</v>
      </c>
      <c r="J59">
        <f t="shared" si="10"/>
        <v>8</v>
      </c>
      <c r="K59">
        <f t="shared" si="10"/>
        <v>8</v>
      </c>
      <c r="L59">
        <f t="shared" si="10"/>
        <v>7</v>
      </c>
      <c r="M59">
        <f t="shared" si="10"/>
        <v>8</v>
      </c>
      <c r="N59">
        <f t="shared" si="10"/>
        <v>7</v>
      </c>
      <c r="O59">
        <f t="shared" si="10"/>
        <v>8</v>
      </c>
      <c r="P59">
        <f t="shared" si="10"/>
        <v>7</v>
      </c>
      <c r="Q59">
        <f t="shared" si="10"/>
        <v>8</v>
      </c>
      <c r="R59">
        <f t="shared" si="10"/>
        <v>7</v>
      </c>
      <c r="S59">
        <f t="shared" si="10"/>
        <v>7</v>
      </c>
      <c r="T59">
        <f t="shared" si="10"/>
        <v>7</v>
      </c>
      <c r="U59">
        <f t="shared" si="10"/>
        <v>8</v>
      </c>
      <c r="V59">
        <f t="shared" si="10"/>
        <v>8</v>
      </c>
      <c r="W59">
        <f t="shared" si="10"/>
        <v>8</v>
      </c>
      <c r="X59">
        <f t="shared" si="10"/>
        <v>8</v>
      </c>
      <c r="Y59">
        <f t="shared" si="10"/>
        <v>8</v>
      </c>
      <c r="Z59">
        <f t="shared" si="10"/>
        <v>8</v>
      </c>
      <c r="AA59">
        <f t="shared" si="10"/>
        <v>7</v>
      </c>
      <c r="AB59">
        <f t="shared" si="10"/>
        <v>8</v>
      </c>
      <c r="AC59">
        <f t="shared" si="10"/>
        <v>7</v>
      </c>
      <c r="AD59">
        <f t="shared" si="10"/>
        <v>8</v>
      </c>
      <c r="AE59">
        <f t="shared" si="10"/>
        <v>8</v>
      </c>
      <c r="AF59">
        <f t="shared" si="10"/>
        <v>8</v>
      </c>
      <c r="AG59">
        <f t="shared" si="10"/>
        <v>8</v>
      </c>
      <c r="AH59">
        <f t="shared" si="10"/>
        <v>7</v>
      </c>
      <c r="AI59">
        <f t="shared" si="10"/>
        <v>7</v>
      </c>
      <c r="AJ59">
        <f t="shared" si="10"/>
        <v>8</v>
      </c>
      <c r="AK59">
        <f t="shared" si="10"/>
        <v>8</v>
      </c>
      <c r="AL59">
        <f t="shared" si="10"/>
        <v>8</v>
      </c>
      <c r="AM59">
        <f t="shared" si="10"/>
        <v>8</v>
      </c>
      <c r="AN59">
        <f t="shared" si="10"/>
        <v>8</v>
      </c>
      <c r="AO59">
        <f t="shared" si="10"/>
        <v>8</v>
      </c>
      <c r="AP59">
        <f t="shared" si="10"/>
        <v>7</v>
      </c>
      <c r="AQ59">
        <f t="shared" si="10"/>
        <v>8</v>
      </c>
      <c r="AR59">
        <f t="shared" si="10"/>
        <v>6</v>
      </c>
      <c r="AS59">
        <f t="shared" si="10"/>
        <v>8</v>
      </c>
      <c r="AT59">
        <f t="shared" si="10"/>
        <v>7</v>
      </c>
      <c r="AU59">
        <f t="shared" si="10"/>
        <v>8</v>
      </c>
      <c r="AV59" s="42"/>
      <c r="AW59" s="42"/>
      <c r="AX59" s="42"/>
      <c r="BH59" s="26" t="s">
        <v>357</v>
      </c>
      <c r="BI59">
        <v>0.98260000000000003</v>
      </c>
      <c r="BJ59" t="s">
        <v>358</v>
      </c>
      <c r="BK59" t="s">
        <v>257</v>
      </c>
      <c r="BL59" t="s">
        <v>258</v>
      </c>
      <c r="BM59" s="27">
        <v>0.77204806265431802</v>
      </c>
    </row>
    <row r="60" spans="1:65">
      <c r="A60" s="18" t="s">
        <v>22</v>
      </c>
      <c r="B60">
        <f>_xlfn.CONFIDENCE.NORM(0.05,B58,B59)</f>
        <v>1.0940299314011539</v>
      </c>
      <c r="C60">
        <f t="shared" ref="C60:AP60" si="11">_xlfn.CONFIDENCE.NORM(0.05,C58,C59)</f>
        <v>0.65080737066878269</v>
      </c>
      <c r="D60">
        <f t="shared" si="11"/>
        <v>1.2387188272518377</v>
      </c>
      <c r="E60">
        <f>_xlfn.CONFIDENCE.NORM(0.05,E58,E59)</f>
        <v>1.2393100302416984</v>
      </c>
      <c r="F60">
        <f t="shared" si="11"/>
        <v>0.61718789311819533</v>
      </c>
      <c r="G60">
        <f t="shared" si="11"/>
        <v>0.59326848951084987</v>
      </c>
      <c r="H60">
        <f t="shared" si="11"/>
        <v>0.73997975121047643</v>
      </c>
      <c r="I60">
        <f t="shared" si="11"/>
        <v>0.89587234764573787</v>
      </c>
      <c r="J60">
        <f t="shared" si="11"/>
        <v>0.42822459191228013</v>
      </c>
      <c r="K60">
        <f t="shared" si="11"/>
        <v>0.43783640378521099</v>
      </c>
      <c r="L60">
        <f t="shared" si="11"/>
        <v>0.96252266571073564</v>
      </c>
      <c r="M60">
        <f t="shared" si="11"/>
        <v>0.45029187227097511</v>
      </c>
      <c r="N60">
        <f t="shared" si="11"/>
        <v>0.49686642044788815</v>
      </c>
      <c r="O60">
        <f t="shared" si="11"/>
        <v>1.4175389483095577</v>
      </c>
      <c r="P60">
        <f t="shared" si="11"/>
        <v>0.51147997908566678</v>
      </c>
      <c r="Q60">
        <f t="shared" si="11"/>
        <v>0.54542332819107764</v>
      </c>
      <c r="R60">
        <f t="shared" si="11"/>
        <v>0.63456113692223726</v>
      </c>
      <c r="S60">
        <f t="shared" si="11"/>
        <v>1.0762541222991724</v>
      </c>
      <c r="T60">
        <f t="shared" si="11"/>
        <v>1.1723999289281197</v>
      </c>
      <c r="U60">
        <f t="shared" si="11"/>
        <v>0.88865153433716437</v>
      </c>
      <c r="V60">
        <f t="shared" si="11"/>
        <v>0.56094235984467167</v>
      </c>
      <c r="W60">
        <f t="shared" si="11"/>
        <v>0.69576217716844657</v>
      </c>
      <c r="X60">
        <f t="shared" si="11"/>
        <v>0.25682153636181926</v>
      </c>
      <c r="Y60">
        <f t="shared" si="11"/>
        <v>7.6066691413857551E-2</v>
      </c>
      <c r="Z60">
        <f t="shared" si="11"/>
        <v>0.4322025287241667</v>
      </c>
      <c r="AA60">
        <f t="shared" si="11"/>
        <v>0.88919220248412933</v>
      </c>
      <c r="AB60">
        <f t="shared" si="11"/>
        <v>0.29458569339891971</v>
      </c>
      <c r="AC60">
        <f t="shared" si="11"/>
        <v>0.86144504740274197</v>
      </c>
      <c r="AD60">
        <f t="shared" si="11"/>
        <v>0.61738268658074924</v>
      </c>
      <c r="AE60">
        <f t="shared" si="11"/>
        <v>0.87317453607468021</v>
      </c>
      <c r="AF60">
        <f t="shared" si="11"/>
        <v>0.55966105614857475</v>
      </c>
      <c r="AG60">
        <f t="shared" si="11"/>
        <v>1.0003789152970173</v>
      </c>
      <c r="AH60">
        <f t="shared" si="11"/>
        <v>0.49348505353722066</v>
      </c>
      <c r="AI60">
        <f t="shared" si="11"/>
        <v>0.81653125972051732</v>
      </c>
      <c r="AJ60">
        <f t="shared" si="11"/>
        <v>0.67280883337535746</v>
      </c>
      <c r="AK60">
        <f t="shared" si="11"/>
        <v>0.50544139130827959</v>
      </c>
      <c r="AL60">
        <f t="shared" si="11"/>
        <v>1.1333095035930341</v>
      </c>
      <c r="AM60">
        <f t="shared" si="11"/>
        <v>0.80070860134143851</v>
      </c>
      <c r="AN60">
        <f t="shared" si="11"/>
        <v>0.57739790117630096</v>
      </c>
      <c r="AO60">
        <f t="shared" si="11"/>
        <v>0.79922428140006363</v>
      </c>
      <c r="AP60">
        <f t="shared" si="11"/>
        <v>0.64091472161936602</v>
      </c>
      <c r="AQ60">
        <f>_xlfn.CONFIDENCE.NORM(0.05,AQ58,AQ59)</f>
        <v>0.18159026208948864</v>
      </c>
      <c r="AR60">
        <f>_xlfn.CONFIDENCE.NORM(0.05,AR58,AR59)</f>
        <v>0.6626481739061123</v>
      </c>
      <c r="AS60">
        <f>_xlfn.CONFIDENCE.NORM(0.05,AS58,AS59)</f>
        <v>0.13521034618509931</v>
      </c>
      <c r="AT60">
        <f>_xlfn.CONFIDENCE.NORM(0.05,AT58,AT59)</f>
        <v>0.89199188470478341</v>
      </c>
      <c r="AU60">
        <f>_xlfn.CONFIDENCE.NORM(0.05,AU58,AU59)</f>
        <v>0.1942387701042472</v>
      </c>
      <c r="AV60" s="42"/>
      <c r="AW60" s="42"/>
      <c r="AX60" s="42"/>
      <c r="BH60" s="26" t="s">
        <v>359</v>
      </c>
      <c r="BI60">
        <v>-0.42649999999999999</v>
      </c>
      <c r="BJ60" t="s">
        <v>360</v>
      </c>
      <c r="BK60" t="s">
        <v>257</v>
      </c>
      <c r="BL60" t="s">
        <v>258</v>
      </c>
      <c r="BM60" s="27">
        <v>0.99999993022161704</v>
      </c>
    </row>
    <row r="61" spans="1:65">
      <c r="AV61" s="42" t="s">
        <v>477</v>
      </c>
      <c r="AW61" s="42"/>
      <c r="AX61" s="42"/>
      <c r="BH61" s="26" t="s">
        <v>361</v>
      </c>
      <c r="BI61">
        <v>-0.18840000000000001</v>
      </c>
      <c r="BJ61" t="s">
        <v>362</v>
      </c>
      <c r="BK61" t="s">
        <v>257</v>
      </c>
      <c r="BL61" t="s">
        <v>258</v>
      </c>
      <c r="BM61" s="27" t="s">
        <v>326</v>
      </c>
    </row>
    <row r="62" spans="1:65">
      <c r="AV62" s="42" t="s">
        <v>476</v>
      </c>
      <c r="BH62" s="26" t="s">
        <v>363</v>
      </c>
      <c r="BI62">
        <v>-0.65369999999999995</v>
      </c>
      <c r="BJ62" t="s">
        <v>364</v>
      </c>
      <c r="BK62" t="s">
        <v>257</v>
      </c>
      <c r="BL62" t="s">
        <v>258</v>
      </c>
      <c r="BM62" s="27">
        <v>0.99815747610254302</v>
      </c>
    </row>
    <row r="63" spans="1:65">
      <c r="BH63" s="26" t="s">
        <v>365</v>
      </c>
      <c r="BI63">
        <v>1.0529999999999999</v>
      </c>
      <c r="BJ63" t="s">
        <v>366</v>
      </c>
      <c r="BK63" t="s">
        <v>257</v>
      </c>
      <c r="BL63" t="s">
        <v>258</v>
      </c>
      <c r="BM63" s="27">
        <v>0.71883135285575905</v>
      </c>
    </row>
    <row r="64" spans="1:65">
      <c r="BH64" s="26" t="s">
        <v>367</v>
      </c>
      <c r="BI64">
        <v>-0.61599999999999999</v>
      </c>
      <c r="BJ64" t="s">
        <v>368</v>
      </c>
      <c r="BK64" t="s">
        <v>257</v>
      </c>
      <c r="BL64" t="s">
        <v>258</v>
      </c>
      <c r="BM64" s="27">
        <v>0.99937866427198796</v>
      </c>
    </row>
    <row r="65" spans="60:65">
      <c r="BH65" s="26" t="s">
        <v>369</v>
      </c>
      <c r="BI65">
        <v>-3.1480000000000001E-2</v>
      </c>
      <c r="BJ65" t="s">
        <v>370</v>
      </c>
      <c r="BK65" t="s">
        <v>257</v>
      </c>
      <c r="BL65" t="s">
        <v>258</v>
      </c>
      <c r="BM65" s="27" t="s">
        <v>326</v>
      </c>
    </row>
    <row r="66" spans="60:65">
      <c r="BH66" s="26" t="s">
        <v>371</v>
      </c>
      <c r="BI66">
        <v>-0.50839999999999996</v>
      </c>
      <c r="BJ66" t="s">
        <v>372</v>
      </c>
      <c r="BK66" t="s">
        <v>257</v>
      </c>
      <c r="BL66" t="s">
        <v>258</v>
      </c>
      <c r="BM66" s="27">
        <v>0.99998183043784195</v>
      </c>
    </row>
    <row r="67" spans="60:65">
      <c r="BH67" s="26" t="s">
        <v>373</v>
      </c>
      <c r="BI67">
        <v>1.2609999999999999</v>
      </c>
      <c r="BJ67" t="s">
        <v>374</v>
      </c>
      <c r="BK67" t="s">
        <v>257</v>
      </c>
      <c r="BL67" t="s">
        <v>258</v>
      </c>
      <c r="BM67" s="27">
        <v>0.40524012978519902</v>
      </c>
    </row>
    <row r="68" spans="60:65">
      <c r="BH68" s="26" t="s">
        <v>375</v>
      </c>
      <c r="BI68">
        <v>1.7729999999999999</v>
      </c>
      <c r="BJ68" t="s">
        <v>376</v>
      </c>
      <c r="BK68" t="s">
        <v>257</v>
      </c>
      <c r="BL68" t="s">
        <v>258</v>
      </c>
      <c r="BM68" s="27">
        <v>6.1882057520160003E-2</v>
      </c>
    </row>
    <row r="69" spans="60:65">
      <c r="BH69" s="26" t="s">
        <v>377</v>
      </c>
      <c r="BI69">
        <v>1.9610000000000001</v>
      </c>
      <c r="BJ69" t="s">
        <v>378</v>
      </c>
      <c r="BK69" t="s">
        <v>238</v>
      </c>
      <c r="BL69" t="s">
        <v>269</v>
      </c>
      <c r="BM69" s="27">
        <v>2.5052893973653002E-2</v>
      </c>
    </row>
    <row r="70" spans="60:65">
      <c r="BH70" s="26" t="s">
        <v>379</v>
      </c>
      <c r="BI70">
        <v>0.45379999999999998</v>
      </c>
      <c r="BJ70" t="s">
        <v>380</v>
      </c>
      <c r="BK70" t="s">
        <v>257</v>
      </c>
      <c r="BL70" t="s">
        <v>258</v>
      </c>
      <c r="BM70" s="27">
        <v>0.99999903497081899</v>
      </c>
    </row>
    <row r="71" spans="60:65">
      <c r="BH71" s="26" t="s">
        <v>381</v>
      </c>
      <c r="BI71">
        <v>0.1978</v>
      </c>
      <c r="BJ71" t="s">
        <v>382</v>
      </c>
      <c r="BK71" t="s">
        <v>257</v>
      </c>
      <c r="BL71" t="s">
        <v>258</v>
      </c>
      <c r="BM71" s="27" t="s">
        <v>326</v>
      </c>
    </row>
    <row r="72" spans="60:65">
      <c r="BH72" s="26" t="s">
        <v>383</v>
      </c>
      <c r="BI72">
        <v>0.69630000000000003</v>
      </c>
      <c r="BJ72" t="s">
        <v>384</v>
      </c>
      <c r="BK72" t="s">
        <v>257</v>
      </c>
      <c r="BL72" t="s">
        <v>258</v>
      </c>
      <c r="BM72" s="27">
        <v>0.99190452726886602</v>
      </c>
    </row>
    <row r="73" spans="60:65">
      <c r="BH73" s="26" t="s">
        <v>385</v>
      </c>
      <c r="BI73">
        <v>-1.3009999999999999</v>
      </c>
      <c r="BJ73" t="s">
        <v>386</v>
      </c>
      <c r="BK73" t="s">
        <v>257</v>
      </c>
      <c r="BL73" t="s">
        <v>258</v>
      </c>
      <c r="BM73" s="27">
        <v>0.40344113612124999</v>
      </c>
    </row>
    <row r="74" spans="60:65">
      <c r="BH74" s="26" t="s">
        <v>387</v>
      </c>
      <c r="BI74">
        <v>-1.302</v>
      </c>
      <c r="BJ74" t="s">
        <v>388</v>
      </c>
      <c r="BK74" t="s">
        <v>257</v>
      </c>
      <c r="BL74" t="s">
        <v>258</v>
      </c>
      <c r="BM74" s="27">
        <v>0.359373758048676</v>
      </c>
    </row>
    <row r="75" spans="60:65">
      <c r="BH75" s="26" t="s">
        <v>389</v>
      </c>
      <c r="BI75">
        <v>-1.095</v>
      </c>
      <c r="BJ75" t="s">
        <v>390</v>
      </c>
      <c r="BK75" t="s">
        <v>257</v>
      </c>
      <c r="BL75" t="s">
        <v>258</v>
      </c>
      <c r="BM75" s="27">
        <v>0.61831313470177196</v>
      </c>
    </row>
    <row r="76" spans="60:65">
      <c r="BH76" s="26" t="s">
        <v>391</v>
      </c>
      <c r="BI76">
        <v>-0.25169999999999998</v>
      </c>
      <c r="BJ76" t="s">
        <v>392</v>
      </c>
      <c r="BK76" t="s">
        <v>257</v>
      </c>
      <c r="BL76" t="s">
        <v>258</v>
      </c>
      <c r="BM76" s="27">
        <v>0.999999999999998</v>
      </c>
    </row>
    <row r="77" spans="60:65">
      <c r="BH77" s="26" t="s">
        <v>393</v>
      </c>
      <c r="BI77">
        <v>9.6939999999999998E-2</v>
      </c>
      <c r="BJ77" t="s">
        <v>394</v>
      </c>
      <c r="BK77" t="s">
        <v>257</v>
      </c>
      <c r="BL77" t="s">
        <v>258</v>
      </c>
      <c r="BM77" s="27" t="s">
        <v>326</v>
      </c>
    </row>
    <row r="78" spans="60:65">
      <c r="BH78" s="26" t="s">
        <v>395</v>
      </c>
      <c r="BI78">
        <v>-0.32729999999999998</v>
      </c>
      <c r="BJ78" t="s">
        <v>396</v>
      </c>
      <c r="BK78" t="s">
        <v>257</v>
      </c>
      <c r="BL78" t="s">
        <v>258</v>
      </c>
      <c r="BM78" s="27">
        <v>0.99999999998760103</v>
      </c>
    </row>
    <row r="79" spans="60:65">
      <c r="BH79" s="26" t="s">
        <v>397</v>
      </c>
      <c r="BI79">
        <v>0.18740000000000001</v>
      </c>
      <c r="BJ79" t="s">
        <v>398</v>
      </c>
      <c r="BK79" t="s">
        <v>257</v>
      </c>
      <c r="BL79" t="s">
        <v>258</v>
      </c>
      <c r="BM79" s="27" t="s">
        <v>326</v>
      </c>
    </row>
    <row r="80" spans="60:65">
      <c r="BH80" s="26" t="s">
        <v>399</v>
      </c>
      <c r="BI80">
        <v>0.23530000000000001</v>
      </c>
      <c r="BJ80" t="s">
        <v>400</v>
      </c>
      <c r="BK80" t="s">
        <v>257</v>
      </c>
      <c r="BL80" t="s">
        <v>258</v>
      </c>
      <c r="BM80" s="27" t="s">
        <v>326</v>
      </c>
    </row>
    <row r="81" spans="1:67">
      <c r="BH81" s="26" t="s">
        <v>401</v>
      </c>
      <c r="BI81">
        <v>0.1268</v>
      </c>
      <c r="BJ81" t="s">
        <v>402</v>
      </c>
      <c r="BK81" t="s">
        <v>257</v>
      </c>
      <c r="BL81" t="s">
        <v>258</v>
      </c>
      <c r="BM81" s="27" t="s">
        <v>326</v>
      </c>
    </row>
    <row r="82" spans="1:67">
      <c r="BH82" s="26" t="s">
        <v>403</v>
      </c>
      <c r="BI82">
        <v>0.52370000000000005</v>
      </c>
      <c r="BJ82" t="s">
        <v>404</v>
      </c>
      <c r="BK82" t="s">
        <v>257</v>
      </c>
      <c r="BL82" t="s">
        <v>258</v>
      </c>
      <c r="BM82" s="27">
        <v>0.99996323049742397</v>
      </c>
    </row>
    <row r="83" spans="1:67">
      <c r="BH83" s="26" t="s">
        <v>405</v>
      </c>
      <c r="BI83">
        <v>0.2114</v>
      </c>
      <c r="BJ83" t="s">
        <v>406</v>
      </c>
      <c r="BK83" t="s">
        <v>257</v>
      </c>
      <c r="BL83" t="s">
        <v>258</v>
      </c>
      <c r="BM83" s="27" t="s">
        <v>326</v>
      </c>
    </row>
    <row r="84" spans="1:67">
      <c r="BH84" s="26" t="s">
        <v>407</v>
      </c>
      <c r="BI84">
        <v>1.6819999999999999</v>
      </c>
      <c r="BJ84" t="s">
        <v>408</v>
      </c>
      <c r="BK84" t="s">
        <v>257</v>
      </c>
      <c r="BL84" t="s">
        <v>258</v>
      </c>
      <c r="BM84" s="27">
        <v>9.1907137297538993E-2</v>
      </c>
    </row>
    <row r="85" spans="1:67">
      <c r="BH85" s="26" t="s">
        <v>409</v>
      </c>
      <c r="BI85">
        <v>1.36</v>
      </c>
      <c r="BJ85" t="s">
        <v>410</v>
      </c>
      <c r="BK85" t="s">
        <v>257</v>
      </c>
      <c r="BL85" t="s">
        <v>258</v>
      </c>
      <c r="BM85" s="27">
        <v>0.30095108162426398</v>
      </c>
    </row>
    <row r="86" spans="1:67">
      <c r="BH86" s="26" t="s">
        <v>411</v>
      </c>
      <c r="BI86">
        <v>0.62790000000000001</v>
      </c>
      <c r="BJ86" t="s">
        <v>412</v>
      </c>
      <c r="BK86" t="s">
        <v>257</v>
      </c>
      <c r="BL86" t="s">
        <v>258</v>
      </c>
      <c r="BM86" s="27">
        <v>0.99910806684131903</v>
      </c>
    </row>
    <row r="87" spans="1:67">
      <c r="BH87" s="26" t="s">
        <v>413</v>
      </c>
      <c r="BI87">
        <v>3.5510000000000002</v>
      </c>
      <c r="BJ87" t="s">
        <v>414</v>
      </c>
      <c r="BK87" t="s">
        <v>238</v>
      </c>
      <c r="BL87" t="s">
        <v>265</v>
      </c>
      <c r="BM87" s="27">
        <v>2.1176050200000001E-7</v>
      </c>
    </row>
    <row r="88" spans="1:67">
      <c r="BH88" s="26" t="s">
        <v>415</v>
      </c>
      <c r="BI88">
        <v>2.496</v>
      </c>
      <c r="BJ88" t="s">
        <v>416</v>
      </c>
      <c r="BK88" t="s">
        <v>238</v>
      </c>
      <c r="BL88" t="s">
        <v>249</v>
      </c>
      <c r="BM88" s="27">
        <v>2.994826026755E-3</v>
      </c>
    </row>
    <row r="89" spans="1:67">
      <c r="BH89" s="26" t="s">
        <v>417</v>
      </c>
      <c r="BI89">
        <v>2.3039999999999998</v>
      </c>
      <c r="BJ89" t="s">
        <v>418</v>
      </c>
      <c r="BK89" t="s">
        <v>238</v>
      </c>
      <c r="BL89" t="s">
        <v>249</v>
      </c>
      <c r="BM89" s="27">
        <v>3.6319511567019999E-3</v>
      </c>
    </row>
    <row r="90" spans="1:67">
      <c r="BH90" s="26" t="s">
        <v>419</v>
      </c>
      <c r="BI90">
        <v>3.298</v>
      </c>
      <c r="BJ90" t="s">
        <v>420</v>
      </c>
      <c r="BK90" t="s">
        <v>238</v>
      </c>
      <c r="BL90" t="s">
        <v>265</v>
      </c>
      <c r="BM90" s="27">
        <v>4.7871996519999997E-6</v>
      </c>
    </row>
    <row r="91" spans="1:67" ht="16.5" thickBot="1">
      <c r="BH91" s="31" t="s">
        <v>421</v>
      </c>
      <c r="BI91" s="32">
        <v>2.8140000000000001</v>
      </c>
      <c r="BJ91" s="32" t="s">
        <v>422</v>
      </c>
      <c r="BK91" s="32" t="s">
        <v>238</v>
      </c>
      <c r="BL91" s="32" t="s">
        <v>239</v>
      </c>
      <c r="BM91" s="33">
        <v>1.08642238643E-4</v>
      </c>
    </row>
    <row r="94" spans="1:67">
      <c r="A94" s="18" t="s">
        <v>423</v>
      </c>
    </row>
    <row r="95" spans="1:67" ht="45.75" thickBot="1">
      <c r="A95" s="19" t="s">
        <v>424</v>
      </c>
      <c r="B95" s="20" t="s">
        <v>128</v>
      </c>
      <c r="C95" s="20" t="s">
        <v>329</v>
      </c>
      <c r="D95" s="20" t="s">
        <v>148</v>
      </c>
      <c r="E95" s="20" t="s">
        <v>149</v>
      </c>
      <c r="F95" s="20" t="s">
        <v>150</v>
      </c>
      <c r="G95" s="20" t="s">
        <v>151</v>
      </c>
      <c r="H95" s="20" t="s">
        <v>152</v>
      </c>
      <c r="I95" s="20" t="s">
        <v>153</v>
      </c>
      <c r="J95" s="20" t="s">
        <v>154</v>
      </c>
      <c r="K95" s="20" t="s">
        <v>155</v>
      </c>
      <c r="L95" s="20" t="s">
        <v>156</v>
      </c>
      <c r="M95" s="20" t="s">
        <v>157</v>
      </c>
      <c r="N95" s="20" t="s">
        <v>158</v>
      </c>
      <c r="O95" s="20" t="s">
        <v>159</v>
      </c>
      <c r="P95" s="20" t="s">
        <v>160</v>
      </c>
      <c r="Q95" s="20" t="s">
        <v>161</v>
      </c>
      <c r="R95" s="20" t="s">
        <v>162</v>
      </c>
      <c r="S95" s="20" t="s">
        <v>163</v>
      </c>
      <c r="T95" s="20" t="s">
        <v>164</v>
      </c>
      <c r="U95" s="20" t="s">
        <v>165</v>
      </c>
      <c r="V95" s="20" t="s">
        <v>166</v>
      </c>
      <c r="W95" s="20" t="s">
        <v>167</v>
      </c>
      <c r="X95" s="20" t="s">
        <v>168</v>
      </c>
      <c r="Y95" s="20" t="s">
        <v>169</v>
      </c>
      <c r="Z95" s="20" t="s">
        <v>170</v>
      </c>
      <c r="AA95" s="20" t="s">
        <v>171</v>
      </c>
      <c r="AB95" s="20" t="s">
        <v>172</v>
      </c>
      <c r="AC95" s="20" t="s">
        <v>173</v>
      </c>
      <c r="AD95" s="20" t="s">
        <v>174</v>
      </c>
      <c r="AE95" s="20" t="s">
        <v>175</v>
      </c>
      <c r="AF95" s="20" t="s">
        <v>176</v>
      </c>
      <c r="AG95" s="20" t="s">
        <v>177</v>
      </c>
      <c r="AH95" s="20" t="s">
        <v>178</v>
      </c>
      <c r="AI95" s="20" t="s">
        <v>179</v>
      </c>
      <c r="AJ95" s="20" t="s">
        <v>180</v>
      </c>
      <c r="AK95" s="20" t="s">
        <v>181</v>
      </c>
      <c r="AL95" s="20" t="s">
        <v>182</v>
      </c>
      <c r="AM95" s="20" t="s">
        <v>183</v>
      </c>
      <c r="AN95" s="20" t="s">
        <v>184</v>
      </c>
      <c r="AO95" s="20" t="s">
        <v>185</v>
      </c>
      <c r="AP95" s="20" t="s">
        <v>186</v>
      </c>
      <c r="AQ95" s="43" t="s">
        <v>133</v>
      </c>
      <c r="AR95" s="43" t="s">
        <v>132</v>
      </c>
      <c r="AS95" s="43" t="s">
        <v>474</v>
      </c>
      <c r="AW95" s="41" t="s">
        <v>425</v>
      </c>
      <c r="AX95" s="41"/>
      <c r="AY95" s="41"/>
      <c r="AZ95" s="41" t="s">
        <v>425</v>
      </c>
      <c r="BH95" s="41" t="s">
        <v>425</v>
      </c>
      <c r="BO95" s="41"/>
    </row>
    <row r="96" spans="1:67">
      <c r="B96" s="35">
        <v>7.7615419820343607</v>
      </c>
      <c r="C96" s="35">
        <v>9.868376998490028</v>
      </c>
      <c r="D96" s="35">
        <v>23.053173803443414</v>
      </c>
      <c r="E96" s="35">
        <v>10.467845024810979</v>
      </c>
      <c r="F96" s="35">
        <v>13.917230344282451</v>
      </c>
      <c r="G96" s="35">
        <v>12.635880590625439</v>
      </c>
      <c r="H96" s="35">
        <v>12.558549696161647</v>
      </c>
      <c r="I96" s="35">
        <v>9.1793077938902616</v>
      </c>
      <c r="J96" s="35">
        <v>9.5225486689218801</v>
      </c>
      <c r="K96" s="35">
        <v>8.8757368722150911</v>
      </c>
      <c r="L96" s="35">
        <v>5.8169942151052849</v>
      </c>
      <c r="M96" s="35">
        <v>9.1404169962180877</v>
      </c>
      <c r="N96" s="35">
        <v>9.0604177186857253</v>
      </c>
      <c r="O96" s="35">
        <v>4.4229860903448497</v>
      </c>
      <c r="P96" s="35">
        <v>10.577413171744823</v>
      </c>
      <c r="Q96" s="35">
        <v>14.307051805448964</v>
      </c>
      <c r="R96" s="35">
        <v>8.7849428062930173</v>
      </c>
      <c r="S96" s="35">
        <v>10.500750702250791</v>
      </c>
      <c r="T96" s="35">
        <v>9.4117229780342946</v>
      </c>
      <c r="U96" s="35">
        <v>9.9987893432058979</v>
      </c>
      <c r="V96" s="35">
        <v>9.2597237186521841</v>
      </c>
      <c r="W96" s="35">
        <v>5.6332268125655229</v>
      </c>
      <c r="X96" s="35">
        <v>3.9006718601489316</v>
      </c>
      <c r="Y96" s="35">
        <v>7.273042691573159</v>
      </c>
      <c r="Z96" s="35">
        <v>6.2753941474004602</v>
      </c>
      <c r="AA96" s="35">
        <v>9.0079487665519267</v>
      </c>
      <c r="AB96" s="35">
        <v>7.828873669739755</v>
      </c>
      <c r="AC96" s="35">
        <v>16.619494518010224</v>
      </c>
      <c r="AD96" s="35">
        <v>10.977217834559776</v>
      </c>
      <c r="AE96" s="35">
        <v>11.569764312920341</v>
      </c>
      <c r="AF96" s="35">
        <v>9.7697739678062288</v>
      </c>
      <c r="AG96" s="35">
        <v>12.991340168726897</v>
      </c>
      <c r="AH96" s="35">
        <v>9.056928678185276</v>
      </c>
      <c r="AI96" s="35">
        <v>4.9956190402969378</v>
      </c>
      <c r="AJ96" s="35">
        <v>8.6276342443310323</v>
      </c>
      <c r="AK96" s="35">
        <v>10.129995490813409</v>
      </c>
      <c r="AL96" s="35">
        <v>8.7968292388509699</v>
      </c>
      <c r="AM96" s="35">
        <v>5.6294809188073174</v>
      </c>
      <c r="AN96" s="35">
        <v>2.1702545303761949</v>
      </c>
      <c r="AO96" s="35">
        <v>8.115293477947894</v>
      </c>
      <c r="AP96" s="35">
        <v>7.1814858515069684</v>
      </c>
      <c r="AQ96" s="42">
        <v>8.0061195613849829</v>
      </c>
      <c r="AR96" s="42">
        <v>7.5032255113865203</v>
      </c>
      <c r="AS96" s="42">
        <v>9.1292133359782781</v>
      </c>
      <c r="AW96" s="28" t="s">
        <v>240</v>
      </c>
      <c r="AX96" s="25"/>
      <c r="AZ96" s="28" t="s">
        <v>241</v>
      </c>
      <c r="BA96" s="24" t="s">
        <v>242</v>
      </c>
      <c r="BB96" s="24" t="s">
        <v>234</v>
      </c>
      <c r="BC96" s="24" t="s">
        <v>243</v>
      </c>
      <c r="BD96" s="24" t="s">
        <v>244</v>
      </c>
      <c r="BE96" s="24" t="s">
        <v>245</v>
      </c>
      <c r="BF96" s="25" t="s">
        <v>246</v>
      </c>
      <c r="BH96" s="28" t="s">
        <v>228</v>
      </c>
      <c r="BI96" s="24" t="s">
        <v>229</v>
      </c>
      <c r="BJ96" s="24" t="s">
        <v>230</v>
      </c>
      <c r="BK96" s="24" t="s">
        <v>231</v>
      </c>
      <c r="BL96" s="24" t="s">
        <v>232</v>
      </c>
      <c r="BM96" s="25" t="s">
        <v>233</v>
      </c>
    </row>
    <row r="97" spans="1:65">
      <c r="B97" s="35">
        <v>5.129784304531432</v>
      </c>
      <c r="C97" s="35">
        <v>12.20951039664422</v>
      </c>
      <c r="D97" s="35">
        <v>18.870762574451462</v>
      </c>
      <c r="E97" s="35">
        <v>20.368133436560573</v>
      </c>
      <c r="F97" s="35">
        <v>16.860274361919625</v>
      </c>
      <c r="G97" s="35">
        <v>10.240046193026965</v>
      </c>
      <c r="H97" s="35">
        <v>8.6180596770073716</v>
      </c>
      <c r="I97" s="35">
        <v>11.605998675809058</v>
      </c>
      <c r="J97" s="35">
        <v>9.0117497593591729</v>
      </c>
      <c r="K97" s="35">
        <v>5.2751314992176654</v>
      </c>
      <c r="L97" s="35">
        <v>5.5060892644760502</v>
      </c>
      <c r="M97" s="35">
        <v>9.4274190671534654</v>
      </c>
      <c r="N97" s="35">
        <v>9.1023555499749715</v>
      </c>
      <c r="O97" s="35">
        <v>7.5617639407580448</v>
      </c>
      <c r="P97" s="35">
        <v>8.7784367022179151</v>
      </c>
      <c r="Q97" s="35">
        <v>7.0992667262783895</v>
      </c>
      <c r="R97" s="35">
        <v>5.5932840474713235</v>
      </c>
      <c r="S97" s="35">
        <v>6.5124848121341028</v>
      </c>
      <c r="T97" s="35">
        <v>7.7648227824783849</v>
      </c>
      <c r="U97" s="35">
        <v>8.4768320033676634</v>
      </c>
      <c r="V97" s="35">
        <v>9.5601266471982207</v>
      </c>
      <c r="W97" s="35">
        <v>4.3222691188280216</v>
      </c>
      <c r="X97" s="35">
        <v>6.316752586906599</v>
      </c>
      <c r="Y97" s="35">
        <v>8.8623933088817761</v>
      </c>
      <c r="Z97" s="35">
        <v>10.753036264208319</v>
      </c>
      <c r="AA97" s="35">
        <v>13.694887872089625</v>
      </c>
      <c r="AB97" s="35">
        <v>8.9841234352304564</v>
      </c>
      <c r="AC97" s="35">
        <v>11.972935076844673</v>
      </c>
      <c r="AD97" s="35">
        <v>12.475898578967458</v>
      </c>
      <c r="AE97" s="35">
        <v>13.573557329542529</v>
      </c>
      <c r="AF97" s="35">
        <v>8.6872570464512187</v>
      </c>
      <c r="AG97" s="35">
        <v>13.316212146170136</v>
      </c>
      <c r="AH97" s="35">
        <v>10.368393887374587</v>
      </c>
      <c r="AI97" s="35">
        <v>5.0774822851448178</v>
      </c>
      <c r="AJ97" s="35">
        <v>6.6824968100905426</v>
      </c>
      <c r="AK97" s="35">
        <v>6.5596065692122494</v>
      </c>
      <c r="AL97" s="35">
        <v>7.0690411847336332</v>
      </c>
      <c r="AM97" s="35">
        <v>7.6467234507927904</v>
      </c>
      <c r="AN97" s="35">
        <v>2.0628846615699397</v>
      </c>
      <c r="AO97" s="35">
        <v>6.159587404169403</v>
      </c>
      <c r="AP97" s="35">
        <v>5.337825476035202</v>
      </c>
      <c r="AQ97" s="42">
        <v>4.6750666796156679</v>
      </c>
      <c r="AR97" s="42">
        <v>8.5555548327435051</v>
      </c>
      <c r="AS97" s="42">
        <v>7.1057207438946053</v>
      </c>
      <c r="AW97" s="26" t="s">
        <v>250</v>
      </c>
      <c r="AX97" s="27">
        <v>8.2569999999999997</v>
      </c>
      <c r="AZ97" s="26" t="s">
        <v>251</v>
      </c>
      <c r="BA97">
        <v>2088</v>
      </c>
      <c r="BB97">
        <v>40</v>
      </c>
      <c r="BC97">
        <v>52.2</v>
      </c>
      <c r="BD97" t="s">
        <v>426</v>
      </c>
      <c r="BE97" t="s">
        <v>427</v>
      </c>
      <c r="BF97" s="27" t="s">
        <v>254</v>
      </c>
      <c r="BH97" s="26" t="s">
        <v>333</v>
      </c>
      <c r="BI97">
        <v>-2.3889999999999998</v>
      </c>
      <c r="BJ97" t="s">
        <v>428</v>
      </c>
      <c r="BK97" t="s">
        <v>257</v>
      </c>
      <c r="BL97" t="s">
        <v>258</v>
      </c>
      <c r="BM97" s="27">
        <v>0.840417113603107</v>
      </c>
    </row>
    <row r="98" spans="1:65">
      <c r="B98" s="35">
        <v>8.1642343536591468</v>
      </c>
      <c r="C98" s="35">
        <v>9.5883993102408613</v>
      </c>
      <c r="D98" s="35">
        <v>22.197199953913156</v>
      </c>
      <c r="E98" s="35">
        <v>14.511224291770354</v>
      </c>
      <c r="F98" s="35">
        <v>9.8529079580921231</v>
      </c>
      <c r="G98" s="35">
        <v>11.200071062613874</v>
      </c>
      <c r="H98" s="35">
        <v>7.6648494992559382</v>
      </c>
      <c r="I98" s="35">
        <v>11.697956410372692</v>
      </c>
      <c r="J98" s="35">
        <v>9.9208531688969188</v>
      </c>
      <c r="K98" s="35">
        <v>8.2780716410807162</v>
      </c>
      <c r="L98" s="35">
        <v>4.3579635782328543</v>
      </c>
      <c r="M98" s="35">
        <v>6.0518706757357368</v>
      </c>
      <c r="N98" s="35">
        <v>9.0253185468053125</v>
      </c>
      <c r="O98" s="35">
        <v>4.2368640968728108</v>
      </c>
      <c r="P98" s="35">
        <v>8.7445322405108445</v>
      </c>
      <c r="Q98" s="35">
        <v>2.0710492044352611</v>
      </c>
      <c r="R98" s="35">
        <v>2.1810186763448312</v>
      </c>
      <c r="S98" s="35">
        <v>7.5017674845767131</v>
      </c>
      <c r="T98" s="35">
        <v>7.8002997558179423</v>
      </c>
      <c r="U98" s="35">
        <v>12.844016858567123</v>
      </c>
      <c r="V98" s="35">
        <v>11.198748461829975</v>
      </c>
      <c r="W98" s="35">
        <v>4.2994713043824238</v>
      </c>
      <c r="X98" s="35">
        <v>5.9679846914282058</v>
      </c>
      <c r="Y98" s="35">
        <v>8.8975242739440681</v>
      </c>
      <c r="Z98" s="35">
        <v>8.2771331044350536</v>
      </c>
      <c r="AA98" s="35">
        <v>11.888552336572458</v>
      </c>
      <c r="AB98" s="35">
        <v>10.342693940940931</v>
      </c>
      <c r="AC98" s="35">
        <v>9.7091263235772445</v>
      </c>
      <c r="AD98" s="35">
        <v>19.801197334052048</v>
      </c>
      <c r="AE98" s="35">
        <v>16.343556426174807</v>
      </c>
      <c r="AF98" s="35">
        <v>9.4777932209820115</v>
      </c>
      <c r="AG98" s="35">
        <v>6.185429689072568</v>
      </c>
      <c r="AH98" s="35">
        <v>11.938819471691151</v>
      </c>
      <c r="AI98" s="35">
        <v>8.473527700425473</v>
      </c>
      <c r="AJ98" s="35">
        <v>6.8696955412406187</v>
      </c>
      <c r="AK98" s="35">
        <v>6.599235566120905</v>
      </c>
      <c r="AL98" s="35">
        <v>8.8820554529140452</v>
      </c>
      <c r="AM98" s="35">
        <v>4.2294341540967944</v>
      </c>
      <c r="AN98" s="35">
        <v>2.0997385944910607</v>
      </c>
      <c r="AO98" s="35">
        <v>11.248125677040694</v>
      </c>
      <c r="AP98" s="35">
        <v>6.7987191637921969</v>
      </c>
      <c r="AQ98" s="42">
        <v>9.7793919195328503</v>
      </c>
      <c r="AR98" s="42">
        <v>7.2722977892164469</v>
      </c>
      <c r="AS98" s="42">
        <v>8.3950766998251325</v>
      </c>
      <c r="AW98" s="26" t="s">
        <v>259</v>
      </c>
      <c r="AX98" s="27" t="s">
        <v>260</v>
      </c>
      <c r="AZ98" s="26" t="s">
        <v>261</v>
      </c>
      <c r="BA98">
        <v>1321</v>
      </c>
      <c r="BB98">
        <v>209</v>
      </c>
      <c r="BC98">
        <v>6.3220000000000001</v>
      </c>
      <c r="BF98" s="27"/>
      <c r="BH98" s="26" t="s">
        <v>335</v>
      </c>
      <c r="BI98">
        <v>-11.86</v>
      </c>
      <c r="BJ98" t="s">
        <v>429</v>
      </c>
      <c r="BK98" t="s">
        <v>238</v>
      </c>
      <c r="BL98" t="s">
        <v>265</v>
      </c>
      <c r="BM98" s="27">
        <v>1.207E-11</v>
      </c>
    </row>
    <row r="99" spans="1:65" ht="16.5" thickBot="1">
      <c r="B99" s="35">
        <v>12.242312974525619</v>
      </c>
      <c r="C99" s="35">
        <v>10.240354981622559</v>
      </c>
      <c r="D99" s="35">
        <v>15.038697253797169</v>
      </c>
      <c r="E99" s="35">
        <v>14.013087986010115</v>
      </c>
      <c r="F99" s="35">
        <v>9.2147225022251735</v>
      </c>
      <c r="G99" s="35">
        <v>8.8791642311384695</v>
      </c>
      <c r="H99" s="35">
        <v>10.884399069673833</v>
      </c>
      <c r="I99" s="35">
        <v>7.9353778245323845</v>
      </c>
      <c r="J99" s="35"/>
      <c r="K99" s="35">
        <v>5.4418457863387601</v>
      </c>
      <c r="L99" s="35">
        <v>4.7051418627102057</v>
      </c>
      <c r="M99" s="35">
        <v>6.0518706757357368</v>
      </c>
      <c r="N99" s="35">
        <v>6.8575183957943375</v>
      </c>
      <c r="O99" s="35"/>
      <c r="P99" s="35">
        <v>11.023634588881656</v>
      </c>
      <c r="Q99" s="35">
        <v>9.2124109147647975</v>
      </c>
      <c r="R99" s="35">
        <v>8.8144212808578999</v>
      </c>
      <c r="S99" s="35">
        <v>6.2677472113057542</v>
      </c>
      <c r="T99" s="35">
        <v>16.048457147703136</v>
      </c>
      <c r="U99" s="35">
        <v>11.560724522342344</v>
      </c>
      <c r="V99" s="35">
        <v>8.4120456697371537</v>
      </c>
      <c r="W99" s="35">
        <v>6.100182061017084</v>
      </c>
      <c r="X99" s="35">
        <v>7.1024730618325309</v>
      </c>
      <c r="Y99" s="35">
        <v>6.6941992593291593</v>
      </c>
      <c r="Z99" s="35">
        <v>5.9149941489908366</v>
      </c>
      <c r="AA99" s="35">
        <v>8.3952385749109073</v>
      </c>
      <c r="AB99" s="35">
        <v>9.1586289097001305</v>
      </c>
      <c r="AC99" s="35">
        <v>11.904141329589995</v>
      </c>
      <c r="AD99" s="35">
        <v>9.2572721803965727</v>
      </c>
      <c r="AE99" s="35">
        <v>15.03960988994954</v>
      </c>
      <c r="AF99" s="35">
        <v>8.9256023214389728</v>
      </c>
      <c r="AG99" s="35">
        <v>7.1877265042272951</v>
      </c>
      <c r="AH99" s="35">
        <v>6.1359439581699711</v>
      </c>
      <c r="AI99" s="35">
        <v>7.9405297837621855</v>
      </c>
      <c r="AJ99" s="35">
        <v>8.8046509820029879</v>
      </c>
      <c r="AK99" s="35">
        <v>9.2601372460453231</v>
      </c>
      <c r="AL99" s="35">
        <v>8.9017125246744424</v>
      </c>
      <c r="AM99" s="35">
        <v>9.4922014126075247</v>
      </c>
      <c r="AN99" s="35">
        <v>1.6531070793333922</v>
      </c>
      <c r="AO99" s="35">
        <v>5.8997487730416438</v>
      </c>
      <c r="AP99" s="35">
        <v>6.291274626455567</v>
      </c>
      <c r="AQ99" s="42">
        <v>8.1670438498935471</v>
      </c>
      <c r="AR99" s="42">
        <v>8.5199853631879385</v>
      </c>
      <c r="AS99" s="42">
        <v>8.6273263633026787</v>
      </c>
      <c r="AW99" s="26" t="s">
        <v>264</v>
      </c>
      <c r="AX99" s="27" t="s">
        <v>265</v>
      </c>
      <c r="AZ99" s="31" t="s">
        <v>266</v>
      </c>
      <c r="BA99" s="32">
        <v>3410</v>
      </c>
      <c r="BB99" s="32">
        <v>249</v>
      </c>
      <c r="BC99" s="32"/>
      <c r="BD99" s="32"/>
      <c r="BE99" s="32"/>
      <c r="BF99" s="33"/>
      <c r="BH99" s="26" t="s">
        <v>337</v>
      </c>
      <c r="BI99">
        <v>-5.9880000000000004</v>
      </c>
      <c r="BJ99" t="s">
        <v>430</v>
      </c>
      <c r="BK99" t="s">
        <v>238</v>
      </c>
      <c r="BL99" t="s">
        <v>249</v>
      </c>
      <c r="BM99" s="27">
        <v>3.3578153243880001E-3</v>
      </c>
    </row>
    <row r="100" spans="1:65">
      <c r="B100" s="35">
        <v>4.5929784239671987</v>
      </c>
      <c r="C100" s="35">
        <v>8.0698367926503796</v>
      </c>
      <c r="D100" s="35">
        <v>17.035082211037867</v>
      </c>
      <c r="E100" s="35">
        <v>5.4364911975241554</v>
      </c>
      <c r="F100" s="35">
        <v>5.8077077516375377</v>
      </c>
      <c r="G100" s="35">
        <v>10.140142789787937</v>
      </c>
      <c r="H100" s="35">
        <v>16.1470094076744</v>
      </c>
      <c r="I100" s="35">
        <v>6.0769673966387812</v>
      </c>
      <c r="J100" s="35"/>
      <c r="K100" s="35">
        <v>9.6088902828466676</v>
      </c>
      <c r="L100" s="35">
        <v>5.5796521864681399</v>
      </c>
      <c r="M100" s="35">
        <v>11.112295579741829</v>
      </c>
      <c r="N100" s="35">
        <v>7.6269469508260173</v>
      </c>
      <c r="O100" s="35"/>
      <c r="P100" s="35">
        <v>7.9211086011391734</v>
      </c>
      <c r="Q100" s="35">
        <v>13.18314830049839</v>
      </c>
      <c r="R100" s="35">
        <v>12.3904334479254</v>
      </c>
      <c r="S100" s="35">
        <v>11.032731794201087</v>
      </c>
      <c r="T100" s="35">
        <v>10.343723387659841</v>
      </c>
      <c r="U100" s="35">
        <v>8.7688694940073812</v>
      </c>
      <c r="V100" s="35">
        <v>14.674860886488224</v>
      </c>
      <c r="W100" s="35">
        <v>4.5755948405611928</v>
      </c>
      <c r="X100" s="35">
        <v>6.1118444781986829</v>
      </c>
      <c r="Y100" s="35">
        <v>6.7687816517529926</v>
      </c>
      <c r="Z100" s="35">
        <v>6.9021465998830855</v>
      </c>
      <c r="AA100" s="35">
        <v>5.9134024950504482</v>
      </c>
      <c r="AB100" s="35">
        <v>9.1583935454547074</v>
      </c>
      <c r="AC100" s="35">
        <v>14.238164592678922</v>
      </c>
      <c r="AD100" s="35">
        <v>16.938590619638493</v>
      </c>
      <c r="AE100" s="35">
        <v>23.523850857219109</v>
      </c>
      <c r="AF100" s="35">
        <v>8.9256023214389728</v>
      </c>
      <c r="AG100" s="35">
        <v>10.81484255389068</v>
      </c>
      <c r="AH100" s="35">
        <v>8.5120386650380144</v>
      </c>
      <c r="AI100" s="35">
        <v>10.46307735154506</v>
      </c>
      <c r="AJ100" s="35">
        <v>12.572656561112478</v>
      </c>
      <c r="AK100" s="35">
        <v>11.334126661698422</v>
      </c>
      <c r="AL100" s="35">
        <v>7.3629058255014996</v>
      </c>
      <c r="AM100" s="35">
        <v>6.2559264672841337</v>
      </c>
      <c r="AN100" s="35"/>
      <c r="AO100" s="35">
        <v>5.7998108351705078</v>
      </c>
      <c r="AQ100" s="42">
        <v>6.3576534236066893</v>
      </c>
      <c r="AR100" s="42">
        <v>8.4390725082207698</v>
      </c>
      <c r="AS100" s="42">
        <v>7.736814973786049</v>
      </c>
      <c r="AW100" s="26" t="s">
        <v>270</v>
      </c>
      <c r="AX100" s="27" t="s">
        <v>238</v>
      </c>
      <c r="BH100" s="26" t="s">
        <v>339</v>
      </c>
      <c r="BI100">
        <v>-3.8410000000000002</v>
      </c>
      <c r="BJ100" t="s">
        <v>431</v>
      </c>
      <c r="BK100" t="s">
        <v>257</v>
      </c>
      <c r="BL100" t="s">
        <v>258</v>
      </c>
      <c r="BM100" s="27">
        <v>0.19500993019839299</v>
      </c>
    </row>
    <row r="101" spans="1:65" ht="16.5" thickBot="1">
      <c r="C101" s="35">
        <v>9.8264264205836689</v>
      </c>
      <c r="D101" s="35">
        <v>20.457350806665975</v>
      </c>
      <c r="E101" s="35">
        <v>16.602233040293193</v>
      </c>
      <c r="F101" s="35">
        <v>12.861005206989427</v>
      </c>
      <c r="G101" s="35">
        <v>9.5148050022169919</v>
      </c>
      <c r="H101" s="35">
        <v>9.8367824865352844</v>
      </c>
      <c r="I101" s="35">
        <v>11.258529055415242</v>
      </c>
      <c r="J101" s="35"/>
      <c r="K101" s="35">
        <v>5.9031592194507629</v>
      </c>
      <c r="L101" s="35">
        <v>4.6346768560054752</v>
      </c>
      <c r="M101" s="35">
        <v>8.3419867746622565</v>
      </c>
      <c r="N101" s="35"/>
      <c r="O101" s="35"/>
      <c r="P101" s="35">
        <v>4.179273500006305</v>
      </c>
      <c r="Q101" s="35">
        <v>9.8188219636662915</v>
      </c>
      <c r="R101" s="35">
        <v>10.566944950462087</v>
      </c>
      <c r="S101" s="35"/>
      <c r="T101" s="35">
        <v>10.017651892204526</v>
      </c>
      <c r="U101" s="35">
        <v>8.9236291012901869</v>
      </c>
      <c r="V101" s="35">
        <v>9.0826987873334364</v>
      </c>
      <c r="W101" s="35"/>
      <c r="X101" s="35">
        <v>5.6295576588508496</v>
      </c>
      <c r="Y101" s="35"/>
      <c r="Z101" s="35">
        <v>9.8925780895360251</v>
      </c>
      <c r="AA101" s="35"/>
      <c r="AB101" s="35">
        <v>8.4527895778182369</v>
      </c>
      <c r="AC101" s="35">
        <v>11.83704901423298</v>
      </c>
      <c r="AD101" s="35">
        <v>15.584810658585631</v>
      </c>
      <c r="AE101" s="35">
        <v>11.732159336801107</v>
      </c>
      <c r="AF101" s="35">
        <v>9.7420609388415151</v>
      </c>
      <c r="AG101" s="35">
        <v>7.2251390942514986</v>
      </c>
      <c r="AH101" s="35">
        <v>8.4978986574636597</v>
      </c>
      <c r="AI101" s="35">
        <v>8.1914576658929423</v>
      </c>
      <c r="AJ101" s="35">
        <v>6.7476991443089478</v>
      </c>
      <c r="AK101" s="35">
        <v>11.102165659910732</v>
      </c>
      <c r="AL101" s="35">
        <v>9.7604871539529459</v>
      </c>
      <c r="AM101" s="35"/>
      <c r="AN101" s="35"/>
      <c r="AQ101" s="42">
        <v>6.1530387919930023</v>
      </c>
      <c r="AR101" s="42"/>
      <c r="AS101" s="42">
        <v>9.8446723239838185</v>
      </c>
      <c r="AW101" s="31" t="s">
        <v>273</v>
      </c>
      <c r="AX101" s="33">
        <v>0.61240000000000006</v>
      </c>
      <c r="BH101" s="26" t="s">
        <v>341</v>
      </c>
      <c r="BI101">
        <v>-3.6930000000000001</v>
      </c>
      <c r="BJ101" t="s">
        <v>432</v>
      </c>
      <c r="BK101" t="s">
        <v>257</v>
      </c>
      <c r="BL101" t="s">
        <v>258</v>
      </c>
      <c r="BM101" s="27">
        <v>0.173636158809369</v>
      </c>
    </row>
    <row r="102" spans="1:65">
      <c r="F102" s="35"/>
      <c r="G102" s="35">
        <v>11.019733336356925</v>
      </c>
      <c r="I102" s="35"/>
      <c r="J102" s="35"/>
      <c r="K102" s="35">
        <v>7.0801333398832158</v>
      </c>
      <c r="L102" s="35"/>
      <c r="M102" s="35"/>
      <c r="N102" s="35"/>
      <c r="O102" s="35"/>
      <c r="P102" s="35">
        <v>11.999706095393316</v>
      </c>
      <c r="Q102" s="35"/>
      <c r="R102" s="35"/>
      <c r="S102" s="35"/>
      <c r="T102" s="35">
        <v>8.0905479127870752</v>
      </c>
      <c r="U102" s="35">
        <v>7.6372456965860405</v>
      </c>
      <c r="V102" s="35">
        <v>11.581729831349037</v>
      </c>
      <c r="W102" s="35"/>
      <c r="X102" s="35">
        <v>7.5998656718010613</v>
      </c>
      <c r="Y102" s="35"/>
      <c r="Z102" s="35">
        <v>9.6034964975959003</v>
      </c>
      <c r="AA102" s="35"/>
      <c r="AC102" s="35">
        <v>11.83704901423298</v>
      </c>
      <c r="AD102" s="35"/>
      <c r="AE102" s="35">
        <v>12.439790513369061</v>
      </c>
      <c r="AF102" s="35"/>
      <c r="AG102" s="35">
        <v>9.8098576058804952</v>
      </c>
      <c r="AH102" s="35"/>
      <c r="AI102" s="35">
        <v>8.0253776114247106</v>
      </c>
      <c r="AJ102" s="35">
        <v>9.8260404340222376</v>
      </c>
      <c r="AK102" s="35"/>
      <c r="AL102" s="35">
        <v>9.6202382450830211</v>
      </c>
      <c r="AM102" s="35"/>
      <c r="AN102" s="35"/>
      <c r="AQ102" s="42"/>
      <c r="AR102" s="42"/>
      <c r="AS102" s="42"/>
      <c r="BH102" s="26" t="s">
        <v>343</v>
      </c>
      <c r="BI102">
        <v>-3.3730000000000002</v>
      </c>
      <c r="BJ102" t="s">
        <v>433</v>
      </c>
      <c r="BK102" t="s">
        <v>257</v>
      </c>
      <c r="BL102" t="s">
        <v>258</v>
      </c>
      <c r="BM102" s="27">
        <v>0.35456645491424099</v>
      </c>
    </row>
    <row r="103" spans="1:65">
      <c r="D103" s="35"/>
      <c r="F103" s="35"/>
      <c r="G103" s="35">
        <v>16.542381025222195</v>
      </c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>
        <v>11.89512685272876</v>
      </c>
      <c r="V103" s="35">
        <v>10.418577245244393</v>
      </c>
      <c r="AC103" s="35">
        <v>10.056848702842411</v>
      </c>
      <c r="AD103" s="35"/>
      <c r="AE103" s="35">
        <v>20.883825560138114</v>
      </c>
      <c r="AF103" s="35"/>
      <c r="AG103" s="35"/>
      <c r="AH103" s="35"/>
      <c r="AI103" s="35"/>
      <c r="AJ103" s="35">
        <v>9.1211969431070354</v>
      </c>
      <c r="AK103" s="35"/>
      <c r="AL103" s="35">
        <v>9.3474493958199005</v>
      </c>
      <c r="AM103" s="35"/>
      <c r="AN103" s="35"/>
      <c r="AQ103" s="42"/>
      <c r="AR103" s="42"/>
      <c r="AS103" s="42"/>
      <c r="BH103" s="26" t="s">
        <v>345</v>
      </c>
      <c r="BI103">
        <v>-2.048</v>
      </c>
      <c r="BJ103" t="s">
        <v>434</v>
      </c>
      <c r="BK103" t="s">
        <v>257</v>
      </c>
      <c r="BL103" t="s">
        <v>258</v>
      </c>
      <c r="BM103" s="27">
        <v>0.95520037216836995</v>
      </c>
    </row>
    <row r="104" spans="1:65">
      <c r="D104" s="35"/>
      <c r="T104" s="35"/>
      <c r="U104" s="35">
        <v>7.3613848126581827</v>
      </c>
      <c r="V104" s="35"/>
      <c r="AL104" s="35"/>
      <c r="AN104" s="35"/>
      <c r="AO104" s="35"/>
      <c r="AQ104" s="42"/>
      <c r="AR104" s="42"/>
      <c r="AS104" s="42"/>
      <c r="BH104" s="26" t="s">
        <v>347</v>
      </c>
      <c r="BI104">
        <v>-1.907</v>
      </c>
      <c r="BJ104" t="s">
        <v>435</v>
      </c>
      <c r="BK104" t="s">
        <v>257</v>
      </c>
      <c r="BL104" t="s">
        <v>258</v>
      </c>
      <c r="BM104" s="27">
        <v>0.99857974615102096</v>
      </c>
    </row>
    <row r="105" spans="1:65">
      <c r="AQ105" s="42"/>
      <c r="AR105" s="42"/>
      <c r="AS105" s="42"/>
      <c r="BH105" s="26" t="s">
        <v>349</v>
      </c>
      <c r="BI105">
        <v>0.36919999999999997</v>
      </c>
      <c r="BJ105" t="s">
        <v>436</v>
      </c>
      <c r="BK105" t="s">
        <v>257</v>
      </c>
      <c r="BL105" t="s">
        <v>258</v>
      </c>
      <c r="BM105" s="27" t="s">
        <v>326</v>
      </c>
    </row>
    <row r="106" spans="1:65">
      <c r="A106" s="18" t="s">
        <v>20</v>
      </c>
      <c r="B106">
        <f>AVERAGE(B96:B104)</f>
        <v>7.578170407743551</v>
      </c>
      <c r="C106">
        <f t="shared" ref="C106:AS106" si="12">AVERAGE(C96:C104)</f>
        <v>9.9671508167052849</v>
      </c>
      <c r="D106">
        <f t="shared" si="12"/>
        <v>19.442044433884842</v>
      </c>
      <c r="E106">
        <f t="shared" si="12"/>
        <v>13.566502496161561</v>
      </c>
      <c r="F106">
        <f t="shared" si="12"/>
        <v>11.41897468752439</v>
      </c>
      <c r="G106">
        <f t="shared" si="12"/>
        <v>11.271528028873599</v>
      </c>
      <c r="H106">
        <f t="shared" si="12"/>
        <v>10.951608306051412</v>
      </c>
      <c r="I106">
        <f t="shared" si="12"/>
        <v>9.6256895261097366</v>
      </c>
      <c r="J106">
        <f t="shared" si="12"/>
        <v>9.4850505323926573</v>
      </c>
      <c r="K106">
        <f t="shared" si="12"/>
        <v>7.2089955201475542</v>
      </c>
      <c r="L106">
        <f t="shared" si="12"/>
        <v>5.100086327166335</v>
      </c>
      <c r="M106">
        <f t="shared" si="12"/>
        <v>8.3543099615411851</v>
      </c>
      <c r="N106">
        <f t="shared" si="12"/>
        <v>8.3345114324172727</v>
      </c>
      <c r="O106">
        <f t="shared" si="12"/>
        <v>5.4072047093252351</v>
      </c>
      <c r="P106">
        <f t="shared" si="12"/>
        <v>9.0320149856991474</v>
      </c>
      <c r="Q106">
        <f t="shared" si="12"/>
        <v>9.2819581525153492</v>
      </c>
      <c r="R106">
        <f t="shared" si="12"/>
        <v>8.0551742015590921</v>
      </c>
      <c r="S106">
        <f t="shared" si="12"/>
        <v>8.3630964008936903</v>
      </c>
      <c r="T106">
        <f t="shared" si="12"/>
        <v>9.9253179795264579</v>
      </c>
      <c r="U106">
        <f t="shared" si="12"/>
        <v>9.7185131871948442</v>
      </c>
      <c r="V106">
        <f t="shared" si="12"/>
        <v>10.523563905979078</v>
      </c>
      <c r="W106">
        <f>AVERAGE(W96:W104)</f>
        <v>4.9861488274708492</v>
      </c>
      <c r="X106">
        <f t="shared" si="12"/>
        <v>6.0898785727381233</v>
      </c>
      <c r="Y106">
        <f t="shared" si="12"/>
        <v>7.6991882370962319</v>
      </c>
      <c r="Z106">
        <f t="shared" si="12"/>
        <v>8.231254121721383</v>
      </c>
      <c r="AA106">
        <f t="shared" si="12"/>
        <v>9.7800060090350733</v>
      </c>
      <c r="AB106">
        <f t="shared" si="12"/>
        <v>8.9875838464807014</v>
      </c>
      <c r="AC106">
        <f t="shared" si="12"/>
        <v>12.271851071501178</v>
      </c>
      <c r="AD106">
        <f t="shared" si="12"/>
        <v>14.172497867699997</v>
      </c>
      <c r="AE106">
        <f t="shared" si="12"/>
        <v>15.638264278264327</v>
      </c>
      <c r="AF106">
        <f t="shared" si="12"/>
        <v>9.2546816361598214</v>
      </c>
      <c r="AG106">
        <f t="shared" si="12"/>
        <v>9.6472211088885071</v>
      </c>
      <c r="AH106">
        <f t="shared" si="12"/>
        <v>9.0850038863204432</v>
      </c>
      <c r="AI106">
        <f t="shared" si="12"/>
        <v>7.5952959197845891</v>
      </c>
      <c r="AJ106">
        <f t="shared" si="12"/>
        <v>8.6565088325269848</v>
      </c>
      <c r="AK106">
        <f t="shared" si="12"/>
        <v>9.1642111989668393</v>
      </c>
      <c r="AL106">
        <f t="shared" si="12"/>
        <v>8.7175898776913066</v>
      </c>
      <c r="AM106">
        <f t="shared" si="12"/>
        <v>6.6507532807177112</v>
      </c>
      <c r="AN106">
        <f t="shared" si="12"/>
        <v>1.996496216442647</v>
      </c>
      <c r="AO106">
        <f t="shared" si="12"/>
        <v>7.4445132334740292</v>
      </c>
      <c r="AP106">
        <f t="shared" si="12"/>
        <v>6.4023262794474833</v>
      </c>
      <c r="AQ106" s="42">
        <f t="shared" si="12"/>
        <v>7.1897190376711242</v>
      </c>
      <c r="AR106" s="42">
        <f t="shared" si="12"/>
        <v>8.0580272009510363</v>
      </c>
      <c r="AS106" s="42">
        <f t="shared" si="12"/>
        <v>8.4731374067950949</v>
      </c>
      <c r="BH106" s="26" t="s">
        <v>351</v>
      </c>
      <c r="BI106">
        <v>2.4780000000000002</v>
      </c>
      <c r="BJ106" t="s">
        <v>437</v>
      </c>
      <c r="BK106" t="s">
        <v>257</v>
      </c>
      <c r="BL106" t="s">
        <v>258</v>
      </c>
      <c r="BM106" s="27">
        <v>0.79923572637142504</v>
      </c>
    </row>
    <row r="107" spans="1:65">
      <c r="A107" s="18" t="s">
        <v>21</v>
      </c>
      <c r="B107">
        <f>STDEV(B96:B104)</f>
        <v>3.0429133924839751</v>
      </c>
      <c r="C107">
        <f t="shared" ref="C107:AP107" si="13">STDEV(C96:C104)</f>
        <v>1.3323385330932462</v>
      </c>
      <c r="D107">
        <f t="shared" si="13"/>
        <v>3.0715234261635338</v>
      </c>
      <c r="E107">
        <f t="shared" si="13"/>
        <v>5.1433168888867247</v>
      </c>
      <c r="F107">
        <f t="shared" si="13"/>
        <v>3.9172971502140084</v>
      </c>
      <c r="G107">
        <f t="shared" si="13"/>
        <v>2.4161753589708193</v>
      </c>
      <c r="H107">
        <f t="shared" si="13"/>
        <v>3.0682255323059286</v>
      </c>
      <c r="I107">
        <f t="shared" si="13"/>
        <v>2.3035589138549923</v>
      </c>
      <c r="J107">
        <f t="shared" si="13"/>
        <v>0.45571025333062437</v>
      </c>
      <c r="K107">
        <f t="shared" si="13"/>
        <v>1.7447496237731615</v>
      </c>
      <c r="L107">
        <f t="shared" si="13"/>
        <v>0.6053283404296228</v>
      </c>
      <c r="M107">
        <f t="shared" si="13"/>
        <v>1.9989305782489539</v>
      </c>
      <c r="N107">
        <f t="shared" si="13"/>
        <v>1.033911857998943</v>
      </c>
      <c r="O107">
        <f t="shared" si="13"/>
        <v>1.8682222727576474</v>
      </c>
      <c r="P107">
        <f t="shared" si="13"/>
        <v>2.5849615057297206</v>
      </c>
      <c r="Q107">
        <f t="shared" si="13"/>
        <v>4.4164524243140146</v>
      </c>
      <c r="R107">
        <f t="shared" si="13"/>
        <v>3.6545612496530402</v>
      </c>
      <c r="S107">
        <f t="shared" si="13"/>
        <v>2.2502032144981916</v>
      </c>
      <c r="T107">
        <f t="shared" si="13"/>
        <v>2.9008626556240893</v>
      </c>
      <c r="U107">
        <f t="shared" si="13"/>
        <v>1.9666558587339662</v>
      </c>
      <c r="V107">
        <f t="shared" si="13"/>
        <v>1.9957090774320125</v>
      </c>
      <c r="W107">
        <f t="shared" si="13"/>
        <v>0.82773740230063231</v>
      </c>
      <c r="X107">
        <f t="shared" si="13"/>
        <v>1.1815768031530864</v>
      </c>
      <c r="Y107">
        <f t="shared" si="13"/>
        <v>1.1007173322075317</v>
      </c>
      <c r="Z107">
        <f t="shared" si="13"/>
        <v>1.9131784994450796</v>
      </c>
      <c r="AA107">
        <f t="shared" si="13"/>
        <v>3.0510876578559891</v>
      </c>
      <c r="AB107">
        <f t="shared" si="13"/>
        <v>0.83945004532093725</v>
      </c>
      <c r="AC107">
        <f t="shared" si="13"/>
        <v>2.2311064811783523</v>
      </c>
      <c r="AD107">
        <f t="shared" si="13"/>
        <v>3.9642366581216439</v>
      </c>
      <c r="AE107">
        <f t="shared" si="13"/>
        <v>4.4216643591879139</v>
      </c>
      <c r="AF107">
        <f t="shared" si="13"/>
        <v>0.46716047132555183</v>
      </c>
      <c r="AG107">
        <f t="shared" si="13"/>
        <v>2.8848458311582656</v>
      </c>
      <c r="AH107">
        <f t="shared" si="13"/>
        <v>1.9576556214919631</v>
      </c>
      <c r="AI107">
        <f t="shared" si="13"/>
        <v>1.9473371685133813</v>
      </c>
      <c r="AJ107">
        <f t="shared" si="13"/>
        <v>1.9883845455145202</v>
      </c>
      <c r="AK107">
        <f t="shared" si="13"/>
        <v>2.1339731482571254</v>
      </c>
      <c r="AL107">
        <f t="shared" si="13"/>
        <v>0.99421486911593238</v>
      </c>
      <c r="AM107">
        <f t="shared" si="13"/>
        <v>2.007950187918512</v>
      </c>
      <c r="AN107">
        <f t="shared" si="13"/>
        <v>0.23321982864326132</v>
      </c>
      <c r="AO107">
        <f t="shared" si="13"/>
        <v>2.3270040481940533</v>
      </c>
      <c r="AP107">
        <f t="shared" si="13"/>
        <v>0.7978536598459407</v>
      </c>
      <c r="AQ107" s="42"/>
      <c r="AR107" s="42"/>
      <c r="AS107" s="42"/>
      <c r="BH107" s="26" t="s">
        <v>353</v>
      </c>
      <c r="BI107">
        <v>-0.77610000000000001</v>
      </c>
      <c r="BJ107" t="s">
        <v>438</v>
      </c>
      <c r="BK107" t="s">
        <v>257</v>
      </c>
      <c r="BL107" t="s">
        <v>258</v>
      </c>
      <c r="BM107" s="27">
        <v>0.99999999997891498</v>
      </c>
    </row>
    <row r="108" spans="1:65">
      <c r="A108" s="18" t="s">
        <v>284</v>
      </c>
      <c r="B108">
        <f>COUNT(B96:B104)</f>
        <v>5</v>
      </c>
      <c r="C108">
        <f t="shared" ref="C108:AP108" si="14">COUNT(C96:C104)</f>
        <v>6</v>
      </c>
      <c r="D108">
        <f t="shared" si="14"/>
        <v>6</v>
      </c>
      <c r="E108">
        <f t="shared" si="14"/>
        <v>6</v>
      </c>
      <c r="F108">
        <f t="shared" si="14"/>
        <v>6</v>
      </c>
      <c r="G108">
        <f t="shared" si="14"/>
        <v>8</v>
      </c>
      <c r="H108">
        <f t="shared" si="14"/>
        <v>6</v>
      </c>
      <c r="I108">
        <f t="shared" si="14"/>
        <v>6</v>
      </c>
      <c r="J108">
        <f t="shared" si="14"/>
        <v>3</v>
      </c>
      <c r="K108">
        <f t="shared" si="14"/>
        <v>7</v>
      </c>
      <c r="L108">
        <f t="shared" si="14"/>
        <v>6</v>
      </c>
      <c r="M108">
        <f t="shared" si="14"/>
        <v>6</v>
      </c>
      <c r="N108">
        <f t="shared" si="14"/>
        <v>5</v>
      </c>
      <c r="O108">
        <f t="shared" si="14"/>
        <v>3</v>
      </c>
      <c r="P108">
        <f t="shared" si="14"/>
        <v>7</v>
      </c>
      <c r="Q108">
        <f t="shared" si="14"/>
        <v>6</v>
      </c>
      <c r="R108">
        <f t="shared" si="14"/>
        <v>6</v>
      </c>
      <c r="S108">
        <f t="shared" si="14"/>
        <v>5</v>
      </c>
      <c r="T108">
        <f t="shared" si="14"/>
        <v>7</v>
      </c>
      <c r="U108">
        <f t="shared" si="14"/>
        <v>9</v>
      </c>
      <c r="V108">
        <f t="shared" si="14"/>
        <v>8</v>
      </c>
      <c r="W108">
        <f t="shared" si="14"/>
        <v>5</v>
      </c>
      <c r="X108">
        <f t="shared" si="14"/>
        <v>7</v>
      </c>
      <c r="Y108">
        <f t="shared" si="14"/>
        <v>5</v>
      </c>
      <c r="Z108">
        <f t="shared" si="14"/>
        <v>7</v>
      </c>
      <c r="AA108">
        <f t="shared" si="14"/>
        <v>5</v>
      </c>
      <c r="AB108">
        <f t="shared" si="14"/>
        <v>6</v>
      </c>
      <c r="AC108">
        <f t="shared" si="14"/>
        <v>8</v>
      </c>
      <c r="AD108">
        <f t="shared" si="14"/>
        <v>6</v>
      </c>
      <c r="AE108">
        <f t="shared" si="14"/>
        <v>8</v>
      </c>
      <c r="AF108">
        <f t="shared" si="14"/>
        <v>6</v>
      </c>
      <c r="AG108">
        <f t="shared" si="14"/>
        <v>7</v>
      </c>
      <c r="AH108">
        <f t="shared" si="14"/>
        <v>6</v>
      </c>
      <c r="AI108">
        <f t="shared" si="14"/>
        <v>7</v>
      </c>
      <c r="AJ108">
        <f t="shared" si="14"/>
        <v>8</v>
      </c>
      <c r="AK108">
        <f t="shared" si="14"/>
        <v>6</v>
      </c>
      <c r="AL108">
        <f t="shared" si="14"/>
        <v>8</v>
      </c>
      <c r="AM108">
        <f t="shared" si="14"/>
        <v>5</v>
      </c>
      <c r="AN108">
        <f t="shared" si="14"/>
        <v>4</v>
      </c>
      <c r="AO108">
        <f t="shared" si="14"/>
        <v>5</v>
      </c>
      <c r="AP108">
        <f t="shared" si="14"/>
        <v>4</v>
      </c>
      <c r="AQ108" s="42"/>
      <c r="AR108" s="42"/>
      <c r="AS108" s="42"/>
      <c r="BH108" s="26" t="s">
        <v>355</v>
      </c>
      <c r="BI108">
        <v>-0.75629999999999997</v>
      </c>
      <c r="BJ108" t="s">
        <v>439</v>
      </c>
      <c r="BK108" t="s">
        <v>257</v>
      </c>
      <c r="BL108" t="s">
        <v>258</v>
      </c>
      <c r="BM108" s="27">
        <v>0.99999999999779798</v>
      </c>
    </row>
    <row r="109" spans="1:65">
      <c r="A109" s="18" t="s">
        <v>22</v>
      </c>
      <c r="B109">
        <f>_xlfn.CONFIDENCE.NORM(0.05,B107,B108)</f>
        <v>2.6671821775345581</v>
      </c>
      <c r="C109">
        <f t="shared" ref="C109:AP109" si="15">_xlfn.CONFIDENCE.NORM(0.05,C107,C108)</f>
        <v>1.0660732700642452</v>
      </c>
      <c r="D109">
        <f t="shared" si="15"/>
        <v>2.4576854468112286</v>
      </c>
      <c r="E109">
        <f t="shared" si="15"/>
        <v>4.1154350178419561</v>
      </c>
      <c r="F109">
        <f t="shared" si="15"/>
        <v>3.1344329380359683</v>
      </c>
      <c r="G109">
        <f t="shared" si="15"/>
        <v>1.6742933351485565</v>
      </c>
      <c r="H109">
        <f t="shared" si="15"/>
        <v>2.4550466306231695</v>
      </c>
      <c r="I109">
        <f t="shared" si="15"/>
        <v>1.843197147783131</v>
      </c>
      <c r="J109">
        <f t="shared" si="15"/>
        <v>0.51567522154117273</v>
      </c>
      <c r="K109">
        <f t="shared" si="15"/>
        <v>1.2925048587651333</v>
      </c>
      <c r="L109">
        <f t="shared" si="15"/>
        <v>0.48435464959955965</v>
      </c>
      <c r="M109">
        <f t="shared" si="15"/>
        <v>1.5994481922231787</v>
      </c>
      <c r="N109">
        <f t="shared" si="15"/>
        <v>0.9062470485054871</v>
      </c>
      <c r="O109">
        <f t="shared" si="15"/>
        <v>2.114053671935916</v>
      </c>
      <c r="P109">
        <f t="shared" si="15"/>
        <v>1.9149310940392434</v>
      </c>
      <c r="Q109">
        <f t="shared" si="15"/>
        <v>3.5338330019928108</v>
      </c>
      <c r="R109">
        <f t="shared" si="15"/>
        <v>2.9242042959024888</v>
      </c>
      <c r="S109">
        <f t="shared" si="15"/>
        <v>1.9723538383855448</v>
      </c>
      <c r="T109">
        <f t="shared" si="15"/>
        <v>2.1489496406344708</v>
      </c>
      <c r="U109">
        <f t="shared" si="15"/>
        <v>1.2848582177010883</v>
      </c>
      <c r="V109">
        <f t="shared" si="15"/>
        <v>1.3829304213511964</v>
      </c>
      <c r="W109">
        <f t="shared" si="15"/>
        <v>0.72553049079480991</v>
      </c>
      <c r="X109">
        <f t="shared" si="15"/>
        <v>0.87530826100816594</v>
      </c>
      <c r="Y109">
        <f t="shared" si="15"/>
        <v>0.96480355248322247</v>
      </c>
      <c r="Z109">
        <f t="shared" si="15"/>
        <v>1.4172764232326582</v>
      </c>
      <c r="AA109">
        <f t="shared" si="15"/>
        <v>2.6743471053857828</v>
      </c>
      <c r="AB109">
        <f t="shared" si="15"/>
        <v>0.67168758738304679</v>
      </c>
      <c r="AC109">
        <f t="shared" si="15"/>
        <v>1.5460495023982148</v>
      </c>
      <c r="AD109">
        <f t="shared" si="15"/>
        <v>3.1719916766353253</v>
      </c>
      <c r="AE109">
        <f t="shared" si="15"/>
        <v>3.0640007726945977</v>
      </c>
      <c r="AF109">
        <f t="shared" si="15"/>
        <v>0.37379936025308191</v>
      </c>
      <c r="AG109">
        <f t="shared" si="15"/>
        <v>2.1370844290522517</v>
      </c>
      <c r="AH109">
        <f t="shared" si="15"/>
        <v>1.5664219552505625</v>
      </c>
      <c r="AI109">
        <f t="shared" si="15"/>
        <v>1.4425810544176483</v>
      </c>
      <c r="AJ109">
        <f t="shared" si="15"/>
        <v>1.3778548729531843</v>
      </c>
      <c r="AK109">
        <f t="shared" si="15"/>
        <v>1.7075027674160554</v>
      </c>
      <c r="AL109">
        <f t="shared" si="15"/>
        <v>0.68894309466654235</v>
      </c>
      <c r="AM109">
        <f t="shared" si="15"/>
        <v>1.760013600065558</v>
      </c>
      <c r="AN109">
        <f t="shared" si="15"/>
        <v>0.22855123231069749</v>
      </c>
      <c r="AO109">
        <f t="shared" si="15"/>
        <v>2.0396715002550412</v>
      </c>
      <c r="AP109">
        <f t="shared" si="15"/>
        <v>0.78188221911575728</v>
      </c>
      <c r="AQ109" s="42"/>
      <c r="AR109" s="42"/>
      <c r="AS109" s="42"/>
      <c r="BH109" s="26" t="s">
        <v>357</v>
      </c>
      <c r="BI109">
        <v>2.1709999999999998</v>
      </c>
      <c r="BJ109" t="s">
        <v>440</v>
      </c>
      <c r="BK109" t="s">
        <v>257</v>
      </c>
      <c r="BL109" t="s">
        <v>258</v>
      </c>
      <c r="BM109" s="27">
        <v>0.98997710534148098</v>
      </c>
    </row>
    <row r="110" spans="1:65">
      <c r="AQ110" s="42" t="s">
        <v>475</v>
      </c>
      <c r="BH110" s="26" t="s">
        <v>359</v>
      </c>
      <c r="BI110">
        <v>-1.454</v>
      </c>
      <c r="BJ110" t="s">
        <v>441</v>
      </c>
      <c r="BK110" t="s">
        <v>257</v>
      </c>
      <c r="BL110" t="s">
        <v>258</v>
      </c>
      <c r="BM110" s="27">
        <v>0.99941202641454896</v>
      </c>
    </row>
    <row r="111" spans="1:65">
      <c r="AQ111" s="42" t="s">
        <v>476</v>
      </c>
      <c r="BH111" s="26" t="s">
        <v>361</v>
      </c>
      <c r="BI111">
        <v>-1.704</v>
      </c>
      <c r="BJ111" t="s">
        <v>442</v>
      </c>
      <c r="BK111" t="s">
        <v>257</v>
      </c>
      <c r="BL111" t="s">
        <v>258</v>
      </c>
      <c r="BM111" s="27">
        <v>0.99536982528862405</v>
      </c>
    </row>
    <row r="112" spans="1:65">
      <c r="BH112" s="26" t="s">
        <v>363</v>
      </c>
      <c r="BI112">
        <v>-0.47699999999999998</v>
      </c>
      <c r="BJ112" t="s">
        <v>443</v>
      </c>
      <c r="BK112" t="s">
        <v>257</v>
      </c>
      <c r="BL112" t="s">
        <v>258</v>
      </c>
      <c r="BM112" s="27" t="s">
        <v>326</v>
      </c>
    </row>
    <row r="113" spans="60:65">
      <c r="BH113" s="26" t="s">
        <v>365</v>
      </c>
      <c r="BI113">
        <v>-0.78490000000000004</v>
      </c>
      <c r="BJ113" t="s">
        <v>444</v>
      </c>
      <c r="BK113" t="s">
        <v>257</v>
      </c>
      <c r="BL113" t="s">
        <v>258</v>
      </c>
      <c r="BM113" s="27">
        <v>0.99999999999256906</v>
      </c>
    </row>
    <row r="114" spans="60:65">
      <c r="BH114" s="26" t="s">
        <v>367</v>
      </c>
      <c r="BI114">
        <v>-2.347</v>
      </c>
      <c r="BJ114" t="s">
        <v>445</v>
      </c>
      <c r="BK114" t="s">
        <v>257</v>
      </c>
      <c r="BL114" t="s">
        <v>258</v>
      </c>
      <c r="BM114" s="27">
        <v>0.82314773890895498</v>
      </c>
    </row>
    <row r="115" spans="60:65">
      <c r="BH115" s="26" t="s">
        <v>369</v>
      </c>
      <c r="BI115">
        <v>-2.14</v>
      </c>
      <c r="BJ115" t="s">
        <v>446</v>
      </c>
      <c r="BK115" t="s">
        <v>257</v>
      </c>
      <c r="BL115" t="s">
        <v>258</v>
      </c>
      <c r="BM115" s="27">
        <v>0.86816328644502505</v>
      </c>
    </row>
    <row r="116" spans="60:65">
      <c r="BH116" s="26" t="s">
        <v>371</v>
      </c>
      <c r="BI116">
        <v>-2.9449999999999998</v>
      </c>
      <c r="BJ116" t="s">
        <v>447</v>
      </c>
      <c r="BK116" t="s">
        <v>257</v>
      </c>
      <c r="BL116" t="s">
        <v>258</v>
      </c>
      <c r="BM116" s="27">
        <v>0.46426841892211901</v>
      </c>
    </row>
    <row r="117" spans="60:65">
      <c r="BH117" s="26" t="s">
        <v>373</v>
      </c>
      <c r="BI117">
        <v>2.5920000000000001</v>
      </c>
      <c r="BJ117" t="s">
        <v>448</v>
      </c>
      <c r="BK117" t="s">
        <v>257</v>
      </c>
      <c r="BL117" t="s">
        <v>258</v>
      </c>
      <c r="BM117" s="27">
        <v>0.79750823721327802</v>
      </c>
    </row>
    <row r="118" spans="60:65">
      <c r="BH118" s="26" t="s">
        <v>375</v>
      </c>
      <c r="BI118">
        <v>1.488</v>
      </c>
      <c r="BJ118" t="s">
        <v>449</v>
      </c>
      <c r="BK118" t="s">
        <v>257</v>
      </c>
      <c r="BL118" t="s">
        <v>258</v>
      </c>
      <c r="BM118" s="27">
        <v>0.99910618761915004</v>
      </c>
    </row>
    <row r="119" spans="60:65">
      <c r="BH119" s="26" t="s">
        <v>377</v>
      </c>
      <c r="BI119">
        <v>-0.121</v>
      </c>
      <c r="BJ119" t="s">
        <v>450</v>
      </c>
      <c r="BK119" t="s">
        <v>257</v>
      </c>
      <c r="BL119" t="s">
        <v>258</v>
      </c>
      <c r="BM119" s="27" t="s">
        <v>326</v>
      </c>
    </row>
    <row r="120" spans="60:65">
      <c r="BH120" s="26" t="s">
        <v>379</v>
      </c>
      <c r="BI120">
        <v>-0.65310000000000001</v>
      </c>
      <c r="BJ120" t="s">
        <v>451</v>
      </c>
      <c r="BK120" t="s">
        <v>257</v>
      </c>
      <c r="BL120" t="s">
        <v>258</v>
      </c>
      <c r="BM120" s="27">
        <v>0.99999999999978595</v>
      </c>
    </row>
    <row r="121" spans="60:65">
      <c r="BH121" s="26" t="s">
        <v>381</v>
      </c>
      <c r="BI121">
        <v>-2.202</v>
      </c>
      <c r="BJ121" t="s">
        <v>452</v>
      </c>
      <c r="BK121" t="s">
        <v>257</v>
      </c>
      <c r="BL121" t="s">
        <v>258</v>
      </c>
      <c r="BM121" s="27">
        <v>0.94065564194381301</v>
      </c>
    </row>
    <row r="122" spans="60:65">
      <c r="BH122" s="26" t="s">
        <v>383</v>
      </c>
      <c r="BI122">
        <v>-1.409</v>
      </c>
      <c r="BJ122" t="s">
        <v>453</v>
      </c>
      <c r="BK122" t="s">
        <v>257</v>
      </c>
      <c r="BL122" t="s">
        <v>258</v>
      </c>
      <c r="BM122" s="27">
        <v>0.999828471385932</v>
      </c>
    </row>
    <row r="123" spans="60:65">
      <c r="BH123" s="26" t="s">
        <v>385</v>
      </c>
      <c r="BI123">
        <v>-4.694</v>
      </c>
      <c r="BJ123" t="s">
        <v>454</v>
      </c>
      <c r="BK123" t="s">
        <v>238</v>
      </c>
      <c r="BL123" t="s">
        <v>269</v>
      </c>
      <c r="BM123" s="27">
        <v>2.9019136728819998E-2</v>
      </c>
    </row>
    <row r="124" spans="60:65">
      <c r="BH124" s="26" t="s">
        <v>387</v>
      </c>
      <c r="BI124">
        <v>-6.5940000000000003</v>
      </c>
      <c r="BJ124" t="s">
        <v>455</v>
      </c>
      <c r="BK124" t="s">
        <v>238</v>
      </c>
      <c r="BL124" t="s">
        <v>239</v>
      </c>
      <c r="BM124" s="27">
        <v>7.4468313895699999E-4</v>
      </c>
    </row>
    <row r="125" spans="60:65">
      <c r="BH125" s="26" t="s">
        <v>389</v>
      </c>
      <c r="BI125">
        <v>-8.06</v>
      </c>
      <c r="BJ125" t="s">
        <v>456</v>
      </c>
      <c r="BK125" t="s">
        <v>238</v>
      </c>
      <c r="BL125" t="s">
        <v>265</v>
      </c>
      <c r="BM125" s="27">
        <v>2.2588495199999999E-6</v>
      </c>
    </row>
    <row r="126" spans="60:65">
      <c r="BH126" s="26" t="s">
        <v>391</v>
      </c>
      <c r="BI126">
        <v>-1.677</v>
      </c>
      <c r="BJ126" t="s">
        <v>457</v>
      </c>
      <c r="BK126" t="s">
        <v>257</v>
      </c>
      <c r="BL126" t="s">
        <v>258</v>
      </c>
      <c r="BM126" s="27">
        <v>0.99636614674419699</v>
      </c>
    </row>
    <row r="127" spans="60:65">
      <c r="BH127" s="26" t="s">
        <v>393</v>
      </c>
      <c r="BI127">
        <v>-2.069</v>
      </c>
      <c r="BJ127" t="s">
        <v>458</v>
      </c>
      <c r="BK127" t="s">
        <v>257</v>
      </c>
      <c r="BL127" t="s">
        <v>258</v>
      </c>
      <c r="BM127" s="27">
        <v>0.93203212647779099</v>
      </c>
    </row>
    <row r="128" spans="60:65">
      <c r="BH128" s="26" t="s">
        <v>395</v>
      </c>
      <c r="BI128">
        <v>-1.5069999999999999</v>
      </c>
      <c r="BJ128" t="s">
        <v>459</v>
      </c>
      <c r="BK128" t="s">
        <v>257</v>
      </c>
      <c r="BL128" t="s">
        <v>258</v>
      </c>
      <c r="BM128" s="27">
        <v>0.99938771888595801</v>
      </c>
    </row>
    <row r="129" spans="60:65">
      <c r="BH129" s="26" t="s">
        <v>397</v>
      </c>
      <c r="BI129">
        <v>-1.7129999999999999E-2</v>
      </c>
      <c r="BJ129" t="s">
        <v>460</v>
      </c>
      <c r="BK129" t="s">
        <v>257</v>
      </c>
      <c r="BL129" t="s">
        <v>258</v>
      </c>
      <c r="BM129" s="27" t="s">
        <v>326</v>
      </c>
    </row>
    <row r="130" spans="60:65">
      <c r="BH130" s="26" t="s">
        <v>399</v>
      </c>
      <c r="BI130">
        <v>-1.0780000000000001</v>
      </c>
      <c r="BJ130" t="s">
        <v>461</v>
      </c>
      <c r="BK130" t="s">
        <v>257</v>
      </c>
      <c r="BL130" t="s">
        <v>258</v>
      </c>
      <c r="BM130" s="27">
        <v>0.999998404506939</v>
      </c>
    </row>
    <row r="131" spans="60:65">
      <c r="BH131" s="26" t="s">
        <v>401</v>
      </c>
      <c r="BI131">
        <v>-1.5860000000000001</v>
      </c>
      <c r="BJ131" t="s">
        <v>462</v>
      </c>
      <c r="BK131" t="s">
        <v>257</v>
      </c>
      <c r="BL131" t="s">
        <v>258</v>
      </c>
      <c r="BM131" s="27">
        <v>0.99850334821553699</v>
      </c>
    </row>
    <row r="132" spans="60:65">
      <c r="BH132" s="26" t="s">
        <v>403</v>
      </c>
      <c r="BI132">
        <v>-1.139</v>
      </c>
      <c r="BJ132" t="s">
        <v>463</v>
      </c>
      <c r="BK132" t="s">
        <v>257</v>
      </c>
      <c r="BL132" t="s">
        <v>258</v>
      </c>
      <c r="BM132" s="27">
        <v>0.99999387776611603</v>
      </c>
    </row>
    <row r="133" spans="60:65">
      <c r="BH133" s="26" t="s">
        <v>405</v>
      </c>
      <c r="BI133">
        <v>0.9274</v>
      </c>
      <c r="BJ133" t="s">
        <v>464</v>
      </c>
      <c r="BK133" t="s">
        <v>257</v>
      </c>
      <c r="BL133" t="s">
        <v>258</v>
      </c>
      <c r="BM133" s="27">
        <v>0.99999999861065603</v>
      </c>
    </row>
    <row r="134" spans="60:65">
      <c r="BH134" s="26" t="s">
        <v>407</v>
      </c>
      <c r="BI134">
        <v>5.5819999999999999</v>
      </c>
      <c r="BJ134" t="s">
        <v>465</v>
      </c>
      <c r="BK134" t="s">
        <v>238</v>
      </c>
      <c r="BL134" t="s">
        <v>269</v>
      </c>
      <c r="BM134" s="27">
        <v>2.6184433097484999E-2</v>
      </c>
    </row>
    <row r="135" spans="60:65">
      <c r="BH135" s="26" t="s">
        <v>409</v>
      </c>
      <c r="BI135">
        <v>0.13370000000000001</v>
      </c>
      <c r="BJ135" t="s">
        <v>466</v>
      </c>
      <c r="BK135" t="s">
        <v>257</v>
      </c>
      <c r="BL135" t="s">
        <v>258</v>
      </c>
      <c r="BM135" s="27" t="s">
        <v>326</v>
      </c>
    </row>
    <row r="136" spans="60:65" ht="16.5" thickBot="1">
      <c r="BH136" s="31" t="s">
        <v>411</v>
      </c>
      <c r="BI136" s="32">
        <v>1.1759999999999999</v>
      </c>
      <c r="BJ136" s="32" t="s">
        <v>467</v>
      </c>
      <c r="BK136" s="32" t="s">
        <v>257</v>
      </c>
      <c r="BL136" s="32" t="s">
        <v>258</v>
      </c>
      <c r="BM136" s="33">
        <v>0.99999977766489301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A302-DD69-E844-8BD7-93AC5D2EF67F}">
  <dimension ref="A1:P34"/>
  <sheetViews>
    <sheetView topLeftCell="G15" zoomScale="150" workbookViewId="0">
      <selection activeCell="N34" sqref="N34"/>
    </sheetView>
  </sheetViews>
  <sheetFormatPr defaultColWidth="10.875" defaultRowHeight="15.75"/>
  <cols>
    <col min="1" max="10" width="10.875" style="1"/>
    <col min="11" max="11" width="11.875" style="1" bestFit="1" customWidth="1"/>
    <col min="12" max="16" width="10.875" style="1"/>
    <col min="17" max="17" width="11.875" style="1" bestFit="1" customWidth="1"/>
    <col min="18" max="16384" width="10.875" style="1"/>
  </cols>
  <sheetData>
    <row r="1" spans="1:16">
      <c r="A1" s="1" t="s">
        <v>70</v>
      </c>
      <c r="E1" s="46" t="s">
        <v>0</v>
      </c>
      <c r="F1" s="46"/>
      <c r="G1" s="46"/>
      <c r="H1" s="46"/>
      <c r="I1" s="46"/>
      <c r="J1" s="46"/>
      <c r="K1" s="46" t="s">
        <v>1</v>
      </c>
      <c r="L1" s="46"/>
      <c r="M1" s="46"/>
      <c r="N1" s="46"/>
      <c r="O1" s="46"/>
      <c r="P1" s="46"/>
    </row>
    <row r="2" spans="1:16" ht="18.75">
      <c r="E2" s="2" t="s">
        <v>67</v>
      </c>
      <c r="F2" s="2" t="s">
        <v>66</v>
      </c>
      <c r="G2" s="2" t="s">
        <v>68</v>
      </c>
      <c r="H2" s="1" t="s">
        <v>72</v>
      </c>
      <c r="I2" s="1" t="s">
        <v>74</v>
      </c>
      <c r="J2" s="1" t="s">
        <v>73</v>
      </c>
      <c r="K2" s="2" t="s">
        <v>67</v>
      </c>
      <c r="L2" s="2" t="s">
        <v>66</v>
      </c>
      <c r="M2" s="2" t="s">
        <v>68</v>
      </c>
      <c r="N2" s="1" t="s">
        <v>72</v>
      </c>
      <c r="O2" s="1" t="s">
        <v>74</v>
      </c>
      <c r="P2" s="1" t="s">
        <v>73</v>
      </c>
    </row>
    <row r="3" spans="1:16">
      <c r="E3" s="1">
        <v>3088261</v>
      </c>
      <c r="F3" s="1">
        <v>3608745</v>
      </c>
      <c r="G3" s="1">
        <v>3042880</v>
      </c>
      <c r="H3" s="1">
        <v>4883731</v>
      </c>
      <c r="I3" s="1">
        <v>9669602</v>
      </c>
      <c r="J3" s="1">
        <v>3397781</v>
      </c>
    </row>
    <row r="4" spans="1:16">
      <c r="A4" s="1" t="s">
        <v>2</v>
      </c>
      <c r="B4" s="1">
        <v>25333728</v>
      </c>
      <c r="C4" s="1">
        <v>25340228</v>
      </c>
      <c r="D4" s="1" t="s">
        <v>3</v>
      </c>
      <c r="E4" s="1">
        <v>69.056617700000004</v>
      </c>
      <c r="F4" s="1">
        <v>80.0747681</v>
      </c>
      <c r="G4" s="1">
        <v>66.650772099999998</v>
      </c>
      <c r="H4" s="1">
        <v>63.693229700000003</v>
      </c>
      <c r="I4" s="1">
        <v>67.484001199999994</v>
      </c>
      <c r="J4" s="1">
        <v>93.844612100000006</v>
      </c>
      <c r="K4" s="1">
        <f t="shared" ref="K4:K20" si="0">E4*1000000/E$3</f>
        <v>22.361004364592244</v>
      </c>
      <c r="L4" s="1">
        <f t="shared" ref="L4:L20" si="1">F4*1000000/F$3</f>
        <v>22.189090140755301</v>
      </c>
      <c r="M4" s="1">
        <f t="shared" ref="M4:M20" si="2">G4*1000000/G$3</f>
        <v>21.903845074403193</v>
      </c>
      <c r="N4" s="1">
        <f t="shared" ref="N4:N20" si="3">H4*1000000/H$3</f>
        <v>13.041920142612279</v>
      </c>
      <c r="O4" s="1">
        <f t="shared" ref="O4:O20" si="4">I4*1000000/I$3</f>
        <v>6.9789843677123411</v>
      </c>
      <c r="P4" s="1">
        <f t="shared" ref="P4:P20" si="5">J4*1000000/J$3</f>
        <v>27.619382208564947</v>
      </c>
    </row>
    <row r="5" spans="1:16">
      <c r="A5" s="1" t="s">
        <v>2</v>
      </c>
      <c r="B5" s="1">
        <v>25345980</v>
      </c>
      <c r="C5" s="1">
        <v>25346031</v>
      </c>
      <c r="D5" s="1" t="s">
        <v>4</v>
      </c>
      <c r="E5" s="1">
        <v>0.50980400000000003</v>
      </c>
      <c r="F5" s="1">
        <v>8.3137255000000003</v>
      </c>
      <c r="G5" s="1">
        <v>9.7647057000000004</v>
      </c>
      <c r="H5" s="1">
        <v>0</v>
      </c>
      <c r="I5" s="1">
        <v>0.58823530000000002</v>
      </c>
      <c r="J5" s="1">
        <v>0.64705880000000005</v>
      </c>
      <c r="K5" s="1">
        <f t="shared" si="0"/>
        <v>0.16507801639822542</v>
      </c>
      <c r="L5" s="1">
        <f t="shared" si="1"/>
        <v>2.3037719484197416</v>
      </c>
      <c r="M5" s="1">
        <f t="shared" si="2"/>
        <v>3.2090341058470928</v>
      </c>
      <c r="N5" s="1">
        <f t="shared" si="3"/>
        <v>0</v>
      </c>
      <c r="O5" s="1">
        <f t="shared" si="4"/>
        <v>6.0833455192881782E-2</v>
      </c>
      <c r="P5" s="1">
        <f t="shared" si="5"/>
        <v>0.19043569906359475</v>
      </c>
    </row>
    <row r="6" spans="1:16">
      <c r="A6" s="1" t="s">
        <v>2</v>
      </c>
      <c r="B6" s="1">
        <v>25354033</v>
      </c>
      <c r="C6" s="1">
        <v>25354426</v>
      </c>
      <c r="D6" s="1" t="s">
        <v>5</v>
      </c>
      <c r="E6" s="1">
        <v>11.3486004</v>
      </c>
      <c r="F6" s="1">
        <v>32.145038599999999</v>
      </c>
      <c r="G6" s="1">
        <v>21.132314699999998</v>
      </c>
      <c r="H6" s="1">
        <v>0.24427479999999999</v>
      </c>
      <c r="I6" s="1">
        <v>0</v>
      </c>
      <c r="J6" s="1">
        <v>0</v>
      </c>
      <c r="K6" s="1">
        <f t="shared" si="0"/>
        <v>3.6747543034737027</v>
      </c>
      <c r="L6" s="1">
        <f t="shared" si="1"/>
        <v>8.9075394908756369</v>
      </c>
      <c r="M6" s="1">
        <f t="shared" si="2"/>
        <v>6.9448399871174678</v>
      </c>
      <c r="N6" s="1">
        <f t="shared" si="3"/>
        <v>5.00180702008362E-2</v>
      </c>
      <c r="O6" s="1">
        <f t="shared" si="4"/>
        <v>0</v>
      </c>
      <c r="P6" s="1">
        <f t="shared" si="5"/>
        <v>0</v>
      </c>
    </row>
    <row r="7" spans="1:16">
      <c r="A7" s="1" t="s">
        <v>2</v>
      </c>
      <c r="B7" s="1">
        <v>25354528</v>
      </c>
      <c r="C7" s="1">
        <v>25354683</v>
      </c>
      <c r="D7" s="1" t="s">
        <v>6</v>
      </c>
      <c r="E7" s="1">
        <v>107.33548740000001</v>
      </c>
      <c r="F7" s="1">
        <v>127.8064499</v>
      </c>
      <c r="G7" s="1">
        <v>82.387100200000006</v>
      </c>
      <c r="H7" s="1">
        <v>4.2967744000000003</v>
      </c>
      <c r="I7" s="1">
        <v>0</v>
      </c>
      <c r="J7" s="1">
        <v>0.60645159999999998</v>
      </c>
      <c r="K7" s="1">
        <f t="shared" si="0"/>
        <v>34.75596376083498</v>
      </c>
      <c r="L7" s="1">
        <f t="shared" si="1"/>
        <v>35.415760853149784</v>
      </c>
      <c r="M7" s="1">
        <f t="shared" si="2"/>
        <v>27.075369452623832</v>
      </c>
      <c r="N7" s="1">
        <f t="shared" si="3"/>
        <v>0.87981389638372798</v>
      </c>
      <c r="O7" s="1">
        <f t="shared" si="4"/>
        <v>0</v>
      </c>
      <c r="P7" s="1">
        <f t="shared" si="5"/>
        <v>0.17848460509962236</v>
      </c>
    </row>
    <row r="8" spans="1:16">
      <c r="A8" s="1" t="s">
        <v>2</v>
      </c>
      <c r="B8" s="1">
        <v>25355892</v>
      </c>
      <c r="C8" s="1">
        <v>25356056</v>
      </c>
      <c r="D8" s="1" t="s">
        <v>7</v>
      </c>
      <c r="E8" s="1">
        <v>236.33537290000001</v>
      </c>
      <c r="F8" s="1">
        <v>268.83535769999997</v>
      </c>
      <c r="G8" s="1">
        <v>190.0670776</v>
      </c>
      <c r="H8" s="1">
        <v>4.3231707000000004</v>
      </c>
      <c r="I8" s="1">
        <v>4.5609755999999999</v>
      </c>
      <c r="J8" s="1">
        <v>0.34146339999999997</v>
      </c>
      <c r="K8" s="1">
        <f t="shared" si="0"/>
        <v>76.52700756186087</v>
      </c>
      <c r="L8" s="1">
        <f t="shared" si="1"/>
        <v>74.495526200936894</v>
      </c>
      <c r="M8" s="1">
        <f t="shared" si="2"/>
        <v>62.462889630876013</v>
      </c>
      <c r="N8" s="1">
        <f t="shared" si="3"/>
        <v>0.88521884190591171</v>
      </c>
      <c r="O8" s="1">
        <f t="shared" si="4"/>
        <v>0.47168183344050763</v>
      </c>
      <c r="P8" s="1">
        <f t="shared" si="5"/>
        <v>0.10049600018364926</v>
      </c>
    </row>
    <row r="9" spans="1:16">
      <c r="A9" s="1" t="s">
        <v>2</v>
      </c>
      <c r="B9" s="1">
        <v>25356691</v>
      </c>
      <c r="C9" s="1">
        <v>25356896</v>
      </c>
      <c r="D9" s="1" t="s">
        <v>8</v>
      </c>
      <c r="E9" s="1">
        <v>34.175609600000001</v>
      </c>
      <c r="F9" s="1">
        <v>41.224391900000001</v>
      </c>
      <c r="G9" s="1">
        <v>42.487804400000002</v>
      </c>
      <c r="H9" s="1">
        <v>0</v>
      </c>
      <c r="I9" s="1">
        <v>0</v>
      </c>
      <c r="J9" s="1">
        <v>0.86829270000000003</v>
      </c>
      <c r="K9" s="1">
        <f t="shared" si="0"/>
        <v>11.066295756738178</v>
      </c>
      <c r="L9" s="1">
        <f t="shared" si="1"/>
        <v>11.423470458566621</v>
      </c>
      <c r="M9" s="1">
        <f t="shared" si="2"/>
        <v>13.963023320012619</v>
      </c>
      <c r="N9" s="1">
        <f t="shared" si="3"/>
        <v>0</v>
      </c>
      <c r="O9" s="1">
        <f t="shared" si="4"/>
        <v>0</v>
      </c>
      <c r="P9" s="1">
        <f t="shared" si="5"/>
        <v>0.25554698787237906</v>
      </c>
    </row>
    <row r="10" spans="1:16">
      <c r="A10" s="1" t="s">
        <v>2</v>
      </c>
      <c r="B10" s="1">
        <v>25357334</v>
      </c>
      <c r="C10" s="1">
        <v>25357575</v>
      </c>
      <c r="D10" s="1" t="s">
        <v>9</v>
      </c>
      <c r="E10" s="1">
        <v>14.161826100000001</v>
      </c>
      <c r="F10" s="1">
        <v>11.095436100000001</v>
      </c>
      <c r="G10" s="1">
        <v>10.8672199</v>
      </c>
      <c r="H10" s="1">
        <v>0</v>
      </c>
      <c r="I10" s="1">
        <v>0</v>
      </c>
      <c r="J10" s="1">
        <v>3.73444E-2</v>
      </c>
      <c r="K10" s="1">
        <f t="shared" si="0"/>
        <v>4.5856959952542873</v>
      </c>
      <c r="L10" s="1">
        <f t="shared" si="1"/>
        <v>3.0745968750909252</v>
      </c>
      <c r="M10" s="1">
        <f t="shared" si="2"/>
        <v>3.5713599944789149</v>
      </c>
      <c r="N10" s="1">
        <f t="shared" si="3"/>
        <v>0</v>
      </c>
      <c r="O10" s="1">
        <f t="shared" si="4"/>
        <v>0</v>
      </c>
      <c r="P10" s="1">
        <f t="shared" si="5"/>
        <v>1.0990820185291518E-2</v>
      </c>
    </row>
    <row r="11" spans="1:16">
      <c r="A11" s="1" t="s">
        <v>2</v>
      </c>
      <c r="B11" s="1">
        <v>25360383</v>
      </c>
      <c r="C11" s="1">
        <v>25360527</v>
      </c>
      <c r="D11" s="1" t="s">
        <v>10</v>
      </c>
      <c r="E11" s="1">
        <v>39.388889300000002</v>
      </c>
      <c r="F11" s="1">
        <v>48.486110699999998</v>
      </c>
      <c r="G11" s="1">
        <v>53.027778599999998</v>
      </c>
      <c r="H11" s="1">
        <v>0</v>
      </c>
      <c r="I11" s="1">
        <v>0</v>
      </c>
      <c r="J11" s="1">
        <v>8.3333299999999999E-2</v>
      </c>
      <c r="K11" s="1">
        <f t="shared" si="0"/>
        <v>12.754391322495088</v>
      </c>
      <c r="L11" s="1">
        <f t="shared" si="1"/>
        <v>13.435726464463407</v>
      </c>
      <c r="M11" s="1">
        <f t="shared" si="2"/>
        <v>17.426838587127985</v>
      </c>
      <c r="N11" s="1">
        <f t="shared" si="3"/>
        <v>0</v>
      </c>
      <c r="O11" s="1">
        <f t="shared" si="4"/>
        <v>0</v>
      </c>
      <c r="P11" s="1">
        <f t="shared" si="5"/>
        <v>2.4525800809410612E-2</v>
      </c>
    </row>
    <row r="12" spans="1:16">
      <c r="A12" s="1" t="s">
        <v>2</v>
      </c>
      <c r="B12" s="1">
        <v>25370566</v>
      </c>
      <c r="C12" s="1">
        <v>25371812</v>
      </c>
      <c r="D12" s="1" t="s">
        <v>11</v>
      </c>
      <c r="E12" s="1">
        <v>85.482345600000002</v>
      </c>
      <c r="F12" s="1">
        <v>103.58025360000001</v>
      </c>
      <c r="G12" s="1">
        <v>62.285713200000004</v>
      </c>
      <c r="H12" s="1">
        <v>1.9855537000000001</v>
      </c>
      <c r="I12" s="1">
        <v>2.4494381000000001</v>
      </c>
      <c r="J12" s="1">
        <v>2.8194222</v>
      </c>
      <c r="K12" s="1">
        <f t="shared" si="0"/>
        <v>27.679767221747127</v>
      </c>
      <c r="L12" s="1">
        <f t="shared" si="1"/>
        <v>28.702569341973458</v>
      </c>
      <c r="M12" s="1">
        <f t="shared" si="2"/>
        <v>20.469329451046377</v>
      </c>
      <c r="N12" s="1">
        <f t="shared" si="3"/>
        <v>0.40656491932090449</v>
      </c>
      <c r="O12" s="1">
        <f t="shared" si="4"/>
        <v>0.25331322840381643</v>
      </c>
      <c r="P12" s="1">
        <f t="shared" si="5"/>
        <v>0.82978337921131473</v>
      </c>
    </row>
    <row r="13" spans="1:16">
      <c r="A13" s="1" t="s">
        <v>2</v>
      </c>
      <c r="B13" s="1">
        <v>25375465</v>
      </c>
      <c r="C13" s="1">
        <v>25375763</v>
      </c>
      <c r="D13" s="1" t="s">
        <v>12</v>
      </c>
      <c r="E13" s="1">
        <v>62.963088999999997</v>
      </c>
      <c r="F13" s="1">
        <v>104.67784880000001</v>
      </c>
      <c r="G13" s="1">
        <v>54.946308100000003</v>
      </c>
      <c r="H13" s="1">
        <v>0</v>
      </c>
      <c r="I13" s="1">
        <v>2.8389261000000001</v>
      </c>
      <c r="J13" s="1">
        <v>7.9798656000000001</v>
      </c>
      <c r="K13" s="1">
        <f t="shared" si="0"/>
        <v>20.387878161852253</v>
      </c>
      <c r="L13" s="1">
        <f t="shared" si="1"/>
        <v>29.006718069578209</v>
      </c>
      <c r="M13" s="1">
        <f t="shared" si="2"/>
        <v>18.057336503575559</v>
      </c>
      <c r="N13" s="1">
        <f t="shared" si="3"/>
        <v>0</v>
      </c>
      <c r="O13" s="1">
        <f t="shared" si="4"/>
        <v>0.29359285935450086</v>
      </c>
      <c r="P13" s="1">
        <f t="shared" si="5"/>
        <v>2.3485520697184428</v>
      </c>
    </row>
    <row r="14" spans="1:16">
      <c r="A14" s="1" t="s">
        <v>2</v>
      </c>
      <c r="B14" s="1">
        <v>25405461</v>
      </c>
      <c r="C14" s="1">
        <v>25405603</v>
      </c>
      <c r="D14" s="1" t="s">
        <v>13</v>
      </c>
      <c r="E14" s="1">
        <v>23.929576900000001</v>
      </c>
      <c r="F14" s="1">
        <v>33.190139799999997</v>
      </c>
      <c r="G14" s="1">
        <v>31.823944099999999</v>
      </c>
      <c r="H14" s="1">
        <v>328.62677000000002</v>
      </c>
      <c r="I14" s="1">
        <v>332.6408386</v>
      </c>
      <c r="J14" s="1">
        <v>404.47888180000001</v>
      </c>
      <c r="K14" s="1">
        <f t="shared" si="0"/>
        <v>7.7485604034115001</v>
      </c>
      <c r="L14" s="1">
        <f t="shared" si="1"/>
        <v>9.1971418872766009</v>
      </c>
      <c r="M14" s="1">
        <f t="shared" si="2"/>
        <v>10.458494616941843</v>
      </c>
      <c r="N14" s="1">
        <f t="shared" si="3"/>
        <v>67.290104635165207</v>
      </c>
      <c r="O14" s="1">
        <f t="shared" si="4"/>
        <v>34.400675291495972</v>
      </c>
      <c r="P14" s="1">
        <f t="shared" si="5"/>
        <v>119.04206945650706</v>
      </c>
    </row>
    <row r="15" spans="1:16">
      <c r="A15" s="1" t="s">
        <v>2</v>
      </c>
      <c r="B15" s="1">
        <v>25407067</v>
      </c>
      <c r="C15" s="1">
        <v>25408713</v>
      </c>
      <c r="D15" s="1" t="s">
        <v>14</v>
      </c>
      <c r="E15" s="1">
        <v>12.3329287</v>
      </c>
      <c r="F15" s="1">
        <v>16.7733898</v>
      </c>
      <c r="G15" s="1">
        <v>18.310449599999998</v>
      </c>
      <c r="H15" s="1">
        <v>38.970230100000002</v>
      </c>
      <c r="I15" s="1">
        <v>60.184081999999997</v>
      </c>
      <c r="J15" s="1">
        <v>67.665855399999998</v>
      </c>
      <c r="K15" s="1">
        <f t="shared" si="0"/>
        <v>3.99348652850261</v>
      </c>
      <c r="L15" s="1">
        <f t="shared" si="1"/>
        <v>4.6479842161194549</v>
      </c>
      <c r="M15" s="1">
        <f t="shared" si="2"/>
        <v>6.0174734462088537</v>
      </c>
      <c r="N15" s="1">
        <f t="shared" si="3"/>
        <v>7.9796020911061651</v>
      </c>
      <c r="O15" s="1">
        <f t="shared" si="4"/>
        <v>6.224049552401433</v>
      </c>
      <c r="P15" s="1">
        <f t="shared" si="5"/>
        <v>19.914719459553158</v>
      </c>
    </row>
    <row r="16" spans="1:16">
      <c r="A16" s="1" t="s">
        <v>2</v>
      </c>
      <c r="B16" s="1">
        <v>25409088</v>
      </c>
      <c r="C16" s="1">
        <v>25409207</v>
      </c>
      <c r="D16" s="1" t="s">
        <v>15</v>
      </c>
      <c r="E16" s="1">
        <v>32.2521019</v>
      </c>
      <c r="F16" s="1">
        <v>38.831932100000003</v>
      </c>
      <c r="G16" s="1">
        <v>41.831932100000003</v>
      </c>
      <c r="H16" s="1">
        <v>92.5546188</v>
      </c>
      <c r="I16" s="1">
        <v>107.6554642</v>
      </c>
      <c r="J16" s="1">
        <v>143.7058868</v>
      </c>
      <c r="K16" s="1">
        <f t="shared" si="0"/>
        <v>10.443450828799767</v>
      </c>
      <c r="L16" s="1">
        <f t="shared" si="1"/>
        <v>10.760508736416677</v>
      </c>
      <c r="M16" s="1">
        <f t="shared" si="2"/>
        <v>13.747480051793039</v>
      </c>
      <c r="N16" s="1">
        <f t="shared" si="3"/>
        <v>18.95162096356249</v>
      </c>
      <c r="O16" s="1">
        <f t="shared" si="4"/>
        <v>11.133391446721385</v>
      </c>
      <c r="P16" s="1">
        <f t="shared" si="5"/>
        <v>42.294040375174269</v>
      </c>
    </row>
    <row r="17" spans="1:16">
      <c r="A17" s="1" t="s">
        <v>2</v>
      </c>
      <c r="B17" s="1">
        <v>25411908</v>
      </c>
      <c r="C17" s="1">
        <v>25411971</v>
      </c>
      <c r="D17" s="1" t="s">
        <v>16</v>
      </c>
      <c r="E17" s="1">
        <v>26.2063484</v>
      </c>
      <c r="F17" s="1">
        <v>29.730157899999998</v>
      </c>
      <c r="G17" s="1">
        <v>37.603176099999999</v>
      </c>
      <c r="H17" s="1">
        <v>35.555557299999997</v>
      </c>
      <c r="I17" s="1">
        <v>79.412696800000006</v>
      </c>
      <c r="J17" s="1">
        <v>50.634922000000003</v>
      </c>
      <c r="K17" s="1">
        <f t="shared" si="0"/>
        <v>8.4857945620528827</v>
      </c>
      <c r="L17" s="1">
        <f t="shared" si="1"/>
        <v>8.2383648332037858</v>
      </c>
      <c r="M17" s="1">
        <f t="shared" si="2"/>
        <v>12.357758472236828</v>
      </c>
      <c r="N17" s="1">
        <f t="shared" si="3"/>
        <v>7.280408626109832</v>
      </c>
      <c r="O17" s="1">
        <f t="shared" si="4"/>
        <v>8.2126127631726735</v>
      </c>
      <c r="P17" s="1">
        <f t="shared" si="5"/>
        <v>14.902350092604555</v>
      </c>
    </row>
    <row r="18" spans="1:16">
      <c r="A18" s="1" t="s">
        <v>2</v>
      </c>
      <c r="B18" s="1">
        <v>25415710</v>
      </c>
      <c r="C18" s="1">
        <v>25415842</v>
      </c>
      <c r="D18" s="1" t="s">
        <v>17</v>
      </c>
      <c r="E18" s="1">
        <v>8.8560610000000004</v>
      </c>
      <c r="F18" s="1">
        <v>6.9166664999999998</v>
      </c>
      <c r="G18" s="1">
        <v>11.44697</v>
      </c>
      <c r="H18" s="1">
        <v>18.833334000000001</v>
      </c>
      <c r="I18" s="1">
        <v>10.795455</v>
      </c>
      <c r="J18" s="1">
        <v>30.984848</v>
      </c>
      <c r="K18" s="1">
        <f t="shared" si="0"/>
        <v>2.8676530254405312</v>
      </c>
      <c r="L18" s="1">
        <f t="shared" si="1"/>
        <v>1.9166404110016086</v>
      </c>
      <c r="M18" s="1">
        <f t="shared" si="2"/>
        <v>3.7618867651698391</v>
      </c>
      <c r="N18" s="1">
        <f t="shared" si="3"/>
        <v>3.8563413914484643</v>
      </c>
      <c r="O18" s="1">
        <f t="shared" si="4"/>
        <v>1.1164321964854396</v>
      </c>
      <c r="P18" s="1">
        <f t="shared" si="5"/>
        <v>9.119142169551246</v>
      </c>
    </row>
    <row r="19" spans="1:16">
      <c r="A19" s="1" t="s">
        <v>2</v>
      </c>
      <c r="B19" s="1">
        <v>25438053</v>
      </c>
      <c r="C19" s="1">
        <v>25438329</v>
      </c>
      <c r="D19" s="1" t="s">
        <v>18</v>
      </c>
      <c r="E19" s="1">
        <v>2.481884</v>
      </c>
      <c r="F19" s="1">
        <v>7.0253625</v>
      </c>
      <c r="G19" s="1">
        <v>8.963768</v>
      </c>
      <c r="H19" s="1">
        <v>4.6847824999999998</v>
      </c>
      <c r="I19" s="1">
        <v>23.652173999999999</v>
      </c>
      <c r="J19" s="1">
        <v>9.9021740000000005</v>
      </c>
      <c r="K19" s="1">
        <f t="shared" si="0"/>
        <v>0.80365098675273883</v>
      </c>
      <c r="L19" s="1">
        <f t="shared" si="1"/>
        <v>1.946760577430658</v>
      </c>
      <c r="M19" s="1">
        <f t="shared" si="2"/>
        <v>2.9458171206225683</v>
      </c>
      <c r="N19" s="1">
        <f t="shared" si="3"/>
        <v>0.95926301018626947</v>
      </c>
      <c r="O19" s="1">
        <f t="shared" si="4"/>
        <v>2.4460338698531747</v>
      </c>
      <c r="P19" s="1">
        <f t="shared" si="5"/>
        <v>2.9143061309719491</v>
      </c>
    </row>
    <row r="20" spans="1:16">
      <c r="A20" s="1" t="s">
        <v>2</v>
      </c>
      <c r="B20" s="1">
        <v>25438489</v>
      </c>
      <c r="C20" s="1">
        <v>25439051</v>
      </c>
      <c r="D20" s="1" t="s">
        <v>19</v>
      </c>
      <c r="E20" s="1">
        <v>19.104982400000001</v>
      </c>
      <c r="F20" s="1">
        <v>38.494663199999998</v>
      </c>
      <c r="G20" s="1">
        <v>20.012454999999999</v>
      </c>
      <c r="H20" s="1">
        <v>24.040925999999999</v>
      </c>
      <c r="I20" s="1">
        <v>29.065836000000001</v>
      </c>
      <c r="J20" s="1">
        <v>35.065837899999998</v>
      </c>
      <c r="K20" s="1">
        <f t="shared" si="0"/>
        <v>6.1863237595527067</v>
      </c>
      <c r="L20" s="1">
        <f t="shared" si="1"/>
        <v>10.667049957810816</v>
      </c>
      <c r="M20" s="1">
        <f t="shared" si="2"/>
        <v>6.5768137422441901</v>
      </c>
      <c r="N20" s="1">
        <f t="shared" si="3"/>
        <v>4.9226556499528744</v>
      </c>
      <c r="O20" s="1">
        <f t="shared" si="4"/>
        <v>3.0058978642554264</v>
      </c>
      <c r="P20" s="1">
        <f t="shared" si="5"/>
        <v>10.320217194692653</v>
      </c>
    </row>
    <row r="22" spans="1:16">
      <c r="E22" s="46" t="s">
        <v>71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8.75">
      <c r="E23" s="2" t="s">
        <v>67</v>
      </c>
      <c r="F23" s="2" t="s">
        <v>66</v>
      </c>
      <c r="G23" s="2" t="s">
        <v>68</v>
      </c>
      <c r="H23" s="1" t="s">
        <v>72</v>
      </c>
      <c r="I23" s="1" t="s">
        <v>74</v>
      </c>
      <c r="J23" s="1" t="s">
        <v>73</v>
      </c>
      <c r="K23" s="2" t="s">
        <v>67</v>
      </c>
      <c r="L23" s="2" t="s">
        <v>66</v>
      </c>
      <c r="M23" s="2" t="s">
        <v>68</v>
      </c>
      <c r="N23" s="1" t="s">
        <v>72</v>
      </c>
      <c r="O23" s="1" t="s">
        <v>74</v>
      </c>
      <c r="P23" s="1" t="s">
        <v>73</v>
      </c>
    </row>
    <row r="24" spans="1:16">
      <c r="E24" s="1">
        <f t="shared" ref="E24:P24" si="6">SUM(E5:E13)/SUM(E5:E20)</f>
        <v>0.82540101771889263</v>
      </c>
      <c r="F24" s="1">
        <f t="shared" si="6"/>
        <v>0.81358925660745995</v>
      </c>
      <c r="G24" s="1">
        <f t="shared" si="6"/>
        <v>0.75609359538747545</v>
      </c>
      <c r="H24" s="1">
        <f t="shared" si="6"/>
        <v>1.9580329300667255E-2</v>
      </c>
      <c r="I24" s="1">
        <f t="shared" si="6"/>
        <v>1.5963399766999852E-2</v>
      </c>
      <c r="J24" s="1">
        <f>SUM(J5:J13)/SUM(J5:J20)</f>
        <v>1.770686538848559E-2</v>
      </c>
      <c r="K24" s="1">
        <f>SUM(K5:K13)/SUM(K5:K20)</f>
        <v>0.82540101771889285</v>
      </c>
      <c r="L24" s="1">
        <f t="shared" si="6"/>
        <v>0.81358925660746007</v>
      </c>
      <c r="M24" s="1">
        <f t="shared" si="6"/>
        <v>0.75609359538747534</v>
      </c>
      <c r="N24" s="1">
        <f t="shared" si="6"/>
        <v>1.9580329300667255E-2</v>
      </c>
      <c r="O24" s="1">
        <f t="shared" si="6"/>
        <v>1.5963399766999845E-2</v>
      </c>
      <c r="P24" s="1">
        <f t="shared" si="6"/>
        <v>1.7706865388485593E-2</v>
      </c>
    </row>
    <row r="26" spans="1:16">
      <c r="K26" s="1" t="s">
        <v>70</v>
      </c>
    </row>
    <row r="27" spans="1:16" ht="18.75">
      <c r="L27" s="1" t="s">
        <v>61</v>
      </c>
      <c r="M27" s="1" t="s">
        <v>62</v>
      </c>
    </row>
    <row r="28" spans="1:16">
      <c r="K28" s="1" t="s">
        <v>20</v>
      </c>
      <c r="L28" s="1">
        <f>AVERAGE(K24:M24)</f>
        <v>0.79836128990460942</v>
      </c>
      <c r="M28" s="1">
        <f>AVERAGE(N24:P24)</f>
        <v>1.7750198152050898E-2</v>
      </c>
    </row>
    <row r="29" spans="1:16">
      <c r="K29" s="1" t="s">
        <v>21</v>
      </c>
      <c r="L29" s="1">
        <f>STDEV(K24:M24)</f>
        <v>3.7078267556396344E-2</v>
      </c>
      <c r="M29" s="1">
        <f>STDEV(N24:P24)</f>
        <v>1.8088540873098479E-3</v>
      </c>
    </row>
    <row r="30" spans="1:16">
      <c r="K30" s="1" t="s">
        <v>23</v>
      </c>
      <c r="L30" s="1">
        <f>COUNT(K24:M24)</f>
        <v>3</v>
      </c>
      <c r="M30" s="1">
        <f>COUNT(N24:P24)</f>
        <v>3</v>
      </c>
    </row>
    <row r="31" spans="1:16">
      <c r="K31" s="1" t="s">
        <v>22</v>
      </c>
      <c r="L31" s="1">
        <f>_xlfn.CONFIDENCE.NORM(0.05,L29,L30)</f>
        <v>4.1957238611077446E-2</v>
      </c>
      <c r="M31" s="1">
        <f>_xlfn.CONFIDENCE.NORM(0.05,M29,M30)</f>
        <v>2.0468734802251976E-3</v>
      </c>
    </row>
    <row r="33" spans="11:11">
      <c r="K33" s="1" t="s">
        <v>221</v>
      </c>
    </row>
    <row r="34" spans="11:11">
      <c r="K34" s="1">
        <f>TTEST(K24:M24,N24:P24,1,3)</f>
        <v>3.6609923394377949E-4</v>
      </c>
    </row>
  </sheetData>
  <mergeCells count="3">
    <mergeCell ref="E1:J1"/>
    <mergeCell ref="K1:P1"/>
    <mergeCell ref="E22:P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362F-E2D2-0042-8E75-47B70E181F66}">
  <dimension ref="A1:J11"/>
  <sheetViews>
    <sheetView zoomScale="114" workbookViewId="0">
      <selection activeCell="H9" sqref="H9:H11"/>
    </sheetView>
  </sheetViews>
  <sheetFormatPr defaultColWidth="10.875" defaultRowHeight="15.75"/>
  <cols>
    <col min="1" max="6" width="10.875" style="1"/>
    <col min="7" max="8" width="11.875" style="1" bestFit="1" customWidth="1"/>
    <col min="9" max="16384" width="10.875" style="1"/>
  </cols>
  <sheetData>
    <row r="1" spans="1:10">
      <c r="A1" s="48" t="s">
        <v>100</v>
      </c>
      <c r="B1" s="48"/>
      <c r="C1" s="48"/>
      <c r="F1" s="46" t="s">
        <v>100</v>
      </c>
      <c r="G1" s="46"/>
      <c r="H1" s="46"/>
      <c r="I1" s="46"/>
      <c r="J1" s="46"/>
    </row>
    <row r="2" spans="1:10">
      <c r="A2" t="s">
        <v>27</v>
      </c>
      <c r="B2" t="s">
        <v>26</v>
      </c>
      <c r="C2" t="s">
        <v>99</v>
      </c>
      <c r="F2" s="1" t="s">
        <v>27</v>
      </c>
      <c r="G2" s="1" t="s">
        <v>20</v>
      </c>
      <c r="H2" s="1" t="s">
        <v>21</v>
      </c>
      <c r="I2" s="1" t="s">
        <v>23</v>
      </c>
      <c r="J2" s="1" t="s">
        <v>22</v>
      </c>
    </row>
    <row r="3" spans="1:10" ht="18.75">
      <c r="A3" s="2" t="s">
        <v>63</v>
      </c>
      <c r="B3">
        <v>1</v>
      </c>
      <c r="C3">
        <v>1.5190900441805375</v>
      </c>
      <c r="F3" s="2" t="s">
        <v>63</v>
      </c>
      <c r="G3" s="1">
        <f>AVERAGE(C3:C5)</f>
        <v>1.0537382321177822</v>
      </c>
      <c r="H3" s="1">
        <f>STDEV(C3:C5)</f>
        <v>0.41022664897216049</v>
      </c>
      <c r="I3" s="1">
        <f>COUNT(C3:C5)</f>
        <v>3</v>
      </c>
      <c r="J3" s="1">
        <f>_xlfn.CONFIDENCE.NORM(0.05,H3,I3)</f>
        <v>0.46420662371477012</v>
      </c>
    </row>
    <row r="4" spans="1:10" ht="19.5">
      <c r="A4" s="2" t="s">
        <v>63</v>
      </c>
      <c r="B4">
        <v>2</v>
      </c>
      <c r="C4">
        <v>0.89768916070953508</v>
      </c>
      <c r="F4" t="s">
        <v>65</v>
      </c>
      <c r="G4" s="1">
        <f>AVERAGE(C6:C8)</f>
        <v>0.8681365036208164</v>
      </c>
      <c r="H4" s="1">
        <f>STDEV(C6:C8)</f>
        <v>5.7917324646917713E-2</v>
      </c>
      <c r="I4" s="1">
        <f>COUNT(C6:C8)</f>
        <v>3</v>
      </c>
      <c r="J4" s="1">
        <f>_xlfn.CONFIDENCE.NORM(0.05,H4,I4)</f>
        <v>6.5538418326310313E-2</v>
      </c>
    </row>
    <row r="5" spans="1:10" ht="18.75">
      <c r="A5" s="2" t="s">
        <v>63</v>
      </c>
      <c r="B5">
        <v>3</v>
      </c>
      <c r="C5">
        <v>0.74443549146327381</v>
      </c>
      <c r="F5" s="2" t="s">
        <v>64</v>
      </c>
      <c r="G5" s="1">
        <f>AVERAGE(C9:C11)</f>
        <v>0.69832142656995544</v>
      </c>
      <c r="H5" s="1">
        <f>STDEV(C9:C11)</f>
        <v>0.14992544124844695</v>
      </c>
      <c r="I5" s="1">
        <f>COUNT(C9:C11)</f>
        <v>3</v>
      </c>
      <c r="J5" s="1">
        <f>_xlfn.CONFIDENCE.NORM(0.05,H5,I5)</f>
        <v>0.16965349049181777</v>
      </c>
    </row>
    <row r="6" spans="1:10" ht="19.5">
      <c r="A6" t="s">
        <v>65</v>
      </c>
      <c r="B6">
        <v>1</v>
      </c>
      <c r="C6">
        <v>0.81007572550619145</v>
      </c>
    </row>
    <row r="7" spans="1:10" ht="20.25" thickBot="1">
      <c r="A7" t="s">
        <v>65</v>
      </c>
      <c r="B7">
        <v>2</v>
      </c>
      <c r="C7">
        <v>0.86842448450136522</v>
      </c>
    </row>
    <row r="8" spans="1:10" ht="19.5">
      <c r="A8" t="s">
        <v>65</v>
      </c>
      <c r="B8">
        <v>3</v>
      </c>
      <c r="C8">
        <v>0.92590930085489231</v>
      </c>
      <c r="F8" s="28" t="s">
        <v>468</v>
      </c>
      <c r="G8" s="24"/>
      <c r="H8" s="25" t="s">
        <v>211</v>
      </c>
      <c r="I8" s="1" t="s">
        <v>222</v>
      </c>
    </row>
    <row r="9" spans="1:10" ht="18.75">
      <c r="A9" s="2" t="s">
        <v>64</v>
      </c>
      <c r="B9">
        <v>1</v>
      </c>
      <c r="C9">
        <v>0.59658022476029782</v>
      </c>
      <c r="F9" s="26" t="s">
        <v>212</v>
      </c>
      <c r="G9" t="s">
        <v>213</v>
      </c>
      <c r="H9" s="27">
        <v>0.66360204545037205</v>
      </c>
      <c r="I9"/>
    </row>
    <row r="10" spans="1:10" ht="18.75">
      <c r="A10" s="2" t="s">
        <v>64</v>
      </c>
      <c r="B10">
        <v>2</v>
      </c>
      <c r="C10">
        <v>0.87049406300711285</v>
      </c>
      <c r="F10" s="26" t="s">
        <v>212</v>
      </c>
      <c r="G10" t="s">
        <v>214</v>
      </c>
      <c r="H10" s="27">
        <v>0.276280473282632</v>
      </c>
      <c r="I10"/>
    </row>
    <row r="11" spans="1:10" ht="19.5" thickBot="1">
      <c r="A11" s="2" t="s">
        <v>64</v>
      </c>
      <c r="B11">
        <v>3</v>
      </c>
      <c r="C11">
        <v>0.62788999194245587</v>
      </c>
      <c r="F11" s="31" t="s">
        <v>213</v>
      </c>
      <c r="G11" s="32" t="s">
        <v>214</v>
      </c>
      <c r="H11" s="33">
        <v>0.70675105501799895</v>
      </c>
      <c r="I11"/>
    </row>
  </sheetData>
  <mergeCells count="2">
    <mergeCell ref="A1:C1"/>
    <mergeCell ref="F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S2</vt:lpstr>
      <vt:lpstr>Figure S3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Estridge</dc:creator>
  <cp:lastModifiedBy>Ryan Tam</cp:lastModifiedBy>
  <dcterms:created xsi:type="dcterms:W3CDTF">2024-01-11T21:18:45Z</dcterms:created>
  <dcterms:modified xsi:type="dcterms:W3CDTF">2025-05-17T01:50:17Z</dcterms:modified>
</cp:coreProperties>
</file>