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cneveu\My Drive\Manuscripts\Momohara 2026\CommBiol submission file\"/>
    </mc:Choice>
  </mc:AlternateContent>
  <xr:revisionPtr revIDLastSave="0" documentId="13_ncr:1_{4F793696-C9C8-4C2B-91FC-6C56B3F41F11}" xr6:coauthVersionLast="47" xr6:coauthVersionMax="47" xr10:uidLastSave="{00000000-0000-0000-0000-000000000000}"/>
  <bookViews>
    <workbookView xWindow="-120" yWindow="-120" windowWidth="38640" windowHeight="21120" tabRatio="500" activeTab="5" xr2:uid="{00000000-000D-0000-FFFF-FFFF00000000}"/>
  </bookViews>
  <sheets>
    <sheet name="Figure 1" sheetId="1" r:id="rId1"/>
    <sheet name="Figure 2" sheetId="2" r:id="rId2"/>
    <sheet name="Figure 3" sheetId="3" r:id="rId3"/>
    <sheet name="Figure 4" sheetId="4" r:id="rId4"/>
    <sheet name="Figure 5" sheetId="5" r:id="rId5"/>
    <sheet name="Figure 6" sheetId="6" r:id="rId6"/>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K13" i="6" l="1"/>
  <c r="L13" i="6"/>
  <c r="K14" i="6"/>
  <c r="L14" i="6"/>
  <c r="K15" i="6"/>
  <c r="L15" i="6"/>
  <c r="J15" i="6"/>
  <c r="J14" i="6"/>
  <c r="J13" i="6"/>
  <c r="T27" i="5"/>
  <c r="T26" i="5"/>
  <c r="T25" i="5"/>
  <c r="T15" i="5"/>
  <c r="T16" i="5"/>
  <c r="T17" i="5"/>
  <c r="S17" i="5"/>
  <c r="S16" i="5"/>
  <c r="S15" i="5"/>
  <c r="M79" i="4"/>
  <c r="M78" i="4"/>
  <c r="M77" i="4"/>
  <c r="M66" i="4"/>
  <c r="M65" i="4"/>
  <c r="M64" i="4"/>
  <c r="U53" i="4"/>
  <c r="V55" i="4"/>
  <c r="U55" i="4"/>
  <c r="V54" i="4"/>
  <c r="U54" i="4"/>
  <c r="V53" i="4"/>
  <c r="M35" i="4"/>
  <c r="M34" i="4"/>
  <c r="M33" i="4"/>
  <c r="Z19" i="4"/>
  <c r="Z20" i="4"/>
  <c r="Z21" i="4"/>
  <c r="Y21" i="4"/>
  <c r="Y20" i="4"/>
  <c r="Y19" i="4"/>
  <c r="W56" i="3"/>
  <c r="Y58" i="3"/>
  <c r="X58" i="3"/>
  <c r="W58" i="3"/>
  <c r="Y57" i="3"/>
  <c r="X57" i="3"/>
  <c r="W57" i="3"/>
  <c r="Y56" i="3"/>
  <c r="X56" i="3"/>
  <c r="X29" i="3"/>
  <c r="Y29" i="3"/>
  <c r="X30" i="3"/>
  <c r="Y30" i="3"/>
  <c r="X31" i="3"/>
  <c r="Y31" i="3"/>
  <c r="W31" i="3"/>
  <c r="W30" i="3"/>
  <c r="W29" i="3"/>
  <c r="AD47" i="2"/>
  <c r="AE47" i="2"/>
  <c r="AF47" i="2"/>
  <c r="AD48" i="2"/>
  <c r="AE48" i="2"/>
  <c r="AF48" i="2"/>
  <c r="AD49" i="2"/>
  <c r="AE49" i="2"/>
  <c r="AF49" i="2"/>
  <c r="AC49" i="2"/>
  <c r="AC48" i="2"/>
  <c r="AC47" i="2"/>
  <c r="U31" i="2"/>
  <c r="U30" i="2"/>
  <c r="U29" i="2"/>
  <c r="Z19" i="2"/>
  <c r="Z18" i="2"/>
  <c r="Z17" i="2"/>
  <c r="Y19" i="2"/>
  <c r="Y18" i="2"/>
  <c r="Y17" i="2"/>
  <c r="AH24" i="2"/>
  <c r="AI24" i="2"/>
  <c r="AJ24" i="2"/>
  <c r="AH25" i="2"/>
  <c r="AI25" i="2"/>
  <c r="AJ25" i="2"/>
  <c r="AH26" i="2"/>
  <c r="AI26" i="2"/>
  <c r="AJ26" i="2"/>
  <c r="X14" i="1"/>
  <c r="C34" i="1"/>
  <c r="W18" i="1"/>
  <c r="Y17" i="1"/>
  <c r="X31" i="1"/>
  <c r="Y31" i="1"/>
  <c r="X32" i="1"/>
  <c r="Y32" i="1"/>
  <c r="W32" i="1"/>
  <c r="W31" i="1"/>
  <c r="X30" i="1" l="1"/>
  <c r="Y30" i="1"/>
  <c r="W30" i="1"/>
  <c r="X10" i="1"/>
  <c r="W9" i="1"/>
  <c r="H15" i="6"/>
  <c r="G15" i="6"/>
  <c r="F15" i="6"/>
  <c r="H14" i="6"/>
  <c r="G14" i="6"/>
  <c r="F14" i="6"/>
  <c r="H13" i="6"/>
  <c r="G13" i="6"/>
  <c r="F13" i="6"/>
  <c r="H12" i="6"/>
  <c r="G12" i="6"/>
  <c r="F12" i="6"/>
  <c r="H11" i="6"/>
  <c r="G11" i="6"/>
  <c r="F11" i="6"/>
  <c r="H10" i="6"/>
  <c r="G10" i="6"/>
  <c r="F10" i="6"/>
  <c r="H9" i="6"/>
  <c r="G9" i="6"/>
  <c r="F9" i="6"/>
  <c r="H8" i="6"/>
  <c r="G8" i="6"/>
  <c r="F8" i="6"/>
  <c r="P27" i="5"/>
  <c r="O27" i="5"/>
  <c r="H27" i="5"/>
  <c r="G27" i="5"/>
  <c r="P26" i="5"/>
  <c r="O26" i="5"/>
  <c r="H26" i="5"/>
  <c r="G26" i="5"/>
  <c r="P25" i="5"/>
  <c r="Q25" i="5" s="1"/>
  <c r="O25" i="5"/>
  <c r="H25" i="5"/>
  <c r="G25" i="5"/>
  <c r="P24" i="5"/>
  <c r="Q24" i="5" s="1"/>
  <c r="O24" i="5"/>
  <c r="H24" i="5"/>
  <c r="G24" i="5"/>
  <c r="P23" i="5"/>
  <c r="O23" i="5"/>
  <c r="H23" i="5"/>
  <c r="G23" i="5"/>
  <c r="O17" i="5"/>
  <c r="L17" i="5"/>
  <c r="H17" i="5"/>
  <c r="Q17" i="5" s="1"/>
  <c r="E17" i="5"/>
  <c r="O16" i="5"/>
  <c r="L16" i="5"/>
  <c r="H16" i="5"/>
  <c r="Q16" i="5" s="1"/>
  <c r="E16" i="5"/>
  <c r="O15" i="5"/>
  <c r="L15" i="5"/>
  <c r="H15" i="5"/>
  <c r="Q15" i="5" s="1"/>
  <c r="E15" i="5"/>
  <c r="O14" i="5"/>
  <c r="L14" i="5"/>
  <c r="H14" i="5"/>
  <c r="E14" i="5"/>
  <c r="O13" i="5"/>
  <c r="L13" i="5"/>
  <c r="H13" i="5"/>
  <c r="E13" i="5"/>
  <c r="O12" i="5"/>
  <c r="L12" i="5"/>
  <c r="H12" i="5"/>
  <c r="Q12" i="5" s="1"/>
  <c r="E12" i="5"/>
  <c r="O11" i="5"/>
  <c r="L11" i="5"/>
  <c r="H11" i="5"/>
  <c r="Q11" i="5" s="1"/>
  <c r="E11" i="5"/>
  <c r="O10" i="5"/>
  <c r="L10" i="5"/>
  <c r="H10" i="5"/>
  <c r="Q10" i="5" s="1"/>
  <c r="E10" i="5"/>
  <c r="O9" i="5"/>
  <c r="L9" i="5"/>
  <c r="H9" i="5"/>
  <c r="E9" i="5"/>
  <c r="O8" i="5"/>
  <c r="L8" i="5"/>
  <c r="H8" i="5"/>
  <c r="E8" i="5"/>
  <c r="O7" i="5"/>
  <c r="L7" i="5"/>
  <c r="H7" i="5"/>
  <c r="E7" i="5"/>
  <c r="V55" i="3"/>
  <c r="U55" i="3"/>
  <c r="S55" i="3"/>
  <c r="R55" i="3"/>
  <c r="K55" i="3"/>
  <c r="J55" i="3"/>
  <c r="H55" i="3"/>
  <c r="G55" i="3"/>
  <c r="V54" i="3"/>
  <c r="U54" i="3"/>
  <c r="S54" i="3"/>
  <c r="R54" i="3"/>
  <c r="K54" i="3"/>
  <c r="J54" i="3"/>
  <c r="H54" i="3"/>
  <c r="G54" i="3"/>
  <c r="V53" i="3"/>
  <c r="U53" i="3"/>
  <c r="S53" i="3"/>
  <c r="R53" i="3"/>
  <c r="K53" i="3"/>
  <c r="J53" i="3"/>
  <c r="H53" i="3"/>
  <c r="G53" i="3"/>
  <c r="V52" i="3"/>
  <c r="U52" i="3"/>
  <c r="S52" i="3"/>
  <c r="R52" i="3"/>
  <c r="K52" i="3"/>
  <c r="J52" i="3"/>
  <c r="H52" i="3"/>
  <c r="G52" i="3"/>
  <c r="V51" i="3"/>
  <c r="U51" i="3"/>
  <c r="S51" i="3"/>
  <c r="R51" i="3"/>
  <c r="K51" i="3"/>
  <c r="J51" i="3"/>
  <c r="H51" i="3"/>
  <c r="G51" i="3"/>
  <c r="V50" i="3"/>
  <c r="U50" i="3"/>
  <c r="S50" i="3"/>
  <c r="R50" i="3"/>
  <c r="K50" i="3"/>
  <c r="J50" i="3"/>
  <c r="H50" i="3"/>
  <c r="G50" i="3"/>
  <c r="V49" i="3"/>
  <c r="U49" i="3"/>
  <c r="S49" i="3"/>
  <c r="R49" i="3"/>
  <c r="K49" i="3"/>
  <c r="J49" i="3"/>
  <c r="H49" i="3"/>
  <c r="G49" i="3"/>
  <c r="V48" i="3"/>
  <c r="U48" i="3"/>
  <c r="S48" i="3"/>
  <c r="R48" i="3"/>
  <c r="K48" i="3"/>
  <c r="J48" i="3"/>
  <c r="H48" i="3"/>
  <c r="G48" i="3"/>
  <c r="V47" i="3"/>
  <c r="U47" i="3"/>
  <c r="S47" i="3"/>
  <c r="R47" i="3"/>
  <c r="K47" i="3"/>
  <c r="J47" i="3"/>
  <c r="H47" i="3"/>
  <c r="G47" i="3"/>
  <c r="V46" i="3"/>
  <c r="U46" i="3"/>
  <c r="S46" i="3"/>
  <c r="R46" i="3"/>
  <c r="K46" i="3"/>
  <c r="J46" i="3"/>
  <c r="H46" i="3"/>
  <c r="G46" i="3"/>
  <c r="V45" i="3"/>
  <c r="U45" i="3"/>
  <c r="S45" i="3"/>
  <c r="R45" i="3"/>
  <c r="K45" i="3"/>
  <c r="J45" i="3"/>
  <c r="H45" i="3"/>
  <c r="G45" i="3"/>
  <c r="V44" i="3"/>
  <c r="U44" i="3"/>
  <c r="S44" i="3"/>
  <c r="R44" i="3"/>
  <c r="K44" i="3"/>
  <c r="J44" i="3"/>
  <c r="H44" i="3"/>
  <c r="G44" i="3"/>
  <c r="V43" i="3"/>
  <c r="U43" i="3"/>
  <c r="S43" i="3"/>
  <c r="R43" i="3"/>
  <c r="K43" i="3"/>
  <c r="J43" i="3"/>
  <c r="H43" i="3"/>
  <c r="G43" i="3"/>
  <c r="V42" i="3"/>
  <c r="U42" i="3"/>
  <c r="S42" i="3"/>
  <c r="R42" i="3"/>
  <c r="K42" i="3"/>
  <c r="J42" i="3"/>
  <c r="H42" i="3"/>
  <c r="G42" i="3"/>
  <c r="V41" i="3"/>
  <c r="U41" i="3"/>
  <c r="S41" i="3"/>
  <c r="R41" i="3"/>
  <c r="K41" i="3"/>
  <c r="J41" i="3"/>
  <c r="H41" i="3"/>
  <c r="G41" i="3"/>
  <c r="V40" i="3"/>
  <c r="U40" i="3"/>
  <c r="S40" i="3"/>
  <c r="R40" i="3"/>
  <c r="K40" i="3"/>
  <c r="J40" i="3"/>
  <c r="H40" i="3"/>
  <c r="G40" i="3"/>
  <c r="V39" i="3"/>
  <c r="U39" i="3"/>
  <c r="S39" i="3"/>
  <c r="R39" i="3"/>
  <c r="K39" i="3"/>
  <c r="J39" i="3"/>
  <c r="H39" i="3"/>
  <c r="G39" i="3"/>
  <c r="V38" i="3"/>
  <c r="U38" i="3"/>
  <c r="S38" i="3"/>
  <c r="R38" i="3"/>
  <c r="K38" i="3"/>
  <c r="J38" i="3"/>
  <c r="H38" i="3"/>
  <c r="G38" i="3"/>
  <c r="V37" i="3"/>
  <c r="U37" i="3"/>
  <c r="S37" i="3"/>
  <c r="R37" i="3"/>
  <c r="K37" i="3"/>
  <c r="J37" i="3"/>
  <c r="H37" i="3"/>
  <c r="G37" i="3"/>
  <c r="V36" i="3"/>
  <c r="U36" i="3"/>
  <c r="S36" i="3"/>
  <c r="R36" i="3"/>
  <c r="K36" i="3"/>
  <c r="J36" i="3"/>
  <c r="H36" i="3"/>
  <c r="G36" i="3"/>
  <c r="V35" i="3"/>
  <c r="U35" i="3"/>
  <c r="S35" i="3"/>
  <c r="R35" i="3"/>
  <c r="K35" i="3"/>
  <c r="J35" i="3"/>
  <c r="H35" i="3"/>
  <c r="G35" i="3"/>
  <c r="V34" i="3"/>
  <c r="U34" i="3"/>
  <c r="S34" i="3"/>
  <c r="R34" i="3"/>
  <c r="K34" i="3"/>
  <c r="J34" i="3"/>
  <c r="H34" i="3"/>
  <c r="G34" i="3"/>
  <c r="V28" i="3"/>
  <c r="U28" i="3"/>
  <c r="S28" i="3"/>
  <c r="R28" i="3"/>
  <c r="K28" i="3"/>
  <c r="J28" i="3"/>
  <c r="H28" i="3"/>
  <c r="G28" i="3"/>
  <c r="V27" i="3"/>
  <c r="U27" i="3"/>
  <c r="S27" i="3"/>
  <c r="R27" i="3"/>
  <c r="K27" i="3"/>
  <c r="J27" i="3"/>
  <c r="H27" i="3"/>
  <c r="G27" i="3"/>
  <c r="V26" i="3"/>
  <c r="U26" i="3"/>
  <c r="S26" i="3"/>
  <c r="R26" i="3"/>
  <c r="K26" i="3"/>
  <c r="J26" i="3"/>
  <c r="H26" i="3"/>
  <c r="G26" i="3"/>
  <c r="V25" i="3"/>
  <c r="U25" i="3"/>
  <c r="S25" i="3"/>
  <c r="R25" i="3"/>
  <c r="K25" i="3"/>
  <c r="J25" i="3"/>
  <c r="H25" i="3"/>
  <c r="G25" i="3"/>
  <c r="V24" i="3"/>
  <c r="U24" i="3"/>
  <c r="S24" i="3"/>
  <c r="R24" i="3"/>
  <c r="K24" i="3"/>
  <c r="J24" i="3"/>
  <c r="H24" i="3"/>
  <c r="G24" i="3"/>
  <c r="V23" i="3"/>
  <c r="U23" i="3"/>
  <c r="S23" i="3"/>
  <c r="R23" i="3"/>
  <c r="K23" i="3"/>
  <c r="J23" i="3"/>
  <c r="H23" i="3"/>
  <c r="G23" i="3"/>
  <c r="V22" i="3"/>
  <c r="U22" i="3"/>
  <c r="S22" i="3"/>
  <c r="R22" i="3"/>
  <c r="K22" i="3"/>
  <c r="J22" i="3"/>
  <c r="H22" i="3"/>
  <c r="G22" i="3"/>
  <c r="V21" i="3"/>
  <c r="U21" i="3"/>
  <c r="S21" i="3"/>
  <c r="R21" i="3"/>
  <c r="K21" i="3"/>
  <c r="J21" i="3"/>
  <c r="H21" i="3"/>
  <c r="G21" i="3"/>
  <c r="V20" i="3"/>
  <c r="U20" i="3"/>
  <c r="S20" i="3"/>
  <c r="R20" i="3"/>
  <c r="K20" i="3"/>
  <c r="J20" i="3"/>
  <c r="H20" i="3"/>
  <c r="G20" i="3"/>
  <c r="V19" i="3"/>
  <c r="U19" i="3"/>
  <c r="S19" i="3"/>
  <c r="R19" i="3"/>
  <c r="K19" i="3"/>
  <c r="J19" i="3"/>
  <c r="H19" i="3"/>
  <c r="G19" i="3"/>
  <c r="V18" i="3"/>
  <c r="U18" i="3"/>
  <c r="S18" i="3"/>
  <c r="R18" i="3"/>
  <c r="K18" i="3"/>
  <c r="J18" i="3"/>
  <c r="H18" i="3"/>
  <c r="G18" i="3"/>
  <c r="V17" i="3"/>
  <c r="U17" i="3"/>
  <c r="S17" i="3"/>
  <c r="R17" i="3"/>
  <c r="K17" i="3"/>
  <c r="J17" i="3"/>
  <c r="H17" i="3"/>
  <c r="G17" i="3"/>
  <c r="V16" i="3"/>
  <c r="U16" i="3"/>
  <c r="S16" i="3"/>
  <c r="R16" i="3"/>
  <c r="K16" i="3"/>
  <c r="J16" i="3"/>
  <c r="H16" i="3"/>
  <c r="G16" i="3"/>
  <c r="V15" i="3"/>
  <c r="U15" i="3"/>
  <c r="S15" i="3"/>
  <c r="R15" i="3"/>
  <c r="K15" i="3"/>
  <c r="J15" i="3"/>
  <c r="H15" i="3"/>
  <c r="G15" i="3"/>
  <c r="V14" i="3"/>
  <c r="U14" i="3"/>
  <c r="S14" i="3"/>
  <c r="R14" i="3"/>
  <c r="K14" i="3"/>
  <c r="J14" i="3"/>
  <c r="H14" i="3"/>
  <c r="G14" i="3"/>
  <c r="V13" i="3"/>
  <c r="U13" i="3"/>
  <c r="S13" i="3"/>
  <c r="R13" i="3"/>
  <c r="K13" i="3"/>
  <c r="J13" i="3"/>
  <c r="H13" i="3"/>
  <c r="G13" i="3"/>
  <c r="V12" i="3"/>
  <c r="U12" i="3"/>
  <c r="S12" i="3"/>
  <c r="R12" i="3"/>
  <c r="K12" i="3"/>
  <c r="J12" i="3"/>
  <c r="H12" i="3"/>
  <c r="G12" i="3"/>
  <c r="V11" i="3"/>
  <c r="U11" i="3"/>
  <c r="S11" i="3"/>
  <c r="R11" i="3"/>
  <c r="K11" i="3"/>
  <c r="J11" i="3"/>
  <c r="H11" i="3"/>
  <c r="G11" i="3"/>
  <c r="V10" i="3"/>
  <c r="U10" i="3"/>
  <c r="S10" i="3"/>
  <c r="R10" i="3"/>
  <c r="K10" i="3"/>
  <c r="J10" i="3"/>
  <c r="H10" i="3"/>
  <c r="G10" i="3"/>
  <c r="V9" i="3"/>
  <c r="U9" i="3"/>
  <c r="S9" i="3"/>
  <c r="R9" i="3"/>
  <c r="K9" i="3"/>
  <c r="J9" i="3"/>
  <c r="H9" i="3"/>
  <c r="G9" i="3"/>
  <c r="V8" i="3"/>
  <c r="U8" i="3"/>
  <c r="S8" i="3"/>
  <c r="R8" i="3"/>
  <c r="K8" i="3"/>
  <c r="J8" i="3"/>
  <c r="H8" i="3"/>
  <c r="G8" i="3"/>
  <c r="V7" i="3"/>
  <c r="U7" i="3"/>
  <c r="S7" i="3"/>
  <c r="R7" i="3"/>
  <c r="K7" i="3"/>
  <c r="J7" i="3"/>
  <c r="H7" i="3"/>
  <c r="G7" i="3"/>
  <c r="AB46" i="2"/>
  <c r="Y46" i="2"/>
  <c r="V46" i="2"/>
  <c r="S46" i="2"/>
  <c r="N46" i="2"/>
  <c r="K46" i="2"/>
  <c r="H46" i="2"/>
  <c r="E46" i="2"/>
  <c r="AB45" i="2"/>
  <c r="Y45" i="2"/>
  <c r="V45" i="2"/>
  <c r="S45" i="2"/>
  <c r="N45" i="2"/>
  <c r="K45" i="2"/>
  <c r="H45" i="2"/>
  <c r="E45" i="2"/>
  <c r="AB44" i="2"/>
  <c r="Y44" i="2"/>
  <c r="V44" i="2"/>
  <c r="S44" i="2"/>
  <c r="N44" i="2"/>
  <c r="K44" i="2"/>
  <c r="H44" i="2"/>
  <c r="E44" i="2"/>
  <c r="AB43" i="2"/>
  <c r="Y43" i="2"/>
  <c r="V43" i="2"/>
  <c r="S43" i="2"/>
  <c r="N43" i="2"/>
  <c r="K43" i="2"/>
  <c r="AE43" i="2" s="1"/>
  <c r="H43" i="2"/>
  <c r="AD43" i="2" s="1"/>
  <c r="E43" i="2"/>
  <c r="AB42" i="2"/>
  <c r="Y42" i="2"/>
  <c r="V42" i="2"/>
  <c r="S42" i="2"/>
  <c r="N42" i="2"/>
  <c r="K42" i="2"/>
  <c r="H42" i="2"/>
  <c r="E42" i="2"/>
  <c r="AB41" i="2"/>
  <c r="Y41" i="2"/>
  <c r="V41" i="2"/>
  <c r="S41" i="2"/>
  <c r="N41" i="2"/>
  <c r="K41" i="2"/>
  <c r="H41" i="2"/>
  <c r="E41" i="2"/>
  <c r="AB40" i="2"/>
  <c r="Y40" i="2"/>
  <c r="V40" i="2"/>
  <c r="S40" i="2"/>
  <c r="N40" i="2"/>
  <c r="K40" i="2"/>
  <c r="H40" i="2"/>
  <c r="E40" i="2"/>
  <c r="AB39" i="2"/>
  <c r="Y39" i="2"/>
  <c r="V39" i="2"/>
  <c r="S39" i="2"/>
  <c r="N39" i="2"/>
  <c r="K39" i="2"/>
  <c r="H39" i="2"/>
  <c r="E39" i="2"/>
  <c r="AB38" i="2"/>
  <c r="Y38" i="2"/>
  <c r="V38" i="2"/>
  <c r="S38" i="2"/>
  <c r="N38" i="2"/>
  <c r="K38" i="2"/>
  <c r="H38" i="2"/>
  <c r="E38" i="2"/>
  <c r="AB37" i="2"/>
  <c r="Y37" i="2"/>
  <c r="V37" i="2"/>
  <c r="S37" i="2"/>
  <c r="N37" i="2"/>
  <c r="AF37" i="2" s="1"/>
  <c r="K37" i="2"/>
  <c r="H37" i="2"/>
  <c r="E37" i="2"/>
  <c r="Q31" i="2"/>
  <c r="P31" i="2"/>
  <c r="H31" i="2"/>
  <c r="G31" i="2"/>
  <c r="Q30" i="2"/>
  <c r="P30" i="2"/>
  <c r="H30" i="2"/>
  <c r="G30" i="2"/>
  <c r="Q29" i="2"/>
  <c r="P29" i="2"/>
  <c r="H29" i="2"/>
  <c r="G29" i="2"/>
  <c r="Q28" i="2"/>
  <c r="P28" i="2"/>
  <c r="H28" i="2"/>
  <c r="G28" i="2"/>
  <c r="Q27" i="2"/>
  <c r="P27" i="2"/>
  <c r="H27" i="2"/>
  <c r="G27" i="2"/>
  <c r="Q26" i="2"/>
  <c r="P26" i="2"/>
  <c r="H26" i="2"/>
  <c r="G26" i="2"/>
  <c r="Q25" i="2"/>
  <c r="P25" i="2"/>
  <c r="H25" i="2"/>
  <c r="G25" i="2"/>
  <c r="Q24" i="2"/>
  <c r="P24" i="2"/>
  <c r="H24" i="2"/>
  <c r="G24" i="2"/>
  <c r="Q23" i="2"/>
  <c r="P23" i="2"/>
  <c r="R23" i="2" s="1"/>
  <c r="H23" i="2"/>
  <c r="G23" i="2"/>
  <c r="Q22" i="2"/>
  <c r="P22" i="2"/>
  <c r="H22" i="2"/>
  <c r="G22" i="2"/>
  <c r="W16" i="2"/>
  <c r="V16" i="2"/>
  <c r="T16" i="2"/>
  <c r="S16" i="2"/>
  <c r="K16" i="2"/>
  <c r="J16" i="2"/>
  <c r="H16" i="2"/>
  <c r="G16" i="2"/>
  <c r="W15" i="2"/>
  <c r="V15" i="2"/>
  <c r="T15" i="2"/>
  <c r="S15" i="2"/>
  <c r="K15" i="2"/>
  <c r="J15" i="2"/>
  <c r="H15" i="2"/>
  <c r="G15" i="2"/>
  <c r="W14" i="2"/>
  <c r="V14" i="2"/>
  <c r="T14" i="2"/>
  <c r="S14" i="2"/>
  <c r="K14" i="2"/>
  <c r="J14" i="2"/>
  <c r="H14" i="2"/>
  <c r="I14" i="2" s="1"/>
  <c r="G14" i="2"/>
  <c r="W13" i="2"/>
  <c r="V13" i="2"/>
  <c r="T13" i="2"/>
  <c r="S13" i="2"/>
  <c r="U13" i="2" s="1"/>
  <c r="K13" i="2"/>
  <c r="J13" i="2"/>
  <c r="H13" i="2"/>
  <c r="G13" i="2"/>
  <c r="W12" i="2"/>
  <c r="V12" i="2"/>
  <c r="T12" i="2"/>
  <c r="S12" i="2"/>
  <c r="K12" i="2"/>
  <c r="J12" i="2"/>
  <c r="H12" i="2"/>
  <c r="G12" i="2"/>
  <c r="W11" i="2"/>
  <c r="V11" i="2"/>
  <c r="T11" i="2"/>
  <c r="S11" i="2"/>
  <c r="K11" i="2"/>
  <c r="J11" i="2"/>
  <c r="H11" i="2"/>
  <c r="G11" i="2"/>
  <c r="W10" i="2"/>
  <c r="V10" i="2"/>
  <c r="T10" i="2"/>
  <c r="S10" i="2"/>
  <c r="K10" i="2"/>
  <c r="J10" i="2"/>
  <c r="H10" i="2"/>
  <c r="G10" i="2"/>
  <c r="W9" i="2"/>
  <c r="V9" i="2"/>
  <c r="T9" i="2"/>
  <c r="S9" i="2"/>
  <c r="K9" i="2"/>
  <c r="J9" i="2"/>
  <c r="H9" i="2"/>
  <c r="G9" i="2"/>
  <c r="K8" i="2"/>
  <c r="J8" i="2"/>
  <c r="H8" i="2"/>
  <c r="G8" i="2"/>
  <c r="K7" i="2"/>
  <c r="J7" i="2"/>
  <c r="H7" i="2"/>
  <c r="G7" i="2"/>
  <c r="U29" i="1"/>
  <c r="T29" i="1"/>
  <c r="S29" i="1"/>
  <c r="R29" i="1"/>
  <c r="J29" i="1"/>
  <c r="I29" i="1"/>
  <c r="H29" i="1"/>
  <c r="G29" i="1"/>
  <c r="U28" i="1"/>
  <c r="T28" i="1"/>
  <c r="S28" i="1"/>
  <c r="R28" i="1"/>
  <c r="J28" i="1"/>
  <c r="I28" i="1"/>
  <c r="H28" i="1"/>
  <c r="G28" i="1"/>
  <c r="U27" i="1"/>
  <c r="T27" i="1"/>
  <c r="S27" i="1"/>
  <c r="R27" i="1"/>
  <c r="J27" i="1"/>
  <c r="I27" i="1"/>
  <c r="H27" i="1"/>
  <c r="G27" i="1"/>
  <c r="U26" i="1"/>
  <c r="T26" i="1"/>
  <c r="S26" i="1"/>
  <c r="R26" i="1"/>
  <c r="J26" i="1"/>
  <c r="I26" i="1"/>
  <c r="H26" i="1"/>
  <c r="G26" i="1"/>
  <c r="U25" i="1"/>
  <c r="T25" i="1"/>
  <c r="S25" i="1"/>
  <c r="R25" i="1"/>
  <c r="J25" i="1"/>
  <c r="I25" i="1"/>
  <c r="H25" i="1"/>
  <c r="G25" i="1"/>
  <c r="U24" i="1"/>
  <c r="T24" i="1"/>
  <c r="S24" i="1"/>
  <c r="R24" i="1"/>
  <c r="J24" i="1"/>
  <c r="I24" i="1"/>
  <c r="H24" i="1"/>
  <c r="G24" i="1"/>
  <c r="U23" i="1"/>
  <c r="T23" i="1"/>
  <c r="S23" i="1"/>
  <c r="R23" i="1"/>
  <c r="J23" i="1"/>
  <c r="I23" i="1"/>
  <c r="H23" i="1"/>
  <c r="G23" i="1"/>
  <c r="U22" i="1"/>
  <c r="T22" i="1"/>
  <c r="S22" i="1"/>
  <c r="R22" i="1"/>
  <c r="J22" i="1"/>
  <c r="I22" i="1"/>
  <c r="H22" i="1"/>
  <c r="G22" i="1"/>
  <c r="U21" i="1"/>
  <c r="T21" i="1"/>
  <c r="S21" i="1"/>
  <c r="R21" i="1"/>
  <c r="J21" i="1"/>
  <c r="I21" i="1"/>
  <c r="H21" i="1"/>
  <c r="G21" i="1"/>
  <c r="U20" i="1"/>
  <c r="T20" i="1"/>
  <c r="V20" i="1" s="1"/>
  <c r="S20" i="1"/>
  <c r="R20" i="1"/>
  <c r="J20" i="1"/>
  <c r="I20" i="1"/>
  <c r="H20" i="1"/>
  <c r="G20" i="1"/>
  <c r="U19" i="1"/>
  <c r="T19" i="1"/>
  <c r="V19" i="1" s="1"/>
  <c r="S19" i="1"/>
  <c r="R19" i="1"/>
  <c r="J19" i="1"/>
  <c r="I19" i="1"/>
  <c r="H19" i="1"/>
  <c r="G19" i="1"/>
  <c r="U18" i="1"/>
  <c r="T18" i="1"/>
  <c r="S18" i="1"/>
  <c r="R18" i="1"/>
  <c r="J18" i="1"/>
  <c r="I18" i="1"/>
  <c r="K18" i="1" s="1"/>
  <c r="H18" i="1"/>
  <c r="G18" i="1"/>
  <c r="U17" i="1"/>
  <c r="T17" i="1"/>
  <c r="S17" i="1"/>
  <c r="R17" i="1"/>
  <c r="J17" i="1"/>
  <c r="I17" i="1"/>
  <c r="H17" i="1"/>
  <c r="G17" i="1"/>
  <c r="U16" i="1"/>
  <c r="T16" i="1"/>
  <c r="S16" i="1"/>
  <c r="R16" i="1"/>
  <c r="J16" i="1"/>
  <c r="I16" i="1"/>
  <c r="H16" i="1"/>
  <c r="G16" i="1"/>
  <c r="U15" i="1"/>
  <c r="T15" i="1"/>
  <c r="S15" i="1"/>
  <c r="R15" i="1"/>
  <c r="J15" i="1"/>
  <c r="I15" i="1"/>
  <c r="H15" i="1"/>
  <c r="G15" i="1"/>
  <c r="W15" i="1" s="1"/>
  <c r="U14" i="1"/>
  <c r="T14" i="1"/>
  <c r="S14" i="1"/>
  <c r="R14" i="1"/>
  <c r="J14" i="1"/>
  <c r="I14" i="1"/>
  <c r="H14" i="1"/>
  <c r="G14" i="1"/>
  <c r="U13" i="1"/>
  <c r="T13" i="1"/>
  <c r="S13" i="1"/>
  <c r="R13" i="1"/>
  <c r="J13" i="1"/>
  <c r="I13" i="1"/>
  <c r="H13" i="1"/>
  <c r="G13" i="1"/>
  <c r="U12" i="1"/>
  <c r="T12" i="1"/>
  <c r="S12" i="1"/>
  <c r="R12" i="1"/>
  <c r="J12" i="1"/>
  <c r="I12" i="1"/>
  <c r="H12" i="1"/>
  <c r="G12" i="1"/>
  <c r="U11" i="1"/>
  <c r="T11" i="1"/>
  <c r="S11" i="1"/>
  <c r="R11" i="1"/>
  <c r="J11" i="1"/>
  <c r="I11" i="1"/>
  <c r="H11" i="1"/>
  <c r="G11" i="1"/>
  <c r="U10" i="1"/>
  <c r="T10" i="1"/>
  <c r="S10" i="1"/>
  <c r="R10" i="1"/>
  <c r="J10" i="1"/>
  <c r="I10" i="1"/>
  <c r="H10" i="1"/>
  <c r="G10" i="1"/>
  <c r="U9" i="1"/>
  <c r="T9" i="1"/>
  <c r="S9" i="1"/>
  <c r="R9" i="1"/>
  <c r="J9" i="1"/>
  <c r="I9" i="1"/>
  <c r="H9" i="1"/>
  <c r="G9" i="1"/>
  <c r="U8" i="1"/>
  <c r="T8" i="1"/>
  <c r="S8" i="1"/>
  <c r="R8" i="1"/>
  <c r="J8" i="1"/>
  <c r="I8" i="1"/>
  <c r="H8" i="1"/>
  <c r="G8" i="1"/>
  <c r="J79" i="4"/>
  <c r="E79" i="4"/>
  <c r="J78" i="4"/>
  <c r="E78" i="4"/>
  <c r="J77" i="4"/>
  <c r="E77" i="4"/>
  <c r="K77" i="4" s="1"/>
  <c r="J76" i="4"/>
  <c r="E76" i="4"/>
  <c r="J75" i="4"/>
  <c r="E75" i="4"/>
  <c r="J74" i="4"/>
  <c r="E74" i="4"/>
  <c r="J73" i="4"/>
  <c r="E73" i="4"/>
  <c r="J72" i="4"/>
  <c r="E72" i="4"/>
  <c r="J66" i="4"/>
  <c r="E66" i="4"/>
  <c r="J65" i="4"/>
  <c r="E65" i="4"/>
  <c r="J64" i="4"/>
  <c r="E64" i="4"/>
  <c r="K64" i="4" s="1"/>
  <c r="J63" i="4"/>
  <c r="E63" i="4"/>
  <c r="J62" i="4"/>
  <c r="E62" i="4"/>
  <c r="J61" i="4"/>
  <c r="E61" i="4"/>
  <c r="J60" i="4"/>
  <c r="E60" i="4"/>
  <c r="J59" i="4"/>
  <c r="E59" i="4"/>
  <c r="J58" i="4"/>
  <c r="E58" i="4"/>
  <c r="T52" i="4"/>
  <c r="R52" i="4"/>
  <c r="Q52" i="4"/>
  <c r="J52" i="4"/>
  <c r="H52" i="4"/>
  <c r="G52" i="4"/>
  <c r="T51" i="4"/>
  <c r="R51" i="4"/>
  <c r="Q51" i="4"/>
  <c r="J51" i="4"/>
  <c r="H51" i="4"/>
  <c r="G51" i="4"/>
  <c r="T50" i="4"/>
  <c r="R50" i="4"/>
  <c r="Q50" i="4"/>
  <c r="J50" i="4"/>
  <c r="H50" i="4"/>
  <c r="G50" i="4"/>
  <c r="T49" i="4"/>
  <c r="R49" i="4"/>
  <c r="Q49" i="4"/>
  <c r="J49" i="4"/>
  <c r="V49" i="4" s="1"/>
  <c r="H49" i="4"/>
  <c r="G49" i="4"/>
  <c r="T48" i="4"/>
  <c r="R48" i="4"/>
  <c r="Q48" i="4"/>
  <c r="J48" i="4"/>
  <c r="H48" i="4"/>
  <c r="G48" i="4"/>
  <c r="T47" i="4"/>
  <c r="R47" i="4"/>
  <c r="Q47" i="4"/>
  <c r="J47" i="4"/>
  <c r="H47" i="4"/>
  <c r="G47" i="4"/>
  <c r="T46" i="4"/>
  <c r="R46" i="4"/>
  <c r="Q46" i="4"/>
  <c r="S46" i="4" s="1"/>
  <c r="J46" i="4"/>
  <c r="H46" i="4"/>
  <c r="G46" i="4"/>
  <c r="T45" i="4"/>
  <c r="R45" i="4"/>
  <c r="Q45" i="4"/>
  <c r="J45" i="4"/>
  <c r="H45" i="4"/>
  <c r="G45" i="4"/>
  <c r="T44" i="4"/>
  <c r="R44" i="4"/>
  <c r="Q44" i="4"/>
  <c r="J44" i="4"/>
  <c r="H44" i="4"/>
  <c r="G44" i="4"/>
  <c r="T43" i="4"/>
  <c r="R43" i="4"/>
  <c r="Q43" i="4"/>
  <c r="J43" i="4"/>
  <c r="H43" i="4"/>
  <c r="G43" i="4"/>
  <c r="T42" i="4"/>
  <c r="S42" i="4"/>
  <c r="R42" i="4"/>
  <c r="Q42" i="4"/>
  <c r="J42" i="4"/>
  <c r="I42" i="4"/>
  <c r="H42" i="4"/>
  <c r="G42" i="4"/>
  <c r="T41" i="4"/>
  <c r="R41" i="4"/>
  <c r="Q41" i="4"/>
  <c r="J41" i="4"/>
  <c r="H41" i="4"/>
  <c r="G41" i="4"/>
  <c r="J35" i="4"/>
  <c r="E35" i="4"/>
  <c r="J34" i="4"/>
  <c r="E34" i="4"/>
  <c r="J33" i="4"/>
  <c r="E33" i="4"/>
  <c r="J32" i="4"/>
  <c r="E32" i="4"/>
  <c r="J31" i="4"/>
  <c r="E31" i="4"/>
  <c r="J30" i="4"/>
  <c r="E30" i="4"/>
  <c r="J29" i="4"/>
  <c r="E29" i="4"/>
  <c r="J28" i="4"/>
  <c r="E28" i="4"/>
  <c r="K28" i="4" s="1"/>
  <c r="J27" i="4"/>
  <c r="E27" i="4"/>
  <c r="J26" i="4"/>
  <c r="E26" i="4"/>
  <c r="J25" i="4"/>
  <c r="E25" i="4"/>
  <c r="J24" i="4"/>
  <c r="E24" i="4"/>
  <c r="X18" i="4"/>
  <c r="V18" i="4"/>
  <c r="U18" i="4"/>
  <c r="L18" i="4"/>
  <c r="J18" i="4"/>
  <c r="I18" i="4"/>
  <c r="X17" i="4"/>
  <c r="V17" i="4"/>
  <c r="U17" i="4"/>
  <c r="L17" i="4"/>
  <c r="J17" i="4"/>
  <c r="I17" i="4"/>
  <c r="X16" i="4"/>
  <c r="V16" i="4"/>
  <c r="U16" i="4"/>
  <c r="L16" i="4"/>
  <c r="J16" i="4"/>
  <c r="I16" i="4"/>
  <c r="X15" i="4"/>
  <c r="V15" i="4"/>
  <c r="U15" i="4"/>
  <c r="L15" i="4"/>
  <c r="J15" i="4"/>
  <c r="I15" i="4"/>
  <c r="X14" i="4"/>
  <c r="V14" i="4"/>
  <c r="U14" i="4"/>
  <c r="L14" i="4"/>
  <c r="J14" i="4"/>
  <c r="I14" i="4"/>
  <c r="X13" i="4"/>
  <c r="V13" i="4"/>
  <c r="U13" i="4"/>
  <c r="L13" i="4"/>
  <c r="J13" i="4"/>
  <c r="I13" i="4"/>
  <c r="X12" i="4"/>
  <c r="Z12" i="4" s="1"/>
  <c r="V12" i="4"/>
  <c r="U12" i="4"/>
  <c r="X11" i="4"/>
  <c r="V11" i="4"/>
  <c r="U11" i="4"/>
  <c r="L11" i="4"/>
  <c r="J11" i="4"/>
  <c r="I11" i="4"/>
  <c r="X10" i="4"/>
  <c r="V10" i="4"/>
  <c r="U10" i="4"/>
  <c r="L10" i="4"/>
  <c r="J10" i="4"/>
  <c r="I10" i="4"/>
  <c r="X9" i="4"/>
  <c r="F85" i="4" s="1"/>
  <c r="V9" i="4"/>
  <c r="U9" i="4"/>
  <c r="L9" i="4"/>
  <c r="J9" i="4"/>
  <c r="I9" i="4"/>
  <c r="X8" i="4"/>
  <c r="V8" i="4"/>
  <c r="U8" i="4"/>
  <c r="L8" i="4"/>
  <c r="J8" i="4"/>
  <c r="I8" i="4"/>
  <c r="X7" i="4"/>
  <c r="E85" i="4" s="1"/>
  <c r="V7" i="4"/>
  <c r="U7" i="4"/>
  <c r="L7" i="4"/>
  <c r="D85" i="4" s="1"/>
  <c r="J7" i="4"/>
  <c r="I7" i="4"/>
  <c r="AE37" i="2" l="1"/>
  <c r="I16" i="2"/>
  <c r="AE46" i="2"/>
  <c r="W21" i="1"/>
  <c r="Q8" i="5"/>
  <c r="Q13" i="5"/>
  <c r="I23" i="5"/>
  <c r="R23" i="5" s="1"/>
  <c r="K11" i="1"/>
  <c r="X19" i="3"/>
  <c r="AF44" i="2"/>
  <c r="E34" i="5"/>
  <c r="K59" i="4"/>
  <c r="P9" i="5"/>
  <c r="R24" i="2"/>
  <c r="X24" i="1"/>
  <c r="AD37" i="2"/>
  <c r="Q9" i="5"/>
  <c r="Q14" i="5"/>
  <c r="K75" i="4"/>
  <c r="K61" i="4"/>
  <c r="I10" i="2"/>
  <c r="P15" i="5"/>
  <c r="C85" i="4"/>
  <c r="X12" i="1"/>
  <c r="AE42" i="2"/>
  <c r="X17" i="3"/>
  <c r="AF40" i="2"/>
  <c r="Y10" i="3"/>
  <c r="Y25" i="3"/>
  <c r="AD46" i="2"/>
  <c r="I26" i="5"/>
  <c r="I27" i="5"/>
  <c r="R30" i="2"/>
  <c r="AF46" i="2"/>
  <c r="Y16" i="3"/>
  <c r="I25" i="5"/>
  <c r="Q23" i="5"/>
  <c r="F34" i="5"/>
  <c r="P13" i="5"/>
  <c r="Q26" i="5"/>
  <c r="R26" i="5" s="1"/>
  <c r="P8" i="5"/>
  <c r="P11" i="5"/>
  <c r="P14" i="5"/>
  <c r="P17" i="5"/>
  <c r="C22" i="6"/>
  <c r="D20" i="6"/>
  <c r="F20" i="6" s="1"/>
  <c r="B21" i="6"/>
  <c r="V46" i="4"/>
  <c r="V48" i="4"/>
  <c r="V50" i="4"/>
  <c r="V52" i="4"/>
  <c r="K62" i="4"/>
  <c r="K79" i="4"/>
  <c r="Z8" i="4"/>
  <c r="Z10" i="4"/>
  <c r="W8" i="4"/>
  <c r="K17" i="4"/>
  <c r="I41" i="4"/>
  <c r="I51" i="4"/>
  <c r="K14" i="4"/>
  <c r="U42" i="4"/>
  <c r="V42" i="4"/>
  <c r="X25" i="3"/>
  <c r="Y48" i="3"/>
  <c r="Y51" i="3"/>
  <c r="T48" i="3"/>
  <c r="I53" i="3"/>
  <c r="I26" i="2"/>
  <c r="AD41" i="2"/>
  <c r="AE44" i="2"/>
  <c r="AD45" i="2"/>
  <c r="X16" i="2"/>
  <c r="AE41" i="2"/>
  <c r="AF41" i="2"/>
  <c r="L8" i="2"/>
  <c r="U10" i="2"/>
  <c r="Y10" i="2" s="1"/>
  <c r="I27" i="2"/>
  <c r="AD40" i="2"/>
  <c r="L9" i="2"/>
  <c r="L12" i="2"/>
  <c r="L15" i="2"/>
  <c r="AE39" i="2"/>
  <c r="AE40" i="2"/>
  <c r="U16" i="2"/>
  <c r="F55" i="2"/>
  <c r="AF39" i="2"/>
  <c r="E55" i="2"/>
  <c r="I22" i="2"/>
  <c r="I28" i="2"/>
  <c r="I31" i="2"/>
  <c r="C56" i="2"/>
  <c r="AD39" i="2"/>
  <c r="AD42" i="2"/>
  <c r="AE45" i="2"/>
  <c r="L7" i="2"/>
  <c r="X9" i="2"/>
  <c r="X12" i="2"/>
  <c r="X15" i="2"/>
  <c r="AE38" i="2"/>
  <c r="G57" i="2" s="1"/>
  <c r="AF45" i="2"/>
  <c r="R29" i="2"/>
  <c r="AF38" i="2"/>
  <c r="AD44" i="2"/>
  <c r="U11" i="2"/>
  <c r="I13" i="2"/>
  <c r="Y13" i="2" s="1"/>
  <c r="AC37" i="2"/>
  <c r="AC43" i="2"/>
  <c r="W10" i="1"/>
  <c r="W22" i="1"/>
  <c r="K33" i="4"/>
  <c r="W18" i="4"/>
  <c r="W16" i="4"/>
  <c r="Z13" i="4"/>
  <c r="K25" i="4"/>
  <c r="K31" i="4"/>
  <c r="Z16" i="4"/>
  <c r="S47" i="4"/>
  <c r="V51" i="4"/>
  <c r="Z14" i="4"/>
  <c r="Z18" i="4"/>
  <c r="S43" i="4"/>
  <c r="K65" i="4"/>
  <c r="K76" i="4"/>
  <c r="I52" i="4"/>
  <c r="S50" i="4"/>
  <c r="F89" i="4"/>
  <c r="V44" i="4"/>
  <c r="K7" i="4"/>
  <c r="W13" i="4"/>
  <c r="W15" i="4"/>
  <c r="W17" i="4"/>
  <c r="K73" i="4"/>
  <c r="I48" i="4"/>
  <c r="K35" i="4"/>
  <c r="K30" i="4"/>
  <c r="K78" i="4"/>
  <c r="Z11" i="4"/>
  <c r="S41" i="4"/>
  <c r="I45" i="4"/>
  <c r="I47" i="4"/>
  <c r="I49" i="4"/>
  <c r="K63" i="4"/>
  <c r="K74" i="4"/>
  <c r="W9" i="4"/>
  <c r="K16" i="4"/>
  <c r="K27" i="4"/>
  <c r="W12" i="4"/>
  <c r="Y12" i="4" s="1"/>
  <c r="S52" i="4"/>
  <c r="K26" i="4"/>
  <c r="K10" i="4"/>
  <c r="S44" i="4"/>
  <c r="K9" i="4"/>
  <c r="K11" i="4"/>
  <c r="S51" i="4"/>
  <c r="E86" i="4"/>
  <c r="E89" i="4"/>
  <c r="K29" i="4"/>
  <c r="K34" i="4"/>
  <c r="K60" i="4"/>
  <c r="Z17" i="4"/>
  <c r="V45" i="4"/>
  <c r="K13" i="4"/>
  <c r="K32" i="4"/>
  <c r="I50" i="4"/>
  <c r="K66" i="4"/>
  <c r="X18" i="3"/>
  <c r="X41" i="3"/>
  <c r="X47" i="3"/>
  <c r="X53" i="3"/>
  <c r="Y15" i="3"/>
  <c r="Y35" i="3"/>
  <c r="Y41" i="3"/>
  <c r="Y47" i="3"/>
  <c r="Y53" i="3"/>
  <c r="I37" i="3"/>
  <c r="T8" i="3"/>
  <c r="I54" i="3"/>
  <c r="I20" i="3"/>
  <c r="T14" i="3"/>
  <c r="I19" i="3"/>
  <c r="I27" i="3"/>
  <c r="T28" i="3"/>
  <c r="I38" i="3"/>
  <c r="T39" i="3"/>
  <c r="X39" i="3"/>
  <c r="X48" i="3"/>
  <c r="T9" i="3"/>
  <c r="T18" i="3"/>
  <c r="Y28" i="3"/>
  <c r="Y39" i="3"/>
  <c r="Y45" i="3"/>
  <c r="I7" i="3"/>
  <c r="T21" i="3"/>
  <c r="I26" i="3"/>
  <c r="T50" i="3"/>
  <c r="X34" i="3"/>
  <c r="X40" i="3"/>
  <c r="X43" i="3"/>
  <c r="X46" i="3"/>
  <c r="I16" i="3"/>
  <c r="Y20" i="3"/>
  <c r="Y26" i="3"/>
  <c r="Y34" i="3"/>
  <c r="Y37" i="3"/>
  <c r="Y40" i="3"/>
  <c r="Y43" i="3"/>
  <c r="X24" i="3"/>
  <c r="T26" i="3"/>
  <c r="T43" i="3"/>
  <c r="Y17" i="3"/>
  <c r="T23" i="3"/>
  <c r="Y23" i="3"/>
  <c r="I49" i="3"/>
  <c r="I13" i="3"/>
  <c r="I44" i="3"/>
  <c r="I15" i="3"/>
  <c r="X23" i="3"/>
  <c r="I25" i="3"/>
  <c r="Y38" i="3"/>
  <c r="I43" i="3"/>
  <c r="T44" i="3"/>
  <c r="T16" i="3"/>
  <c r="I8" i="3"/>
  <c r="T37" i="3"/>
  <c r="W37" i="3" s="1"/>
  <c r="T40" i="3"/>
  <c r="I55" i="3"/>
  <c r="I14" i="3"/>
  <c r="W14" i="3" s="1"/>
  <c r="T15" i="3"/>
  <c r="X22" i="3"/>
  <c r="Y36" i="3"/>
  <c r="I42" i="3"/>
  <c r="Y50" i="3"/>
  <c r="Y52" i="3"/>
  <c r="T27" i="3"/>
  <c r="T38" i="3"/>
  <c r="X7" i="3"/>
  <c r="T22" i="3"/>
  <c r="X36" i="3"/>
  <c r="Y46" i="3"/>
  <c r="X55" i="3"/>
  <c r="X11" i="3"/>
  <c r="X12" i="3"/>
  <c r="Y22" i="3"/>
  <c r="Y24" i="3"/>
  <c r="X42" i="3"/>
  <c r="X45" i="3"/>
  <c r="T49" i="3"/>
  <c r="T20" i="3"/>
  <c r="I21" i="3"/>
  <c r="X52" i="3"/>
  <c r="Y9" i="3"/>
  <c r="Y11" i="3"/>
  <c r="Y42" i="3"/>
  <c r="T7" i="3"/>
  <c r="T12" i="3"/>
  <c r="T54" i="3"/>
  <c r="F64" i="3"/>
  <c r="F62" i="3"/>
  <c r="T11" i="3"/>
  <c r="D64" i="3"/>
  <c r="I41" i="3"/>
  <c r="E64" i="3"/>
  <c r="I51" i="3"/>
  <c r="I9" i="3"/>
  <c r="T42" i="3"/>
  <c r="I45" i="3"/>
  <c r="T52" i="3"/>
  <c r="T10" i="3"/>
  <c r="I18" i="3"/>
  <c r="Y21" i="3"/>
  <c r="I23" i="3"/>
  <c r="W23" i="3" s="1"/>
  <c r="I28" i="3"/>
  <c r="I39" i="3"/>
  <c r="T46" i="3"/>
  <c r="X10" i="3"/>
  <c r="T19" i="3"/>
  <c r="X28" i="3"/>
  <c r="I50" i="3"/>
  <c r="X13" i="3"/>
  <c r="I17" i="3"/>
  <c r="Y18" i="3"/>
  <c r="T34" i="3"/>
  <c r="X50" i="3"/>
  <c r="T51" i="3"/>
  <c r="I12" i="3"/>
  <c r="X35" i="3"/>
  <c r="X44" i="3"/>
  <c r="T45" i="3"/>
  <c r="I48" i="3"/>
  <c r="X51" i="3"/>
  <c r="T55" i="3"/>
  <c r="I24" i="3"/>
  <c r="X49" i="3"/>
  <c r="T36" i="3"/>
  <c r="X38" i="3"/>
  <c r="Y44" i="3"/>
  <c r="X54" i="3"/>
  <c r="D62" i="3"/>
  <c r="Y12" i="3"/>
  <c r="X16" i="3"/>
  <c r="Y27" i="3"/>
  <c r="I36" i="3"/>
  <c r="X37" i="3"/>
  <c r="Y49" i="3"/>
  <c r="X11" i="2"/>
  <c r="D56" i="2"/>
  <c r="U14" i="2"/>
  <c r="Y14" i="2" s="1"/>
  <c r="L13" i="2"/>
  <c r="F57" i="2"/>
  <c r="AC39" i="2"/>
  <c r="AF42" i="2"/>
  <c r="R26" i="2"/>
  <c r="S26" i="2" s="1"/>
  <c r="R31" i="2"/>
  <c r="AC38" i="2"/>
  <c r="AC46" i="2"/>
  <c r="Y16" i="2"/>
  <c r="F56" i="2"/>
  <c r="X14" i="2"/>
  <c r="C57" i="2"/>
  <c r="R22" i="2"/>
  <c r="D57" i="2"/>
  <c r="I23" i="2"/>
  <c r="S23" i="2" s="1"/>
  <c r="AD38" i="2"/>
  <c r="L11" i="2"/>
  <c r="X13" i="2"/>
  <c r="AC41" i="2"/>
  <c r="AF43" i="2"/>
  <c r="E56" i="2"/>
  <c r="I11" i="2"/>
  <c r="Y11" i="2" s="1"/>
  <c r="R25" i="2"/>
  <c r="AC40" i="2"/>
  <c r="C54" i="2"/>
  <c r="V8" i="1"/>
  <c r="W14" i="1"/>
  <c r="W26" i="1"/>
  <c r="W29" i="1"/>
  <c r="K26" i="1"/>
  <c r="V28" i="1"/>
  <c r="K19" i="1"/>
  <c r="K12" i="1"/>
  <c r="X9" i="1"/>
  <c r="K21" i="1"/>
  <c r="K24" i="1"/>
  <c r="X20" i="1"/>
  <c r="X25" i="1"/>
  <c r="X21" i="1"/>
  <c r="K8" i="1"/>
  <c r="V9" i="1"/>
  <c r="W24" i="1"/>
  <c r="K25" i="1"/>
  <c r="V26" i="1"/>
  <c r="W27" i="1"/>
  <c r="X8" i="1"/>
  <c r="X17" i="1"/>
  <c r="X27" i="1"/>
  <c r="V21" i="1"/>
  <c r="K20" i="1"/>
  <c r="Y20" i="1" s="1"/>
  <c r="K13" i="1"/>
  <c r="V14" i="1"/>
  <c r="X16" i="1"/>
  <c r="X26" i="1"/>
  <c r="X29" i="1"/>
  <c r="W13" i="1"/>
  <c r="X13" i="1"/>
  <c r="Y19" i="1"/>
  <c r="X22" i="1"/>
  <c r="V13" i="1"/>
  <c r="X15" i="1"/>
  <c r="W25" i="1"/>
  <c r="V15" i="1"/>
  <c r="W11" i="1"/>
  <c r="W16" i="1"/>
  <c r="W19" i="1"/>
  <c r="K27" i="1"/>
  <c r="V10" i="1"/>
  <c r="V17" i="1"/>
  <c r="W20" i="1"/>
  <c r="V22" i="1"/>
  <c r="V27" i="1"/>
  <c r="F35" i="1"/>
  <c r="X18" i="1"/>
  <c r="W23" i="1"/>
  <c r="K15" i="1"/>
  <c r="X19" i="1"/>
  <c r="V25" i="1"/>
  <c r="W28" i="1"/>
  <c r="D35" i="1"/>
  <c r="K14" i="1"/>
  <c r="V16" i="1"/>
  <c r="X28" i="1"/>
  <c r="Z7" i="4"/>
  <c r="V12" i="1"/>
  <c r="X10" i="2"/>
  <c r="K10" i="1"/>
  <c r="K9" i="1"/>
  <c r="Y9" i="1" s="1"/>
  <c r="S49" i="4"/>
  <c r="D34" i="1"/>
  <c r="C86" i="4"/>
  <c r="D86" i="4"/>
  <c r="K24" i="4"/>
  <c r="F86" i="4"/>
  <c r="C88" i="4"/>
  <c r="W17" i="1"/>
  <c r="C33" i="5"/>
  <c r="C61" i="3"/>
  <c r="I44" i="4"/>
  <c r="V41" i="4"/>
  <c r="D90" i="4"/>
  <c r="C90" i="4"/>
  <c r="W11" i="4"/>
  <c r="Y11" i="4" s="1"/>
  <c r="W14" i="4"/>
  <c r="D89" i="4"/>
  <c r="K22" i="1"/>
  <c r="V24" i="1"/>
  <c r="U9" i="2"/>
  <c r="I15" i="2"/>
  <c r="I29" i="2"/>
  <c r="S29" i="2" s="1"/>
  <c r="AC42" i="2"/>
  <c r="F61" i="3"/>
  <c r="I11" i="3"/>
  <c r="Y13" i="3"/>
  <c r="Y19" i="3"/>
  <c r="X26" i="3"/>
  <c r="T53" i="3"/>
  <c r="Q27" i="5"/>
  <c r="R27" i="5" s="1"/>
  <c r="C32" i="5"/>
  <c r="P7" i="5"/>
  <c r="P10" i="5"/>
  <c r="P16" i="5"/>
  <c r="D32" i="5"/>
  <c r="L16" i="2"/>
  <c r="Z16" i="2" s="1"/>
  <c r="I10" i="3"/>
  <c r="T13" i="3"/>
  <c r="I35" i="3"/>
  <c r="D34" i="5"/>
  <c r="C34" i="5"/>
  <c r="Q7" i="5"/>
  <c r="G34" i="5" s="1"/>
  <c r="I8" i="2"/>
  <c r="F34" i="1"/>
  <c r="E34" i="1"/>
  <c r="W7" i="4"/>
  <c r="S45" i="4"/>
  <c r="U45" i="4" s="1"/>
  <c r="E35" i="1"/>
  <c r="K17" i="1"/>
  <c r="I34" i="3"/>
  <c r="I24" i="5"/>
  <c r="R24" i="5" s="1"/>
  <c r="K15" i="4"/>
  <c r="V18" i="1"/>
  <c r="Y18" i="1" s="1"/>
  <c r="U15" i="2"/>
  <c r="R27" i="2"/>
  <c r="T17" i="3"/>
  <c r="I22" i="3"/>
  <c r="C64" i="3"/>
  <c r="C62" i="3"/>
  <c r="W10" i="4"/>
  <c r="Z15" i="4"/>
  <c r="F90" i="4"/>
  <c r="E90" i="4"/>
  <c r="S48" i="4"/>
  <c r="W12" i="1"/>
  <c r="V29" i="1"/>
  <c r="I30" i="2"/>
  <c r="X9" i="3"/>
  <c r="X15" i="3"/>
  <c r="T24" i="3"/>
  <c r="T35" i="3"/>
  <c r="I40" i="3"/>
  <c r="V23" i="1"/>
  <c r="V11" i="1"/>
  <c r="I12" i="2"/>
  <c r="L14" i="2"/>
  <c r="K28" i="1"/>
  <c r="T25" i="3"/>
  <c r="I47" i="3"/>
  <c r="Z9" i="4"/>
  <c r="K18" i="4"/>
  <c r="I43" i="4"/>
  <c r="V47" i="4"/>
  <c r="D88" i="4"/>
  <c r="K16" i="1"/>
  <c r="I9" i="2"/>
  <c r="X8" i="3"/>
  <c r="I46" i="3"/>
  <c r="Y55" i="3"/>
  <c r="E62" i="3"/>
  <c r="F32" i="5"/>
  <c r="E32" i="5"/>
  <c r="I25" i="2"/>
  <c r="V43" i="4"/>
  <c r="E88" i="4"/>
  <c r="X23" i="1"/>
  <c r="Y8" i="3"/>
  <c r="C21" i="6"/>
  <c r="K29" i="1"/>
  <c r="C89" i="4"/>
  <c r="K72" i="4"/>
  <c r="D61" i="3"/>
  <c r="I46" i="4"/>
  <c r="U46" i="4" s="1"/>
  <c r="K58" i="4"/>
  <c r="F88" i="4"/>
  <c r="I7" i="2"/>
  <c r="L10" i="2"/>
  <c r="U12" i="2"/>
  <c r="I24" i="2"/>
  <c r="F54" i="2"/>
  <c r="E54" i="2"/>
  <c r="AC45" i="2"/>
  <c r="Y7" i="3"/>
  <c r="X14" i="3"/>
  <c r="X21" i="3"/>
  <c r="X27" i="3"/>
  <c r="T41" i="3"/>
  <c r="T47" i="3"/>
  <c r="I52" i="3"/>
  <c r="Y54" i="3"/>
  <c r="P12" i="5"/>
  <c r="B22" i="6"/>
  <c r="W8" i="1"/>
  <c r="D55" i="2"/>
  <c r="C55" i="2"/>
  <c r="K8" i="4"/>
  <c r="X11" i="1"/>
  <c r="K23" i="1"/>
  <c r="R28" i="2"/>
  <c r="AC44" i="2"/>
  <c r="Y14" i="3"/>
  <c r="X20" i="3"/>
  <c r="R25" i="5"/>
  <c r="D22" i="6"/>
  <c r="F22" i="6" s="1"/>
  <c r="D21" i="6"/>
  <c r="F21" i="6" s="1"/>
  <c r="C35" i="1"/>
  <c r="E57" i="2"/>
  <c r="E61" i="3"/>
  <c r="C20" i="6"/>
  <c r="D54" i="2"/>
  <c r="B20" i="6"/>
  <c r="E20" i="6" s="1"/>
  <c r="G20" i="6" s="1"/>
  <c r="H20" i="6" s="1"/>
  <c r="H57" i="2" l="1"/>
  <c r="S30" i="2"/>
  <c r="S24" i="2"/>
  <c r="H86" i="4"/>
  <c r="I57" i="2"/>
  <c r="Z9" i="2"/>
  <c r="F33" i="5"/>
  <c r="Y14" i="4"/>
  <c r="W19" i="3"/>
  <c r="H85" i="4"/>
  <c r="J85" i="4" s="1"/>
  <c r="Y26" i="1"/>
  <c r="S28" i="2"/>
  <c r="Y17" i="4"/>
  <c r="H90" i="4"/>
  <c r="W48" i="3"/>
  <c r="W53" i="3"/>
  <c r="D84" i="4"/>
  <c r="C84" i="4"/>
  <c r="S22" i="2"/>
  <c r="E21" i="6"/>
  <c r="G21" i="6" s="1"/>
  <c r="H21" i="6" s="1"/>
  <c r="F84" i="4"/>
  <c r="E84" i="4"/>
  <c r="H32" i="5"/>
  <c r="J32" i="5" s="1"/>
  <c r="I32" i="5"/>
  <c r="I33" i="5"/>
  <c r="E33" i="5"/>
  <c r="E22" i="6"/>
  <c r="G22" i="6" s="1"/>
  <c r="H22" i="6" s="1"/>
  <c r="U47" i="4"/>
  <c r="U51" i="4"/>
  <c r="Y8" i="4"/>
  <c r="U41" i="4"/>
  <c r="I87" i="4" s="1"/>
  <c r="U44" i="4"/>
  <c r="U52" i="4"/>
  <c r="Y7" i="4"/>
  <c r="Y15" i="4"/>
  <c r="Y16" i="4"/>
  <c r="H55" i="2"/>
  <c r="J57" i="2"/>
  <c r="G54" i="2"/>
  <c r="Z15" i="2"/>
  <c r="S27" i="2"/>
  <c r="G56" i="2"/>
  <c r="Z12" i="2"/>
  <c r="W17" i="3"/>
  <c r="W12" i="3"/>
  <c r="W39" i="3"/>
  <c r="W21" i="3"/>
  <c r="W28" i="3"/>
  <c r="W16" i="3"/>
  <c r="W38" i="3"/>
  <c r="H56" i="2"/>
  <c r="J56" i="2" s="1"/>
  <c r="I56" i="2"/>
  <c r="S25" i="2"/>
  <c r="Z14" i="2"/>
  <c r="F52" i="2"/>
  <c r="S31" i="2"/>
  <c r="U48" i="4"/>
  <c r="U49" i="4"/>
  <c r="Y18" i="4"/>
  <c r="U50" i="4"/>
  <c r="Y9" i="4"/>
  <c r="U43" i="4"/>
  <c r="Y13" i="4"/>
  <c r="Y10" i="4"/>
  <c r="W43" i="3"/>
  <c r="W55" i="3"/>
  <c r="W8" i="3"/>
  <c r="W22" i="3"/>
  <c r="W27" i="3"/>
  <c r="W54" i="3"/>
  <c r="W20" i="3"/>
  <c r="W42" i="3"/>
  <c r="W50" i="3"/>
  <c r="W52" i="3"/>
  <c r="W44" i="3"/>
  <c r="W7" i="3"/>
  <c r="W49" i="3"/>
  <c r="W18" i="3"/>
  <c r="W13" i="3"/>
  <c r="W9" i="3"/>
  <c r="W26" i="3"/>
  <c r="W15" i="3"/>
  <c r="W25" i="3"/>
  <c r="W46" i="3"/>
  <c r="W11" i="3"/>
  <c r="I64" i="3"/>
  <c r="G64" i="3"/>
  <c r="W41" i="3"/>
  <c r="W40" i="3"/>
  <c r="D60" i="3"/>
  <c r="W24" i="3"/>
  <c r="W36" i="3"/>
  <c r="H64" i="3"/>
  <c r="G62" i="3"/>
  <c r="E63" i="3"/>
  <c r="W45" i="3"/>
  <c r="W47" i="3"/>
  <c r="W10" i="3"/>
  <c r="G61" i="3"/>
  <c r="W51" i="3"/>
  <c r="G55" i="2"/>
  <c r="I55" i="2"/>
  <c r="Y9" i="2"/>
  <c r="Y12" i="2"/>
  <c r="Z13" i="2"/>
  <c r="E52" i="2"/>
  <c r="H54" i="2"/>
  <c r="Z11" i="2"/>
  <c r="Y15" i="1"/>
  <c r="Y28" i="1"/>
  <c r="Y21" i="1"/>
  <c r="Y10" i="1"/>
  <c r="Y8" i="1"/>
  <c r="H34" i="1"/>
  <c r="Y13" i="1"/>
  <c r="Y14" i="1"/>
  <c r="Y27" i="1"/>
  <c r="Y12" i="1"/>
  <c r="Y23" i="1"/>
  <c r="Y24" i="1"/>
  <c r="Y25" i="1"/>
  <c r="Y16" i="1"/>
  <c r="Y22" i="1"/>
  <c r="E36" i="1"/>
  <c r="C52" i="2"/>
  <c r="G33" i="5"/>
  <c r="H33" i="5"/>
  <c r="H35" i="1"/>
  <c r="G35" i="1"/>
  <c r="F60" i="3"/>
  <c r="D51" i="2"/>
  <c r="C51" i="2"/>
  <c r="D33" i="5"/>
  <c r="Y11" i="1"/>
  <c r="I88" i="4"/>
  <c r="G88" i="4"/>
  <c r="H88" i="4"/>
  <c r="J88" i="4" s="1"/>
  <c r="I35" i="1"/>
  <c r="E87" i="4"/>
  <c r="W34" i="3"/>
  <c r="C63" i="3"/>
  <c r="D63" i="3"/>
  <c r="I85" i="4"/>
  <c r="G85" i="4"/>
  <c r="F63" i="3"/>
  <c r="G34" i="1"/>
  <c r="I34" i="1"/>
  <c r="D52" i="2"/>
  <c r="F87" i="4"/>
  <c r="C60" i="3"/>
  <c r="G32" i="5"/>
  <c r="C87" i="4"/>
  <c r="G90" i="4"/>
  <c r="I90" i="4"/>
  <c r="D87" i="4"/>
  <c r="H89" i="4"/>
  <c r="I89" i="4"/>
  <c r="G89" i="4"/>
  <c r="W35" i="3"/>
  <c r="I54" i="2"/>
  <c r="D36" i="1"/>
  <c r="Y29" i="1"/>
  <c r="I86" i="4"/>
  <c r="G86" i="4"/>
  <c r="Y15" i="2"/>
  <c r="F36" i="1"/>
  <c r="Z10" i="2"/>
  <c r="E51" i="2"/>
  <c r="F51" i="2"/>
  <c r="E60" i="3"/>
  <c r="C36" i="1"/>
  <c r="J55" i="2" l="1"/>
  <c r="G84" i="4"/>
  <c r="H84" i="4"/>
  <c r="J84" i="4" s="1"/>
  <c r="G87" i="4"/>
  <c r="J54" i="2"/>
  <c r="H52" i="2"/>
  <c r="H51" i="2"/>
  <c r="H87" i="4"/>
  <c r="J87" i="4" s="1"/>
  <c r="J89" i="4"/>
  <c r="J90" i="4"/>
  <c r="J64" i="3"/>
  <c r="H60" i="3"/>
  <c r="G60" i="3"/>
  <c r="I60" i="3"/>
  <c r="H36" i="1"/>
  <c r="J86" i="4"/>
  <c r="G51" i="2"/>
  <c r="I51" i="2"/>
  <c r="J51" i="2" s="1"/>
  <c r="G52" i="2"/>
  <c r="G63" i="3"/>
  <c r="J35" i="1"/>
  <c r="J34" i="1"/>
  <c r="I36" i="1"/>
  <c r="J33" i="5"/>
  <c r="I52" i="2"/>
  <c r="G36" i="1"/>
  <c r="J52" i="2" l="1"/>
  <c r="J60" i="3"/>
  <c r="J36" i="1"/>
</calcChain>
</file>

<file path=xl/sharedStrings.xml><?xml version="1.0" encoding="utf-8"?>
<sst xmlns="http://schemas.openxmlformats.org/spreadsheetml/2006/main" count="967" uniqueCount="331">
  <si>
    <t>Figure 1 - Source data</t>
  </si>
  <si>
    <t>Each row is one matched reinforced / yoked-control pair. Percent change = (Post - Pre)/Pre x 100. Derived columns are live formulas.</t>
  </si>
  <si>
    <t>Panels d, e, f - BMP counts (n = 22 pairs)</t>
  </si>
  <si>
    <t>Panel d uses iBMP counts; panel e uses eBMP counts; panel f uses the iBMP proportion derived from both.</t>
  </si>
  <si>
    <t>Pair</t>
  </si>
  <si>
    <t>Reinforced (contingent)</t>
  </si>
  <si>
    <t>Yoked control</t>
  </si>
  <si>
    <t>Paired difference (Reinf. - Ctrl)</t>
  </si>
  <si>
    <t>Prep</t>
  </si>
  <si>
    <t>Label</t>
  </si>
  <si>
    <t>iBMP Pre</t>
  </si>
  <si>
    <t>iBMP Post</t>
  </si>
  <si>
    <t>eBMP Pre</t>
  </si>
  <si>
    <t>eBMP Post</t>
  </si>
  <si>
    <t>iBMP % chg (d)</t>
  </si>
  <si>
    <t>eBMP % chg (e)</t>
  </si>
  <si>
    <t>iBMP prop. Pre</t>
  </si>
  <si>
    <t>iBMP prop. Post</t>
  </si>
  <si>
    <t>Prop. % chg (f)</t>
  </si>
  <si>
    <t>d</t>
  </si>
  <si>
    <t>e</t>
  </si>
  <si>
    <t>f</t>
  </si>
  <si>
    <t>1-1</t>
  </si>
  <si>
    <t>Reinf. 1</t>
  </si>
  <si>
    <t>Ctrl1</t>
  </si>
  <si>
    <t>1-2</t>
  </si>
  <si>
    <t>Reinf. 2</t>
  </si>
  <si>
    <t>Ctrl2</t>
  </si>
  <si>
    <t>1-3</t>
  </si>
  <si>
    <t>Reinf. 3</t>
  </si>
  <si>
    <t>Ctrl3</t>
  </si>
  <si>
    <t>1-4</t>
  </si>
  <si>
    <t>Reinf. 4</t>
  </si>
  <si>
    <t>Ctrl4</t>
  </si>
  <si>
    <t>1-5</t>
  </si>
  <si>
    <t>Reinf. 5</t>
  </si>
  <si>
    <t>Ctrl5</t>
  </si>
  <si>
    <t>1-6</t>
  </si>
  <si>
    <t>Reinf. 6</t>
  </si>
  <si>
    <t>Ctrl6</t>
  </si>
  <si>
    <t>1-7</t>
  </si>
  <si>
    <t>Reinf. 7</t>
  </si>
  <si>
    <t>Ctrl7</t>
  </si>
  <si>
    <t>1-8</t>
  </si>
  <si>
    <t>Reinf. 8</t>
  </si>
  <si>
    <t>Ctrl8</t>
  </si>
  <si>
    <t>1-9</t>
  </si>
  <si>
    <t>Reinf. 9</t>
  </si>
  <si>
    <t>Ctrl9</t>
  </si>
  <si>
    <t>1-10</t>
  </si>
  <si>
    <t>Reinf. 10</t>
  </si>
  <si>
    <t>Ctrl10</t>
  </si>
  <si>
    <t>2-1</t>
  </si>
  <si>
    <t>Reinf. 11</t>
  </si>
  <si>
    <t>Ctrl11</t>
  </si>
  <si>
    <t>2-2</t>
  </si>
  <si>
    <t>Reinf. 12</t>
  </si>
  <si>
    <t>Ctrl12</t>
  </si>
  <si>
    <t>2-3</t>
  </si>
  <si>
    <t>Reinf. 13</t>
  </si>
  <si>
    <t>Ctrl13</t>
  </si>
  <si>
    <t>2-4</t>
  </si>
  <si>
    <t>Reinf. 14</t>
  </si>
  <si>
    <t>Ctrl14</t>
  </si>
  <si>
    <t>2-5</t>
  </si>
  <si>
    <t>Reinf. 15</t>
  </si>
  <si>
    <t>Ctrl15</t>
  </si>
  <si>
    <t>2-6</t>
  </si>
  <si>
    <t>Reinf. 16</t>
  </si>
  <si>
    <t>Ctrl16</t>
  </si>
  <si>
    <t>2-7</t>
  </si>
  <si>
    <t>Reinf. 17</t>
  </si>
  <si>
    <t>Ctrl17</t>
  </si>
  <si>
    <t>2-8</t>
  </si>
  <si>
    <t>Reinf. 18</t>
  </si>
  <si>
    <t>Ctrl18</t>
  </si>
  <si>
    <t>2-9</t>
  </si>
  <si>
    <t>Reinf. 19</t>
  </si>
  <si>
    <t>Ctrl19</t>
  </si>
  <si>
    <t>2-10</t>
  </si>
  <si>
    <t>Reinf. 20</t>
  </si>
  <si>
    <t>Ctrl20</t>
  </si>
  <si>
    <t>2-11</t>
  </si>
  <si>
    <t>Reinf. 21</t>
  </si>
  <si>
    <t>Ctrl21</t>
  </si>
  <si>
    <t>2-12</t>
  </si>
  <si>
    <t>Reinf. 22</t>
  </si>
  <si>
    <t>Ctrl22</t>
  </si>
  <si>
    <t>Paired statistics</t>
  </si>
  <si>
    <t>Computed from the columns above. Group comparisons use within-preparation percent changes and paired tests.</t>
  </si>
  <si>
    <t>Panel</t>
  </si>
  <si>
    <t>Measure</t>
  </si>
  <si>
    <t>Reinf. mean</t>
  </si>
  <si>
    <t>Reinf. SEM</t>
  </si>
  <si>
    <t>Ctrl mean</t>
  </si>
  <si>
    <t>Ctrl SEM</t>
  </si>
  <si>
    <t>n</t>
  </si>
  <si>
    <t>t</t>
  </si>
  <si>
    <t>df</t>
  </si>
  <si>
    <t>p (two-tailed)</t>
  </si>
  <si>
    <t>Reported in manuscript</t>
  </si>
  <si>
    <t>1d</t>
  </si>
  <si>
    <t>Number of iBMPs</t>
  </si>
  <si>
    <t>1e</t>
  </si>
  <si>
    <t>Number of eBMPs</t>
  </si>
  <si>
    <t>-24.3 +/- 19.6 % vs -19.07 +/- 14.8 %; paired t test, t(20) = -0.358, p = 0.724, n = 21 pairs</t>
  </si>
  <si>
    <t>1f</t>
  </si>
  <si>
    <t>Proportion of iBMPs</t>
  </si>
  <si>
    <t>57.4 +/- 12.7 % vs 4.7 +/- 7.9 %; paired t test, t(21) = 4.577, p &lt; 0.001, n = 22 pairs</t>
  </si>
  <si>
    <t>Figure 2 - Source data</t>
  </si>
  <si>
    <t>Panels d and e - B8 spike distribution between phases (n = 10 pairs)</t>
  </si>
  <si>
    <t>Spike counts are per-BMP averages within each test period. Phase proportion = phase spikes / (protraction + retraction) spikes, as specified in the Methods.</t>
  </si>
  <si>
    <t>Paired difference</t>
  </si>
  <si>
    <t>Pre protr.</t>
  </si>
  <si>
    <t>Pre retr.</t>
  </si>
  <si>
    <t>Post protr.</t>
  </si>
  <si>
    <t>Post retr.</t>
  </si>
  <si>
    <t>Protr. prop. Pre</t>
  </si>
  <si>
    <t>Protr. prop. Post</t>
  </si>
  <si>
    <t>% chg (d)</t>
  </si>
  <si>
    <t>Retr. prop. Pre</t>
  </si>
  <si>
    <t>Retr. prop. Post</t>
  </si>
  <si>
    <t>% chg (e)</t>
  </si>
  <si>
    <t>Panel f - B20 firing rate during protraction (n = 10 pairs)</t>
  </si>
  <si>
    <t>Firing rate = B20 spikes during protraction / protraction duration, as specified in the Methods.</t>
  </si>
  <si>
    <t>Pre spikes</t>
  </si>
  <si>
    <t>Pre dur. (s)</t>
  </si>
  <si>
    <t>Post spikes</t>
  </si>
  <si>
    <t>Post dur. (s)</t>
  </si>
  <si>
    <t>Pre rate (Hz)</t>
  </si>
  <si>
    <t>Post rate (Hz)</t>
  </si>
  <si>
    <t>% chg (f)</t>
  </si>
  <si>
    <t>Panels g-h and i-j, with input-resistance data for Table 1 (n = 10 pairs; n = 9 for B8)</t>
  </si>
  <si>
    <t>Excitability = spikes evoked by a 5-s depolarizing pulse. Input resistance is the steady-state deflection to -1 nA; percent change is computed on the magnitude of the deflection. EPSP amplitude is the peak B20 to B8 response.</t>
  </si>
  <si>
    <t>B20 exc. Pre</t>
  </si>
  <si>
    <t>B20 exc. Post</t>
  </si>
  <si>
    <t>% chg (g-h)</t>
  </si>
  <si>
    <t>B20 IR Pre (mV)</t>
  </si>
  <si>
    <t>B20 IR Post (mV)</t>
  </si>
  <si>
    <t>B20 IR % chg</t>
  </si>
  <si>
    <t>B8 IR Pre (mV)</t>
  </si>
  <si>
    <t>B8 IR Post (mV)</t>
  </si>
  <si>
    <t>B8 IR % chg</t>
  </si>
  <si>
    <t>EPSP Pre (mV)</t>
  </si>
  <si>
    <t>EPSP Post (mV)</t>
  </si>
  <si>
    <t>% chg (i-j)</t>
  </si>
  <si>
    <t>g-h</t>
  </si>
  <si>
    <t>B20 IR</t>
  </si>
  <si>
    <t>B8 IR</t>
  </si>
  <si>
    <t>i-j</t>
  </si>
  <si>
    <t>Computed from the columns above. Group comparisons use within-preparation percent changes and paired tests, consistent with the matched-pair design.</t>
  </si>
  <si>
    <t>2d</t>
  </si>
  <si>
    <t>B8 spikes in protraction / total</t>
  </si>
  <si>
    <t>-41.3 +/- 6.4 % vs -11.2 +/- 10.8 %; paired t test, t(9) = -2.379, p = 0.041, n = 10 pairs</t>
  </si>
  <si>
    <t>2e</t>
  </si>
  <si>
    <t>B8 spikes in retraction / total</t>
  </si>
  <si>
    <t>91.9 +/- 23.9 % vs 11.0 +/- 15.6 %; paired t test, t(9) = 3.094, p = 0.013, n = 10 pairs</t>
  </si>
  <si>
    <t>2f</t>
  </si>
  <si>
    <t>B20 firing rate in protraction</t>
  </si>
  <si>
    <t>-56.0 +/- 8.7 % vs -28.3 +/- 6.7 %; paired t test, t(9) = -2.857, p = 0.019, n = 10 pairs</t>
  </si>
  <si>
    <t>2g-h</t>
  </si>
  <si>
    <t>B20 intrinsic excitability</t>
  </si>
  <si>
    <t>-46.0 +/- 13.3 % vs 8.2 +/- 11.9 %; paired t test, t(9) = -2.775, p = 0.022, n = 10 pairs</t>
  </si>
  <si>
    <t>2i-j</t>
  </si>
  <si>
    <t>B20 to B8 EPSP amplitude</t>
  </si>
  <si>
    <t>-61.8 +/- 6.4 % vs -19.7 +/- 11.0 %; paired t test, t(8) = -2.866, p = 0.021, n = 9 pairs</t>
  </si>
  <si>
    <t>Table 1</t>
  </si>
  <si>
    <t>B20 input resistance</t>
  </si>
  <si>
    <t>-23.2 +/- 9.6 % vs -6.5 +/- 7.4 %; paired t test, p = 0.205, n = 10 pairs</t>
  </si>
  <si>
    <t>B8 input resistance</t>
  </si>
  <si>
    <t>-9.2 +/- 6.1 % vs -15.3 +/- 8.0 %; paired t test, p = 0.232, n = 9 pairs</t>
  </si>
  <si>
    <t>Figure 3 - Source data</t>
  </si>
  <si>
    <t>Panels a, b, c - all BMPs pooled (n = 22 pairs)</t>
  </si>
  <si>
    <t>Cycle, protraction and retraction durations averaged over every BMP recorded in the 10-min test period.</t>
  </si>
  <si>
    <t>Pre protr. (s)</t>
  </si>
  <si>
    <t>Pre retr. (s)</t>
  </si>
  <si>
    <t>Post protr. (s)</t>
  </si>
  <si>
    <t>Post retr. (s)</t>
  </si>
  <si>
    <t>Pre total (s)</t>
  </si>
  <si>
    <t>Post total (s)</t>
  </si>
  <si>
    <t>Total % chg (a)</t>
  </si>
  <si>
    <t>Protr. % chg (b)</t>
  </si>
  <si>
    <t>Retr. % chg (c)</t>
  </si>
  <si>
    <t>a</t>
  </si>
  <si>
    <t>b</t>
  </si>
  <si>
    <t>c</t>
  </si>
  <si>
    <t>Panels f and g - ingestive BMPs only (n = 22 pairs)</t>
  </si>
  <si>
    <t>The same measurements restricted to BMPs classified as ingestive. Panel e shows representative recordings and has no group data.</t>
  </si>
  <si>
    <t>Total % chg (f)</t>
  </si>
  <si>
    <t>Protr. % chg (g)</t>
  </si>
  <si>
    <t>Retr. % chg (-)</t>
  </si>
  <si>
    <t>g</t>
  </si>
  <si>
    <t>-</t>
  </si>
  <si>
    <t>3a</t>
  </si>
  <si>
    <t>BMP cycle duration, all BMPs</t>
  </si>
  <si>
    <t>-0.7 +/- 8.0 % vs 22.7 +/- 10.0 %; paired t test, t(21) = -2.109, p = 0.047, n = 22 pairs</t>
  </si>
  <si>
    <t>3b</t>
  </si>
  <si>
    <t>Protraction duration, all BMPs</t>
  </si>
  <si>
    <t>-10.7 +/- 10.3 % vs 31.6 +/- 15.9 %; Wilcoxon signed rank test, W = 127, p = 0.041, n = 22 pairs</t>
  </si>
  <si>
    <t>3c</t>
  </si>
  <si>
    <t>Retraction duration, all BMPs</t>
  </si>
  <si>
    <t>10.2 +/- 7.0 % vs 21.8 +/- 11.8 %; Wilcoxon signed rank test, W = 29, p = 0.649, n = 22 pairs</t>
  </si>
  <si>
    <t>3f</t>
  </si>
  <si>
    <t>iBMP cycle duration</t>
  </si>
  <si>
    <t>-8.8 +/- 5.7 % vs 9.4 +/- 7.7 %; Wilcoxon signed rank test, W = 127, p = 0.041, n = 22 pairs</t>
  </si>
  <si>
    <t>3g</t>
  </si>
  <si>
    <t>iBMP protraction duration</t>
  </si>
  <si>
    <t>-18.5 +/- 7.3 % vs 18.7 +/- 12.6 %; paired t test, t(21) = -2.580, p = 0.017, n = 22 pairs</t>
  </si>
  <si>
    <t>Figure 4 - Source data</t>
  </si>
  <si>
    <t>Panels d and e - B52 spike activity during BMPs (n = 12 pairs)</t>
  </si>
  <si>
    <t>Spike counts are per-BMP averages. Panel d is the firing rate during protraction (spikes / protraction duration). Panel e counts spikes in the fixed window after the end of retraction; because that window is fixed, the percent change is identical whether expressed as a count or a rate.</t>
  </si>
  <si>
    <t>Pre protr. spikes</t>
  </si>
  <si>
    <t>Pre post-retr. spikes</t>
  </si>
  <si>
    <t>Pre protr. dur. (s)</t>
  </si>
  <si>
    <t>Post protr. spikes</t>
  </si>
  <si>
    <t>Post post-retr. spikes</t>
  </si>
  <si>
    <t>Post protr. dur. (s)</t>
  </si>
  <si>
    <t>Pre protr. rate (Hz)</t>
  </si>
  <si>
    <t>Post protr. rate (Hz)</t>
  </si>
  <si>
    <t>Panels f and g - B52 intrinsic excitability (n = 12 pairs)</t>
  </si>
  <si>
    <t>Number of action potentials evoked by a 5-s depolarizing current pulse. The holding potential used for each preparation is shown; it was matched within each pair.</t>
  </si>
  <si>
    <t>% chg (f-g)</t>
  </si>
  <si>
    <t>f-g</t>
  </si>
  <si>
    <t>Panels h and i, with B52 input resistance for Table 1 (n = 11 pairs)</t>
  </si>
  <si>
    <t>Response to a -1 nA hyperpolarizing pulse. Peak is the deflection at pulse onset and End the steady-state deflection. Sag is expressed as (Peak - End)/Peak. Input resistance percent change is computed on the magnitude of the End deflection.</t>
  </si>
  <si>
    <t>Pre peak (mV)</t>
  </si>
  <si>
    <t>Pre end (mV)</t>
  </si>
  <si>
    <t>Post peak (mV)</t>
  </si>
  <si>
    <t>Post end (mV)</t>
  </si>
  <si>
    <t>Pre sag ratio</t>
  </si>
  <si>
    <t>Post sag ratio</t>
  </si>
  <si>
    <t>Sag % chg (h-i)</t>
  </si>
  <si>
    <t>IR % chg</t>
  </si>
  <si>
    <t>h-i</t>
  </si>
  <si>
    <t>IR</t>
  </si>
  <si>
    <t>Panels j and k - B52 to B64 IPSP amplitude (n = 9 pairs)</t>
  </si>
  <si>
    <t>Peak IPSP evoked in B64 by a single B52 action potential, postsynaptic potential held at -70 mV. Percent change is computed on the magnitude of the IPSP.</t>
  </si>
  <si>
    <t>Pre IPSP (mV)</t>
  </si>
  <si>
    <t>Post IPSP (mV)</t>
  </si>
  <si>
    <t>% chg (j-k)</t>
  </si>
  <si>
    <t>j-k</t>
  </si>
  <si>
    <t>Panels l and m - B52 to B51 IPSP amplitude (n = 8 pairs)</t>
  </si>
  <si>
    <t>Peak IPSP evoked in B51 by a single B52 action potential, postsynaptic potential held at -70 mV. Percent change is computed on the magnitude of the IPSP.</t>
  </si>
  <si>
    <t>% chg (l-m)</t>
  </si>
  <si>
    <t>l-m</t>
  </si>
  <si>
    <t>4d</t>
  </si>
  <si>
    <t>B52 firing rate during protraction</t>
  </si>
  <si>
    <t>-70.3 +/- 9.4 % vs 5.4 +/- 24.4 %; paired t test, t(11) = -2.832, p = 0.016, n = 12 pairs</t>
  </si>
  <si>
    <t>4e</t>
  </si>
  <si>
    <t>B52 spikes after end of retraction</t>
  </si>
  <si>
    <t>-38.8 +/- 9.7 % vs -7.1 +/- 3.9 %; paired t test, t(11) = -3.439, p = 0.006, n = 12 pairs</t>
  </si>
  <si>
    <t>4f-g</t>
  </si>
  <si>
    <t>B52 intrinsic excitability</t>
  </si>
  <si>
    <t>-87.5 +/- 4.9 % vs -1.2 +/- 17.5 %; paired t test, t(11) = -5.135, p &lt; 0.001, n = 12 pairs</t>
  </si>
  <si>
    <t>4h-i</t>
  </si>
  <si>
    <t>B52 sag potential</t>
  </si>
  <si>
    <t>-60.7 +/- 16.3 % vs -6.5 +/- 10.5 %; paired t test, t(10) = -3.961, p = 0.003, n = 11 pairs</t>
  </si>
  <si>
    <t>4j-k</t>
  </si>
  <si>
    <t>B52 to B64 IPSP amplitude</t>
  </si>
  <si>
    <t>-12.4 +/- 12.0 % vs -1.8 +/- 13.1 %; paired t test, t(8) = -0.490, p = 0.637, n = 9 pairs</t>
  </si>
  <si>
    <t>4l-m</t>
  </si>
  <si>
    <t>B52 to B51 IPSP amplitude</t>
  </si>
  <si>
    <t>-46.3 +/- 8.7 % vs -9.6 +/- 5.1 %; paired t test, t(7) = -3.355, p = 0.012, n = 8 pairs</t>
  </si>
  <si>
    <t>B52 input resistance</t>
  </si>
  <si>
    <t>-13.6 +/- 5.1 % vs 3.8 +/- 5.2 %; paired t test, p = 0.015, n = 11 pairs</t>
  </si>
  <si>
    <t>Figure 5 - Source data</t>
  </si>
  <si>
    <t>Panels a and b, with B64 input resistance for Table 1 (n = 11 pairs)</t>
  </si>
  <si>
    <t>Threshold is the minimal 1-s depolarizing current that triggers a plateau potential, holding potential -70 mV. Input resistance is from the steady-state deflection to -1 nA.</t>
  </si>
  <si>
    <t>Pre thr. (nA)</t>
  </si>
  <si>
    <t>Post thr. (nA)</t>
  </si>
  <si>
    <t>Thr. % chg (a-b)</t>
  </si>
  <si>
    <t>Pre IR (Mohm)</t>
  </si>
  <si>
    <t>Post IR (Mohm)</t>
  </si>
  <si>
    <t>a-b</t>
  </si>
  <si>
    <t>Panels c and d - B64 to B51 electrical coupling (n = 5 pairs)</t>
  </si>
  <si>
    <t>Steady-state voltage deflections in B64 and B51 during a hyperpolarizing pulse delivered to B64. Coupling coefficient = B51 deflection / B64 deflection.</t>
  </si>
  <si>
    <t>Pre B64 (mV)</t>
  </si>
  <si>
    <t>Post B64 (mV)</t>
  </si>
  <si>
    <t>Pre B51 (mV)</t>
  </si>
  <si>
    <t>Post B51 (mV)</t>
  </si>
  <si>
    <t>Pre coupling</t>
  </si>
  <si>
    <t>Post coupling</t>
  </si>
  <si>
    <t>% chg (c-d)</t>
  </si>
  <si>
    <t>c-d</t>
  </si>
  <si>
    <t>3</t>
  </si>
  <si>
    <t>4</t>
  </si>
  <si>
    <t>9</t>
  </si>
  <si>
    <t>10</t>
  </si>
  <si>
    <t>11</t>
  </si>
  <si>
    <t>5a-b</t>
  </si>
  <si>
    <t>B64 plateau threshold</t>
  </si>
  <si>
    <t>-23.4 +/- 4.5 % vs 3.1 +/- 7.9 %; paired t test, t(10) = -2.679, p = 0.023, n = 11 pairs</t>
  </si>
  <si>
    <t>5c-d</t>
  </si>
  <si>
    <t>B64 to B51 coupling coefficient</t>
  </si>
  <si>
    <t>108.4 +/- 35.9 % vs 0.9 +/- 14.7 %; paired t test, t(4) = 3.334, p = 0.029, n = 5 pairs</t>
  </si>
  <si>
    <t>B64 input resistance</t>
  </si>
  <si>
    <t>0.2 +/- 4.7 % vs -10.2 +/- 4.8 %; Wilcoxon signed rank test, p = 0.175, n = 11 pairs</t>
  </si>
  <si>
    <t>Figure 6 - Source data</t>
  </si>
  <si>
    <t>Untrained preparations. Each row is one preparation. Protraction duration during current injection is expressed as percent change from the protraction duration of ingestive BMPs without current injection in the same preparation.</t>
  </si>
  <si>
    <t>Panel e - protraction duration during phase-restricted current injection</t>
  </si>
  <si>
    <t>Not every preparation received all three manipulations, so n differs between conditions. Blank cells indicate that the manipulation was not obtained in that preparation.</t>
  </si>
  <si>
    <t>Preparation</t>
  </si>
  <si>
    <t>Protraction duration (s)</t>
  </si>
  <si>
    <t>Percent change from no injection</t>
  </si>
  <si>
    <t>No injection</t>
  </si>
  <si>
    <t>B52 only</t>
  </si>
  <si>
    <t>B64 only</t>
  </si>
  <si>
    <t>B52 + B64</t>
  </si>
  <si>
    <t>Ex1</t>
  </si>
  <si>
    <t>Ex2</t>
  </si>
  <si>
    <t>Ex3</t>
  </si>
  <si>
    <t>Ex4</t>
  </si>
  <si>
    <t>Ex5</t>
  </si>
  <si>
    <t>Ex6</t>
  </si>
  <si>
    <t>Ex7</t>
  </si>
  <si>
    <t>Ex8</t>
  </si>
  <si>
    <t>One-sample statistics</t>
  </si>
  <si>
    <t>Each manipulation was tested with a one-sample t test against 0 % change. Because the three manipulations were tested against the same null hypothesis, p values are Bonferroni-corrected for three comparisons.</t>
  </si>
  <si>
    <t>Condition</t>
  </si>
  <si>
    <t>Mean % change</t>
  </si>
  <si>
    <t>SEM</t>
  </si>
  <si>
    <t>p (uncorrected)</t>
  </si>
  <si>
    <t>p (Bonferroni x3)</t>
  </si>
  <si>
    <t>-9.9 +/- 5.4 %; t(5) = -1.843, p = 0.374, n = 6</t>
  </si>
  <si>
    <t>-22.7 +/- 9.9 %; t(5) = -2.288, p = 0.213, n = 6</t>
  </si>
  <si>
    <t>-31.6 +/- 7.8 %; t(4) = -4.063, p = 0.045, n = 5</t>
  </si>
  <si>
    <t>70.7 +/- 15.6 % vs -20.6 +/- 7.4 %; paired t test, t(21) = 5.512, p &lt; 0.001, n = 22 pairs</t>
    <phoneticPr fontId="12"/>
  </si>
  <si>
    <t>t or W</t>
    <phoneticPr fontId="12"/>
  </si>
  <si>
    <t>Cohen's d</t>
  </si>
  <si>
    <t>CI upper</t>
  </si>
  <si>
    <t>CI lower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</si>
</sst>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
    <numFmt numFmtId="166" formatCode="0.000"/>
    <numFmt numFmtId="167" formatCode="0.00000"/>
    <numFmt numFmtId="168" formatCode="0.0_ "/>
  </numFmts>
  <fonts count="14">
    <font>
      <sz val="11"/>
      <color theme="1"/>
      <name val="Calibri"/>
      <family val="2"/>
      <charset val="1"/>
    </font>
    <font>
      <b/>
      <sz val="14"/>
      <name val="Arial"/>
      <family val="2"/>
      <charset val="1"/>
    </font>
    <font>
      <i/>
      <sz val="10"/>
      <name val="Arial"/>
      <family val="2"/>
      <charset val="1"/>
    </font>
    <font>
      <b/>
      <sz val="12"/>
      <name val="Arial"/>
      <family val="2"/>
      <charset val="1"/>
    </font>
    <font>
      <i/>
      <sz val="9"/>
      <name val="Arial"/>
      <family val="2"/>
      <charset val="1"/>
    </font>
    <font>
      <b/>
      <sz val="10"/>
      <name val="Arial"/>
      <family val="2"/>
      <charset val="1"/>
    </font>
    <font>
      <b/>
      <sz val="10"/>
      <color rgb="FFFF0000"/>
      <name val="Arial"/>
      <family val="2"/>
      <charset val="1"/>
    </font>
    <font>
      <b/>
      <sz val="10"/>
      <color rgb="FF0070C0"/>
      <name val="Arial"/>
      <family val="2"/>
      <charset val="1"/>
    </font>
    <font>
      <b/>
      <sz val="9"/>
      <name val="Arial"/>
      <family val="2"/>
      <charset val="1"/>
    </font>
    <font>
      <sz val="9"/>
      <name val="Arial"/>
      <family val="2"/>
      <charset val="1"/>
    </font>
    <font>
      <sz val="10"/>
      <name val="Arial"/>
      <family val="2"/>
      <charset val="1"/>
    </font>
    <font>
      <b/>
      <sz val="11"/>
      <name val="Arial"/>
      <family val="2"/>
      <charset val="1"/>
    </font>
    <font>
      <sz val="6"/>
      <name val="ＭＳ Ｐゴシック"/>
      <family val="3"/>
      <charset val="128"/>
    </font>
    <font>
      <b/>
      <sz val="11"/>
      <color theme="1"/>
      <name val="Calibri"/>
      <family val="2"/>
    </font>
  </fonts>
  <fills count="6">
    <fill>
      <patternFill patternType="none"/>
    </fill>
    <fill>
      <patternFill patternType="gray125"/>
    </fill>
    <fill>
      <patternFill patternType="solid">
        <fgColor rgb="FFE8E8E8"/>
        <bgColor rgb="FFE8EEF9"/>
      </patternFill>
    </fill>
    <fill>
      <patternFill patternType="solid">
        <fgColor rgb="FFFDEAEA"/>
        <bgColor rgb="FFF2F2F2"/>
      </patternFill>
    </fill>
    <fill>
      <patternFill patternType="solid">
        <fgColor rgb="FFE8EEF9"/>
        <bgColor rgb="FFF2F2F2"/>
      </patternFill>
    </fill>
    <fill>
      <patternFill patternType="solid">
        <fgColor rgb="FFF2F2F2"/>
        <bgColor rgb="FFE8EEF9"/>
      </patternFill>
    </fill>
  </fills>
  <borders count="10">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5">
    <xf numFmtId="0" fontId="0" fillId="0" borderId="0" xfId="0"/>
    <xf numFmtId="0" fontId="5" fillId="2" borderId="3" xfId="0" applyFont="1" applyFill="1" applyBorder="1" applyAlignment="1">
      <alignment horizontal="center" vertical="center" wrapText="1"/>
    </xf>
    <xf numFmtId="0" fontId="1" fillId="0" borderId="0" xfId="0" applyFont="1"/>
    <xf numFmtId="0" fontId="2" fillId="0" borderId="0" xfId="0" applyFont="1"/>
    <xf numFmtId="0" fontId="3" fillId="0" borderId="0" xfId="0" applyFont="1"/>
    <xf numFmtId="0" fontId="4" fillId="0" borderId="0" xfId="0" applyFont="1"/>
    <xf numFmtId="0" fontId="5" fillId="2" borderId="0" xfId="0" applyFont="1" applyFill="1" applyAlignment="1">
      <alignment horizontal="center" vertical="center" wrapText="1"/>
    </xf>
    <xf numFmtId="0" fontId="9" fillId="0" borderId="1" xfId="0" applyFont="1" applyBorder="1" applyAlignment="1">
      <alignment horizontal="center"/>
    </xf>
    <xf numFmtId="0" fontId="10" fillId="3" borderId="2" xfId="0" applyFont="1" applyFill="1" applyBorder="1" applyAlignment="1">
      <alignment horizontal="center"/>
    </xf>
    <xf numFmtId="0" fontId="9" fillId="3" borderId="2" xfId="0" applyFont="1" applyFill="1" applyBorder="1" applyAlignment="1">
      <alignment horizontal="center"/>
    </xf>
    <xf numFmtId="164" fontId="9" fillId="3" borderId="2" xfId="0" applyNumberFormat="1" applyFont="1" applyFill="1" applyBorder="1" applyAlignment="1">
      <alignment horizontal="center"/>
    </xf>
    <xf numFmtId="165" fontId="9" fillId="3" borderId="2" xfId="0" applyNumberFormat="1" applyFont="1" applyFill="1" applyBorder="1" applyAlignment="1">
      <alignment horizontal="center"/>
    </xf>
    <xf numFmtId="0" fontId="10" fillId="4" borderId="2" xfId="0" applyFont="1" applyFill="1" applyBorder="1" applyAlignment="1">
      <alignment horizontal="center"/>
    </xf>
    <xf numFmtId="0" fontId="9" fillId="4" borderId="2" xfId="0" applyFont="1" applyFill="1" applyBorder="1" applyAlignment="1">
      <alignment horizontal="center"/>
    </xf>
    <xf numFmtId="164" fontId="9" fillId="4" borderId="2" xfId="0" applyNumberFormat="1" applyFont="1" applyFill="1" applyBorder="1" applyAlignment="1">
      <alignment horizontal="center"/>
    </xf>
    <xf numFmtId="165" fontId="9" fillId="4" borderId="2" xfId="0" applyNumberFormat="1" applyFont="1" applyFill="1" applyBorder="1" applyAlignment="1">
      <alignment horizontal="center"/>
    </xf>
    <xf numFmtId="164" fontId="9" fillId="5" borderId="2" xfId="0" applyNumberFormat="1" applyFont="1" applyFill="1" applyBorder="1" applyAlignment="1">
      <alignment horizontal="center"/>
    </xf>
    <xf numFmtId="164" fontId="9" fillId="5" borderId="3" xfId="0" applyNumberFormat="1" applyFont="1" applyFill="1" applyBorder="1" applyAlignment="1">
      <alignment horizontal="center"/>
    </xf>
    <xf numFmtId="0" fontId="9" fillId="0" borderId="4" xfId="0" applyFont="1" applyBorder="1" applyAlignment="1">
      <alignment horizontal="center"/>
    </xf>
    <xf numFmtId="0" fontId="10" fillId="3" borderId="0" xfId="0" applyFont="1" applyFill="1" applyAlignment="1">
      <alignment horizontal="center"/>
    </xf>
    <xf numFmtId="0" fontId="9" fillId="3" borderId="0" xfId="0" applyFont="1" applyFill="1" applyAlignment="1">
      <alignment horizontal="center"/>
    </xf>
    <xf numFmtId="164" fontId="9" fillId="3" borderId="0" xfId="0" applyNumberFormat="1" applyFont="1" applyFill="1" applyAlignment="1">
      <alignment horizontal="center"/>
    </xf>
    <xf numFmtId="165" fontId="9" fillId="3" borderId="0" xfId="0" applyNumberFormat="1" applyFont="1" applyFill="1" applyAlignment="1">
      <alignment horizontal="center"/>
    </xf>
    <xf numFmtId="0" fontId="10" fillId="4" borderId="0" xfId="0" applyFont="1" applyFill="1" applyAlignment="1">
      <alignment horizontal="center"/>
    </xf>
    <xf numFmtId="0" fontId="9" fillId="4" borderId="0" xfId="0" applyFont="1" applyFill="1" applyAlignment="1">
      <alignment horizontal="center"/>
    </xf>
    <xf numFmtId="164" fontId="9" fillId="4" borderId="0" xfId="0" applyNumberFormat="1" applyFont="1" applyFill="1" applyAlignment="1">
      <alignment horizontal="center"/>
    </xf>
    <xf numFmtId="165" fontId="9" fillId="4" borderId="0" xfId="0" applyNumberFormat="1" applyFont="1" applyFill="1" applyAlignment="1">
      <alignment horizontal="center"/>
    </xf>
    <xf numFmtId="164" fontId="9" fillId="5" borderId="0" xfId="0" applyNumberFormat="1" applyFont="1" applyFill="1" applyAlignment="1">
      <alignment horizontal="center"/>
    </xf>
    <xf numFmtId="164" fontId="9" fillId="5" borderId="5" xfId="0" applyNumberFormat="1" applyFont="1" applyFill="1" applyBorder="1" applyAlignment="1">
      <alignment horizontal="center"/>
    </xf>
    <xf numFmtId="0" fontId="9" fillId="0" borderId="6" xfId="0" applyFont="1" applyBorder="1" applyAlignment="1">
      <alignment horizontal="center"/>
    </xf>
    <xf numFmtId="0" fontId="10" fillId="3" borderId="7" xfId="0" applyFont="1" applyFill="1" applyBorder="1" applyAlignment="1">
      <alignment horizontal="center"/>
    </xf>
    <xf numFmtId="0" fontId="9" fillId="3" borderId="7" xfId="0" applyFont="1" applyFill="1" applyBorder="1" applyAlignment="1">
      <alignment horizontal="center"/>
    </xf>
    <xf numFmtId="164" fontId="9" fillId="3" borderId="7" xfId="0" applyNumberFormat="1" applyFont="1" applyFill="1" applyBorder="1" applyAlignment="1">
      <alignment horizontal="center"/>
    </xf>
    <xf numFmtId="165" fontId="9" fillId="3" borderId="7" xfId="0" applyNumberFormat="1" applyFont="1" applyFill="1" applyBorder="1" applyAlignment="1">
      <alignment horizontal="center"/>
    </xf>
    <xf numFmtId="0" fontId="10" fillId="4" borderId="7" xfId="0" applyFont="1" applyFill="1" applyBorder="1" applyAlignment="1">
      <alignment horizontal="center"/>
    </xf>
    <xf numFmtId="0" fontId="9" fillId="4" borderId="7" xfId="0" applyFont="1" applyFill="1" applyBorder="1" applyAlignment="1">
      <alignment horizontal="center"/>
    </xf>
    <xf numFmtId="164" fontId="9" fillId="4" borderId="7" xfId="0" applyNumberFormat="1" applyFont="1" applyFill="1" applyBorder="1" applyAlignment="1">
      <alignment horizontal="center"/>
    </xf>
    <xf numFmtId="165" fontId="9" fillId="4" borderId="7" xfId="0" applyNumberFormat="1" applyFont="1" applyFill="1" applyBorder="1" applyAlignment="1">
      <alignment horizontal="center"/>
    </xf>
    <xf numFmtId="164" fontId="9" fillId="5" borderId="7" xfId="0" applyNumberFormat="1" applyFont="1" applyFill="1" applyBorder="1" applyAlignment="1">
      <alignment horizontal="center"/>
    </xf>
    <xf numFmtId="164" fontId="9" fillId="5" borderId="8" xfId="0" applyNumberFormat="1" applyFont="1" applyFill="1" applyBorder="1" applyAlignment="1">
      <alignment horizontal="center"/>
    </xf>
    <xf numFmtId="0" fontId="8" fillId="0" borderId="0" xfId="0" applyFont="1" applyAlignment="1">
      <alignment horizontal="center" vertical="center" wrapText="1"/>
    </xf>
    <xf numFmtId="0" fontId="9" fillId="0" borderId="0" xfId="0" applyFont="1" applyAlignment="1">
      <alignment horizontal="center" vertical="center" wrapText="1"/>
    </xf>
    <xf numFmtId="166" fontId="9" fillId="0" borderId="0" xfId="0" applyNumberFormat="1" applyFont="1" applyAlignment="1">
      <alignment horizontal="center" vertical="center" wrapText="1"/>
    </xf>
    <xf numFmtId="167" fontId="9" fillId="0" borderId="0" xfId="0" applyNumberFormat="1" applyFont="1" applyAlignment="1">
      <alignment horizontal="center" vertical="center" wrapText="1"/>
    </xf>
    <xf numFmtId="0" fontId="9" fillId="0" borderId="0" xfId="0" applyFont="1" applyAlignment="1">
      <alignment horizontal="left" vertical="top" wrapText="1"/>
    </xf>
    <xf numFmtId="0" fontId="11" fillId="0" borderId="0" xfId="0" applyFont="1"/>
    <xf numFmtId="0" fontId="5" fillId="2" borderId="1"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166" fontId="9" fillId="3" borderId="0" xfId="0" applyNumberFormat="1" applyFont="1" applyFill="1" applyAlignment="1">
      <alignment horizontal="center"/>
    </xf>
    <xf numFmtId="166" fontId="9" fillId="4" borderId="0" xfId="0" applyNumberFormat="1" applyFont="1" applyFill="1" applyAlignment="1">
      <alignment horizontal="center"/>
    </xf>
    <xf numFmtId="166" fontId="9" fillId="3" borderId="7" xfId="0" applyNumberFormat="1" applyFont="1" applyFill="1" applyBorder="1" applyAlignment="1">
      <alignment horizontal="center"/>
    </xf>
    <xf numFmtId="166" fontId="9" fillId="4" borderId="7" xfId="0" applyNumberFormat="1" applyFont="1" applyFill="1" applyBorder="1" applyAlignment="1">
      <alignment horizontal="center"/>
    </xf>
    <xf numFmtId="0" fontId="10" fillId="0" borderId="0" xfId="0" applyFont="1" applyAlignment="1">
      <alignment horizontal="center"/>
    </xf>
    <xf numFmtId="0" fontId="7" fillId="2" borderId="2" xfId="0" applyFont="1" applyFill="1" applyBorder="1" applyAlignment="1">
      <alignment vertical="center" wrapText="1"/>
    </xf>
    <xf numFmtId="0" fontId="5" fillId="2" borderId="2" xfId="0" applyFont="1" applyFill="1" applyBorder="1" applyAlignment="1">
      <alignment horizontal="center" vertical="center" wrapText="1"/>
    </xf>
    <xf numFmtId="0" fontId="5" fillId="2" borderId="2" xfId="0" applyFont="1" applyFill="1" applyBorder="1" applyAlignment="1">
      <alignment vertical="center"/>
    </xf>
    <xf numFmtId="0" fontId="5" fillId="2" borderId="3" xfId="0" applyFont="1" applyFill="1" applyBorder="1" applyAlignment="1">
      <alignment vertical="center"/>
    </xf>
    <xf numFmtId="0" fontId="7" fillId="0" borderId="0" xfId="0" applyFont="1" applyAlignment="1">
      <alignment vertical="center" wrapText="1"/>
    </xf>
    <xf numFmtId="168" fontId="9" fillId="0" borderId="0" xfId="0" applyNumberFormat="1" applyFont="1" applyAlignment="1">
      <alignment horizontal="center" vertical="center" wrapText="1"/>
    </xf>
    <xf numFmtId="1" fontId="9" fillId="0" borderId="0" xfId="0" applyNumberFormat="1" applyFont="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13" fillId="0" borderId="0" xfId="0" applyFont="1"/>
    <xf numFmtId="164" fontId="9" fillId="5" borderId="0" xfId="0" applyNumberFormat="1" applyFont="1" applyFill="1" applyBorder="1" applyAlignment="1">
      <alignment horizontal="center"/>
    </xf>
    <xf numFmtId="0" fontId="13" fillId="0" borderId="0" xfId="0" applyFont="1" applyAlignment="1">
      <alignment horizontal="right"/>
    </xf>
    <xf numFmtId="0" fontId="13" fillId="0" borderId="0" xfId="0" applyFont="1" applyBorder="1"/>
    <xf numFmtId="164" fontId="9" fillId="0" borderId="9" xfId="0" applyNumberFormat="1" applyFont="1" applyFill="1" applyBorder="1" applyAlignment="1">
      <alignment horizontal="center"/>
    </xf>
    <xf numFmtId="2" fontId="0" fillId="0" borderId="9" xfId="0" applyNumberFormat="1" applyFill="1" applyBorder="1"/>
    <xf numFmtId="164" fontId="9" fillId="0" borderId="0" xfId="0" applyNumberFormat="1" applyFont="1" applyFill="1" applyBorder="1" applyAlignment="1">
      <alignment horizontal="center"/>
    </xf>
    <xf numFmtId="2" fontId="0" fillId="0" borderId="0" xfId="0" applyNumberFormat="1" applyFill="1" applyBorder="1"/>
    <xf numFmtId="0" fontId="0" fillId="0" borderId="0" xfId="0" applyBorder="1"/>
  </cellXfs>
  <cellStyles count="1">
    <cellStyle name="Normal" xfId="0" builtinId="0"/>
  </cellStyles>
  <dxfs count="0"/>
  <tableStyles count="0" defaultTableStyle="TableStyleMedium2" defaultPivotStyle="PivotStyleLight16"/>
  <colors>
    <indexedColors>
      <rgbColor rgb="FF000000"/>
      <rgbColor rgb="FFF2F2F2"/>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DEAEA"/>
      <rgbColor rgb="FFE8EEF9"/>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E8E8E8"/>
      <rgbColor rgb="FFCCFFCC"/>
      <rgbColor rgb="FFFFF2A8"/>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2"/>
  <sheetViews>
    <sheetView zoomScaleNormal="100" workbookViewId="0">
      <pane xSplit="1" ySplit="7" topLeftCell="B8" activePane="bottomRight" state="frozen"/>
      <selection pane="topRight" activeCell="B1" sqref="B1"/>
      <selection pane="bottomLeft" activeCell="A34" sqref="A34"/>
      <selection pane="bottomRight" activeCell="W34" sqref="W34"/>
    </sheetView>
  </sheetViews>
  <sheetFormatPr defaultColWidth="8.7109375" defaultRowHeight="15"/>
  <cols>
    <col min="1" max="1" width="8" customWidth="1"/>
    <col min="2" max="24" width="9.5703125" customWidth="1"/>
  </cols>
  <sheetData>
    <row r="1" spans="1:25" ht="18" customHeight="1">
      <c r="A1" s="2" t="s">
        <v>0</v>
      </c>
    </row>
    <row r="2" spans="1:25" ht="15" customHeight="1">
      <c r="A2" s="3" t="s">
        <v>1</v>
      </c>
    </row>
    <row r="4" spans="1:25" ht="15.75" customHeight="1">
      <c r="A4" s="4" t="s">
        <v>2</v>
      </c>
    </row>
    <row r="5" spans="1:25" ht="15" customHeight="1" thickBot="1">
      <c r="A5" s="5" t="s">
        <v>3</v>
      </c>
    </row>
    <row r="6" spans="1:25" ht="15" customHeight="1">
      <c r="A6" s="46" t="s">
        <v>4</v>
      </c>
      <c r="B6" s="64" t="s">
        <v>5</v>
      </c>
      <c r="C6" s="64"/>
      <c r="D6" s="64"/>
      <c r="E6" s="64"/>
      <c r="F6" s="64"/>
      <c r="G6" s="64"/>
      <c r="H6" s="64"/>
      <c r="I6" s="64"/>
      <c r="J6" s="64"/>
      <c r="K6" s="64"/>
      <c r="L6" s="57"/>
      <c r="M6" s="65" t="s">
        <v>6</v>
      </c>
      <c r="N6" s="65"/>
      <c r="O6" s="65"/>
      <c r="P6" s="65"/>
      <c r="Q6" s="65"/>
      <c r="R6" s="65"/>
      <c r="S6" s="65"/>
      <c r="T6" s="65"/>
      <c r="U6" s="65"/>
      <c r="V6" s="65"/>
      <c r="W6" s="57" t="s">
        <v>7</v>
      </c>
      <c r="X6" s="57"/>
      <c r="Y6" s="58"/>
    </row>
    <row r="7" spans="1:25" ht="24.75" customHeight="1" thickBot="1">
      <c r="A7" s="47" t="s">
        <v>8</v>
      </c>
      <c r="B7" s="48" t="s">
        <v>9</v>
      </c>
      <c r="C7" s="48" t="s">
        <v>10</v>
      </c>
      <c r="D7" s="48" t="s">
        <v>11</v>
      </c>
      <c r="E7" s="48" t="s">
        <v>12</v>
      </c>
      <c r="F7" s="48" t="s">
        <v>13</v>
      </c>
      <c r="G7" s="48" t="s">
        <v>14</v>
      </c>
      <c r="H7" s="48" t="s">
        <v>15</v>
      </c>
      <c r="I7" s="48" t="s">
        <v>16</v>
      </c>
      <c r="J7" s="48" t="s">
        <v>17</v>
      </c>
      <c r="K7" s="48" t="s">
        <v>18</v>
      </c>
      <c r="L7" s="48"/>
      <c r="M7" s="48" t="s">
        <v>9</v>
      </c>
      <c r="N7" s="48" t="s">
        <v>10</v>
      </c>
      <c r="O7" s="48" t="s">
        <v>11</v>
      </c>
      <c r="P7" s="48" t="s">
        <v>12</v>
      </c>
      <c r="Q7" s="48" t="s">
        <v>13</v>
      </c>
      <c r="R7" s="48" t="s">
        <v>14</v>
      </c>
      <c r="S7" s="48" t="s">
        <v>15</v>
      </c>
      <c r="T7" s="48" t="s">
        <v>16</v>
      </c>
      <c r="U7" s="48" t="s">
        <v>17</v>
      </c>
      <c r="V7" s="48" t="s">
        <v>18</v>
      </c>
      <c r="W7" s="48" t="s">
        <v>19</v>
      </c>
      <c r="X7" s="48" t="s">
        <v>20</v>
      </c>
      <c r="Y7" s="49" t="s">
        <v>21</v>
      </c>
    </row>
    <row r="8" spans="1:25" ht="15" customHeight="1">
      <c r="A8" s="7" t="s">
        <v>22</v>
      </c>
      <c r="B8" s="8" t="s">
        <v>23</v>
      </c>
      <c r="C8" s="9">
        <v>6</v>
      </c>
      <c r="D8" s="9">
        <v>6</v>
      </c>
      <c r="E8" s="9">
        <v>1</v>
      </c>
      <c r="F8" s="9">
        <v>0</v>
      </c>
      <c r="G8" s="10">
        <f t="shared" ref="G8:G29" si="0">(D8-C8)/C8*100</f>
        <v>0</v>
      </c>
      <c r="H8" s="10">
        <f t="shared" ref="H8:H29" si="1">IF(OR(E8=0,P8=0),"",(F8-E8)/E8*100)</f>
        <v>-100</v>
      </c>
      <c r="I8" s="11">
        <f t="shared" ref="I8:I29" si="2">C8/(C8+E8)</f>
        <v>0.8571428571428571</v>
      </c>
      <c r="J8" s="11">
        <f t="shared" ref="J8:J29" si="3">D8/(D8+F8)</f>
        <v>1</v>
      </c>
      <c r="K8" s="10">
        <f t="shared" ref="K8:K29" si="4">(J8-I8)/I8*100</f>
        <v>16.666666666666675</v>
      </c>
      <c r="L8" s="10"/>
      <c r="M8" s="12" t="s">
        <v>24</v>
      </c>
      <c r="N8" s="13">
        <v>9</v>
      </c>
      <c r="O8" s="13">
        <v>2</v>
      </c>
      <c r="P8" s="13">
        <v>2</v>
      </c>
      <c r="Q8" s="13">
        <v>0</v>
      </c>
      <c r="R8" s="14">
        <f t="shared" ref="R8:R29" si="5">(O8-N8)/N8*100</f>
        <v>-77.777777777777786</v>
      </c>
      <c r="S8" s="14">
        <f t="shared" ref="S8:S29" si="6">IF(OR(E8=0,P8=0),"",(Q8-P8)/P8*100)</f>
        <v>-100</v>
      </c>
      <c r="T8" s="15">
        <f t="shared" ref="T8:T29" si="7">N8/(N8+P8)</f>
        <v>0.81818181818181823</v>
      </c>
      <c r="U8" s="15">
        <f t="shared" ref="U8:U29" si="8">O8/(O8+Q8)</f>
        <v>1</v>
      </c>
      <c r="V8" s="14">
        <f t="shared" ref="V8:V29" si="9">(U8-T8)/T8*100</f>
        <v>22.222222222222214</v>
      </c>
      <c r="W8" s="16">
        <f t="shared" ref="W8:W29" si="10">G8-R8</f>
        <v>77.777777777777786</v>
      </c>
      <c r="X8" s="16">
        <f t="shared" ref="X8:X29" si="11">IF(OR(H8="",S8=""),"",H8-S8)</f>
        <v>0</v>
      </c>
      <c r="Y8" s="17">
        <f t="shared" ref="Y8:Y29" si="12">K8-V8</f>
        <v>-5.5555555555555394</v>
      </c>
    </row>
    <row r="9" spans="1:25" ht="15" customHeight="1">
      <c r="A9" s="18" t="s">
        <v>25</v>
      </c>
      <c r="B9" s="19" t="s">
        <v>26</v>
      </c>
      <c r="C9" s="20">
        <v>5</v>
      </c>
      <c r="D9" s="20">
        <v>10</v>
      </c>
      <c r="E9" s="20">
        <v>3</v>
      </c>
      <c r="F9" s="20">
        <v>0</v>
      </c>
      <c r="G9" s="21">
        <f t="shared" si="0"/>
        <v>100</v>
      </c>
      <c r="H9" s="21">
        <f t="shared" si="1"/>
        <v>-100</v>
      </c>
      <c r="I9" s="22">
        <f t="shared" si="2"/>
        <v>0.625</v>
      </c>
      <c r="J9" s="22">
        <f t="shared" si="3"/>
        <v>1</v>
      </c>
      <c r="K9" s="21">
        <f t="shared" si="4"/>
        <v>60</v>
      </c>
      <c r="L9" s="21"/>
      <c r="M9" s="23" t="s">
        <v>27</v>
      </c>
      <c r="N9" s="24">
        <v>8</v>
      </c>
      <c r="O9" s="24">
        <v>10</v>
      </c>
      <c r="P9" s="24">
        <v>6</v>
      </c>
      <c r="Q9" s="24">
        <v>0</v>
      </c>
      <c r="R9" s="25">
        <f t="shared" si="5"/>
        <v>25</v>
      </c>
      <c r="S9" s="25">
        <f t="shared" si="6"/>
        <v>-100</v>
      </c>
      <c r="T9" s="26">
        <f t="shared" si="7"/>
        <v>0.5714285714285714</v>
      </c>
      <c r="U9" s="26">
        <f t="shared" si="8"/>
        <v>1</v>
      </c>
      <c r="V9" s="25">
        <f t="shared" si="9"/>
        <v>75.000000000000014</v>
      </c>
      <c r="W9" s="27">
        <f>G9-R9</f>
        <v>75</v>
      </c>
      <c r="X9" s="27">
        <f t="shared" si="11"/>
        <v>0</v>
      </c>
      <c r="Y9" s="28">
        <f t="shared" si="12"/>
        <v>-15.000000000000014</v>
      </c>
    </row>
    <row r="10" spans="1:25" ht="15" customHeight="1">
      <c r="A10" s="18" t="s">
        <v>28</v>
      </c>
      <c r="B10" s="19" t="s">
        <v>29</v>
      </c>
      <c r="C10" s="20">
        <v>9</v>
      </c>
      <c r="D10" s="20">
        <v>10</v>
      </c>
      <c r="E10" s="20">
        <v>6</v>
      </c>
      <c r="F10" s="20">
        <v>1</v>
      </c>
      <c r="G10" s="21">
        <f t="shared" si="0"/>
        <v>11.111111111111111</v>
      </c>
      <c r="H10" s="21">
        <f t="shared" si="1"/>
        <v>-83.333333333333343</v>
      </c>
      <c r="I10" s="22">
        <f t="shared" si="2"/>
        <v>0.6</v>
      </c>
      <c r="J10" s="22">
        <f t="shared" si="3"/>
        <v>0.90909090909090906</v>
      </c>
      <c r="K10" s="21">
        <f t="shared" si="4"/>
        <v>51.515151515151516</v>
      </c>
      <c r="L10" s="21"/>
      <c r="M10" s="23" t="s">
        <v>30</v>
      </c>
      <c r="N10" s="24">
        <v>5</v>
      </c>
      <c r="O10" s="24">
        <v>1</v>
      </c>
      <c r="P10" s="24">
        <v>4</v>
      </c>
      <c r="Q10" s="24">
        <v>2</v>
      </c>
      <c r="R10" s="25">
        <f t="shared" si="5"/>
        <v>-80</v>
      </c>
      <c r="S10" s="25">
        <f t="shared" si="6"/>
        <v>-50</v>
      </c>
      <c r="T10" s="26">
        <f t="shared" si="7"/>
        <v>0.55555555555555558</v>
      </c>
      <c r="U10" s="26">
        <f t="shared" si="8"/>
        <v>0.33333333333333331</v>
      </c>
      <c r="V10" s="25">
        <f t="shared" si="9"/>
        <v>-40.000000000000007</v>
      </c>
      <c r="W10" s="27">
        <f t="shared" si="10"/>
        <v>91.111111111111114</v>
      </c>
      <c r="X10" s="27">
        <f>IF(OR(H10="",S10=""),"",H10-S10)</f>
        <v>-33.333333333333343</v>
      </c>
      <c r="Y10" s="28">
        <f t="shared" si="12"/>
        <v>91.51515151515153</v>
      </c>
    </row>
    <row r="11" spans="1:25" ht="15" customHeight="1">
      <c r="A11" s="18" t="s">
        <v>31</v>
      </c>
      <c r="B11" s="19" t="s">
        <v>32</v>
      </c>
      <c r="C11" s="20">
        <v>12</v>
      </c>
      <c r="D11" s="20">
        <v>11</v>
      </c>
      <c r="E11" s="20">
        <v>4</v>
      </c>
      <c r="F11" s="20">
        <v>4</v>
      </c>
      <c r="G11" s="21">
        <f t="shared" si="0"/>
        <v>-8.3333333333333321</v>
      </c>
      <c r="H11" s="21">
        <f t="shared" si="1"/>
        <v>0</v>
      </c>
      <c r="I11" s="22">
        <f t="shared" si="2"/>
        <v>0.75</v>
      </c>
      <c r="J11" s="22">
        <f t="shared" si="3"/>
        <v>0.73333333333333328</v>
      </c>
      <c r="K11" s="21">
        <f t="shared" si="4"/>
        <v>-2.2222222222222294</v>
      </c>
      <c r="L11" s="21"/>
      <c r="M11" s="23" t="s">
        <v>33</v>
      </c>
      <c r="N11" s="24">
        <v>10</v>
      </c>
      <c r="O11" s="24">
        <v>14</v>
      </c>
      <c r="P11" s="24">
        <v>3</v>
      </c>
      <c r="Q11" s="24">
        <v>3</v>
      </c>
      <c r="R11" s="25">
        <f t="shared" si="5"/>
        <v>40</v>
      </c>
      <c r="S11" s="25">
        <f t="shared" si="6"/>
        <v>0</v>
      </c>
      <c r="T11" s="26">
        <f t="shared" si="7"/>
        <v>0.76923076923076927</v>
      </c>
      <c r="U11" s="26">
        <f t="shared" si="8"/>
        <v>0.82352941176470584</v>
      </c>
      <c r="V11" s="25">
        <f t="shared" si="9"/>
        <v>7.0588235294117538</v>
      </c>
      <c r="W11" s="27">
        <f t="shared" si="10"/>
        <v>-48.333333333333329</v>
      </c>
      <c r="X11" s="27">
        <f t="shared" si="11"/>
        <v>0</v>
      </c>
      <c r="Y11" s="28">
        <f t="shared" si="12"/>
        <v>-9.2810457516339824</v>
      </c>
    </row>
    <row r="12" spans="1:25" ht="15" customHeight="1">
      <c r="A12" s="18" t="s">
        <v>34</v>
      </c>
      <c r="B12" s="19" t="s">
        <v>35</v>
      </c>
      <c r="C12" s="20">
        <v>6</v>
      </c>
      <c r="D12" s="20">
        <v>9</v>
      </c>
      <c r="E12" s="20">
        <v>6</v>
      </c>
      <c r="F12" s="20">
        <v>3</v>
      </c>
      <c r="G12" s="21">
        <f t="shared" si="0"/>
        <v>50</v>
      </c>
      <c r="H12" s="21">
        <f t="shared" si="1"/>
        <v>-50</v>
      </c>
      <c r="I12" s="22">
        <f t="shared" si="2"/>
        <v>0.5</v>
      </c>
      <c r="J12" s="22">
        <f t="shared" si="3"/>
        <v>0.75</v>
      </c>
      <c r="K12" s="21">
        <f t="shared" si="4"/>
        <v>50</v>
      </c>
      <c r="L12" s="21"/>
      <c r="M12" s="23" t="s">
        <v>36</v>
      </c>
      <c r="N12" s="24">
        <v>5</v>
      </c>
      <c r="O12" s="24">
        <v>5</v>
      </c>
      <c r="P12" s="24">
        <v>10</v>
      </c>
      <c r="Q12" s="24">
        <v>11</v>
      </c>
      <c r="R12" s="25">
        <f t="shared" si="5"/>
        <v>0</v>
      </c>
      <c r="S12" s="25">
        <f t="shared" si="6"/>
        <v>10</v>
      </c>
      <c r="T12" s="26">
        <f t="shared" si="7"/>
        <v>0.33333333333333331</v>
      </c>
      <c r="U12" s="26">
        <f t="shared" si="8"/>
        <v>0.3125</v>
      </c>
      <c r="V12" s="25">
        <f t="shared" si="9"/>
        <v>-6.2499999999999947</v>
      </c>
      <c r="W12" s="27">
        <f t="shared" si="10"/>
        <v>50</v>
      </c>
      <c r="X12" s="27">
        <f t="shared" si="11"/>
        <v>-60</v>
      </c>
      <c r="Y12" s="28">
        <f t="shared" si="12"/>
        <v>56.249999999999993</v>
      </c>
    </row>
    <row r="13" spans="1:25" ht="15" customHeight="1">
      <c r="A13" s="18" t="s">
        <v>37</v>
      </c>
      <c r="B13" s="19" t="s">
        <v>38</v>
      </c>
      <c r="C13" s="20">
        <v>5</v>
      </c>
      <c r="D13" s="20">
        <v>11</v>
      </c>
      <c r="E13" s="20">
        <v>6</v>
      </c>
      <c r="F13" s="20">
        <v>2</v>
      </c>
      <c r="G13" s="21">
        <f t="shared" si="0"/>
        <v>120</v>
      </c>
      <c r="H13" s="21">
        <f t="shared" si="1"/>
        <v>-66.666666666666657</v>
      </c>
      <c r="I13" s="22">
        <f t="shared" si="2"/>
        <v>0.45454545454545453</v>
      </c>
      <c r="J13" s="22">
        <f t="shared" si="3"/>
        <v>0.84615384615384615</v>
      </c>
      <c r="K13" s="21">
        <f t="shared" si="4"/>
        <v>86.15384615384616</v>
      </c>
      <c r="L13" s="21"/>
      <c r="M13" s="23" t="s">
        <v>39</v>
      </c>
      <c r="N13" s="24">
        <v>2</v>
      </c>
      <c r="O13" s="24">
        <v>1</v>
      </c>
      <c r="P13" s="24">
        <v>9</v>
      </c>
      <c r="Q13" s="24">
        <v>6</v>
      </c>
      <c r="R13" s="25">
        <f t="shared" si="5"/>
        <v>-50</v>
      </c>
      <c r="S13" s="25">
        <f t="shared" si="6"/>
        <v>-33.333333333333329</v>
      </c>
      <c r="T13" s="26">
        <f t="shared" si="7"/>
        <v>0.18181818181818182</v>
      </c>
      <c r="U13" s="26">
        <f t="shared" si="8"/>
        <v>0.14285714285714285</v>
      </c>
      <c r="V13" s="25">
        <f t="shared" si="9"/>
        <v>-21.428571428571434</v>
      </c>
      <c r="W13" s="27">
        <f t="shared" si="10"/>
        <v>170</v>
      </c>
      <c r="X13" s="27">
        <f t="shared" si="11"/>
        <v>-33.333333333333329</v>
      </c>
      <c r="Y13" s="28">
        <f t="shared" si="12"/>
        <v>107.58241758241759</v>
      </c>
    </row>
    <row r="14" spans="1:25" ht="15" customHeight="1">
      <c r="A14" s="18" t="s">
        <v>40</v>
      </c>
      <c r="B14" s="19" t="s">
        <v>41</v>
      </c>
      <c r="C14" s="20">
        <v>4</v>
      </c>
      <c r="D14" s="20">
        <v>6</v>
      </c>
      <c r="E14" s="20">
        <v>7</v>
      </c>
      <c r="F14" s="20">
        <v>2</v>
      </c>
      <c r="G14" s="21">
        <f t="shared" si="0"/>
        <v>50</v>
      </c>
      <c r="H14" s="21">
        <f t="shared" si="1"/>
        <v>-71.428571428571431</v>
      </c>
      <c r="I14" s="22">
        <f t="shared" si="2"/>
        <v>0.36363636363636365</v>
      </c>
      <c r="J14" s="22">
        <f t="shared" si="3"/>
        <v>0.75</v>
      </c>
      <c r="K14" s="21">
        <f t="shared" si="4"/>
        <v>106.25</v>
      </c>
      <c r="L14" s="21"/>
      <c r="M14" s="23" t="s">
        <v>42</v>
      </c>
      <c r="N14" s="24">
        <v>5</v>
      </c>
      <c r="O14" s="24">
        <v>7</v>
      </c>
      <c r="P14" s="24">
        <v>2</v>
      </c>
      <c r="Q14" s="24">
        <v>2</v>
      </c>
      <c r="R14" s="25">
        <f t="shared" si="5"/>
        <v>40</v>
      </c>
      <c r="S14" s="25">
        <f t="shared" si="6"/>
        <v>0</v>
      </c>
      <c r="T14" s="26">
        <f t="shared" si="7"/>
        <v>0.7142857142857143</v>
      </c>
      <c r="U14" s="26">
        <f t="shared" si="8"/>
        <v>0.77777777777777779</v>
      </c>
      <c r="V14" s="25">
        <f t="shared" si="9"/>
        <v>8.8888888888888875</v>
      </c>
      <c r="W14" s="27">
        <f t="shared" si="10"/>
        <v>10</v>
      </c>
      <c r="X14" s="27">
        <f>IF(OR(H14="",S14=""),"",H14-S14)</f>
        <v>-71.428571428571431</v>
      </c>
      <c r="Y14" s="28">
        <f t="shared" si="12"/>
        <v>97.361111111111114</v>
      </c>
    </row>
    <row r="15" spans="1:25" ht="15" customHeight="1">
      <c r="A15" s="18" t="s">
        <v>43</v>
      </c>
      <c r="B15" s="19" t="s">
        <v>44</v>
      </c>
      <c r="C15" s="20">
        <v>6</v>
      </c>
      <c r="D15" s="20">
        <v>10</v>
      </c>
      <c r="E15" s="20">
        <v>7</v>
      </c>
      <c r="F15" s="20">
        <v>3</v>
      </c>
      <c r="G15" s="21">
        <f t="shared" si="0"/>
        <v>66.666666666666657</v>
      </c>
      <c r="H15" s="21">
        <f t="shared" si="1"/>
        <v>-57.142857142857139</v>
      </c>
      <c r="I15" s="22">
        <f t="shared" si="2"/>
        <v>0.46153846153846156</v>
      </c>
      <c r="J15" s="22">
        <f t="shared" si="3"/>
        <v>0.76923076923076927</v>
      </c>
      <c r="K15" s="21">
        <f t="shared" si="4"/>
        <v>66.666666666666657</v>
      </c>
      <c r="L15" s="21"/>
      <c r="M15" s="23" t="s">
        <v>45</v>
      </c>
      <c r="N15" s="24">
        <v>2</v>
      </c>
      <c r="O15" s="24">
        <v>2</v>
      </c>
      <c r="P15" s="24">
        <v>14</v>
      </c>
      <c r="Q15" s="24">
        <v>14</v>
      </c>
      <c r="R15" s="25">
        <f t="shared" si="5"/>
        <v>0</v>
      </c>
      <c r="S15" s="25">
        <f t="shared" si="6"/>
        <v>0</v>
      </c>
      <c r="T15" s="26">
        <f t="shared" si="7"/>
        <v>0.125</v>
      </c>
      <c r="U15" s="26">
        <f t="shared" si="8"/>
        <v>0.125</v>
      </c>
      <c r="V15" s="25">
        <f t="shared" si="9"/>
        <v>0</v>
      </c>
      <c r="W15" s="27">
        <f t="shared" si="10"/>
        <v>66.666666666666657</v>
      </c>
      <c r="X15" s="27">
        <f t="shared" si="11"/>
        <v>-57.142857142857139</v>
      </c>
      <c r="Y15" s="28">
        <f t="shared" si="12"/>
        <v>66.666666666666657</v>
      </c>
    </row>
    <row r="16" spans="1:25" ht="15" customHeight="1">
      <c r="A16" s="18" t="s">
        <v>46</v>
      </c>
      <c r="B16" s="19" t="s">
        <v>47</v>
      </c>
      <c r="C16" s="20">
        <v>9</v>
      </c>
      <c r="D16" s="20">
        <v>10</v>
      </c>
      <c r="E16" s="20">
        <v>7</v>
      </c>
      <c r="F16" s="20">
        <v>8</v>
      </c>
      <c r="G16" s="21">
        <f t="shared" si="0"/>
        <v>11.111111111111111</v>
      </c>
      <c r="H16" s="21">
        <f t="shared" si="1"/>
        <v>14.285714285714285</v>
      </c>
      <c r="I16" s="22">
        <f t="shared" si="2"/>
        <v>0.5625</v>
      </c>
      <c r="J16" s="22">
        <f t="shared" si="3"/>
        <v>0.55555555555555558</v>
      </c>
      <c r="K16" s="21">
        <f t="shared" si="4"/>
        <v>-1.2345679012345634</v>
      </c>
      <c r="L16" s="21"/>
      <c r="M16" s="23" t="s">
        <v>48</v>
      </c>
      <c r="N16" s="24">
        <v>3</v>
      </c>
      <c r="O16" s="24">
        <v>1</v>
      </c>
      <c r="P16" s="24">
        <v>8</v>
      </c>
      <c r="Q16" s="24">
        <v>7</v>
      </c>
      <c r="R16" s="25">
        <f t="shared" si="5"/>
        <v>-66.666666666666657</v>
      </c>
      <c r="S16" s="25">
        <f t="shared" si="6"/>
        <v>-12.5</v>
      </c>
      <c r="T16" s="26">
        <f t="shared" si="7"/>
        <v>0.27272727272727271</v>
      </c>
      <c r="U16" s="26">
        <f t="shared" si="8"/>
        <v>0.125</v>
      </c>
      <c r="V16" s="25">
        <f t="shared" si="9"/>
        <v>-54.166666666666664</v>
      </c>
      <c r="W16" s="27">
        <f t="shared" si="10"/>
        <v>77.777777777777771</v>
      </c>
      <c r="X16" s="27">
        <f t="shared" si="11"/>
        <v>26.785714285714285</v>
      </c>
      <c r="Y16" s="28">
        <f t="shared" si="12"/>
        <v>52.932098765432102</v>
      </c>
    </row>
    <row r="17" spans="1:25" ht="15" customHeight="1">
      <c r="A17" s="18" t="s">
        <v>49</v>
      </c>
      <c r="B17" s="19" t="s">
        <v>50</v>
      </c>
      <c r="C17" s="20">
        <v>3</v>
      </c>
      <c r="D17" s="20">
        <v>8</v>
      </c>
      <c r="E17" s="20">
        <v>9</v>
      </c>
      <c r="F17" s="20">
        <v>2</v>
      </c>
      <c r="G17" s="21">
        <f t="shared" si="0"/>
        <v>166.66666666666669</v>
      </c>
      <c r="H17" s="21">
        <f t="shared" si="1"/>
        <v>-77.777777777777786</v>
      </c>
      <c r="I17" s="22">
        <f t="shared" si="2"/>
        <v>0.25</v>
      </c>
      <c r="J17" s="22">
        <f t="shared" si="3"/>
        <v>0.8</v>
      </c>
      <c r="K17" s="21">
        <f t="shared" si="4"/>
        <v>220.00000000000003</v>
      </c>
      <c r="L17" s="21"/>
      <c r="M17" s="23" t="s">
        <v>51</v>
      </c>
      <c r="N17" s="24">
        <v>5</v>
      </c>
      <c r="O17" s="24">
        <v>4</v>
      </c>
      <c r="P17" s="24">
        <v>4</v>
      </c>
      <c r="Q17" s="24">
        <v>0</v>
      </c>
      <c r="R17" s="25">
        <f t="shared" si="5"/>
        <v>-20</v>
      </c>
      <c r="S17" s="25">
        <f t="shared" si="6"/>
        <v>-100</v>
      </c>
      <c r="T17" s="26">
        <f t="shared" si="7"/>
        <v>0.55555555555555558</v>
      </c>
      <c r="U17" s="26">
        <f t="shared" si="8"/>
        <v>1</v>
      </c>
      <c r="V17" s="25">
        <f t="shared" si="9"/>
        <v>80</v>
      </c>
      <c r="W17" s="27">
        <f t="shared" si="10"/>
        <v>186.66666666666669</v>
      </c>
      <c r="X17" s="27">
        <f t="shared" si="11"/>
        <v>22.222222222222214</v>
      </c>
      <c r="Y17" s="28">
        <f>K17-V17</f>
        <v>140.00000000000003</v>
      </c>
    </row>
    <row r="18" spans="1:25" ht="15" customHeight="1">
      <c r="A18" s="18" t="s">
        <v>52</v>
      </c>
      <c r="B18" s="19" t="s">
        <v>53</v>
      </c>
      <c r="C18" s="20">
        <v>6</v>
      </c>
      <c r="D18" s="20">
        <v>7</v>
      </c>
      <c r="E18" s="20">
        <v>10</v>
      </c>
      <c r="F18" s="20">
        <v>11</v>
      </c>
      <c r="G18" s="21">
        <f t="shared" si="0"/>
        <v>16.666666666666664</v>
      </c>
      <c r="H18" s="21">
        <f t="shared" si="1"/>
        <v>10</v>
      </c>
      <c r="I18" s="22">
        <f t="shared" si="2"/>
        <v>0.375</v>
      </c>
      <c r="J18" s="22">
        <f t="shared" si="3"/>
        <v>0.3888888888888889</v>
      </c>
      <c r="K18" s="21">
        <f t="shared" si="4"/>
        <v>3.7037037037037055</v>
      </c>
      <c r="L18" s="21"/>
      <c r="M18" s="23" t="s">
        <v>54</v>
      </c>
      <c r="N18" s="24">
        <v>8</v>
      </c>
      <c r="O18" s="24">
        <v>5</v>
      </c>
      <c r="P18" s="24">
        <v>1</v>
      </c>
      <c r="Q18" s="24">
        <v>1</v>
      </c>
      <c r="R18" s="25">
        <f t="shared" si="5"/>
        <v>-37.5</v>
      </c>
      <c r="S18" s="25">
        <f t="shared" si="6"/>
        <v>0</v>
      </c>
      <c r="T18" s="26">
        <f t="shared" si="7"/>
        <v>0.88888888888888884</v>
      </c>
      <c r="U18" s="26">
        <f t="shared" si="8"/>
        <v>0.83333333333333337</v>
      </c>
      <c r="V18" s="25">
        <f t="shared" si="9"/>
        <v>-6.2499999999999902</v>
      </c>
      <c r="W18" s="27">
        <f>G18-R18</f>
        <v>54.166666666666664</v>
      </c>
      <c r="X18" s="27">
        <f t="shared" si="11"/>
        <v>10</v>
      </c>
      <c r="Y18" s="28">
        <f t="shared" si="12"/>
        <v>9.9537037037036953</v>
      </c>
    </row>
    <row r="19" spans="1:25" ht="15" customHeight="1">
      <c r="A19" s="18" t="s">
        <v>55</v>
      </c>
      <c r="B19" s="19" t="s">
        <v>56</v>
      </c>
      <c r="C19" s="20">
        <v>8</v>
      </c>
      <c r="D19" s="20">
        <v>15</v>
      </c>
      <c r="E19" s="20">
        <v>3</v>
      </c>
      <c r="F19" s="20">
        <v>13</v>
      </c>
      <c r="G19" s="21">
        <f t="shared" si="0"/>
        <v>87.5</v>
      </c>
      <c r="H19" s="21">
        <f t="shared" si="1"/>
        <v>333.33333333333337</v>
      </c>
      <c r="I19" s="22">
        <f t="shared" si="2"/>
        <v>0.72727272727272729</v>
      </c>
      <c r="J19" s="22">
        <f t="shared" si="3"/>
        <v>0.5357142857142857</v>
      </c>
      <c r="K19" s="21">
        <f t="shared" si="4"/>
        <v>-26.339285714285722</v>
      </c>
      <c r="L19" s="21"/>
      <c r="M19" s="23" t="s">
        <v>57</v>
      </c>
      <c r="N19" s="24">
        <v>8</v>
      </c>
      <c r="O19" s="24">
        <v>4</v>
      </c>
      <c r="P19" s="24">
        <v>2</v>
      </c>
      <c r="Q19" s="24">
        <v>5</v>
      </c>
      <c r="R19" s="25">
        <f t="shared" si="5"/>
        <v>-50</v>
      </c>
      <c r="S19" s="25">
        <f t="shared" si="6"/>
        <v>150</v>
      </c>
      <c r="T19" s="26">
        <f t="shared" si="7"/>
        <v>0.8</v>
      </c>
      <c r="U19" s="26">
        <f t="shared" si="8"/>
        <v>0.44444444444444442</v>
      </c>
      <c r="V19" s="25">
        <f t="shared" si="9"/>
        <v>-44.44444444444445</v>
      </c>
      <c r="W19" s="27">
        <f t="shared" si="10"/>
        <v>137.5</v>
      </c>
      <c r="X19" s="27">
        <f t="shared" si="11"/>
        <v>183.33333333333337</v>
      </c>
      <c r="Y19" s="28">
        <f t="shared" si="12"/>
        <v>18.105158730158728</v>
      </c>
    </row>
    <row r="20" spans="1:25" ht="15" customHeight="1">
      <c r="A20" s="18" t="s">
        <v>58</v>
      </c>
      <c r="B20" s="19" t="s">
        <v>59</v>
      </c>
      <c r="C20" s="20">
        <v>7</v>
      </c>
      <c r="D20" s="20">
        <v>8</v>
      </c>
      <c r="E20" s="20">
        <v>5</v>
      </c>
      <c r="F20" s="20">
        <v>5</v>
      </c>
      <c r="G20" s="21">
        <f t="shared" si="0"/>
        <v>14.285714285714285</v>
      </c>
      <c r="H20" s="21">
        <f t="shared" si="1"/>
        <v>0</v>
      </c>
      <c r="I20" s="22">
        <f t="shared" si="2"/>
        <v>0.58333333333333337</v>
      </c>
      <c r="J20" s="22">
        <f t="shared" si="3"/>
        <v>0.61538461538461542</v>
      </c>
      <c r="K20" s="21">
        <f t="shared" si="4"/>
        <v>5.4945054945054936</v>
      </c>
      <c r="L20" s="21"/>
      <c r="M20" s="23" t="s">
        <v>60</v>
      </c>
      <c r="N20" s="24">
        <v>4</v>
      </c>
      <c r="O20" s="24">
        <v>4</v>
      </c>
      <c r="P20" s="24">
        <v>13</v>
      </c>
      <c r="Q20" s="24">
        <v>16</v>
      </c>
      <c r="R20" s="25">
        <f t="shared" si="5"/>
        <v>0</v>
      </c>
      <c r="S20" s="25">
        <f t="shared" si="6"/>
        <v>23.076923076923077</v>
      </c>
      <c r="T20" s="26">
        <f t="shared" si="7"/>
        <v>0.23529411764705882</v>
      </c>
      <c r="U20" s="26">
        <f t="shared" si="8"/>
        <v>0.2</v>
      </c>
      <c r="V20" s="25">
        <f t="shared" si="9"/>
        <v>-14.999999999999995</v>
      </c>
      <c r="W20" s="27">
        <f t="shared" si="10"/>
        <v>14.285714285714285</v>
      </c>
      <c r="X20" s="27">
        <f t="shared" si="11"/>
        <v>-23.076923076923077</v>
      </c>
      <c r="Y20" s="28">
        <f t="shared" si="12"/>
        <v>20.494505494505489</v>
      </c>
    </row>
    <row r="21" spans="1:25" ht="15" customHeight="1">
      <c r="A21" s="18" t="s">
        <v>61</v>
      </c>
      <c r="B21" s="19" t="s">
        <v>62</v>
      </c>
      <c r="C21" s="20">
        <v>2</v>
      </c>
      <c r="D21" s="20">
        <v>7</v>
      </c>
      <c r="E21" s="20">
        <v>7</v>
      </c>
      <c r="F21" s="20">
        <v>8</v>
      </c>
      <c r="G21" s="21">
        <f t="shared" si="0"/>
        <v>250</v>
      </c>
      <c r="H21" s="21">
        <f t="shared" si="1"/>
        <v>14.285714285714285</v>
      </c>
      <c r="I21" s="22">
        <f t="shared" si="2"/>
        <v>0.22222222222222221</v>
      </c>
      <c r="J21" s="22">
        <f t="shared" si="3"/>
        <v>0.46666666666666667</v>
      </c>
      <c r="K21" s="21">
        <f t="shared" si="4"/>
        <v>110.00000000000001</v>
      </c>
      <c r="L21" s="21"/>
      <c r="M21" s="23" t="s">
        <v>63</v>
      </c>
      <c r="N21" s="24">
        <v>6</v>
      </c>
      <c r="O21" s="24">
        <v>6</v>
      </c>
      <c r="P21" s="24">
        <v>9</v>
      </c>
      <c r="Q21" s="24">
        <v>7</v>
      </c>
      <c r="R21" s="25">
        <f t="shared" si="5"/>
        <v>0</v>
      </c>
      <c r="S21" s="25">
        <f t="shared" si="6"/>
        <v>-22.222222222222221</v>
      </c>
      <c r="T21" s="26">
        <f t="shared" si="7"/>
        <v>0.4</v>
      </c>
      <c r="U21" s="26">
        <f t="shared" si="8"/>
        <v>0.46153846153846156</v>
      </c>
      <c r="V21" s="25">
        <f t="shared" si="9"/>
        <v>15.384615384615385</v>
      </c>
      <c r="W21" s="27">
        <f t="shared" si="10"/>
        <v>250</v>
      </c>
      <c r="X21" s="27">
        <f t="shared" si="11"/>
        <v>36.507936507936506</v>
      </c>
      <c r="Y21" s="28">
        <f t="shared" si="12"/>
        <v>94.615384615384627</v>
      </c>
    </row>
    <row r="22" spans="1:25" ht="15" customHeight="1">
      <c r="A22" s="18" t="s">
        <v>64</v>
      </c>
      <c r="B22" s="19" t="s">
        <v>65</v>
      </c>
      <c r="C22" s="20">
        <v>4</v>
      </c>
      <c r="D22" s="20">
        <v>5</v>
      </c>
      <c r="E22" s="20">
        <v>6</v>
      </c>
      <c r="F22" s="20">
        <v>4</v>
      </c>
      <c r="G22" s="21">
        <f t="shared" si="0"/>
        <v>25</v>
      </c>
      <c r="H22" s="21">
        <f t="shared" si="1"/>
        <v>-33.333333333333329</v>
      </c>
      <c r="I22" s="22">
        <f t="shared" si="2"/>
        <v>0.4</v>
      </c>
      <c r="J22" s="22">
        <f t="shared" si="3"/>
        <v>0.55555555555555558</v>
      </c>
      <c r="K22" s="21">
        <f t="shared" si="4"/>
        <v>38.888888888888893</v>
      </c>
      <c r="L22" s="21"/>
      <c r="M22" s="23" t="s">
        <v>66</v>
      </c>
      <c r="N22" s="24">
        <v>2</v>
      </c>
      <c r="O22" s="24">
        <v>1</v>
      </c>
      <c r="P22" s="24">
        <v>1</v>
      </c>
      <c r="Q22" s="24">
        <v>0</v>
      </c>
      <c r="R22" s="25">
        <f t="shared" si="5"/>
        <v>-50</v>
      </c>
      <c r="S22" s="25">
        <f t="shared" si="6"/>
        <v>-100</v>
      </c>
      <c r="T22" s="26">
        <f t="shared" si="7"/>
        <v>0.66666666666666663</v>
      </c>
      <c r="U22" s="26">
        <f t="shared" si="8"/>
        <v>1</v>
      </c>
      <c r="V22" s="25">
        <f t="shared" si="9"/>
        <v>50.000000000000014</v>
      </c>
      <c r="W22" s="27">
        <f t="shared" si="10"/>
        <v>75</v>
      </c>
      <c r="X22" s="27">
        <f t="shared" si="11"/>
        <v>66.666666666666671</v>
      </c>
      <c r="Y22" s="28">
        <f t="shared" si="12"/>
        <v>-11.111111111111121</v>
      </c>
    </row>
    <row r="23" spans="1:25" ht="15" customHeight="1">
      <c r="A23" s="18" t="s">
        <v>67</v>
      </c>
      <c r="B23" s="19" t="s">
        <v>68</v>
      </c>
      <c r="C23" s="20">
        <v>4</v>
      </c>
      <c r="D23" s="20">
        <v>5</v>
      </c>
      <c r="E23" s="20">
        <v>5</v>
      </c>
      <c r="F23" s="20">
        <v>2</v>
      </c>
      <c r="G23" s="21">
        <f t="shared" si="0"/>
        <v>25</v>
      </c>
      <c r="H23" s="21">
        <f t="shared" si="1"/>
        <v>-60</v>
      </c>
      <c r="I23" s="22">
        <f t="shared" si="2"/>
        <v>0.44444444444444442</v>
      </c>
      <c r="J23" s="22">
        <f t="shared" si="3"/>
        <v>0.7142857142857143</v>
      </c>
      <c r="K23" s="21">
        <f t="shared" si="4"/>
        <v>60.71428571428573</v>
      </c>
      <c r="L23" s="21"/>
      <c r="M23" s="23" t="s">
        <v>69</v>
      </c>
      <c r="N23" s="24">
        <v>5</v>
      </c>
      <c r="O23" s="24">
        <v>5</v>
      </c>
      <c r="P23" s="24">
        <v>3</v>
      </c>
      <c r="Q23" s="24">
        <v>0</v>
      </c>
      <c r="R23" s="25">
        <f t="shared" si="5"/>
        <v>0</v>
      </c>
      <c r="S23" s="25">
        <f t="shared" si="6"/>
        <v>-100</v>
      </c>
      <c r="T23" s="26">
        <f t="shared" si="7"/>
        <v>0.625</v>
      </c>
      <c r="U23" s="26">
        <f t="shared" si="8"/>
        <v>1</v>
      </c>
      <c r="V23" s="25">
        <f t="shared" si="9"/>
        <v>60</v>
      </c>
      <c r="W23" s="27">
        <f t="shared" si="10"/>
        <v>25</v>
      </c>
      <c r="X23" s="27">
        <f t="shared" si="11"/>
        <v>40</v>
      </c>
      <c r="Y23" s="28">
        <f t="shared" si="12"/>
        <v>0.71428571428572951</v>
      </c>
    </row>
    <row r="24" spans="1:25" ht="15" customHeight="1">
      <c r="A24" s="18" t="s">
        <v>70</v>
      </c>
      <c r="B24" s="19" t="s">
        <v>71</v>
      </c>
      <c r="C24" s="20">
        <v>4</v>
      </c>
      <c r="D24" s="20">
        <v>7</v>
      </c>
      <c r="E24" s="20">
        <v>11</v>
      </c>
      <c r="F24" s="20">
        <v>8</v>
      </c>
      <c r="G24" s="21">
        <f t="shared" si="0"/>
        <v>75</v>
      </c>
      <c r="H24" s="21">
        <f t="shared" si="1"/>
        <v>-27.27272727272727</v>
      </c>
      <c r="I24" s="22">
        <f t="shared" si="2"/>
        <v>0.26666666666666666</v>
      </c>
      <c r="J24" s="22">
        <f t="shared" si="3"/>
        <v>0.46666666666666667</v>
      </c>
      <c r="K24" s="21">
        <f t="shared" si="4"/>
        <v>75</v>
      </c>
      <c r="L24" s="21"/>
      <c r="M24" s="23" t="s">
        <v>72</v>
      </c>
      <c r="N24" s="24">
        <v>7</v>
      </c>
      <c r="O24" s="24">
        <v>4</v>
      </c>
      <c r="P24" s="24">
        <v>4</v>
      </c>
      <c r="Q24" s="24">
        <v>2</v>
      </c>
      <c r="R24" s="25">
        <f t="shared" si="5"/>
        <v>-42.857142857142854</v>
      </c>
      <c r="S24" s="25">
        <f t="shared" si="6"/>
        <v>-50</v>
      </c>
      <c r="T24" s="26">
        <f t="shared" si="7"/>
        <v>0.63636363636363635</v>
      </c>
      <c r="U24" s="26">
        <f t="shared" si="8"/>
        <v>0.66666666666666663</v>
      </c>
      <c r="V24" s="25">
        <f t="shared" si="9"/>
        <v>4.7619047619047574</v>
      </c>
      <c r="W24" s="27">
        <f t="shared" si="10"/>
        <v>117.85714285714286</v>
      </c>
      <c r="X24" s="27">
        <f t="shared" si="11"/>
        <v>22.72727272727273</v>
      </c>
      <c r="Y24" s="28">
        <f t="shared" si="12"/>
        <v>70.238095238095241</v>
      </c>
    </row>
    <row r="25" spans="1:25" ht="15" customHeight="1">
      <c r="A25" s="18" t="s">
        <v>73</v>
      </c>
      <c r="B25" s="19" t="s">
        <v>74</v>
      </c>
      <c r="C25" s="20">
        <v>3</v>
      </c>
      <c r="D25" s="20">
        <v>10</v>
      </c>
      <c r="E25" s="20">
        <v>5</v>
      </c>
      <c r="F25" s="20">
        <v>4</v>
      </c>
      <c r="G25" s="21">
        <f t="shared" si="0"/>
        <v>233.33333333333334</v>
      </c>
      <c r="H25" s="21" t="str">
        <f t="shared" si="1"/>
        <v/>
      </c>
      <c r="I25" s="22">
        <f t="shared" si="2"/>
        <v>0.375</v>
      </c>
      <c r="J25" s="22">
        <f t="shared" si="3"/>
        <v>0.7142857142857143</v>
      </c>
      <c r="K25" s="21">
        <f t="shared" si="4"/>
        <v>90.476190476190482</v>
      </c>
      <c r="L25" s="21"/>
      <c r="M25" s="23" t="s">
        <v>75</v>
      </c>
      <c r="N25" s="24">
        <v>17</v>
      </c>
      <c r="O25" s="24">
        <v>10</v>
      </c>
      <c r="P25" s="24">
        <v>0</v>
      </c>
      <c r="Q25" s="24">
        <v>0</v>
      </c>
      <c r="R25" s="25">
        <f t="shared" si="5"/>
        <v>-41.17647058823529</v>
      </c>
      <c r="S25" s="25" t="str">
        <f t="shared" si="6"/>
        <v/>
      </c>
      <c r="T25" s="26">
        <f t="shared" si="7"/>
        <v>1</v>
      </c>
      <c r="U25" s="26">
        <f t="shared" si="8"/>
        <v>1</v>
      </c>
      <c r="V25" s="25">
        <f t="shared" si="9"/>
        <v>0</v>
      </c>
      <c r="W25" s="27">
        <f t="shared" si="10"/>
        <v>274.50980392156862</v>
      </c>
      <c r="X25" s="27" t="str">
        <f t="shared" si="11"/>
        <v/>
      </c>
      <c r="Y25" s="28">
        <f t="shared" si="12"/>
        <v>90.476190476190482</v>
      </c>
    </row>
    <row r="26" spans="1:25" ht="15" customHeight="1">
      <c r="A26" s="18" t="s">
        <v>76</v>
      </c>
      <c r="B26" s="19" t="s">
        <v>77</v>
      </c>
      <c r="C26" s="20">
        <v>6</v>
      </c>
      <c r="D26" s="20">
        <v>6</v>
      </c>
      <c r="E26" s="20">
        <v>15</v>
      </c>
      <c r="F26" s="20">
        <v>11</v>
      </c>
      <c r="G26" s="21">
        <f t="shared" si="0"/>
        <v>0</v>
      </c>
      <c r="H26" s="21">
        <f t="shared" si="1"/>
        <v>-26.666666666666668</v>
      </c>
      <c r="I26" s="22">
        <f t="shared" si="2"/>
        <v>0.2857142857142857</v>
      </c>
      <c r="J26" s="22">
        <f t="shared" si="3"/>
        <v>0.35294117647058826</v>
      </c>
      <c r="K26" s="21">
        <f t="shared" si="4"/>
        <v>23.529411764705895</v>
      </c>
      <c r="L26" s="21"/>
      <c r="M26" s="23" t="s">
        <v>78</v>
      </c>
      <c r="N26" s="24">
        <v>6</v>
      </c>
      <c r="O26" s="24">
        <v>5</v>
      </c>
      <c r="P26" s="24">
        <v>4</v>
      </c>
      <c r="Q26" s="24">
        <v>9</v>
      </c>
      <c r="R26" s="25">
        <f t="shared" si="5"/>
        <v>-16.666666666666664</v>
      </c>
      <c r="S26" s="25">
        <f t="shared" si="6"/>
        <v>125</v>
      </c>
      <c r="T26" s="26">
        <f t="shared" si="7"/>
        <v>0.6</v>
      </c>
      <c r="U26" s="26">
        <f t="shared" si="8"/>
        <v>0.35714285714285715</v>
      </c>
      <c r="V26" s="25">
        <f t="shared" si="9"/>
        <v>-40.476190476190474</v>
      </c>
      <c r="W26" s="27">
        <f t="shared" si="10"/>
        <v>16.666666666666664</v>
      </c>
      <c r="X26" s="27">
        <f t="shared" si="11"/>
        <v>-151.66666666666666</v>
      </c>
      <c r="Y26" s="28">
        <f t="shared" si="12"/>
        <v>64.005602240896366</v>
      </c>
    </row>
    <row r="27" spans="1:25" ht="15" customHeight="1">
      <c r="A27" s="18" t="s">
        <v>79</v>
      </c>
      <c r="B27" s="19" t="s">
        <v>80</v>
      </c>
      <c r="C27" s="20">
        <v>9</v>
      </c>
      <c r="D27" s="20">
        <v>21</v>
      </c>
      <c r="E27" s="20">
        <v>4</v>
      </c>
      <c r="F27" s="20">
        <v>3</v>
      </c>
      <c r="G27" s="21">
        <f t="shared" si="0"/>
        <v>133.33333333333331</v>
      </c>
      <c r="H27" s="21">
        <f t="shared" si="1"/>
        <v>-25</v>
      </c>
      <c r="I27" s="22">
        <f t="shared" si="2"/>
        <v>0.69230769230769229</v>
      </c>
      <c r="J27" s="22">
        <f t="shared" si="3"/>
        <v>0.875</v>
      </c>
      <c r="K27" s="21">
        <f t="shared" si="4"/>
        <v>26.388888888888889</v>
      </c>
      <c r="L27" s="21"/>
      <c r="M27" s="23" t="s">
        <v>81</v>
      </c>
      <c r="N27" s="24">
        <v>9</v>
      </c>
      <c r="O27" s="24">
        <v>9</v>
      </c>
      <c r="P27" s="24">
        <v>7</v>
      </c>
      <c r="Q27" s="24">
        <v>3</v>
      </c>
      <c r="R27" s="25">
        <f t="shared" si="5"/>
        <v>0</v>
      </c>
      <c r="S27" s="25">
        <f t="shared" si="6"/>
        <v>-57.142857142857139</v>
      </c>
      <c r="T27" s="26">
        <f t="shared" si="7"/>
        <v>0.5625</v>
      </c>
      <c r="U27" s="26">
        <f t="shared" si="8"/>
        <v>0.75</v>
      </c>
      <c r="V27" s="25">
        <f t="shared" si="9"/>
        <v>33.333333333333329</v>
      </c>
      <c r="W27" s="27">
        <f t="shared" si="10"/>
        <v>133.33333333333331</v>
      </c>
      <c r="X27" s="27">
        <f t="shared" si="11"/>
        <v>32.142857142857139</v>
      </c>
      <c r="Y27" s="28">
        <f t="shared" si="12"/>
        <v>-6.9444444444444393</v>
      </c>
    </row>
    <row r="28" spans="1:25" ht="15" customHeight="1">
      <c r="A28" s="18" t="s">
        <v>82</v>
      </c>
      <c r="B28" s="19" t="s">
        <v>83</v>
      </c>
      <c r="C28" s="20">
        <v>5</v>
      </c>
      <c r="D28" s="20">
        <v>10</v>
      </c>
      <c r="E28" s="20">
        <v>12</v>
      </c>
      <c r="F28" s="20">
        <v>2</v>
      </c>
      <c r="G28" s="21">
        <f t="shared" si="0"/>
        <v>100</v>
      </c>
      <c r="H28" s="21">
        <f t="shared" si="1"/>
        <v>-83.333333333333343</v>
      </c>
      <c r="I28" s="22">
        <f t="shared" si="2"/>
        <v>0.29411764705882354</v>
      </c>
      <c r="J28" s="22">
        <f t="shared" si="3"/>
        <v>0.83333333333333337</v>
      </c>
      <c r="K28" s="21">
        <f t="shared" si="4"/>
        <v>183.33333333333334</v>
      </c>
      <c r="L28" s="21"/>
      <c r="M28" s="23" t="s">
        <v>84</v>
      </c>
      <c r="N28" s="24">
        <v>6</v>
      </c>
      <c r="O28" s="24">
        <v>6</v>
      </c>
      <c r="P28" s="24">
        <v>3</v>
      </c>
      <c r="Q28" s="24">
        <v>3</v>
      </c>
      <c r="R28" s="25">
        <f t="shared" si="5"/>
        <v>0</v>
      </c>
      <c r="S28" s="25">
        <f t="shared" si="6"/>
        <v>0</v>
      </c>
      <c r="T28" s="26">
        <f t="shared" si="7"/>
        <v>0.66666666666666663</v>
      </c>
      <c r="U28" s="26">
        <f t="shared" si="8"/>
        <v>0.66666666666666663</v>
      </c>
      <c r="V28" s="25">
        <f t="shared" si="9"/>
        <v>0</v>
      </c>
      <c r="W28" s="27">
        <f t="shared" si="10"/>
        <v>100</v>
      </c>
      <c r="X28" s="27">
        <f t="shared" si="11"/>
        <v>-83.333333333333343</v>
      </c>
      <c r="Y28" s="28">
        <f t="shared" si="12"/>
        <v>183.33333333333334</v>
      </c>
    </row>
    <row r="29" spans="1:25" ht="15.75" customHeight="1" thickBot="1">
      <c r="A29" s="29" t="s">
        <v>85</v>
      </c>
      <c r="B29" s="30" t="s">
        <v>86</v>
      </c>
      <c r="C29" s="31">
        <v>7</v>
      </c>
      <c r="D29" s="31">
        <v>9</v>
      </c>
      <c r="E29" s="31">
        <v>5</v>
      </c>
      <c r="F29" s="31">
        <v>4</v>
      </c>
      <c r="G29" s="32">
        <f t="shared" si="0"/>
        <v>28.571428571428569</v>
      </c>
      <c r="H29" s="32">
        <f t="shared" si="1"/>
        <v>-20</v>
      </c>
      <c r="I29" s="33">
        <f t="shared" si="2"/>
        <v>0.58333333333333337</v>
      </c>
      <c r="J29" s="33">
        <f t="shared" si="3"/>
        <v>0.69230769230769229</v>
      </c>
      <c r="K29" s="32">
        <f t="shared" si="4"/>
        <v>18.681318681318672</v>
      </c>
      <c r="L29" s="32"/>
      <c r="M29" s="34" t="s">
        <v>87</v>
      </c>
      <c r="N29" s="35">
        <v>4</v>
      </c>
      <c r="O29" s="35">
        <v>3</v>
      </c>
      <c r="P29" s="35">
        <v>6</v>
      </c>
      <c r="Q29" s="35">
        <v>7</v>
      </c>
      <c r="R29" s="36">
        <f t="shared" si="5"/>
        <v>-25</v>
      </c>
      <c r="S29" s="36">
        <f t="shared" si="6"/>
        <v>16.666666666666664</v>
      </c>
      <c r="T29" s="37">
        <f t="shared" si="7"/>
        <v>0.4</v>
      </c>
      <c r="U29" s="37">
        <f t="shared" si="8"/>
        <v>0.3</v>
      </c>
      <c r="V29" s="36">
        <f t="shared" si="9"/>
        <v>-25.000000000000007</v>
      </c>
      <c r="W29" s="67">
        <f t="shared" si="10"/>
        <v>53.571428571428569</v>
      </c>
      <c r="X29" s="67">
        <f t="shared" si="11"/>
        <v>-36.666666666666664</v>
      </c>
      <c r="Y29" s="28">
        <f t="shared" si="12"/>
        <v>43.681318681318679</v>
      </c>
    </row>
    <row r="30" spans="1:25">
      <c r="V30" s="69" t="s">
        <v>328</v>
      </c>
      <c r="W30" s="70">
        <f>AVERAGE(W8:W29)/_xlfn.STDEV.S(W8:W29)</f>
        <v>1.1752146628804996</v>
      </c>
      <c r="X30" s="70">
        <f t="shared" ref="X30:Y30" si="13">AVERAGE(X8:X29)/_xlfn.STDEV.S(X8:X29)</f>
        <v>-7.8106077103903312E-2</v>
      </c>
      <c r="Y30" s="70">
        <f t="shared" si="13"/>
        <v>0.97579137943373884</v>
      </c>
    </row>
    <row r="31" spans="1:25" ht="15.75" customHeight="1">
      <c r="A31" s="4" t="s">
        <v>88</v>
      </c>
      <c r="U31" s="68"/>
      <c r="V31" s="66" t="s">
        <v>330</v>
      </c>
      <c r="W31" s="71">
        <f>AVERAGE(W8:W29) - _xlfn.CONFIDENCE.T(0.05, _xlfn.STDEV.S(W8:W29), COUNT(W8:W29))</f>
        <v>56.853894227735573</v>
      </c>
      <c r="X31" s="71">
        <f t="shared" ref="X31:Y31" si="14">AVERAGE(X8:X29) - _xlfn.CONFIDENCE.T(0.05, _xlfn.STDEV.S(X8:X29), COUNT(X8:X29))</f>
        <v>-35.633740397904745</v>
      </c>
      <c r="Y31" s="71">
        <f t="shared" si="14"/>
        <v>28.770135838559764</v>
      </c>
    </row>
    <row r="32" spans="1:25" ht="15" customHeight="1">
      <c r="A32" s="5" t="s">
        <v>89</v>
      </c>
      <c r="V32" s="66" t="s">
        <v>329</v>
      </c>
      <c r="W32" s="71">
        <f>AVERAGE(W8:W29) + _xlfn.CONFIDENCE.T(0.05, _xlfn.STDEV.S(W8:W29), COUNT(W8:W29))</f>
        <v>125.74223513309968</v>
      </c>
      <c r="X32" s="71">
        <f t="shared" ref="X32:Y32" si="15">AVERAGE(X8:X29) + _xlfn.CONFIDENCE.T(0.05, _xlfn.STDEV.S(X8:X29), COUNT(X8:X29))</f>
        <v>25.196056388792169</v>
      </c>
      <c r="Y32" s="71">
        <f t="shared" si="15"/>
        <v>76.687397525613534</v>
      </c>
    </row>
    <row r="33" spans="1:11" ht="51" customHeight="1">
      <c r="A33" s="6" t="s">
        <v>90</v>
      </c>
      <c r="B33" s="6" t="s">
        <v>91</v>
      </c>
      <c r="C33" s="6" t="s">
        <v>92</v>
      </c>
      <c r="D33" s="6" t="s">
        <v>93</v>
      </c>
      <c r="E33" s="6" t="s">
        <v>94</v>
      </c>
      <c r="F33" s="6" t="s">
        <v>95</v>
      </c>
      <c r="G33" s="6" t="s">
        <v>96</v>
      </c>
      <c r="H33" s="6" t="s">
        <v>97</v>
      </c>
      <c r="I33" s="6" t="s">
        <v>98</v>
      </c>
      <c r="J33" s="6" t="s">
        <v>99</v>
      </c>
      <c r="K33" s="6" t="s">
        <v>100</v>
      </c>
    </row>
    <row r="34" spans="1:11" ht="108" customHeight="1">
      <c r="A34" s="40" t="s">
        <v>101</v>
      </c>
      <c r="B34" s="41" t="s">
        <v>102</v>
      </c>
      <c r="C34" s="42">
        <f>AVERAGE(G8:G29)</f>
        <v>70.723304473304466</v>
      </c>
      <c r="D34" s="42">
        <f>STDEV(G8:G29)/SQRT(COUNT(G8:G29))</f>
        <v>15.601292466887241</v>
      </c>
      <c r="E34" s="42">
        <f>AVERAGE(R8:R29)</f>
        <v>-20.574760207113147</v>
      </c>
      <c r="F34" s="42">
        <f>STDEV(R8:R29)/SQRT(COUNT(R8:R29))</f>
        <v>7.3777239735026479</v>
      </c>
      <c r="G34" s="41">
        <f>COUNT(W8:W29)</f>
        <v>22</v>
      </c>
      <c r="H34" s="42">
        <f>AVERAGE(W8:W29)/(STDEV(W8:W29)/SQRT(COUNT(W8:W29)))</f>
        <v>5.5122453759502736</v>
      </c>
      <c r="I34" s="41">
        <f>COUNT(W8:W29)-1</f>
        <v>21</v>
      </c>
      <c r="J34" s="43">
        <f>TDIST(ABS(H34),I34,2)</f>
        <v>1.8072860274739587E-5</v>
      </c>
      <c r="K34" s="44" t="s">
        <v>326</v>
      </c>
    </row>
    <row r="35" spans="1:11" ht="108" customHeight="1">
      <c r="A35" s="40" t="s">
        <v>103</v>
      </c>
      <c r="B35" s="41" t="s">
        <v>104</v>
      </c>
      <c r="C35" s="42">
        <f>AVERAGE(H8:H29)</f>
        <v>-24.288119288119283</v>
      </c>
      <c r="D35" s="42">
        <f>STDEV(H8:H29)/SQRT(COUNT(H8:H29))</f>
        <v>19.61972972788811</v>
      </c>
      <c r="E35" s="42">
        <f>AVERAGE(S8:S29)</f>
        <v>-19.069277283562993</v>
      </c>
      <c r="F35" s="42">
        <f>STDEV(S8:S29)/SQRT(COUNT(S8:S29))</f>
        <v>14.75396899724212</v>
      </c>
      <c r="G35" s="41">
        <f>COUNT(X8:X29)</f>
        <v>21</v>
      </c>
      <c r="H35" s="42">
        <f>AVERAGE(X8:X29)/(STDEV(X8:X29)/SQRT(COUNT(X8:X29)))</f>
        <v>-0.35792701056469417</v>
      </c>
      <c r="I35" s="41">
        <f>COUNT(X8:X29)-1</f>
        <v>20</v>
      </c>
      <c r="J35" s="43">
        <f>TDIST(ABS(H35),I35,2)</f>
        <v>0.72414774252893466</v>
      </c>
      <c r="K35" s="44" t="s">
        <v>105</v>
      </c>
    </row>
    <row r="36" spans="1:11" ht="96" customHeight="1">
      <c r="A36" s="40" t="s">
        <v>106</v>
      </c>
      <c r="B36" s="41" t="s">
        <v>107</v>
      </c>
      <c r="C36" s="42">
        <f>AVERAGE(K8:K29)</f>
        <v>57.439399186836802</v>
      </c>
      <c r="D36" s="42">
        <f>STDEV(K8:K29)/SQRT(COUNT(K8:K29))</f>
        <v>12.746875358300843</v>
      </c>
      <c r="E36" s="42">
        <f>AVERAGE(V8:V29)</f>
        <v>4.7106325047501514</v>
      </c>
      <c r="F36" s="42">
        <f>STDEV(V8:V29)/SQRT(COUNT(V8:V29))</f>
        <v>7.9452844156697742</v>
      </c>
      <c r="G36" s="41">
        <f>COUNT(Y8:Y29)</f>
        <v>22</v>
      </c>
      <c r="H36" s="42">
        <f>AVERAGE(Y8:Y29)/(STDEV(Y8:Y29)/SQRT(COUNT(Y8:Y29)))</f>
        <v>4.5768672643958528</v>
      </c>
      <c r="I36" s="41">
        <f>COUNT(Y8:Y29)-1</f>
        <v>21</v>
      </c>
      <c r="J36" s="43">
        <f>TDIST(ABS(H36),I36,2)</f>
        <v>1.6367290494067379E-4</v>
      </c>
      <c r="K36" s="44" t="s">
        <v>108</v>
      </c>
    </row>
    <row r="38" spans="1:11" ht="15" customHeight="1">
      <c r="A38" s="45"/>
    </row>
    <row r="39" spans="1:11" ht="15" customHeight="1">
      <c r="A39" s="44"/>
    </row>
    <row r="40" spans="1:11" ht="15" customHeight="1">
      <c r="A40" s="44"/>
    </row>
    <row r="41" spans="1:11" ht="15" customHeight="1">
      <c r="A41" s="44"/>
    </row>
    <row r="42" spans="1:11" ht="15" customHeight="1">
      <c r="A42" s="44"/>
    </row>
  </sheetData>
  <mergeCells count="2">
    <mergeCell ref="B6:K6"/>
    <mergeCell ref="M6:V6"/>
  </mergeCells>
  <phoneticPr fontId="12"/>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57"/>
  <sheetViews>
    <sheetView zoomScale="85" zoomScaleNormal="85" workbookViewId="0">
      <pane xSplit="1" ySplit="6" topLeftCell="B7" activePane="bottomRight" state="frozen"/>
      <selection pane="topRight" activeCell="B1" sqref="B1"/>
      <selection pane="bottomLeft" activeCell="A55" sqref="A55"/>
      <selection pane="bottomRight" activeCell="AG24" sqref="AG24:AJ26"/>
    </sheetView>
  </sheetViews>
  <sheetFormatPr defaultColWidth="8.7109375" defaultRowHeight="15"/>
  <cols>
    <col min="1" max="1" width="8" customWidth="1"/>
    <col min="2" max="31" width="9.5703125" customWidth="1"/>
  </cols>
  <sheetData>
    <row r="1" spans="1:26" ht="18" customHeight="1">
      <c r="A1" s="2" t="s">
        <v>109</v>
      </c>
    </row>
    <row r="3" spans="1:26" ht="15.75" customHeight="1">
      <c r="A3" s="4" t="s">
        <v>110</v>
      </c>
      <c r="Q3" s="59"/>
    </row>
    <row r="4" spans="1:26" ht="15.75" customHeight="1" thickBot="1">
      <c r="A4" s="5" t="s">
        <v>111</v>
      </c>
    </row>
    <row r="5" spans="1:26" ht="15" customHeight="1">
      <c r="A5" s="46" t="s">
        <v>4</v>
      </c>
      <c r="B5" s="64" t="s">
        <v>5</v>
      </c>
      <c r="C5" s="64"/>
      <c r="D5" s="64"/>
      <c r="E5" s="64"/>
      <c r="F5" s="64"/>
      <c r="G5" s="64"/>
      <c r="H5" s="64"/>
      <c r="I5" s="64"/>
      <c r="J5" s="64"/>
      <c r="K5" s="64"/>
      <c r="L5" s="64"/>
      <c r="M5" s="55"/>
      <c r="N5" s="65" t="s">
        <v>6</v>
      </c>
      <c r="O5" s="65"/>
      <c r="P5" s="65"/>
      <c r="Q5" s="65"/>
      <c r="R5" s="65"/>
      <c r="S5" s="65"/>
      <c r="T5" s="65"/>
      <c r="U5" s="65"/>
      <c r="V5" s="65"/>
      <c r="W5" s="65"/>
      <c r="X5" s="65"/>
      <c r="Y5" s="63" t="s">
        <v>112</v>
      </c>
      <c r="Z5" s="63"/>
    </row>
    <row r="6" spans="1:26" ht="24.75" customHeight="1" thickBot="1">
      <c r="A6" s="47" t="s">
        <v>8</v>
      </c>
      <c r="B6" s="48" t="s">
        <v>9</v>
      </c>
      <c r="C6" s="48" t="s">
        <v>113</v>
      </c>
      <c r="D6" s="48" t="s">
        <v>114</v>
      </c>
      <c r="E6" s="48" t="s">
        <v>115</v>
      </c>
      <c r="F6" s="48" t="s">
        <v>116</v>
      </c>
      <c r="G6" s="48" t="s">
        <v>117</v>
      </c>
      <c r="H6" s="48" t="s">
        <v>118</v>
      </c>
      <c r="I6" s="48" t="s">
        <v>119</v>
      </c>
      <c r="J6" s="48" t="s">
        <v>120</v>
      </c>
      <c r="K6" s="48" t="s">
        <v>121</v>
      </c>
      <c r="L6" s="48" t="s">
        <v>122</v>
      </c>
      <c r="M6" s="48"/>
      <c r="N6" s="48" t="s">
        <v>9</v>
      </c>
      <c r="O6" s="48" t="s">
        <v>113</v>
      </c>
      <c r="P6" s="48" t="s">
        <v>114</v>
      </c>
      <c r="Q6" s="48" t="s">
        <v>115</v>
      </c>
      <c r="R6" s="48" t="s">
        <v>116</v>
      </c>
      <c r="S6" s="48" t="s">
        <v>117</v>
      </c>
      <c r="T6" s="48" t="s">
        <v>118</v>
      </c>
      <c r="U6" s="48" t="s">
        <v>119</v>
      </c>
      <c r="V6" s="48" t="s">
        <v>120</v>
      </c>
      <c r="W6" s="48" t="s">
        <v>121</v>
      </c>
      <c r="X6" s="48" t="s">
        <v>122</v>
      </c>
      <c r="Y6" s="48" t="s">
        <v>19</v>
      </c>
      <c r="Z6" s="49" t="s">
        <v>20</v>
      </c>
    </row>
    <row r="7" spans="1:26" ht="15" customHeight="1">
      <c r="A7" s="7">
        <v>1</v>
      </c>
      <c r="B7" s="8" t="s">
        <v>23</v>
      </c>
      <c r="C7" s="9">
        <v>67.571399999999997</v>
      </c>
      <c r="D7" s="9">
        <v>80.142899999999997</v>
      </c>
      <c r="E7" s="9">
        <v>49.833300000000001</v>
      </c>
      <c r="F7" s="9">
        <v>98.333299999999994</v>
      </c>
      <c r="G7" s="11">
        <f t="shared" ref="G7:G16" si="0">C7/(C7+D7)</f>
        <v>0.45744657084655993</v>
      </c>
      <c r="H7" s="11">
        <f t="shared" ref="H7:H16" si="1">E7/(E7+F7)</f>
        <v>0.33633288473920575</v>
      </c>
      <c r="I7" s="10">
        <f t="shared" ref="I7:I16" si="2">(H7-G7)/G7*100</f>
        <v>-26.476028858019141</v>
      </c>
      <c r="J7" s="11">
        <f t="shared" ref="J7:J16" si="3">D7/(C7+D7)</f>
        <v>0.54255342915344018</v>
      </c>
      <c r="K7" s="11">
        <f t="shared" ref="K7:K16" si="4">F7/(E7+F7)</f>
        <v>0.66366711526079425</v>
      </c>
      <c r="L7" s="10">
        <f t="shared" ref="L7:L16" si="5">(K7-J7)/J7*100</f>
        <v>22.322904915803559</v>
      </c>
      <c r="M7" s="10"/>
      <c r="N7" s="12" t="s">
        <v>24</v>
      </c>
      <c r="O7" s="13">
        <v>13.818199999999999</v>
      </c>
      <c r="P7" s="13">
        <v>81.545500000000004</v>
      </c>
      <c r="Q7" s="13">
        <v>13</v>
      </c>
      <c r="R7" s="13">
        <v>149.5</v>
      </c>
      <c r="S7" s="15">
        <v>0.14489999863679801</v>
      </c>
      <c r="T7" s="15">
        <v>0.08</v>
      </c>
      <c r="U7" s="14">
        <v>-44.7895094874875</v>
      </c>
      <c r="V7" s="15">
        <v>0.85510000136320197</v>
      </c>
      <c r="W7" s="15">
        <v>0.92</v>
      </c>
      <c r="X7" s="14">
        <v>7.5897554126224103</v>
      </c>
      <c r="Y7" s="16">
        <v>18.313480629468401</v>
      </c>
      <c r="Z7" s="17">
        <v>14.7331495031811</v>
      </c>
    </row>
    <row r="8" spans="1:26" ht="15" customHeight="1">
      <c r="A8" s="18">
        <v>2</v>
      </c>
      <c r="B8" s="19" t="s">
        <v>26</v>
      </c>
      <c r="C8" s="20">
        <v>23.75</v>
      </c>
      <c r="D8" s="20">
        <v>12.625</v>
      </c>
      <c r="E8" s="20">
        <v>13.4</v>
      </c>
      <c r="F8" s="20">
        <v>27.9</v>
      </c>
      <c r="G8" s="22">
        <f t="shared" si="0"/>
        <v>0.65292096219931273</v>
      </c>
      <c r="H8" s="22">
        <f t="shared" si="1"/>
        <v>0.32445520581113807</v>
      </c>
      <c r="I8" s="21">
        <f t="shared" si="2"/>
        <v>-50.307123741557277</v>
      </c>
      <c r="J8" s="22">
        <f t="shared" si="3"/>
        <v>0.34707903780068727</v>
      </c>
      <c r="K8" s="22">
        <f t="shared" si="4"/>
        <v>0.67554479418886204</v>
      </c>
      <c r="L8" s="21">
        <f t="shared" si="5"/>
        <v>94.637163474216692</v>
      </c>
      <c r="M8" s="21"/>
      <c r="N8" s="23" t="s">
        <v>27</v>
      </c>
      <c r="O8" s="24">
        <v>14.357100000000001</v>
      </c>
      <c r="P8" s="24">
        <v>11.428599999999999</v>
      </c>
      <c r="Q8" s="24">
        <v>4.3</v>
      </c>
      <c r="R8" s="24">
        <v>24.3</v>
      </c>
      <c r="S8" s="26">
        <v>0.55678535001958496</v>
      </c>
      <c r="T8" s="26">
        <v>0.15034965034965</v>
      </c>
      <c r="U8" s="25">
        <v>-72.996837947628904</v>
      </c>
      <c r="V8" s="26">
        <v>0.44321464998041599</v>
      </c>
      <c r="W8" s="26">
        <v>0.84965034965035002</v>
      </c>
      <c r="X8" s="25">
        <v>91.701774679129699</v>
      </c>
      <c r="Y8" s="27">
        <v>22.689714206071599</v>
      </c>
      <c r="Z8" s="28">
        <v>2.9353887950869701</v>
      </c>
    </row>
    <row r="9" spans="1:26" ht="15" customHeight="1">
      <c r="A9" s="18">
        <v>3</v>
      </c>
      <c r="B9" s="19" t="s">
        <v>29</v>
      </c>
      <c r="C9" s="20">
        <v>16.7333</v>
      </c>
      <c r="D9" s="20">
        <v>19.466699999999999</v>
      </c>
      <c r="E9" s="20">
        <v>9.4544999999999995</v>
      </c>
      <c r="F9" s="20">
        <v>51.454500000000003</v>
      </c>
      <c r="G9" s="22">
        <f t="shared" si="0"/>
        <v>0.46224585635359111</v>
      </c>
      <c r="H9" s="22">
        <f t="shared" si="1"/>
        <v>0.15522336600502387</v>
      </c>
      <c r="I9" s="21">
        <f t="shared" si="2"/>
        <v>-66.419738788034238</v>
      </c>
      <c r="J9" s="22">
        <f t="shared" si="3"/>
        <v>0.53775414364640883</v>
      </c>
      <c r="K9" s="22">
        <f t="shared" si="4"/>
        <v>0.84477663399497605</v>
      </c>
      <c r="L9" s="21">
        <f t="shared" si="5"/>
        <v>57.093468079428632</v>
      </c>
      <c r="M9" s="21"/>
      <c r="N9" s="23" t="s">
        <v>30</v>
      </c>
      <c r="O9" s="24">
        <v>37.333300000000001</v>
      </c>
      <c r="P9" s="24">
        <v>14.333299999999999</v>
      </c>
      <c r="Q9" s="24">
        <v>146.33330000000001</v>
      </c>
      <c r="R9" s="24">
        <v>20</v>
      </c>
      <c r="S9" s="26">
        <f t="shared" ref="S9:S16" si="6">O9/(O9+P9)</f>
        <v>0.72258093236249332</v>
      </c>
      <c r="T9" s="26">
        <f t="shared" ref="T9:T16" si="7">Q9/(Q9+R9)</f>
        <v>0.87975949494178252</v>
      </c>
      <c r="U9" s="25">
        <f t="shared" ref="U9:U16" si="8">(T9-S9)/S9*100</f>
        <v>21.752381711124126</v>
      </c>
      <c r="V9" s="26">
        <f t="shared" ref="V9:V16" si="9">P9/(O9+P9)</f>
        <v>0.27741906763750662</v>
      </c>
      <c r="W9" s="26">
        <f t="shared" ref="W9:W16" si="10">R9/(Q9+R9)</f>
        <v>0.12024050505821744</v>
      </c>
      <c r="X9" s="25">
        <f t="shared" ref="X9:X16" si="11">(W9-V9)/V9*100</f>
        <v>-56.657447491918148</v>
      </c>
      <c r="Y9" s="27">
        <f t="shared" ref="Y9:Y16" si="12">I9-U9</f>
        <v>-88.172120499158368</v>
      </c>
      <c r="Z9" s="28">
        <f t="shared" ref="Z9:Z16" si="13">L9-X9</f>
        <v>113.75091557134678</v>
      </c>
    </row>
    <row r="10" spans="1:26" ht="15" customHeight="1">
      <c r="A10" s="18">
        <v>4</v>
      </c>
      <c r="B10" s="19" t="s">
        <v>32</v>
      </c>
      <c r="C10" s="20">
        <v>29.6875</v>
      </c>
      <c r="D10" s="20">
        <v>12.4375</v>
      </c>
      <c r="E10" s="20">
        <v>21.8</v>
      </c>
      <c r="F10" s="20">
        <v>19.133299999999998</v>
      </c>
      <c r="G10" s="22">
        <f t="shared" si="0"/>
        <v>0.70474777448071213</v>
      </c>
      <c r="H10" s="22">
        <f t="shared" si="1"/>
        <v>0.53257372359423749</v>
      </c>
      <c r="I10" s="21">
        <f t="shared" si="2"/>
        <v>-24.43059164157556</v>
      </c>
      <c r="J10" s="22">
        <f t="shared" si="3"/>
        <v>0.29525222551928781</v>
      </c>
      <c r="K10" s="22">
        <f t="shared" si="4"/>
        <v>0.46742627640576245</v>
      </c>
      <c r="L10" s="21">
        <f t="shared" si="5"/>
        <v>58.31422628014267</v>
      </c>
      <c r="M10" s="21"/>
      <c r="N10" s="23" t="s">
        <v>33</v>
      </c>
      <c r="O10" s="24">
        <v>31.307700000000001</v>
      </c>
      <c r="P10" s="24">
        <v>73.692300000000003</v>
      </c>
      <c r="Q10" s="24">
        <v>24.071400000000001</v>
      </c>
      <c r="R10" s="24">
        <v>40.357100000000003</v>
      </c>
      <c r="S10" s="26">
        <f t="shared" si="6"/>
        <v>0.29816857142857145</v>
      </c>
      <c r="T10" s="26">
        <f t="shared" si="7"/>
        <v>0.37361416143476878</v>
      </c>
      <c r="U10" s="25">
        <f t="shared" si="8"/>
        <v>25.302998785125446</v>
      </c>
      <c r="V10" s="26">
        <f t="shared" si="9"/>
        <v>0.70183142857142855</v>
      </c>
      <c r="W10" s="26">
        <f t="shared" si="10"/>
        <v>0.62638583856523122</v>
      </c>
      <c r="X10" s="25">
        <f t="shared" si="11"/>
        <v>-10.749816399611248</v>
      </c>
      <c r="Y10" s="27">
        <f t="shared" si="12"/>
        <v>-49.733590426701006</v>
      </c>
      <c r="Z10" s="28">
        <f t="shared" si="13"/>
        <v>69.064042679753925</v>
      </c>
    </row>
    <row r="11" spans="1:26" ht="15" customHeight="1">
      <c r="A11" s="18">
        <v>5</v>
      </c>
      <c r="B11" s="19" t="s">
        <v>35</v>
      </c>
      <c r="C11" s="20">
        <v>54.75</v>
      </c>
      <c r="D11" s="20">
        <v>75.666700000000006</v>
      </c>
      <c r="E11" s="20">
        <v>60.25</v>
      </c>
      <c r="F11" s="20">
        <v>116.5</v>
      </c>
      <c r="G11" s="22">
        <f t="shared" si="0"/>
        <v>0.41980819941004488</v>
      </c>
      <c r="H11" s="22">
        <f t="shared" si="1"/>
        <v>0.34087694483734088</v>
      </c>
      <c r="I11" s="21">
        <f t="shared" si="2"/>
        <v>-18.801742005903137</v>
      </c>
      <c r="J11" s="22">
        <f t="shared" si="3"/>
        <v>0.58019180058995523</v>
      </c>
      <c r="K11" s="22">
        <f t="shared" si="4"/>
        <v>0.65912305516265912</v>
      </c>
      <c r="L11" s="21">
        <f t="shared" si="5"/>
        <v>13.604338167558449</v>
      </c>
      <c r="M11" s="21"/>
      <c r="N11" s="23" t="s">
        <v>36</v>
      </c>
      <c r="O11" s="24">
        <v>25.066700000000001</v>
      </c>
      <c r="P11" s="24">
        <v>6.2667000000000002</v>
      </c>
      <c r="Q11" s="24">
        <v>15.8125</v>
      </c>
      <c r="R11" s="24">
        <v>7.375</v>
      </c>
      <c r="S11" s="26">
        <f t="shared" si="6"/>
        <v>0.79999936170348573</v>
      </c>
      <c r="T11" s="26">
        <f t="shared" si="7"/>
        <v>0.68194070080862534</v>
      </c>
      <c r="U11" s="25">
        <f t="shared" si="8"/>
        <v>-14.757344386309402</v>
      </c>
      <c r="V11" s="26">
        <f t="shared" si="9"/>
        <v>0.20000063829651427</v>
      </c>
      <c r="W11" s="26">
        <f t="shared" si="10"/>
        <v>0.31805929919137466</v>
      </c>
      <c r="X11" s="25">
        <f t="shared" si="11"/>
        <v>59.029142056952125</v>
      </c>
      <c r="Y11" s="27">
        <f t="shared" si="12"/>
        <v>-4.0443976195937346</v>
      </c>
      <c r="Z11" s="28">
        <f t="shared" si="13"/>
        <v>-45.424803889393672</v>
      </c>
    </row>
    <row r="12" spans="1:26" ht="15" customHeight="1">
      <c r="A12" s="18">
        <v>6</v>
      </c>
      <c r="B12" s="19" t="s">
        <v>38</v>
      </c>
      <c r="C12" s="20">
        <v>54.3</v>
      </c>
      <c r="D12" s="20">
        <v>21.1</v>
      </c>
      <c r="E12" s="20">
        <v>12.466699999999999</v>
      </c>
      <c r="F12" s="20">
        <v>36.200000000000003</v>
      </c>
      <c r="G12" s="22">
        <f t="shared" si="0"/>
        <v>0.72015915119363383</v>
      </c>
      <c r="H12" s="22">
        <f t="shared" si="1"/>
        <v>0.25616489303774448</v>
      </c>
      <c r="I12" s="21">
        <f t="shared" si="2"/>
        <v>-64.429405276158491</v>
      </c>
      <c r="J12" s="22">
        <f t="shared" si="3"/>
        <v>0.27984084880636606</v>
      </c>
      <c r="K12" s="22">
        <f t="shared" si="4"/>
        <v>0.74383510696225552</v>
      </c>
      <c r="L12" s="21">
        <f t="shared" si="5"/>
        <v>165.80647898082495</v>
      </c>
      <c r="M12" s="21"/>
      <c r="N12" s="23" t="s">
        <v>39</v>
      </c>
      <c r="O12" s="24">
        <v>68</v>
      </c>
      <c r="P12" s="24">
        <v>22.363600000000002</v>
      </c>
      <c r="Q12" s="24">
        <v>87.428600000000003</v>
      </c>
      <c r="R12" s="24">
        <v>30.857099999999999</v>
      </c>
      <c r="S12" s="26">
        <f t="shared" si="6"/>
        <v>0.75251539336635542</v>
      </c>
      <c r="T12" s="26">
        <f t="shared" si="7"/>
        <v>0.73913076559550306</v>
      </c>
      <c r="U12" s="25">
        <f t="shared" si="8"/>
        <v>-1.7786516912267569</v>
      </c>
      <c r="V12" s="26">
        <f t="shared" si="9"/>
        <v>0.24748460663364452</v>
      </c>
      <c r="W12" s="26">
        <f t="shared" si="10"/>
        <v>0.26086923440449689</v>
      </c>
      <c r="X12" s="25">
        <f t="shared" si="11"/>
        <v>5.4082667818875079</v>
      </c>
      <c r="Y12" s="27">
        <f t="shared" si="12"/>
        <v>-62.650753584931735</v>
      </c>
      <c r="Z12" s="28">
        <f t="shared" si="13"/>
        <v>160.39821219893744</v>
      </c>
    </row>
    <row r="13" spans="1:26" ht="15" customHeight="1">
      <c r="A13" s="18">
        <v>7</v>
      </c>
      <c r="B13" s="19" t="s">
        <v>41</v>
      </c>
      <c r="C13" s="20">
        <v>12.181800000000001</v>
      </c>
      <c r="D13" s="20">
        <v>3.9091</v>
      </c>
      <c r="E13" s="20">
        <v>13.5</v>
      </c>
      <c r="F13" s="20">
        <v>30.5</v>
      </c>
      <c r="G13" s="22">
        <f t="shared" si="0"/>
        <v>0.75706144466748282</v>
      </c>
      <c r="H13" s="22">
        <f t="shared" si="1"/>
        <v>0.30681818181818182</v>
      </c>
      <c r="I13" s="21">
        <f t="shared" si="2"/>
        <v>-59.4724861529644</v>
      </c>
      <c r="J13" s="22">
        <f t="shared" si="3"/>
        <v>0.24293855533251713</v>
      </c>
      <c r="K13" s="22">
        <f t="shared" si="4"/>
        <v>0.69318181818181823</v>
      </c>
      <c r="L13" s="21">
        <f t="shared" si="5"/>
        <v>185.33215620428794</v>
      </c>
      <c r="M13" s="21"/>
      <c r="N13" s="23" t="s">
        <v>42</v>
      </c>
      <c r="O13" s="24">
        <v>59.428600000000003</v>
      </c>
      <c r="P13" s="24">
        <v>31.285699999999999</v>
      </c>
      <c r="Q13" s="24">
        <v>39.125</v>
      </c>
      <c r="R13" s="24">
        <v>41.625</v>
      </c>
      <c r="S13" s="26">
        <f t="shared" si="6"/>
        <v>0.65511832202861064</v>
      </c>
      <c r="T13" s="26">
        <f t="shared" si="7"/>
        <v>0.48452012383900928</v>
      </c>
      <c r="U13" s="25">
        <f t="shared" si="8"/>
        <v>-26.040822314560589</v>
      </c>
      <c r="V13" s="26">
        <f t="shared" si="9"/>
        <v>0.34488167797138924</v>
      </c>
      <c r="W13" s="26">
        <f t="shared" si="10"/>
        <v>0.51547987616099067</v>
      </c>
      <c r="X13" s="25">
        <f t="shared" si="11"/>
        <v>49.465717979878868</v>
      </c>
      <c r="Y13" s="27">
        <f t="shared" si="12"/>
        <v>-33.431663838403807</v>
      </c>
      <c r="Z13" s="28">
        <f t="shared" si="13"/>
        <v>135.86643822440908</v>
      </c>
    </row>
    <row r="14" spans="1:26" ht="15" customHeight="1">
      <c r="A14" s="18">
        <v>8</v>
      </c>
      <c r="B14" s="19" t="s">
        <v>44</v>
      </c>
      <c r="C14" s="20">
        <v>26.166699999999999</v>
      </c>
      <c r="D14" s="20">
        <v>6.5833000000000004</v>
      </c>
      <c r="E14" s="20">
        <v>17.615400000000001</v>
      </c>
      <c r="F14" s="20">
        <v>35.076900000000002</v>
      </c>
      <c r="G14" s="22">
        <f t="shared" si="0"/>
        <v>0.79898320610687024</v>
      </c>
      <c r="H14" s="22">
        <f t="shared" si="1"/>
        <v>0.33430691011779712</v>
      </c>
      <c r="I14" s="21">
        <f t="shared" si="2"/>
        <v>-58.158455952191701</v>
      </c>
      <c r="J14" s="22">
        <f t="shared" si="3"/>
        <v>0.20101679389312979</v>
      </c>
      <c r="K14" s="22">
        <f t="shared" si="4"/>
        <v>0.66569308988220288</v>
      </c>
      <c r="L14" s="21">
        <f t="shared" si="5"/>
        <v>231.16292275366678</v>
      </c>
      <c r="M14" s="21"/>
      <c r="N14" s="23" t="s">
        <v>45</v>
      </c>
      <c r="O14" s="24">
        <v>28</v>
      </c>
      <c r="P14" s="24">
        <v>13</v>
      </c>
      <c r="Q14" s="24">
        <v>30.6</v>
      </c>
      <c r="R14" s="24">
        <v>16.933299999999999</v>
      </c>
      <c r="S14" s="26">
        <f t="shared" si="6"/>
        <v>0.68292682926829273</v>
      </c>
      <c r="T14" s="26">
        <f t="shared" si="7"/>
        <v>0.64375921722245255</v>
      </c>
      <c r="U14" s="25">
        <f t="shared" si="8"/>
        <v>-5.735257478140884</v>
      </c>
      <c r="V14" s="26">
        <f t="shared" si="9"/>
        <v>0.31707317073170732</v>
      </c>
      <c r="W14" s="26">
        <f t="shared" si="10"/>
        <v>0.35624078277754756</v>
      </c>
      <c r="X14" s="25">
        <f t="shared" si="11"/>
        <v>12.352862260611152</v>
      </c>
      <c r="Y14" s="27">
        <f t="shared" si="12"/>
        <v>-52.423198474050821</v>
      </c>
      <c r="Z14" s="28">
        <f t="shared" si="13"/>
        <v>218.81006049305563</v>
      </c>
    </row>
    <row r="15" spans="1:26" ht="15" customHeight="1">
      <c r="A15" s="18">
        <v>9</v>
      </c>
      <c r="B15" s="19" t="s">
        <v>47</v>
      </c>
      <c r="C15" s="20">
        <v>19.428599999999999</v>
      </c>
      <c r="D15" s="20">
        <v>10.857100000000001</v>
      </c>
      <c r="E15" s="20">
        <v>18.6111</v>
      </c>
      <c r="F15" s="20">
        <v>22.055599999999998</v>
      </c>
      <c r="G15" s="22">
        <f t="shared" si="0"/>
        <v>0.64151067995786792</v>
      </c>
      <c r="H15" s="22">
        <f t="shared" si="1"/>
        <v>0.45764962487735666</v>
      </c>
      <c r="I15" s="21">
        <f t="shared" si="2"/>
        <v>-28.660638213004745</v>
      </c>
      <c r="J15" s="22">
        <f t="shared" si="3"/>
        <v>0.35848932004213213</v>
      </c>
      <c r="K15" s="22">
        <f t="shared" si="4"/>
        <v>0.54235037512264328</v>
      </c>
      <c r="L15" s="21">
        <f t="shared" si="5"/>
        <v>51.287735729171104</v>
      </c>
      <c r="M15" s="21"/>
      <c r="N15" s="23" t="s">
        <v>48</v>
      </c>
      <c r="O15" s="24">
        <v>53</v>
      </c>
      <c r="P15" s="24">
        <v>28.8889</v>
      </c>
      <c r="Q15" s="24">
        <v>89</v>
      </c>
      <c r="R15" s="24">
        <v>11</v>
      </c>
      <c r="S15" s="26">
        <f t="shared" si="6"/>
        <v>0.64721836537064237</v>
      </c>
      <c r="T15" s="26">
        <f t="shared" si="7"/>
        <v>0.89</v>
      </c>
      <c r="U15" s="25">
        <f t="shared" si="8"/>
        <v>37.511549056603791</v>
      </c>
      <c r="V15" s="26">
        <f t="shared" si="9"/>
        <v>0.35278163462935752</v>
      </c>
      <c r="W15" s="26">
        <f t="shared" si="10"/>
        <v>0.11</v>
      </c>
      <c r="X15" s="25">
        <f t="shared" si="11"/>
        <v>-68.819238531062098</v>
      </c>
      <c r="Y15" s="27">
        <f t="shared" si="12"/>
        <v>-66.172187269608543</v>
      </c>
      <c r="Z15" s="28">
        <f t="shared" si="13"/>
        <v>120.1069742602332</v>
      </c>
    </row>
    <row r="16" spans="1:26" ht="15.75" customHeight="1" thickBot="1">
      <c r="A16" s="29">
        <v>10</v>
      </c>
      <c r="B16" s="30" t="s">
        <v>50</v>
      </c>
      <c r="C16" s="31">
        <v>20.333300000000001</v>
      </c>
      <c r="D16" s="31">
        <v>8.1667000000000005</v>
      </c>
      <c r="E16" s="31">
        <v>21.833300000000001</v>
      </c>
      <c r="F16" s="31">
        <v>14.5</v>
      </c>
      <c r="G16" s="33">
        <f t="shared" si="0"/>
        <v>0.71344912280701756</v>
      </c>
      <c r="H16" s="33">
        <f t="shared" si="1"/>
        <v>0.60091706506152764</v>
      </c>
      <c r="I16" s="32">
        <f t="shared" si="2"/>
        <v>-15.77296182000198</v>
      </c>
      <c r="J16" s="33">
        <f t="shared" si="3"/>
        <v>0.2865508771929825</v>
      </c>
      <c r="K16" s="33">
        <f t="shared" si="4"/>
        <v>0.39908293493847241</v>
      </c>
      <c r="L16" s="32">
        <f t="shared" si="5"/>
        <v>39.271231289828961</v>
      </c>
      <c r="M16" s="32"/>
      <c r="N16" s="34" t="s">
        <v>51</v>
      </c>
      <c r="O16" s="35">
        <v>55.25</v>
      </c>
      <c r="P16" s="35">
        <v>79.625</v>
      </c>
      <c r="Q16" s="35">
        <v>49.5</v>
      </c>
      <c r="R16" s="35">
        <v>123.75</v>
      </c>
      <c r="S16" s="37">
        <f t="shared" si="6"/>
        <v>0.40963855421686746</v>
      </c>
      <c r="T16" s="37">
        <f t="shared" si="7"/>
        <v>0.2857142857142857</v>
      </c>
      <c r="U16" s="36">
        <f t="shared" si="8"/>
        <v>-30.252100840336137</v>
      </c>
      <c r="V16" s="37">
        <f t="shared" si="9"/>
        <v>0.59036144578313254</v>
      </c>
      <c r="W16" s="37">
        <f t="shared" si="10"/>
        <v>0.7142857142857143</v>
      </c>
      <c r="X16" s="36">
        <f t="shared" si="11"/>
        <v>20.99125364431487</v>
      </c>
      <c r="Y16" s="67">
        <f t="shared" si="12"/>
        <v>14.479139020334157</v>
      </c>
      <c r="Z16" s="28">
        <f t="shared" si="13"/>
        <v>18.279977645514091</v>
      </c>
    </row>
    <row r="17" spans="1:36">
      <c r="X17" s="69" t="s">
        <v>328</v>
      </c>
      <c r="Y17" s="70">
        <f>AVERAGE(Y7:Y16)/_xlfn.STDEV.S(Y7:Y16)</f>
        <v>-0.75221545286422076</v>
      </c>
      <c r="Z17" s="70">
        <f>AVERAGE(Z7:Z16)/_xlfn.STDEV.S(Z7:Z16)</f>
        <v>0.97845734434161191</v>
      </c>
      <c r="AA17" s="72"/>
    </row>
    <row r="18" spans="1:36" ht="15.75" customHeight="1">
      <c r="A18" s="4" t="s">
        <v>123</v>
      </c>
      <c r="X18" s="66" t="s">
        <v>330</v>
      </c>
      <c r="Y18" s="71">
        <f>AVERAGE(Y7:Y16) - _xlfn.CONFIDENCE.T(0.05, _xlfn.STDEV.S(Y7:Y16), COUNT(Y7:Y16))</f>
        <v>-58.753502652044261</v>
      </c>
      <c r="Z18" s="71">
        <f>AVERAGE(Z7:Z16) - _xlfn.CONFIDENCE.T(0.05, _xlfn.STDEV.S(Z7:Z16), COUNT(Z7:Z16))</f>
        <v>21.740555292404515</v>
      </c>
      <c r="AA18" s="73"/>
    </row>
    <row r="19" spans="1:36" ht="15.75" customHeight="1" thickBot="1">
      <c r="A19" s="5" t="s">
        <v>124</v>
      </c>
      <c r="X19" s="66" t="s">
        <v>329</v>
      </c>
      <c r="Y19" s="71">
        <f>AVERAGE(Y7:Y16) + _xlfn.CONFIDENCE.T(0.05, _xlfn.STDEV.S(Y7:Y16), COUNT(Y7:Y16))</f>
        <v>-1.4756129192704996</v>
      </c>
      <c r="Z19" s="71">
        <f>AVERAGE(Z7:Z16) + _xlfn.CONFIDENCE.T(0.05, _xlfn.STDEV.S(Z7:Z16), COUNT(Z7:Z16))</f>
        <v>139.9635158040204</v>
      </c>
      <c r="AA19" s="73"/>
    </row>
    <row r="20" spans="1:36" ht="23.25" customHeight="1">
      <c r="A20" s="46" t="s">
        <v>4</v>
      </c>
      <c r="B20" s="64" t="s">
        <v>5</v>
      </c>
      <c r="C20" s="64"/>
      <c r="D20" s="64"/>
      <c r="E20" s="64"/>
      <c r="F20" s="64"/>
      <c r="G20" s="64"/>
      <c r="H20" s="64"/>
      <c r="I20" s="64"/>
      <c r="J20" s="65" t="s">
        <v>6</v>
      </c>
      <c r="K20" s="65"/>
      <c r="L20" s="65"/>
      <c r="M20" s="65"/>
      <c r="N20" s="65"/>
      <c r="O20" s="65"/>
      <c r="P20" s="65"/>
      <c r="Q20" s="65"/>
      <c r="R20" s="56"/>
      <c r="S20" s="1" t="s">
        <v>112</v>
      </c>
    </row>
    <row r="21" spans="1:36" ht="24.75" customHeight="1" thickBot="1">
      <c r="A21" s="47" t="s">
        <v>8</v>
      </c>
      <c r="B21" s="48" t="s">
        <v>9</v>
      </c>
      <c r="C21" s="48" t="s">
        <v>125</v>
      </c>
      <c r="D21" s="48" t="s">
        <v>126</v>
      </c>
      <c r="E21" s="48" t="s">
        <v>127</v>
      </c>
      <c r="F21" s="48" t="s">
        <v>128</v>
      </c>
      <c r="G21" s="48" t="s">
        <v>129</v>
      </c>
      <c r="H21" s="48" t="s">
        <v>130</v>
      </c>
      <c r="I21" s="48" t="s">
        <v>131</v>
      </c>
      <c r="J21" s="48"/>
      <c r="K21" s="48" t="s">
        <v>9</v>
      </c>
      <c r="L21" s="48" t="s">
        <v>125</v>
      </c>
      <c r="M21" s="48" t="s">
        <v>126</v>
      </c>
      <c r="N21" s="48" t="s">
        <v>127</v>
      </c>
      <c r="O21" s="48" t="s">
        <v>128</v>
      </c>
      <c r="P21" s="48" t="s">
        <v>129</v>
      </c>
      <c r="Q21" s="48" t="s">
        <v>130</v>
      </c>
      <c r="R21" s="48" t="s">
        <v>131</v>
      </c>
      <c r="S21" s="49" t="s">
        <v>21</v>
      </c>
    </row>
    <row r="22" spans="1:36" ht="15" customHeight="1">
      <c r="A22" s="18">
        <v>1</v>
      </c>
      <c r="B22" s="8" t="s">
        <v>23</v>
      </c>
      <c r="C22" s="20">
        <v>32.285699999999999</v>
      </c>
      <c r="D22" s="20">
        <v>14.3057</v>
      </c>
      <c r="E22" s="20">
        <v>13.833299999999999</v>
      </c>
      <c r="F22" s="20">
        <v>14.765000000000001</v>
      </c>
      <c r="G22" s="50">
        <f t="shared" ref="G22:G31" si="14">C22/D22</f>
        <v>2.25684167849179</v>
      </c>
      <c r="H22" s="50">
        <f t="shared" ref="H22:H31" si="15">E22/F22</f>
        <v>0.93689806975956647</v>
      </c>
      <c r="I22" s="21">
        <f t="shared" ref="I22:I31" si="16">(H22-G22)/G22*100</f>
        <v>-58.486318349735555</v>
      </c>
      <c r="J22" s="21"/>
      <c r="K22" s="12" t="s">
        <v>24</v>
      </c>
      <c r="L22" s="24">
        <v>7.0909000000000004</v>
      </c>
      <c r="M22" s="24">
        <v>4.9573</v>
      </c>
      <c r="N22" s="24">
        <v>10.5</v>
      </c>
      <c r="O22" s="24">
        <v>11.545</v>
      </c>
      <c r="P22" s="51">
        <f t="shared" ref="P22:P31" si="17">L22/M22</f>
        <v>1.4303955782381539</v>
      </c>
      <c r="Q22" s="51">
        <f t="shared" ref="Q22:Q31" si="18">N22/O22</f>
        <v>0.90948462537895192</v>
      </c>
      <c r="R22" s="25">
        <f t="shared" ref="R22:R31" si="19">(Q22-P22)/P22*100</f>
        <v>-36.417265320465972</v>
      </c>
      <c r="S22" s="28">
        <f t="shared" ref="S22:S31" si="20">I22-R22</f>
        <v>-22.069053029269583</v>
      </c>
    </row>
    <row r="23" spans="1:36" ht="15" customHeight="1">
      <c r="A23" s="18">
        <v>2</v>
      </c>
      <c r="B23" s="19" t="s">
        <v>26</v>
      </c>
      <c r="C23" s="20">
        <v>32.625</v>
      </c>
      <c r="D23" s="20">
        <v>9.7763000000000009</v>
      </c>
      <c r="E23" s="20">
        <v>12.6</v>
      </c>
      <c r="F23" s="20">
        <v>6.3819999999999997</v>
      </c>
      <c r="G23" s="50">
        <f t="shared" si="14"/>
        <v>3.3371520923048594</v>
      </c>
      <c r="H23" s="50">
        <f t="shared" si="15"/>
        <v>1.9743027264180508</v>
      </c>
      <c r="I23" s="21">
        <f t="shared" si="16"/>
        <v>-40.838695036687227</v>
      </c>
      <c r="J23" s="21"/>
      <c r="K23" s="23" t="s">
        <v>27</v>
      </c>
      <c r="L23" s="24">
        <v>28.857099999999999</v>
      </c>
      <c r="M23" s="24">
        <v>6.0057</v>
      </c>
      <c r="N23" s="24">
        <v>5.8</v>
      </c>
      <c r="O23" s="24">
        <v>3.1840000000000002</v>
      </c>
      <c r="P23" s="51">
        <f t="shared" si="17"/>
        <v>4.8049519623024795</v>
      </c>
      <c r="Q23" s="51">
        <f t="shared" si="18"/>
        <v>1.8216080402010049</v>
      </c>
      <c r="R23" s="25">
        <f t="shared" si="19"/>
        <v>-62.08894377108173</v>
      </c>
      <c r="S23" s="28">
        <f t="shared" si="20"/>
        <v>21.250248734394503</v>
      </c>
    </row>
    <row r="24" spans="1:36" ht="15" customHeight="1">
      <c r="A24" s="18">
        <v>3</v>
      </c>
      <c r="B24" s="19" t="s">
        <v>29</v>
      </c>
      <c r="C24" s="20">
        <v>7.0667</v>
      </c>
      <c r="D24" s="20">
        <v>6.0039999999999996</v>
      </c>
      <c r="E24" s="20">
        <v>0</v>
      </c>
      <c r="F24" s="20">
        <v>5.3573000000000004</v>
      </c>
      <c r="G24" s="50">
        <f t="shared" si="14"/>
        <v>1.1769986675549635</v>
      </c>
      <c r="H24" s="50">
        <f t="shared" si="15"/>
        <v>0</v>
      </c>
      <c r="I24" s="21">
        <f t="shared" si="16"/>
        <v>-100</v>
      </c>
      <c r="J24" s="21"/>
      <c r="K24" s="23" t="s">
        <v>30</v>
      </c>
      <c r="L24" s="24">
        <v>31.555599999999998</v>
      </c>
      <c r="M24" s="24">
        <v>10.511100000000001</v>
      </c>
      <c r="N24" s="24">
        <v>97.333299999999994</v>
      </c>
      <c r="O24" s="24">
        <v>36.076700000000002</v>
      </c>
      <c r="P24" s="51">
        <f t="shared" si="17"/>
        <v>3.0021215667247003</v>
      </c>
      <c r="Q24" s="51">
        <f t="shared" si="18"/>
        <v>2.6979546355403898</v>
      </c>
      <c r="R24" s="25">
        <f t="shared" si="19"/>
        <v>-10.131732657187333</v>
      </c>
      <c r="S24" s="28">
        <f t="shared" si="20"/>
        <v>-89.868267342812672</v>
      </c>
      <c r="AG24" s="69" t="s">
        <v>328</v>
      </c>
      <c r="AH24" s="70" t="e">
        <f>AVERAGE(AH16:AH23)/_xlfn.STDEV.S(AH16:AH23)</f>
        <v>#DIV/0!</v>
      </c>
      <c r="AI24" s="70" t="e">
        <f>AVERAGE(AI20:AI23)/_xlfn.STDEV.S(AI19:AI23)</f>
        <v>#DIV/0!</v>
      </c>
      <c r="AJ24" s="70" t="e">
        <f>AVERAGE(AJ19:AJ23)/_xlfn.STDEV.S(AJ18:AJ23)</f>
        <v>#DIV/0!</v>
      </c>
    </row>
    <row r="25" spans="1:36" ht="15" customHeight="1">
      <c r="A25" s="18">
        <v>4</v>
      </c>
      <c r="B25" s="19" t="s">
        <v>32</v>
      </c>
      <c r="C25" s="20">
        <v>30.875</v>
      </c>
      <c r="D25" s="20">
        <v>8.4619</v>
      </c>
      <c r="E25" s="20">
        <v>23.2</v>
      </c>
      <c r="F25" s="20">
        <v>7.4219999999999997</v>
      </c>
      <c r="G25" s="50">
        <f t="shared" si="14"/>
        <v>3.6487077370330541</v>
      </c>
      <c r="H25" s="50">
        <f t="shared" si="15"/>
        <v>3.1258420910805711</v>
      </c>
      <c r="I25" s="21">
        <f t="shared" si="16"/>
        <v>-14.33015970683503</v>
      </c>
      <c r="J25" s="21"/>
      <c r="K25" s="23" t="s">
        <v>33</v>
      </c>
      <c r="L25" s="24">
        <v>32.769199999999998</v>
      </c>
      <c r="M25" s="24">
        <v>6.8507999999999996</v>
      </c>
      <c r="N25" s="24">
        <v>28.642900000000001</v>
      </c>
      <c r="O25" s="24">
        <v>6.3543000000000003</v>
      </c>
      <c r="P25" s="51">
        <f t="shared" si="17"/>
        <v>4.7832661878904652</v>
      </c>
      <c r="Q25" s="51">
        <f t="shared" si="18"/>
        <v>4.5076404954125548</v>
      </c>
      <c r="R25" s="25">
        <f t="shared" si="19"/>
        <v>-5.7622904862726836</v>
      </c>
      <c r="S25" s="28">
        <f t="shared" si="20"/>
        <v>-8.567869220562347</v>
      </c>
      <c r="AG25" s="66" t="s">
        <v>330</v>
      </c>
      <c r="AH25" s="71" t="e">
        <f>AVERAGE(AH17:AH23) - _xlfn.CONFIDENCE.T(0.05, _xlfn.STDEV.S(AH16:AH23), COUNT(AH15:AH23))</f>
        <v>#DIV/0!</v>
      </c>
      <c r="AI25" s="71" t="e">
        <f>AVERAGE(AI19:AI23) - _xlfn.CONFIDENCE.T(0.05, _xlfn.STDEV.S(AI18:AI23), COUNT(AI17:AI23))</f>
        <v>#DIV/0!</v>
      </c>
      <c r="AJ25" s="71" t="e">
        <f>AVERAGE(AJ19:AJ23) - _xlfn.CONFIDENCE.T(0.05, _xlfn.STDEV.S(AJ18:AJ23), COUNT(AJ17:AJ23))</f>
        <v>#DIV/0!</v>
      </c>
    </row>
    <row r="26" spans="1:36" ht="15" customHeight="1">
      <c r="A26" s="18">
        <v>5</v>
      </c>
      <c r="B26" s="19" t="s">
        <v>35</v>
      </c>
      <c r="C26" s="20">
        <v>83.25</v>
      </c>
      <c r="D26" s="20">
        <v>7.7858000000000001</v>
      </c>
      <c r="E26" s="20">
        <v>70.583299999999994</v>
      </c>
      <c r="F26" s="20">
        <v>11.0808</v>
      </c>
      <c r="G26" s="50">
        <f t="shared" si="14"/>
        <v>10.692542834390814</v>
      </c>
      <c r="H26" s="50">
        <f t="shared" si="15"/>
        <v>6.3698740163165111</v>
      </c>
      <c r="I26" s="21">
        <f t="shared" si="16"/>
        <v>-40.426948809324813</v>
      </c>
      <c r="J26" s="21"/>
      <c r="K26" s="23" t="s">
        <v>36</v>
      </c>
      <c r="L26" s="24">
        <v>46.666699999999999</v>
      </c>
      <c r="M26" s="24">
        <v>11.4733</v>
      </c>
      <c r="N26" s="24">
        <v>32.5</v>
      </c>
      <c r="O26" s="24">
        <v>8.9938000000000002</v>
      </c>
      <c r="P26" s="51">
        <f t="shared" si="17"/>
        <v>4.0674173951696551</v>
      </c>
      <c r="Q26" s="51">
        <f t="shared" si="18"/>
        <v>3.6136004803308945</v>
      </c>
      <c r="R26" s="25">
        <f t="shared" si="19"/>
        <v>-11.157372621204308</v>
      </c>
      <c r="S26" s="28">
        <f t="shared" si="20"/>
        <v>-29.269576188120503</v>
      </c>
      <c r="AG26" s="66" t="s">
        <v>329</v>
      </c>
      <c r="AH26" s="71" t="e">
        <f>AVERAGE(AH18:AH23) + _xlfn.CONFIDENCE.T(0.05, _xlfn.STDEV.S(AH17:AH23), COUNT(AH16:AH23))</f>
        <v>#DIV/0!</v>
      </c>
      <c r="AI26" s="71" t="e">
        <f>AVERAGE(AI20:AI23) + _xlfn.CONFIDENCE.T(0.05, _xlfn.STDEV.S(AI19:AI23), COUNT(AI18:AI23))</f>
        <v>#DIV/0!</v>
      </c>
      <c r="AJ26" s="71" t="e">
        <f>AVERAGE(AJ18:AJ23) + _xlfn.CONFIDENCE.T(0.05, _xlfn.STDEV.S(AJ17:AJ23), COUNT(AJ16:AJ23))</f>
        <v>#DIV/0!</v>
      </c>
    </row>
    <row r="27" spans="1:36" ht="15" customHeight="1">
      <c r="A27" s="18">
        <v>6</v>
      </c>
      <c r="B27" s="19" t="s">
        <v>38</v>
      </c>
      <c r="C27" s="20">
        <v>54.2</v>
      </c>
      <c r="D27" s="20">
        <v>11.403</v>
      </c>
      <c r="E27" s="20">
        <v>14.2667</v>
      </c>
      <c r="F27" s="20">
        <v>4.5892999999999997</v>
      </c>
      <c r="G27" s="50">
        <f t="shared" si="14"/>
        <v>4.7531351398754715</v>
      </c>
      <c r="H27" s="50">
        <f t="shared" si="15"/>
        <v>3.108687599416033</v>
      </c>
      <c r="I27" s="21">
        <f t="shared" si="16"/>
        <v>-34.597113106750882</v>
      </c>
      <c r="J27" s="21"/>
      <c r="K27" s="23" t="s">
        <v>39</v>
      </c>
      <c r="L27" s="24">
        <v>66.090900000000005</v>
      </c>
      <c r="M27" s="24">
        <v>16.832699999999999</v>
      </c>
      <c r="N27" s="24">
        <v>92.714299999999994</v>
      </c>
      <c r="O27" s="24">
        <v>24.507100000000001</v>
      </c>
      <c r="P27" s="51">
        <f t="shared" si="17"/>
        <v>3.9263398028836733</v>
      </c>
      <c r="Q27" s="51">
        <f t="shared" si="18"/>
        <v>3.7831607982992681</v>
      </c>
      <c r="R27" s="25">
        <f t="shared" si="19"/>
        <v>-3.6466279479745589</v>
      </c>
      <c r="S27" s="28">
        <f t="shared" si="20"/>
        <v>-30.950485158776324</v>
      </c>
    </row>
    <row r="28" spans="1:36" ht="15" customHeight="1">
      <c r="A28" s="18">
        <v>7</v>
      </c>
      <c r="B28" s="19" t="s">
        <v>41</v>
      </c>
      <c r="C28" s="20">
        <v>20.181799999999999</v>
      </c>
      <c r="D28" s="20">
        <v>8.1</v>
      </c>
      <c r="E28" s="20">
        <v>5.75</v>
      </c>
      <c r="F28" s="20">
        <v>8.4674999999999994</v>
      </c>
      <c r="G28" s="50">
        <f t="shared" si="14"/>
        <v>2.4915802469135802</v>
      </c>
      <c r="H28" s="50">
        <f t="shared" si="15"/>
        <v>0.67906702096250371</v>
      </c>
      <c r="I28" s="21">
        <f t="shared" si="16"/>
        <v>-72.745528794278613</v>
      </c>
      <c r="J28" s="21"/>
      <c r="K28" s="23" t="s">
        <v>42</v>
      </c>
      <c r="L28" s="24">
        <v>84.571399999999997</v>
      </c>
      <c r="M28" s="24">
        <v>18.9057</v>
      </c>
      <c r="N28" s="24">
        <v>47.5</v>
      </c>
      <c r="O28" s="24">
        <v>15.942500000000001</v>
      </c>
      <c r="P28" s="51">
        <f t="shared" si="17"/>
        <v>4.4733281497114623</v>
      </c>
      <c r="Q28" s="51">
        <f t="shared" si="18"/>
        <v>2.9794574251215304</v>
      </c>
      <c r="R28" s="25">
        <f t="shared" si="19"/>
        <v>-33.395062347176321</v>
      </c>
      <c r="S28" s="28">
        <f t="shared" si="20"/>
        <v>-39.350466447102292</v>
      </c>
    </row>
    <row r="29" spans="1:36" ht="15" customHeight="1">
      <c r="A29" s="18">
        <v>8</v>
      </c>
      <c r="B29" s="19" t="s">
        <v>44</v>
      </c>
      <c r="C29" s="20">
        <v>32.166699999999999</v>
      </c>
      <c r="D29" s="20">
        <v>9.9032999999999998</v>
      </c>
      <c r="E29" s="20">
        <v>15.307700000000001</v>
      </c>
      <c r="F29" s="20">
        <v>7.1138000000000003</v>
      </c>
      <c r="G29" s="50">
        <f t="shared" si="14"/>
        <v>3.2480789231872205</v>
      </c>
      <c r="H29" s="50">
        <f t="shared" si="15"/>
        <v>2.1518316511569062</v>
      </c>
      <c r="I29" s="21">
        <f t="shared" si="16"/>
        <v>-33.750635312599087</v>
      </c>
      <c r="J29" s="21"/>
      <c r="K29" s="23" t="s">
        <v>45</v>
      </c>
      <c r="L29" s="24">
        <v>46.5</v>
      </c>
      <c r="M29" s="24">
        <v>10.956300000000001</v>
      </c>
      <c r="N29" s="24">
        <v>30</v>
      </c>
      <c r="O29" s="24">
        <v>10.3386</v>
      </c>
      <c r="P29" s="51">
        <f t="shared" si="17"/>
        <v>4.2441335122258428</v>
      </c>
      <c r="Q29" s="51">
        <f t="shared" si="18"/>
        <v>2.9017468516046661</v>
      </c>
      <c r="R29" s="25">
        <f t="shared" si="19"/>
        <v>-31.629227891965154</v>
      </c>
      <c r="S29" s="28">
        <f t="shared" si="20"/>
        <v>-2.1214074206339326</v>
      </c>
      <c r="T29" s="69" t="s">
        <v>328</v>
      </c>
      <c r="U29" s="70">
        <f>AVERAGE(S22:S31)/_xlfn.STDEV.S(S22:S31)</f>
        <v>-0.90356009555236572</v>
      </c>
      <c r="V29" s="72"/>
      <c r="W29" s="72"/>
    </row>
    <row r="30" spans="1:36" ht="15" customHeight="1">
      <c r="A30" s="18">
        <v>9</v>
      </c>
      <c r="B30" s="19" t="s">
        <v>47</v>
      </c>
      <c r="C30" s="20">
        <v>19.428599999999999</v>
      </c>
      <c r="D30" s="20">
        <v>6.0556999999999999</v>
      </c>
      <c r="E30" s="20">
        <v>7.1111000000000004</v>
      </c>
      <c r="F30" s="20">
        <v>15.714399999999999</v>
      </c>
      <c r="G30" s="50">
        <f t="shared" si="14"/>
        <v>3.2083161319087803</v>
      </c>
      <c r="H30" s="50">
        <f t="shared" si="15"/>
        <v>0.4525212543908772</v>
      </c>
      <c r="I30" s="21">
        <f t="shared" si="16"/>
        <v>-85.895365799826891</v>
      </c>
      <c r="J30" s="21"/>
      <c r="K30" s="23" t="s">
        <v>48</v>
      </c>
      <c r="L30" s="24">
        <v>59.1111</v>
      </c>
      <c r="M30" s="24">
        <v>13.23</v>
      </c>
      <c r="N30" s="24">
        <v>86.833299999999994</v>
      </c>
      <c r="O30" s="24">
        <v>26.953299999999999</v>
      </c>
      <c r="P30" s="51">
        <f t="shared" si="17"/>
        <v>4.4679591836734689</v>
      </c>
      <c r="Q30" s="51">
        <f t="shared" si="18"/>
        <v>3.2216203581750658</v>
      </c>
      <c r="R30" s="25">
        <f t="shared" si="19"/>
        <v>-27.895036061490782</v>
      </c>
      <c r="S30" s="28">
        <f t="shared" si="20"/>
        <v>-58.000329738336106</v>
      </c>
      <c r="T30" s="66" t="s">
        <v>330</v>
      </c>
      <c r="U30" s="71">
        <f>AVERAGE(S22:S31) - _xlfn.CONFIDENCE.T(0.05, _xlfn.STDEV.S(S22:S31), COUNT(S22:S31))</f>
        <v>-49.662903242582573</v>
      </c>
      <c r="V30" s="73"/>
      <c r="W30" s="73"/>
    </row>
    <row r="31" spans="1:36" ht="15.75" customHeight="1">
      <c r="A31" s="29">
        <v>10</v>
      </c>
      <c r="B31" s="30" t="s">
        <v>50</v>
      </c>
      <c r="C31" s="31">
        <v>30.083300000000001</v>
      </c>
      <c r="D31" s="31">
        <v>9.8224999999999998</v>
      </c>
      <c r="E31" s="31">
        <v>6.0833000000000004</v>
      </c>
      <c r="F31" s="31">
        <v>9.5641999999999996</v>
      </c>
      <c r="G31" s="52">
        <f t="shared" si="14"/>
        <v>3.0626927971494022</v>
      </c>
      <c r="H31" s="52">
        <f t="shared" si="15"/>
        <v>0.63604901612262399</v>
      </c>
      <c r="I31" s="32">
        <f t="shared" si="16"/>
        <v>-79.232359944339635</v>
      </c>
      <c r="J31" s="32"/>
      <c r="K31" s="34" t="s">
        <v>51</v>
      </c>
      <c r="L31" s="35">
        <v>47.444400000000002</v>
      </c>
      <c r="M31" s="35">
        <v>12.615600000000001</v>
      </c>
      <c r="N31" s="35">
        <v>21.25</v>
      </c>
      <c r="O31" s="35">
        <v>14.487500000000001</v>
      </c>
      <c r="P31" s="53">
        <f t="shared" si="17"/>
        <v>3.760772377056977</v>
      </c>
      <c r="Q31" s="53">
        <f t="shared" si="18"/>
        <v>1.4667817083692838</v>
      </c>
      <c r="R31" s="36">
        <f t="shared" si="19"/>
        <v>-60.997859979041699</v>
      </c>
      <c r="S31" s="39">
        <f t="shared" si="20"/>
        <v>-18.234499965297935</v>
      </c>
      <c r="T31" s="66" t="s">
        <v>329</v>
      </c>
      <c r="U31" s="71">
        <f>AVERAGE(S22:S31) + _xlfn.CONFIDENCE.T(0.05, _xlfn.STDEV.S(S22:S31), COUNT(S22:S31))</f>
        <v>-5.7734379127208584</v>
      </c>
      <c r="V31" s="73"/>
      <c r="W31" s="73"/>
    </row>
    <row r="33" spans="1:32" ht="15.75" customHeight="1">
      <c r="A33" s="4" t="s">
        <v>132</v>
      </c>
    </row>
    <row r="34" spans="1:32" ht="15" customHeight="1" thickBot="1">
      <c r="A34" s="5" t="s">
        <v>133</v>
      </c>
    </row>
    <row r="35" spans="1:32" ht="15" customHeight="1">
      <c r="A35" s="46" t="s">
        <v>4</v>
      </c>
      <c r="B35" s="64" t="s">
        <v>5</v>
      </c>
      <c r="C35" s="64"/>
      <c r="D35" s="64"/>
      <c r="E35" s="64"/>
      <c r="F35" s="64"/>
      <c r="G35" s="64"/>
      <c r="H35" s="64"/>
      <c r="I35" s="64"/>
      <c r="J35" s="64"/>
      <c r="K35" s="64"/>
      <c r="L35" s="64"/>
      <c r="M35" s="64"/>
      <c r="N35" s="64"/>
      <c r="O35" s="55"/>
      <c r="P35" s="65" t="s">
        <v>6</v>
      </c>
      <c r="Q35" s="65"/>
      <c r="R35" s="65"/>
      <c r="S35" s="65"/>
      <c r="T35" s="65"/>
      <c r="U35" s="65"/>
      <c r="V35" s="65"/>
      <c r="W35" s="65"/>
      <c r="X35" s="65"/>
      <c r="Y35" s="65"/>
      <c r="Z35" s="65"/>
      <c r="AA35" s="65"/>
      <c r="AB35" s="65"/>
      <c r="AC35" s="62" t="s">
        <v>112</v>
      </c>
      <c r="AD35" s="62"/>
      <c r="AE35" s="62"/>
      <c r="AF35" s="63"/>
    </row>
    <row r="36" spans="1:32" ht="24.75" customHeight="1" thickBot="1">
      <c r="A36" s="47" t="s">
        <v>8</v>
      </c>
      <c r="B36" s="48" t="s">
        <v>9</v>
      </c>
      <c r="C36" s="48" t="s">
        <v>134</v>
      </c>
      <c r="D36" s="48" t="s">
        <v>135</v>
      </c>
      <c r="E36" s="48" t="s">
        <v>136</v>
      </c>
      <c r="F36" s="48" t="s">
        <v>137</v>
      </c>
      <c r="G36" s="48" t="s">
        <v>138</v>
      </c>
      <c r="H36" s="48" t="s">
        <v>139</v>
      </c>
      <c r="I36" s="48" t="s">
        <v>140</v>
      </c>
      <c r="J36" s="48" t="s">
        <v>141</v>
      </c>
      <c r="K36" s="48" t="s">
        <v>142</v>
      </c>
      <c r="L36" s="48" t="s">
        <v>143</v>
      </c>
      <c r="M36" s="48" t="s">
        <v>144</v>
      </c>
      <c r="N36" s="48" t="s">
        <v>145</v>
      </c>
      <c r="O36" s="48"/>
      <c r="P36" s="48" t="s">
        <v>9</v>
      </c>
      <c r="Q36" s="48" t="s">
        <v>134</v>
      </c>
      <c r="R36" s="48" t="s">
        <v>135</v>
      </c>
      <c r="S36" s="48" t="s">
        <v>136</v>
      </c>
      <c r="T36" s="48" t="s">
        <v>137</v>
      </c>
      <c r="U36" s="48" t="s">
        <v>138</v>
      </c>
      <c r="V36" s="48" t="s">
        <v>139</v>
      </c>
      <c r="W36" s="48" t="s">
        <v>140</v>
      </c>
      <c r="X36" s="48" t="s">
        <v>141</v>
      </c>
      <c r="Y36" s="48" t="s">
        <v>142</v>
      </c>
      <c r="Z36" s="48" t="s">
        <v>143</v>
      </c>
      <c r="AA36" s="48" t="s">
        <v>144</v>
      </c>
      <c r="AB36" s="48" t="s">
        <v>145</v>
      </c>
      <c r="AC36" s="48" t="s">
        <v>146</v>
      </c>
      <c r="AD36" s="48" t="s">
        <v>147</v>
      </c>
      <c r="AE36" s="48" t="s">
        <v>148</v>
      </c>
      <c r="AF36" s="49" t="s">
        <v>149</v>
      </c>
    </row>
    <row r="37" spans="1:32" ht="15" customHeight="1">
      <c r="A37" s="7">
        <v>1</v>
      </c>
      <c r="B37" s="8" t="s">
        <v>23</v>
      </c>
      <c r="C37" s="9">
        <v>27</v>
      </c>
      <c r="D37" s="9">
        <v>30</v>
      </c>
      <c r="E37" s="10">
        <f t="shared" ref="E37:E46" si="21">IF(COUNT(C37,D37)&lt;2,"",(D37-C37)/C37*100)</f>
        <v>11.111111111111111</v>
      </c>
      <c r="F37" s="9">
        <v>-10.5</v>
      </c>
      <c r="G37" s="9">
        <v>-15.12</v>
      </c>
      <c r="H37" s="10">
        <f t="shared" ref="H37:H46" si="22">IF(COUNT(F37,G37)&lt;2,"",(ABS(G37)-ABS(F37))/ABS(F37)*100)</f>
        <v>43.999999999999993</v>
      </c>
      <c r="I37" s="9"/>
      <c r="J37" s="9"/>
      <c r="K37" s="10" t="str">
        <f t="shared" ref="K37:K46" si="23">IF(COUNT(I37,J37)&lt;2,"",(ABS(J37)-ABS(I37))/ABS(I37)*100)</f>
        <v/>
      </c>
      <c r="L37" s="9"/>
      <c r="M37" s="9"/>
      <c r="N37" s="10" t="str">
        <f t="shared" ref="N37:N46" si="24">IF(COUNT(L37,M37)&lt;2,"",(M37-L37)/L37*100)</f>
        <v/>
      </c>
      <c r="O37" s="10"/>
      <c r="P37" s="12" t="s">
        <v>24</v>
      </c>
      <c r="Q37" s="13">
        <v>51</v>
      </c>
      <c r="R37" s="13">
        <v>33</v>
      </c>
      <c r="S37" s="14">
        <f t="shared" ref="S37:S46" si="25">IF(COUNT(Q37,R37)&lt;2,"",(R37-Q37)/Q37*100)</f>
        <v>-35.294117647058826</v>
      </c>
      <c r="T37" s="13">
        <v>-10.38</v>
      </c>
      <c r="U37" s="13">
        <v>-8.39</v>
      </c>
      <c r="V37" s="14">
        <f t="shared" ref="V37:V46" si="26">IF(COUNT(T37,U37)&lt;2,"",(ABS(U37)-ABS(T37))/ABS(T37)*100)</f>
        <v>-19.171483622350674</v>
      </c>
      <c r="W37" s="13"/>
      <c r="X37" s="13"/>
      <c r="Y37" s="14" t="str">
        <f t="shared" ref="Y37:Y46" si="27">IF(COUNT(W37,X37)&lt;2,"",(ABS(X37)-ABS(W37))/ABS(W37)*100)</f>
        <v/>
      </c>
      <c r="Z37" s="13"/>
      <c r="AA37" s="13"/>
      <c r="AB37" s="14" t="str">
        <f t="shared" ref="AB37:AB46" si="28">IF(COUNT(Z37,AA37)&lt;2,"",(AA37-Z37)/Z37*100)</f>
        <v/>
      </c>
      <c r="AC37" s="16">
        <f t="shared" ref="AC37:AC46" si="29">IF(OR(E37="",S37=""),"",E37-S37)</f>
        <v>46.40522875816994</v>
      </c>
      <c r="AD37" s="16">
        <f t="shared" ref="AD37:AD46" si="30">IF(OR(H37="",V37=""),"",H37-V37)</f>
        <v>63.171483622350664</v>
      </c>
      <c r="AE37" s="16" t="str">
        <f t="shared" ref="AE37:AE46" si="31">IF(OR(K37="",Y37=""),"",K37-Y37)</f>
        <v/>
      </c>
      <c r="AF37" s="17" t="str">
        <f t="shared" ref="AF37:AF46" si="32">IF(OR(N37="",AB37=""),"",N37-AB37)</f>
        <v/>
      </c>
    </row>
    <row r="38" spans="1:32" ht="15" customHeight="1">
      <c r="A38" s="18">
        <v>2</v>
      </c>
      <c r="B38" s="19" t="s">
        <v>26</v>
      </c>
      <c r="C38" s="20">
        <v>41</v>
      </c>
      <c r="D38" s="20">
        <v>38</v>
      </c>
      <c r="E38" s="21">
        <f t="shared" si="21"/>
        <v>-7.3170731707317067</v>
      </c>
      <c r="F38" s="20">
        <v>-13.98</v>
      </c>
      <c r="G38" s="20">
        <v>-10.89</v>
      </c>
      <c r="H38" s="21">
        <f t="shared" si="22"/>
        <v>-22.10300429184549</v>
      </c>
      <c r="I38" s="20">
        <v>-6.56</v>
      </c>
      <c r="J38" s="20">
        <v>-5.0999999999999996</v>
      </c>
      <c r="K38" s="21">
        <f t="shared" si="23"/>
        <v>-22.256097560975611</v>
      </c>
      <c r="L38" s="20">
        <v>4.46</v>
      </c>
      <c r="M38" s="20">
        <v>1.65</v>
      </c>
      <c r="N38" s="21">
        <f t="shared" si="24"/>
        <v>-63.004484304932738</v>
      </c>
      <c r="O38" s="21"/>
      <c r="P38" s="23" t="s">
        <v>27</v>
      </c>
      <c r="Q38" s="24">
        <v>45</v>
      </c>
      <c r="R38" s="24">
        <v>47</v>
      </c>
      <c r="S38" s="25">
        <f t="shared" si="25"/>
        <v>4.4444444444444446</v>
      </c>
      <c r="T38" s="24">
        <v>-12.39</v>
      </c>
      <c r="U38" s="24">
        <v>-11.84</v>
      </c>
      <c r="V38" s="25">
        <f t="shared" si="26"/>
        <v>-4.4390637610976649</v>
      </c>
      <c r="W38" s="24">
        <v>-6.62</v>
      </c>
      <c r="X38" s="24">
        <v>-5.8</v>
      </c>
      <c r="Y38" s="25">
        <f t="shared" si="27"/>
        <v>-12.386706948640487</v>
      </c>
      <c r="Z38" s="24">
        <v>2.4700000000000002</v>
      </c>
      <c r="AA38" s="24">
        <v>3.11</v>
      </c>
      <c r="AB38" s="25">
        <f t="shared" si="28"/>
        <v>25.910931174089054</v>
      </c>
      <c r="AC38" s="27">
        <f t="shared" si="29"/>
        <v>-11.761517615176151</v>
      </c>
      <c r="AD38" s="27">
        <f t="shared" si="30"/>
        <v>-17.663940530747826</v>
      </c>
      <c r="AE38" s="27">
        <f t="shared" si="31"/>
        <v>-9.869390612335124</v>
      </c>
      <c r="AF38" s="28">
        <f t="shared" si="32"/>
        <v>-88.915415479021789</v>
      </c>
    </row>
    <row r="39" spans="1:32" ht="15" customHeight="1">
      <c r="A39" s="18">
        <v>3</v>
      </c>
      <c r="B39" s="19" t="s">
        <v>29</v>
      </c>
      <c r="C39" s="20">
        <v>46</v>
      </c>
      <c r="D39" s="20">
        <v>37</v>
      </c>
      <c r="E39" s="21">
        <f t="shared" si="21"/>
        <v>-19.565217391304348</v>
      </c>
      <c r="F39" s="20">
        <v>-8.76</v>
      </c>
      <c r="G39" s="20">
        <v>-5.58</v>
      </c>
      <c r="H39" s="21">
        <f t="shared" si="22"/>
        <v>-36.301369863013697</v>
      </c>
      <c r="I39" s="20">
        <v>-8.8800000000000008</v>
      </c>
      <c r="J39" s="20">
        <v>-8.6999999999999993</v>
      </c>
      <c r="K39" s="21">
        <f t="shared" si="23"/>
        <v>-2.0270270270270436</v>
      </c>
      <c r="L39" s="20">
        <v>1.86</v>
      </c>
      <c r="M39" s="20">
        <v>0.3</v>
      </c>
      <c r="N39" s="21">
        <f t="shared" si="24"/>
        <v>-83.870967741935488</v>
      </c>
      <c r="O39" s="21"/>
      <c r="P39" s="23" t="s">
        <v>30</v>
      </c>
      <c r="Q39" s="24">
        <v>39</v>
      </c>
      <c r="R39" s="24">
        <v>34</v>
      </c>
      <c r="S39" s="25">
        <f t="shared" si="25"/>
        <v>-12.820512820512819</v>
      </c>
      <c r="T39" s="24">
        <v>-17.55</v>
      </c>
      <c r="U39" s="24">
        <v>-12.8</v>
      </c>
      <c r="V39" s="25">
        <f t="shared" si="26"/>
        <v>-27.065527065527061</v>
      </c>
      <c r="W39" s="24">
        <v>-12.63</v>
      </c>
      <c r="X39" s="24">
        <v>-12.53</v>
      </c>
      <c r="Y39" s="25">
        <f t="shared" si="27"/>
        <v>-0.79176563737134931</v>
      </c>
      <c r="Z39" s="24">
        <v>2.8</v>
      </c>
      <c r="AA39" s="24">
        <v>2.75</v>
      </c>
      <c r="AB39" s="25">
        <f t="shared" si="28"/>
        <v>-1.7857142857142794</v>
      </c>
      <c r="AC39" s="27">
        <f t="shared" si="29"/>
        <v>-6.7447045707915283</v>
      </c>
      <c r="AD39" s="27">
        <f t="shared" si="30"/>
        <v>-9.2358427974866366</v>
      </c>
      <c r="AE39" s="27">
        <f t="shared" si="31"/>
        <v>-1.2352613896556943</v>
      </c>
      <c r="AF39" s="28">
        <f t="shared" si="32"/>
        <v>-82.08525345622121</v>
      </c>
    </row>
    <row r="40" spans="1:32" ht="15" customHeight="1">
      <c r="A40" s="18">
        <v>4</v>
      </c>
      <c r="B40" s="19" t="s">
        <v>32</v>
      </c>
      <c r="C40" s="20">
        <v>23</v>
      </c>
      <c r="D40" s="20">
        <v>6</v>
      </c>
      <c r="E40" s="21">
        <f t="shared" si="21"/>
        <v>-73.91304347826086</v>
      </c>
      <c r="F40" s="20">
        <v>-18.43</v>
      </c>
      <c r="G40" s="20">
        <v>-11.29</v>
      </c>
      <c r="H40" s="21">
        <f t="shared" si="22"/>
        <v>-38.741182854042329</v>
      </c>
      <c r="I40" s="20">
        <v>-10.130000000000001</v>
      </c>
      <c r="J40" s="20">
        <v>-11.63</v>
      </c>
      <c r="K40" s="21">
        <f t="shared" si="23"/>
        <v>14.807502467917077</v>
      </c>
      <c r="L40" s="20">
        <v>10.77</v>
      </c>
      <c r="M40" s="20">
        <v>2.4900000000000002</v>
      </c>
      <c r="N40" s="21">
        <f t="shared" si="24"/>
        <v>-76.880222841225617</v>
      </c>
      <c r="O40" s="21"/>
      <c r="P40" s="23" t="s">
        <v>33</v>
      </c>
      <c r="Q40" s="24">
        <v>47</v>
      </c>
      <c r="R40" s="24">
        <v>62</v>
      </c>
      <c r="S40" s="25">
        <f t="shared" si="25"/>
        <v>31.914893617021278</v>
      </c>
      <c r="T40" s="24">
        <v>-9.3699999999999992</v>
      </c>
      <c r="U40" s="24">
        <v>-14.25</v>
      </c>
      <c r="V40" s="25">
        <f t="shared" si="26"/>
        <v>52.081109925293504</v>
      </c>
      <c r="W40" s="24">
        <v>-12.36</v>
      </c>
      <c r="X40" s="24">
        <v>-10.43</v>
      </c>
      <c r="Y40" s="25">
        <f t="shared" si="27"/>
        <v>-15.614886731391584</v>
      </c>
      <c r="Z40" s="24">
        <v>3.85</v>
      </c>
      <c r="AA40" s="24">
        <v>2.4300000000000002</v>
      </c>
      <c r="AB40" s="25">
        <f t="shared" si="28"/>
        <v>-36.883116883116877</v>
      </c>
      <c r="AC40" s="27">
        <f t="shared" si="29"/>
        <v>-105.82793709528214</v>
      </c>
      <c r="AD40" s="27">
        <f t="shared" si="30"/>
        <v>-90.822292779335839</v>
      </c>
      <c r="AE40" s="27">
        <f t="shared" si="31"/>
        <v>30.422389199308661</v>
      </c>
      <c r="AF40" s="28">
        <f t="shared" si="32"/>
        <v>-39.99710595810874</v>
      </c>
    </row>
    <row r="41" spans="1:32" ht="15" customHeight="1">
      <c r="A41" s="18">
        <v>5</v>
      </c>
      <c r="B41" s="19" t="s">
        <v>35</v>
      </c>
      <c r="C41" s="20">
        <v>65</v>
      </c>
      <c r="D41" s="20">
        <v>69</v>
      </c>
      <c r="E41" s="21">
        <f t="shared" si="21"/>
        <v>6.1538461538461542</v>
      </c>
      <c r="F41" s="20">
        <v>-10.53</v>
      </c>
      <c r="G41" s="20">
        <v>-9.3699999999999992</v>
      </c>
      <c r="H41" s="21">
        <f t="shared" si="22"/>
        <v>-11.016144349477685</v>
      </c>
      <c r="I41" s="20">
        <v>-5.62</v>
      </c>
      <c r="J41" s="20">
        <v>-4.82</v>
      </c>
      <c r="K41" s="21">
        <f t="shared" si="23"/>
        <v>-14.234875444839853</v>
      </c>
      <c r="L41" s="20">
        <v>4.09</v>
      </c>
      <c r="M41" s="20">
        <v>1.4</v>
      </c>
      <c r="N41" s="21">
        <f t="shared" si="24"/>
        <v>-65.770171149144247</v>
      </c>
      <c r="O41" s="21"/>
      <c r="P41" s="23" t="s">
        <v>36</v>
      </c>
      <c r="Q41" s="24">
        <v>39</v>
      </c>
      <c r="R41" s="24">
        <v>43</v>
      </c>
      <c r="S41" s="25">
        <f t="shared" si="25"/>
        <v>10.256410256410255</v>
      </c>
      <c r="T41" s="24">
        <v>-14.19</v>
      </c>
      <c r="U41" s="24">
        <v>-11.84</v>
      </c>
      <c r="V41" s="25">
        <f t="shared" si="26"/>
        <v>-16.560958421423535</v>
      </c>
      <c r="W41" s="24">
        <v>-7.78</v>
      </c>
      <c r="X41" s="24">
        <v>-6.88</v>
      </c>
      <c r="Y41" s="25">
        <f t="shared" si="27"/>
        <v>-11.568123393316201</v>
      </c>
      <c r="Z41" s="24">
        <v>3.94</v>
      </c>
      <c r="AA41" s="24">
        <v>1.89</v>
      </c>
      <c r="AB41" s="25">
        <f t="shared" si="28"/>
        <v>-52.030456852791872</v>
      </c>
      <c r="AC41" s="27">
        <f t="shared" si="29"/>
        <v>-4.1025641025641013</v>
      </c>
      <c r="AD41" s="27">
        <f t="shared" si="30"/>
        <v>5.5448140719458507</v>
      </c>
      <c r="AE41" s="27">
        <f t="shared" si="31"/>
        <v>-2.6667520515236518</v>
      </c>
      <c r="AF41" s="28">
        <f t="shared" si="32"/>
        <v>-13.739714296352375</v>
      </c>
    </row>
    <row r="42" spans="1:32" ht="15" customHeight="1">
      <c r="A42" s="18">
        <v>6</v>
      </c>
      <c r="B42" s="19" t="s">
        <v>38</v>
      </c>
      <c r="C42" s="20">
        <v>31</v>
      </c>
      <c r="D42" s="20">
        <v>15</v>
      </c>
      <c r="E42" s="21">
        <f t="shared" si="21"/>
        <v>-51.612903225806448</v>
      </c>
      <c r="F42" s="20">
        <v>-31.94</v>
      </c>
      <c r="G42" s="20">
        <v>-15.75</v>
      </c>
      <c r="H42" s="21">
        <f t="shared" si="22"/>
        <v>-50.688791484032556</v>
      </c>
      <c r="I42" s="20">
        <v>-16.39</v>
      </c>
      <c r="J42" s="20">
        <v>-11.88</v>
      </c>
      <c r="K42" s="21">
        <f t="shared" si="23"/>
        <v>-27.516778523489933</v>
      </c>
      <c r="L42" s="20">
        <v>1.95</v>
      </c>
      <c r="M42" s="20">
        <v>0.67</v>
      </c>
      <c r="N42" s="21">
        <f t="shared" si="24"/>
        <v>-65.641025641025635</v>
      </c>
      <c r="O42" s="21"/>
      <c r="P42" s="23" t="s">
        <v>39</v>
      </c>
      <c r="Q42" s="24">
        <v>32</v>
      </c>
      <c r="R42" s="24">
        <v>56</v>
      </c>
      <c r="S42" s="25">
        <f t="shared" si="25"/>
        <v>75</v>
      </c>
      <c r="T42" s="24">
        <v>-26.18</v>
      </c>
      <c r="U42" s="24">
        <v>-21.88</v>
      </c>
      <c r="V42" s="25">
        <f t="shared" si="26"/>
        <v>-16.424751718869366</v>
      </c>
      <c r="W42" s="24">
        <v>-19.88</v>
      </c>
      <c r="X42" s="24">
        <v>-12.47</v>
      </c>
      <c r="Y42" s="25">
        <f t="shared" si="27"/>
        <v>-37.273641851106632</v>
      </c>
      <c r="Z42" s="24">
        <v>1.86</v>
      </c>
      <c r="AA42" s="24">
        <v>1.65</v>
      </c>
      <c r="AB42" s="25">
        <f t="shared" si="28"/>
        <v>-11.290322580645171</v>
      </c>
      <c r="AC42" s="27">
        <f t="shared" si="29"/>
        <v>-126.61290322580645</v>
      </c>
      <c r="AD42" s="27">
        <f t="shared" si="30"/>
        <v>-34.26403976516319</v>
      </c>
      <c r="AE42" s="27">
        <f t="shared" si="31"/>
        <v>9.7568633276166992</v>
      </c>
      <c r="AF42" s="28">
        <f t="shared" si="32"/>
        <v>-54.350703060380468</v>
      </c>
    </row>
    <row r="43" spans="1:32" ht="15" customHeight="1">
      <c r="A43" s="18">
        <v>7</v>
      </c>
      <c r="B43" s="19" t="s">
        <v>41</v>
      </c>
      <c r="C43" s="20">
        <v>40</v>
      </c>
      <c r="D43" s="20">
        <v>21</v>
      </c>
      <c r="E43" s="21">
        <f t="shared" si="21"/>
        <v>-47.5</v>
      </c>
      <c r="F43" s="20">
        <v>-19.5</v>
      </c>
      <c r="G43" s="20">
        <v>-16.3</v>
      </c>
      <c r="H43" s="21">
        <f t="shared" si="22"/>
        <v>-16.410256410256409</v>
      </c>
      <c r="I43" s="20">
        <v>-19.07</v>
      </c>
      <c r="J43" s="20">
        <v>-23.44</v>
      </c>
      <c r="K43" s="21">
        <f t="shared" si="23"/>
        <v>22.915574200314634</v>
      </c>
      <c r="L43" s="20">
        <v>0.92</v>
      </c>
      <c r="M43" s="20">
        <v>0.57999999999999996</v>
      </c>
      <c r="N43" s="21">
        <f t="shared" si="24"/>
        <v>-36.956521739130444</v>
      </c>
      <c r="O43" s="21"/>
      <c r="P43" s="23" t="s">
        <v>42</v>
      </c>
      <c r="Q43" s="24">
        <v>51</v>
      </c>
      <c r="R43" s="24">
        <v>64</v>
      </c>
      <c r="S43" s="25">
        <f t="shared" si="25"/>
        <v>25.490196078431371</v>
      </c>
      <c r="T43" s="24">
        <v>-16.88</v>
      </c>
      <c r="U43" s="24">
        <v>-16.2</v>
      </c>
      <c r="V43" s="25">
        <f t="shared" si="26"/>
        <v>-4.0284360189573443</v>
      </c>
      <c r="W43" s="24">
        <v>-11.96</v>
      </c>
      <c r="X43" s="24">
        <v>-16.12</v>
      </c>
      <c r="Y43" s="25">
        <f t="shared" si="27"/>
        <v>34.782608695652172</v>
      </c>
      <c r="Z43" s="24">
        <v>0.73</v>
      </c>
      <c r="AA43" s="24">
        <v>0.79</v>
      </c>
      <c r="AB43" s="25">
        <f t="shared" si="28"/>
        <v>8.2191780821917888</v>
      </c>
      <c r="AC43" s="27">
        <f t="shared" si="29"/>
        <v>-72.990196078431367</v>
      </c>
      <c r="AD43" s="27">
        <f t="shared" si="30"/>
        <v>-12.381820391299065</v>
      </c>
      <c r="AE43" s="27">
        <f t="shared" si="31"/>
        <v>-11.867034495337538</v>
      </c>
      <c r="AF43" s="28">
        <f t="shared" si="32"/>
        <v>-45.175699821322233</v>
      </c>
    </row>
    <row r="44" spans="1:32" ht="15" customHeight="1">
      <c r="A44" s="18">
        <v>8</v>
      </c>
      <c r="B44" s="19" t="s">
        <v>44</v>
      </c>
      <c r="C44" s="20">
        <v>19</v>
      </c>
      <c r="D44" s="20">
        <v>0</v>
      </c>
      <c r="E44" s="21">
        <f t="shared" si="21"/>
        <v>-100</v>
      </c>
      <c r="F44" s="20">
        <v>-31.92</v>
      </c>
      <c r="G44" s="20">
        <v>-10.01</v>
      </c>
      <c r="H44" s="21">
        <f t="shared" si="22"/>
        <v>-68.640350877192986</v>
      </c>
      <c r="I44" s="20">
        <v>-7.48</v>
      </c>
      <c r="J44" s="20">
        <v>-6.96</v>
      </c>
      <c r="K44" s="21">
        <f t="shared" si="23"/>
        <v>-6.9518716577540163</v>
      </c>
      <c r="L44" s="20">
        <v>1.19</v>
      </c>
      <c r="M44" s="20">
        <v>0.37</v>
      </c>
      <c r="N44" s="21">
        <f t="shared" si="24"/>
        <v>-68.907563025210081</v>
      </c>
      <c r="O44" s="21"/>
      <c r="P44" s="23" t="s">
        <v>45</v>
      </c>
      <c r="Q44" s="24">
        <v>27</v>
      </c>
      <c r="R44" s="24">
        <v>20</v>
      </c>
      <c r="S44" s="25">
        <f t="shared" si="25"/>
        <v>-25.925925925925924</v>
      </c>
      <c r="T44" s="24">
        <v>-17.64</v>
      </c>
      <c r="U44" s="24">
        <v>-13.03</v>
      </c>
      <c r="V44" s="25">
        <f t="shared" si="26"/>
        <v>-26.133786848072571</v>
      </c>
      <c r="W44" s="24">
        <v>-9.3699999999999992</v>
      </c>
      <c r="X44" s="24">
        <v>-7.05</v>
      </c>
      <c r="Y44" s="25">
        <f t="shared" si="27"/>
        <v>-24.7598719316969</v>
      </c>
      <c r="Z44" s="24">
        <v>1.5</v>
      </c>
      <c r="AA44" s="24">
        <v>1.31</v>
      </c>
      <c r="AB44" s="25">
        <f t="shared" si="28"/>
        <v>-12.666666666666663</v>
      </c>
      <c r="AC44" s="27">
        <f t="shared" si="29"/>
        <v>-74.074074074074076</v>
      </c>
      <c r="AD44" s="27">
        <f t="shared" si="30"/>
        <v>-42.506564029120412</v>
      </c>
      <c r="AE44" s="27">
        <f t="shared" si="31"/>
        <v>17.808000273942884</v>
      </c>
      <c r="AF44" s="28">
        <f t="shared" si="32"/>
        <v>-56.240896358543417</v>
      </c>
    </row>
    <row r="45" spans="1:32" ht="15" customHeight="1">
      <c r="A45" s="18">
        <v>9</v>
      </c>
      <c r="B45" s="19" t="s">
        <v>47</v>
      </c>
      <c r="C45" s="20">
        <v>36</v>
      </c>
      <c r="D45" s="20">
        <v>8</v>
      </c>
      <c r="E45" s="21">
        <f t="shared" si="21"/>
        <v>-77.777777777777786</v>
      </c>
      <c r="F45" s="20">
        <v>-10.28</v>
      </c>
      <c r="G45" s="20">
        <v>-7.11</v>
      </c>
      <c r="H45" s="21">
        <f t="shared" si="22"/>
        <v>-30.836575875486371</v>
      </c>
      <c r="I45" s="20">
        <v>-5.83</v>
      </c>
      <c r="J45" s="20">
        <v>-4.03</v>
      </c>
      <c r="K45" s="21">
        <f t="shared" si="23"/>
        <v>-30.874785591766717</v>
      </c>
      <c r="L45" s="20">
        <v>1.1599999999999999</v>
      </c>
      <c r="M45" s="20">
        <v>0.33</v>
      </c>
      <c r="N45" s="21">
        <f t="shared" si="24"/>
        <v>-71.551724137931032</v>
      </c>
      <c r="O45" s="21"/>
      <c r="P45" s="23" t="s">
        <v>48</v>
      </c>
      <c r="Q45" s="24">
        <v>23</v>
      </c>
      <c r="R45" s="24">
        <v>14</v>
      </c>
      <c r="S45" s="25">
        <f t="shared" si="25"/>
        <v>-39.130434782608695</v>
      </c>
      <c r="T45" s="24">
        <v>-11.23</v>
      </c>
      <c r="U45" s="24">
        <v>-9.64</v>
      </c>
      <c r="V45" s="25">
        <f t="shared" si="26"/>
        <v>-14.158504007123774</v>
      </c>
      <c r="W45" s="24">
        <v>-9.0299999999999994</v>
      </c>
      <c r="X45" s="24">
        <v>-4.3600000000000003</v>
      </c>
      <c r="Y45" s="25">
        <f t="shared" si="27"/>
        <v>-51.716500553709857</v>
      </c>
      <c r="Z45" s="24">
        <v>1.86</v>
      </c>
      <c r="AA45" s="24">
        <v>1.62</v>
      </c>
      <c r="AB45" s="25">
        <f t="shared" si="28"/>
        <v>-12.903225806451612</v>
      </c>
      <c r="AC45" s="27">
        <f t="shared" si="29"/>
        <v>-38.64734299516909</v>
      </c>
      <c r="AD45" s="27">
        <f t="shared" si="30"/>
        <v>-16.678071868362597</v>
      </c>
      <c r="AE45" s="27">
        <f t="shared" si="31"/>
        <v>20.84171496194314</v>
      </c>
      <c r="AF45" s="28">
        <f t="shared" si="32"/>
        <v>-58.648498331479416</v>
      </c>
    </row>
    <row r="46" spans="1:32" ht="15.75" customHeight="1">
      <c r="A46" s="29">
        <v>10</v>
      </c>
      <c r="B46" s="30" t="s">
        <v>50</v>
      </c>
      <c r="C46" s="31">
        <v>21</v>
      </c>
      <c r="D46" s="31">
        <v>0</v>
      </c>
      <c r="E46" s="32">
        <f t="shared" si="21"/>
        <v>-100</v>
      </c>
      <c r="F46" s="31">
        <v>-13.03</v>
      </c>
      <c r="G46" s="31">
        <v>-12.76</v>
      </c>
      <c r="H46" s="32">
        <f t="shared" si="22"/>
        <v>-2.0721412125863359</v>
      </c>
      <c r="I46" s="31">
        <v>-6.81</v>
      </c>
      <c r="J46" s="31">
        <v>-5.68</v>
      </c>
      <c r="K46" s="32">
        <f t="shared" si="23"/>
        <v>-16.593245227606459</v>
      </c>
      <c r="L46" s="31">
        <v>1.92</v>
      </c>
      <c r="M46" s="31">
        <v>1.46</v>
      </c>
      <c r="N46" s="32">
        <f t="shared" si="24"/>
        <v>-23.958333333333332</v>
      </c>
      <c r="O46" s="32"/>
      <c r="P46" s="34" t="s">
        <v>51</v>
      </c>
      <c r="Q46" s="35">
        <v>23</v>
      </c>
      <c r="R46" s="35">
        <v>34</v>
      </c>
      <c r="S46" s="36">
        <f t="shared" si="25"/>
        <v>47.826086956521742</v>
      </c>
      <c r="T46" s="35">
        <v>-8.48</v>
      </c>
      <c r="U46" s="35">
        <v>-9.34</v>
      </c>
      <c r="V46" s="36">
        <f t="shared" si="26"/>
        <v>10.141509433962256</v>
      </c>
      <c r="W46" s="35">
        <v>-6.44</v>
      </c>
      <c r="X46" s="35">
        <v>-5.18</v>
      </c>
      <c r="Y46" s="36">
        <f t="shared" si="27"/>
        <v>-19.565217391304358</v>
      </c>
      <c r="Z46" s="35">
        <v>1.28</v>
      </c>
      <c r="AA46" s="35">
        <v>0.21</v>
      </c>
      <c r="AB46" s="36">
        <f t="shared" si="28"/>
        <v>-83.59375</v>
      </c>
      <c r="AC46" s="38">
        <f t="shared" si="29"/>
        <v>-147.82608695652175</v>
      </c>
      <c r="AD46" s="38">
        <f t="shared" si="30"/>
        <v>-12.213650646548592</v>
      </c>
      <c r="AE46" s="38">
        <f t="shared" si="31"/>
        <v>2.9719721636978988</v>
      </c>
      <c r="AF46" s="39">
        <f t="shared" si="32"/>
        <v>59.635416666666671</v>
      </c>
    </row>
    <row r="47" spans="1:32">
      <c r="AB47" s="69" t="s">
        <v>328</v>
      </c>
      <c r="AC47" s="70">
        <f>AVERAGE(AC37:AC46)/_xlfn.STDEV.S(AC37:AC46)</f>
        <v>-0.87762523669130865</v>
      </c>
      <c r="AD47" s="70">
        <f t="shared" ref="AD47:AF47" si="33">AVERAGE(AD37:AD46)/_xlfn.STDEV.S(AD37:AD46)</f>
        <v>-0.43231023289846321</v>
      </c>
      <c r="AE47" s="70">
        <f t="shared" si="33"/>
        <v>0.43094702390854428</v>
      </c>
      <c r="AF47" s="70">
        <f t="shared" si="33"/>
        <v>-0.95546365912687803</v>
      </c>
    </row>
    <row r="48" spans="1:32" ht="15.75" customHeight="1">
      <c r="A48" s="4" t="s">
        <v>88</v>
      </c>
      <c r="AB48" s="66" t="s">
        <v>330</v>
      </c>
      <c r="AC48" s="71">
        <f>AVERAGE(AC37:AC46) - _xlfn.CONFIDENCE.T(0.05, _xlfn.STDEV.S(AC37:AC46), COUNT(AC37:AC46))</f>
        <v>-98.411755269309623</v>
      </c>
      <c r="AD48" s="71">
        <f t="shared" ref="AD48:AF48" si="34">AVERAGE(AD37:AD46) - _xlfn.CONFIDENCE.T(0.05, _xlfn.STDEV.S(AD37:AD46), COUNT(AD37:AD46))</f>
        <v>-44.3472522771971</v>
      </c>
      <c r="AE48" s="71">
        <f t="shared" si="34"/>
        <v>-4.8903297115548625</v>
      </c>
      <c r="AF48" s="71">
        <f t="shared" si="34"/>
        <v>-76.093223999849343</v>
      </c>
    </row>
    <row r="49" spans="1:32" ht="15" customHeight="1">
      <c r="A49" s="5" t="s">
        <v>150</v>
      </c>
      <c r="AB49" s="66" t="s">
        <v>329</v>
      </c>
      <c r="AC49" s="71">
        <f>AVERAGE(AC37:AC46) + _xlfn.CONFIDENCE.T(0.05, _xlfn.STDEV.S(AC37:AC46), COUNT(AC37:AC46))</f>
        <v>-10.024664321819706</v>
      </c>
      <c r="AD49" s="71">
        <f t="shared" ref="AD49:AF49" si="35">AVERAGE(AD37:AD46) + _xlfn.CONFIDENCE.T(0.05, _xlfn.STDEV.S(AD37:AD46), COUNT(AD37:AD46))</f>
        <v>10.937267254443572</v>
      </c>
      <c r="AE49" s="71">
        <f t="shared" si="35"/>
        <v>17.37088557325648</v>
      </c>
      <c r="AF49" s="71">
        <f t="shared" si="35"/>
        <v>-8.2440804656535249</v>
      </c>
    </row>
    <row r="50" spans="1:32" ht="51" customHeight="1">
      <c r="A50" s="6" t="s">
        <v>90</v>
      </c>
      <c r="B50" s="6" t="s">
        <v>91</v>
      </c>
      <c r="C50" s="6" t="s">
        <v>92</v>
      </c>
      <c r="D50" s="6" t="s">
        <v>93</v>
      </c>
      <c r="E50" s="6" t="s">
        <v>94</v>
      </c>
      <c r="F50" s="6" t="s">
        <v>95</v>
      </c>
      <c r="G50" s="6" t="s">
        <v>96</v>
      </c>
      <c r="H50" s="6" t="s">
        <v>97</v>
      </c>
      <c r="I50" s="6" t="s">
        <v>98</v>
      </c>
      <c r="J50" s="6" t="s">
        <v>99</v>
      </c>
      <c r="K50" s="6" t="s">
        <v>100</v>
      </c>
    </row>
    <row r="51" spans="1:32" ht="108" customHeight="1">
      <c r="A51" s="40" t="s">
        <v>151</v>
      </c>
      <c r="B51" s="41" t="s">
        <v>152</v>
      </c>
      <c r="C51" s="42">
        <f>AVERAGE(I7:I16)</f>
        <v>-41.292917244941059</v>
      </c>
      <c r="D51" s="42">
        <f>STDEV(I7:I16)/SQRT(COUNT(I7:I16))</f>
        <v>6.3974187918923837</v>
      </c>
      <c r="E51" s="42">
        <f>AVERAGE(U7:U16)</f>
        <v>-11.17835945928368</v>
      </c>
      <c r="F51" s="42">
        <f>STDEV(U7:U16)/SQRT(COUNT(U7:U16))</f>
        <v>10.776907154916866</v>
      </c>
      <c r="G51" s="41">
        <f>COUNT(Y7:Y16)</f>
        <v>10</v>
      </c>
      <c r="H51" s="42">
        <f>AVERAGE(Y7:Y16)/(STDEV(Y7:Y16)/SQRT(COUNT(Y7:Y16)))</f>
        <v>-2.3787141222259658</v>
      </c>
      <c r="I51" s="41">
        <f>COUNT(Y7:Y16)-1</f>
        <v>9</v>
      </c>
      <c r="J51" s="43">
        <f>TDIST(ABS(H51),I51,2)</f>
        <v>4.1314676861441899E-2</v>
      </c>
      <c r="K51" s="44" t="s">
        <v>153</v>
      </c>
    </row>
    <row r="52" spans="1:32" ht="108" customHeight="1">
      <c r="A52" s="40" t="s">
        <v>154</v>
      </c>
      <c r="B52" s="41" t="s">
        <v>155</v>
      </c>
      <c r="C52" s="42">
        <f>AVERAGE(L7:L16)</f>
        <v>91.883262587492965</v>
      </c>
      <c r="D52" s="42">
        <f>STDEV(L7:L16)/SQRT(COUNT(L7:L16))</f>
        <v>23.880073365018763</v>
      </c>
      <c r="E52" s="42">
        <f>AVERAGE(X7:X16)</f>
        <v>11.031227039280513</v>
      </c>
      <c r="F52" s="42">
        <f>STDEV(X7:X16)/SQRT(COUNT(X7:X16))</f>
        <v>15.586826638736461</v>
      </c>
      <c r="G52" s="41">
        <f>COUNT(Z7:Z16)</f>
        <v>10</v>
      </c>
      <c r="H52" s="42">
        <f>AVERAGE(Z7:Z16)/(STDEV(Z7:Z16)/SQRT(COUNT(Z7:Z16)))</f>
        <v>3.094153801439159</v>
      </c>
      <c r="I52" s="41">
        <f>COUNT(Z7:Z16)-1</f>
        <v>9</v>
      </c>
      <c r="J52" s="43">
        <f>TDIST(ABS(H52),I52,2)</f>
        <v>1.28430626877192E-2</v>
      </c>
      <c r="K52" s="44" t="s">
        <v>156</v>
      </c>
    </row>
    <row r="53" spans="1:32" ht="108" customHeight="1">
      <c r="A53" s="40" t="s">
        <v>157</v>
      </c>
      <c r="B53" s="41" t="s">
        <v>158</v>
      </c>
      <c r="C53" s="42">
        <v>-56.030312486037801</v>
      </c>
      <c r="D53" s="42">
        <v>8.7037279675314192</v>
      </c>
      <c r="E53" s="42">
        <v>-28.312141908386099</v>
      </c>
      <c r="F53" s="42">
        <v>6.7112107040023599</v>
      </c>
      <c r="G53" s="41">
        <v>10</v>
      </c>
      <c r="H53" s="42">
        <v>-2.8573079047848502</v>
      </c>
      <c r="I53" s="41">
        <v>9</v>
      </c>
      <c r="J53" s="43">
        <v>1.8863017960739501E-2</v>
      </c>
      <c r="K53" s="44" t="s">
        <v>159</v>
      </c>
    </row>
    <row r="54" spans="1:32" ht="108" customHeight="1">
      <c r="A54" s="40" t="s">
        <v>160</v>
      </c>
      <c r="B54" s="41" t="s">
        <v>161</v>
      </c>
      <c r="C54" s="42">
        <f>AVERAGE(E37:E46)</f>
        <v>-46.042105777892388</v>
      </c>
      <c r="D54" s="42">
        <f>STDEV(E37:E46)/SQRT(COUNT(E37:E46))</f>
        <v>13.262969062184764</v>
      </c>
      <c r="E54" s="42">
        <f>AVERAGE(S37:S46)</f>
        <v>8.1761040176722819</v>
      </c>
      <c r="F54" s="42">
        <f>STDEV(S37:S46)/SQRT(COUNT(S37:S46))</f>
        <v>11.8558425558517</v>
      </c>
      <c r="G54" s="41">
        <f>COUNT(AC37:AC46)</f>
        <v>10</v>
      </c>
      <c r="H54" s="42">
        <f>AVERAGE(AC37:AC46)/(STDEV(AC37:AC46)/SQRT(COUNT(AC37:AC46)))</f>
        <v>-2.7752946799889116</v>
      </c>
      <c r="I54" s="41">
        <f>COUNT(AC37:AC46)-1</f>
        <v>9</v>
      </c>
      <c r="J54" s="43">
        <f>TDIST(ABS(H54),I54,2)</f>
        <v>2.1566013950860982E-2</v>
      </c>
      <c r="K54" s="44" t="s">
        <v>162</v>
      </c>
    </row>
    <row r="55" spans="1:32" ht="108" customHeight="1">
      <c r="A55" s="40" t="s">
        <v>163</v>
      </c>
      <c r="B55" s="41" t="s">
        <v>164</v>
      </c>
      <c r="C55" s="42">
        <f>AVERAGE(N37:N46)</f>
        <v>-61.837890434874289</v>
      </c>
      <c r="D55" s="42">
        <f>STDEV(N37:N46)/SQRT(COUNT(N37:N46))</f>
        <v>6.391507016953871</v>
      </c>
      <c r="E55" s="42">
        <f>AVERAGE(AB37:AB46)</f>
        <v>-19.669238202122848</v>
      </c>
      <c r="F55" s="42">
        <f>STDEV(AB37:AB46)/SQRT(COUNT(AB37:AB46))</f>
        <v>11.036597257733066</v>
      </c>
      <c r="G55" s="41">
        <f>COUNT(AF37:AF46)</f>
        <v>9</v>
      </c>
      <c r="H55" s="42">
        <f>AVERAGE(AF37:AF46)/(STDEV(AF37:AF46)/SQRT(COUNT(AF37:AF46)))</f>
        <v>-2.8663909773806342</v>
      </c>
      <c r="I55" s="41">
        <f>COUNT(AF37:AF46)-1</f>
        <v>8</v>
      </c>
      <c r="J55" s="43">
        <f>TDIST(ABS(H55),I55,2)</f>
        <v>2.0944721136788785E-2</v>
      </c>
      <c r="K55" s="44" t="s">
        <v>165</v>
      </c>
    </row>
    <row r="56" spans="1:32" ht="84" customHeight="1">
      <c r="A56" s="40" t="s">
        <v>166</v>
      </c>
      <c r="B56" s="41" t="s">
        <v>167</v>
      </c>
      <c r="C56" s="42">
        <f>AVERAGE(H37:H46)</f>
        <v>-23.280981721793388</v>
      </c>
      <c r="D56" s="42">
        <f>STDEV(H37:H46)/SQRT(COUNT(H37:H46))</f>
        <v>9.6895487142055039</v>
      </c>
      <c r="E56" s="42">
        <f>AVERAGE(V37:V46)</f>
        <v>-6.5759892104166227</v>
      </c>
      <c r="F56" s="42">
        <f>STDEV(V37:V46)/SQRT(COUNT(V37:V46))</f>
        <v>7.4134666285589175</v>
      </c>
      <c r="G56" s="41">
        <f>COUNT(AD37:AD46)</f>
        <v>10</v>
      </c>
      <c r="H56" s="42">
        <f>AVERAGE(AD37:AD46)/(STDEV(AD37:AD46)/SQRT(COUNT(AD37:AD46)))</f>
        <v>-1.3670849917569994</v>
      </c>
      <c r="I56" s="41">
        <f>COUNT(AD37:AD46)-1</f>
        <v>9</v>
      </c>
      <c r="J56" s="43">
        <f>TDIST(ABS(H56),I56,2)</f>
        <v>0.20476884382121543</v>
      </c>
      <c r="K56" s="44" t="s">
        <v>168</v>
      </c>
    </row>
    <row r="57" spans="1:32" ht="84" customHeight="1">
      <c r="A57" s="40" t="s">
        <v>166</v>
      </c>
      <c r="B57" s="41" t="s">
        <v>169</v>
      </c>
      <c r="C57" s="42">
        <f>AVERAGE(K37:K46)</f>
        <v>-9.192400485025324</v>
      </c>
      <c r="D57" s="42">
        <f>STDEV(K37:K46)/SQRT(COUNT(K37:K46))</f>
        <v>6.1464169990570854</v>
      </c>
      <c r="E57" s="42">
        <f>AVERAGE(Y37:Y46)</f>
        <v>-15.432678415876133</v>
      </c>
      <c r="F57" s="42">
        <f>STDEV(Y37:Y46)/SQRT(COUNT(Y37:Y46))</f>
        <v>8.0431088207950534</v>
      </c>
      <c r="G57" s="41">
        <f>COUNT(AE37:AE46)</f>
        <v>9</v>
      </c>
      <c r="H57" s="42">
        <f>AVERAGE(AE37:AE46)/(STDEV(AE37:AE46)/SQRT(COUNT(AE37:AE46)))</f>
        <v>1.2928410717256329</v>
      </c>
      <c r="I57" s="41">
        <f>COUNT(AE37:AE46)-1</f>
        <v>8</v>
      </c>
      <c r="J57" s="43">
        <f>TDIST(ABS(H57),I57,2)</f>
        <v>0.23215096018945866</v>
      </c>
      <c r="K57" s="44" t="s">
        <v>170</v>
      </c>
    </row>
  </sheetData>
  <mergeCells count="8">
    <mergeCell ref="B35:N35"/>
    <mergeCell ref="AC35:AF35"/>
    <mergeCell ref="N5:X5"/>
    <mergeCell ref="P35:AB35"/>
    <mergeCell ref="B5:L5"/>
    <mergeCell ref="Y5:Z5"/>
    <mergeCell ref="B20:I20"/>
    <mergeCell ref="J20:Q20"/>
  </mergeCells>
  <phoneticPr fontId="12"/>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64"/>
  <sheetViews>
    <sheetView zoomScaleNormal="100" workbookViewId="0">
      <pane xSplit="1" ySplit="6" topLeftCell="B7" activePane="bottomRight" state="frozen"/>
      <selection pane="topRight" activeCell="B1" sqref="B1"/>
      <selection pane="bottomLeft" activeCell="A47" sqref="A47"/>
      <selection pane="bottomRight" activeCell="Z33" sqref="Z33"/>
    </sheetView>
  </sheetViews>
  <sheetFormatPr defaultColWidth="8.7109375" defaultRowHeight="15"/>
  <cols>
    <col min="1" max="1" width="8" customWidth="1"/>
    <col min="2" max="26" width="9.5703125" customWidth="1"/>
  </cols>
  <sheetData>
    <row r="1" spans="1:25" ht="18" customHeight="1">
      <c r="A1" s="2" t="s">
        <v>171</v>
      </c>
    </row>
    <row r="3" spans="1:25" ht="15.75" customHeight="1">
      <c r="A3" s="4" t="s">
        <v>172</v>
      </c>
    </row>
    <row r="4" spans="1:25" ht="15" customHeight="1" thickBot="1">
      <c r="A4" s="5" t="s">
        <v>173</v>
      </c>
    </row>
    <row r="5" spans="1:25" ht="15" customHeight="1">
      <c r="A5" s="46" t="s">
        <v>4</v>
      </c>
      <c r="B5" s="64" t="s">
        <v>5</v>
      </c>
      <c r="C5" s="64"/>
      <c r="D5" s="64"/>
      <c r="E5" s="64"/>
      <c r="F5" s="64"/>
      <c r="G5" s="64"/>
      <c r="H5" s="64"/>
      <c r="I5" s="64"/>
      <c r="J5" s="64"/>
      <c r="K5" s="64"/>
      <c r="L5" s="64"/>
      <c r="M5" s="65" t="s">
        <v>6</v>
      </c>
      <c r="N5" s="65"/>
      <c r="O5" s="65"/>
      <c r="P5" s="65"/>
      <c r="Q5" s="65"/>
      <c r="R5" s="65"/>
      <c r="S5" s="65"/>
      <c r="T5" s="65"/>
      <c r="U5" s="65"/>
      <c r="V5" s="65"/>
      <c r="W5" s="62" t="s">
        <v>112</v>
      </c>
      <c r="X5" s="62"/>
      <c r="Y5" s="63"/>
    </row>
    <row r="6" spans="1:25" ht="24.75" customHeight="1" thickBot="1">
      <c r="A6" s="47" t="s">
        <v>8</v>
      </c>
      <c r="B6" s="48" t="s">
        <v>9</v>
      </c>
      <c r="C6" s="48" t="s">
        <v>174</v>
      </c>
      <c r="D6" s="48" t="s">
        <v>175</v>
      </c>
      <c r="E6" s="48" t="s">
        <v>176</v>
      </c>
      <c r="F6" s="48" t="s">
        <v>177</v>
      </c>
      <c r="G6" s="48" t="s">
        <v>178</v>
      </c>
      <c r="H6" s="48" t="s">
        <v>179</v>
      </c>
      <c r="I6" s="48" t="s">
        <v>180</v>
      </c>
      <c r="J6" s="48" t="s">
        <v>181</v>
      </c>
      <c r="K6" s="48" t="s">
        <v>182</v>
      </c>
      <c r="L6" s="48"/>
      <c r="M6" s="48" t="s">
        <v>9</v>
      </c>
      <c r="N6" s="48" t="s">
        <v>174</v>
      </c>
      <c r="O6" s="48" t="s">
        <v>175</v>
      </c>
      <c r="P6" s="48" t="s">
        <v>176</v>
      </c>
      <c r="Q6" s="48" t="s">
        <v>177</v>
      </c>
      <c r="R6" s="48" t="s">
        <v>178</v>
      </c>
      <c r="S6" s="48" t="s">
        <v>179</v>
      </c>
      <c r="T6" s="48" t="s">
        <v>180</v>
      </c>
      <c r="U6" s="48" t="s">
        <v>181</v>
      </c>
      <c r="V6" s="48" t="s">
        <v>182</v>
      </c>
      <c r="W6" s="48" t="s">
        <v>183</v>
      </c>
      <c r="X6" s="48" t="s">
        <v>184</v>
      </c>
      <c r="Y6" s="49" t="s">
        <v>185</v>
      </c>
    </row>
    <row r="7" spans="1:25" ht="15" customHeight="1">
      <c r="A7" s="18" t="s">
        <v>22</v>
      </c>
      <c r="B7" s="8" t="s">
        <v>23</v>
      </c>
      <c r="C7" s="50">
        <v>14.3057</v>
      </c>
      <c r="D7" s="50">
        <v>19.8614</v>
      </c>
      <c r="E7" s="50">
        <v>14.765000000000001</v>
      </c>
      <c r="F7" s="50">
        <v>23.83</v>
      </c>
      <c r="G7" s="50">
        <f t="shared" ref="G7:G28" si="0">C7+D7</f>
        <v>34.167099999999998</v>
      </c>
      <c r="H7" s="50">
        <f t="shared" ref="H7:H28" si="1">E7+F7</f>
        <v>38.594999999999999</v>
      </c>
      <c r="I7" s="21">
        <f t="shared" ref="I7:I28" si="2">(H7-G7)/G7*100</f>
        <v>12.959542952138174</v>
      </c>
      <c r="J7" s="21">
        <f t="shared" ref="J7:J28" si="3">(E7-C7)/C7*100</f>
        <v>3.2106083589058954</v>
      </c>
      <c r="K7" s="21">
        <f t="shared" ref="K7:K28" si="4">(F7-D7)/D7*100</f>
        <v>19.98147159817535</v>
      </c>
      <c r="L7" s="20"/>
      <c r="M7" s="12" t="s">
        <v>24</v>
      </c>
      <c r="N7" s="51">
        <v>4.9573</v>
      </c>
      <c r="O7" s="51">
        <v>15.7682</v>
      </c>
      <c r="P7" s="51">
        <v>11.545</v>
      </c>
      <c r="Q7" s="51">
        <v>23.23</v>
      </c>
      <c r="R7" s="51">
        <f t="shared" ref="R7:R28" si="5">N7+O7</f>
        <v>20.7255</v>
      </c>
      <c r="S7" s="51">
        <f t="shared" ref="S7:S28" si="6">P7+Q7</f>
        <v>34.774999999999999</v>
      </c>
      <c r="T7" s="25">
        <f t="shared" ref="T7:T28" si="7">(S7-R7)/R7*100</f>
        <v>67.788473136956881</v>
      </c>
      <c r="U7" s="25">
        <f t="shared" ref="U7:U28" si="8">(P7-N7)/N7*100</f>
        <v>132.88887095798117</v>
      </c>
      <c r="V7" s="25">
        <f t="shared" ref="V7:V28" si="9">(Q7-O7)/O7*100</f>
        <v>47.32182493880088</v>
      </c>
      <c r="W7" s="27">
        <f t="shared" ref="W7:W28" si="10">I7-T7</f>
        <v>-54.828930184818709</v>
      </c>
      <c r="X7" s="27">
        <f t="shared" ref="X7:X28" si="11">J7-U7</f>
        <v>-129.67826259907528</v>
      </c>
      <c r="Y7" s="28">
        <f t="shared" ref="Y7:Y28" si="12">K7-V7</f>
        <v>-27.34035334062553</v>
      </c>
    </row>
    <row r="8" spans="1:25" ht="15" customHeight="1">
      <c r="A8" s="18" t="s">
        <v>25</v>
      </c>
      <c r="B8" s="19" t="s">
        <v>26</v>
      </c>
      <c r="C8" s="50">
        <v>9.7763000000000009</v>
      </c>
      <c r="D8" s="50">
        <v>12.135</v>
      </c>
      <c r="E8" s="50">
        <v>6.3819999999999997</v>
      </c>
      <c r="F8" s="50">
        <v>11.779</v>
      </c>
      <c r="G8" s="50">
        <f t="shared" si="0"/>
        <v>21.911300000000001</v>
      </c>
      <c r="H8" s="50">
        <f t="shared" si="1"/>
        <v>18.161000000000001</v>
      </c>
      <c r="I8" s="21">
        <f t="shared" si="2"/>
        <v>-17.115826080606805</v>
      </c>
      <c r="J8" s="21">
        <f t="shared" si="3"/>
        <v>-34.719679224246406</v>
      </c>
      <c r="K8" s="21">
        <f t="shared" si="4"/>
        <v>-2.9336629583848364</v>
      </c>
      <c r="L8" s="20"/>
      <c r="M8" s="23" t="s">
        <v>27</v>
      </c>
      <c r="N8" s="51">
        <v>6.0057</v>
      </c>
      <c r="O8" s="51">
        <v>13.0314</v>
      </c>
      <c r="P8" s="51">
        <v>3.1840000000000002</v>
      </c>
      <c r="Q8" s="51">
        <v>13.359</v>
      </c>
      <c r="R8" s="51">
        <f t="shared" si="5"/>
        <v>19.037099999999999</v>
      </c>
      <c r="S8" s="51">
        <f t="shared" si="6"/>
        <v>16.542999999999999</v>
      </c>
      <c r="T8" s="25">
        <f t="shared" si="7"/>
        <v>-13.101260170929393</v>
      </c>
      <c r="U8" s="25">
        <f t="shared" si="8"/>
        <v>-46.983698819454851</v>
      </c>
      <c r="V8" s="25">
        <f t="shared" si="9"/>
        <v>2.5139278972328403</v>
      </c>
      <c r="W8" s="27">
        <f t="shared" si="10"/>
        <v>-4.0145659096774118</v>
      </c>
      <c r="X8" s="27">
        <f t="shared" si="11"/>
        <v>12.264019595208445</v>
      </c>
      <c r="Y8" s="28">
        <f t="shared" si="12"/>
        <v>-5.4475908556176762</v>
      </c>
    </row>
    <row r="9" spans="1:25" ht="15" customHeight="1">
      <c r="A9" s="18" t="s">
        <v>28</v>
      </c>
      <c r="B9" s="19" t="s">
        <v>29</v>
      </c>
      <c r="C9" s="50">
        <v>6.0039999999999996</v>
      </c>
      <c r="D9" s="50">
        <v>10.082700000000001</v>
      </c>
      <c r="E9" s="50">
        <v>5.3573000000000004</v>
      </c>
      <c r="F9" s="50">
        <v>15.1473</v>
      </c>
      <c r="G9" s="50">
        <f t="shared" si="0"/>
        <v>16.0867</v>
      </c>
      <c r="H9" s="50">
        <f t="shared" si="1"/>
        <v>20.5046</v>
      </c>
      <c r="I9" s="21">
        <f t="shared" si="2"/>
        <v>27.463059546084651</v>
      </c>
      <c r="J9" s="21">
        <f t="shared" si="3"/>
        <v>-10.771152564956681</v>
      </c>
      <c r="K9" s="21">
        <f t="shared" si="4"/>
        <v>50.230592995923693</v>
      </c>
      <c r="L9" s="20"/>
      <c r="M9" s="23" t="s">
        <v>30</v>
      </c>
      <c r="N9" s="51">
        <v>10.511100000000001</v>
      </c>
      <c r="O9" s="51">
        <v>17.488900000000001</v>
      </c>
      <c r="P9" s="51">
        <v>36.076700000000002</v>
      </c>
      <c r="Q9" s="51">
        <v>26.05</v>
      </c>
      <c r="R9" s="51">
        <f t="shared" si="5"/>
        <v>28</v>
      </c>
      <c r="S9" s="51">
        <f t="shared" si="6"/>
        <v>62.1267</v>
      </c>
      <c r="T9" s="25">
        <f t="shared" si="7"/>
        <v>121.88107142857143</v>
      </c>
      <c r="U9" s="25">
        <f t="shared" si="8"/>
        <v>243.22478142154486</v>
      </c>
      <c r="V9" s="25">
        <f t="shared" si="9"/>
        <v>48.951620742299397</v>
      </c>
      <c r="W9" s="27">
        <f t="shared" si="10"/>
        <v>-94.41801188248678</v>
      </c>
      <c r="X9" s="27">
        <f t="shared" si="11"/>
        <v>-253.99593398650154</v>
      </c>
      <c r="Y9" s="28">
        <f t="shared" si="12"/>
        <v>1.2789722536242962</v>
      </c>
    </row>
    <row r="10" spans="1:25" ht="15" customHeight="1">
      <c r="A10" s="18" t="s">
        <v>31</v>
      </c>
      <c r="B10" s="19" t="s">
        <v>32</v>
      </c>
      <c r="C10" s="50">
        <v>8.4619</v>
      </c>
      <c r="D10" s="50">
        <v>14.1081</v>
      </c>
      <c r="E10" s="50">
        <v>7.4219999999999997</v>
      </c>
      <c r="F10" s="50">
        <v>13.3667</v>
      </c>
      <c r="G10" s="50">
        <f t="shared" si="0"/>
        <v>22.57</v>
      </c>
      <c r="H10" s="50">
        <f t="shared" si="1"/>
        <v>20.788699999999999</v>
      </c>
      <c r="I10" s="21">
        <f t="shared" si="2"/>
        <v>-7.8923349579087354</v>
      </c>
      <c r="J10" s="21">
        <f t="shared" si="3"/>
        <v>-12.289202188633762</v>
      </c>
      <c r="K10" s="21">
        <f t="shared" si="4"/>
        <v>-5.2551371198106089</v>
      </c>
      <c r="L10" s="20"/>
      <c r="M10" s="23" t="s">
        <v>33</v>
      </c>
      <c r="N10" s="51">
        <v>6.8507999999999996</v>
      </c>
      <c r="O10" s="51">
        <v>13.4062</v>
      </c>
      <c r="P10" s="51">
        <v>6.3543000000000003</v>
      </c>
      <c r="Q10" s="51">
        <v>10.1629</v>
      </c>
      <c r="R10" s="51">
        <f t="shared" si="5"/>
        <v>20.256999999999998</v>
      </c>
      <c r="S10" s="51">
        <f t="shared" si="6"/>
        <v>16.517200000000003</v>
      </c>
      <c r="T10" s="25">
        <f t="shared" si="7"/>
        <v>-18.461766303006346</v>
      </c>
      <c r="U10" s="25">
        <f t="shared" si="8"/>
        <v>-7.2473287791206769</v>
      </c>
      <c r="V10" s="25">
        <f t="shared" si="9"/>
        <v>-24.192537781026687</v>
      </c>
      <c r="W10" s="27">
        <f t="shared" si="10"/>
        <v>10.569431345097611</v>
      </c>
      <c r="X10" s="27">
        <f t="shared" si="11"/>
        <v>-5.0418734095130855</v>
      </c>
      <c r="Y10" s="28">
        <f t="shared" si="12"/>
        <v>18.937400661216078</v>
      </c>
    </row>
    <row r="11" spans="1:25" ht="15" customHeight="1">
      <c r="A11" s="18" t="s">
        <v>34</v>
      </c>
      <c r="B11" s="19" t="s">
        <v>35</v>
      </c>
      <c r="C11" s="50">
        <v>7.7858000000000001</v>
      </c>
      <c r="D11" s="50">
        <v>11.529199999999999</v>
      </c>
      <c r="E11" s="50">
        <v>11.0808</v>
      </c>
      <c r="F11" s="50">
        <v>10.423299999999999</v>
      </c>
      <c r="G11" s="50">
        <f t="shared" si="0"/>
        <v>19.314999999999998</v>
      </c>
      <c r="H11" s="50">
        <f t="shared" si="1"/>
        <v>21.504100000000001</v>
      </c>
      <c r="I11" s="21">
        <f t="shared" si="2"/>
        <v>11.333678488221608</v>
      </c>
      <c r="J11" s="21">
        <f t="shared" si="3"/>
        <v>42.320635002183458</v>
      </c>
      <c r="K11" s="21">
        <f t="shared" si="4"/>
        <v>-9.5921659785587909</v>
      </c>
      <c r="L11" s="20"/>
      <c r="M11" s="23" t="s">
        <v>36</v>
      </c>
      <c r="N11" s="51">
        <v>11.4733</v>
      </c>
      <c r="O11" s="51">
        <v>10.012</v>
      </c>
      <c r="P11" s="51">
        <v>8.9938000000000002</v>
      </c>
      <c r="Q11" s="51">
        <v>9.2812999999999999</v>
      </c>
      <c r="R11" s="51">
        <f t="shared" si="5"/>
        <v>21.485300000000002</v>
      </c>
      <c r="S11" s="51">
        <f t="shared" si="6"/>
        <v>18.275100000000002</v>
      </c>
      <c r="T11" s="25">
        <f t="shared" si="7"/>
        <v>-14.941378523921006</v>
      </c>
      <c r="U11" s="25">
        <f t="shared" si="8"/>
        <v>-21.611044773517644</v>
      </c>
      <c r="V11" s="25">
        <f t="shared" si="9"/>
        <v>-7.2982421094686432</v>
      </c>
      <c r="W11" s="27">
        <f t="shared" si="10"/>
        <v>26.275057012142614</v>
      </c>
      <c r="X11" s="27">
        <f t="shared" si="11"/>
        <v>63.931679775701099</v>
      </c>
      <c r="Y11" s="28">
        <f t="shared" si="12"/>
        <v>-2.2939238690901478</v>
      </c>
    </row>
    <row r="12" spans="1:25" ht="15" customHeight="1">
      <c r="A12" s="18" t="s">
        <v>37</v>
      </c>
      <c r="B12" s="19" t="s">
        <v>38</v>
      </c>
      <c r="C12" s="50">
        <v>11.403</v>
      </c>
      <c r="D12" s="50">
        <v>12.832000000000001</v>
      </c>
      <c r="E12" s="50">
        <v>4.5892999999999997</v>
      </c>
      <c r="F12" s="50">
        <v>9.9126999999999992</v>
      </c>
      <c r="G12" s="50">
        <f t="shared" si="0"/>
        <v>24.234999999999999</v>
      </c>
      <c r="H12" s="50">
        <f t="shared" si="1"/>
        <v>14.501999999999999</v>
      </c>
      <c r="I12" s="21">
        <f t="shared" si="2"/>
        <v>-40.160924283061689</v>
      </c>
      <c r="J12" s="21">
        <f t="shared" si="3"/>
        <v>-59.753573620976944</v>
      </c>
      <c r="K12" s="21">
        <f t="shared" si="4"/>
        <v>-22.750155860349139</v>
      </c>
      <c r="L12" s="20"/>
      <c r="M12" s="23" t="s">
        <v>39</v>
      </c>
      <c r="N12" s="51">
        <v>16.832699999999999</v>
      </c>
      <c r="O12" s="51">
        <v>9.9263999999999992</v>
      </c>
      <c r="P12" s="51">
        <v>24.507100000000001</v>
      </c>
      <c r="Q12" s="51">
        <v>10.074299999999999</v>
      </c>
      <c r="R12" s="51">
        <f t="shared" si="5"/>
        <v>26.759099999999997</v>
      </c>
      <c r="S12" s="51">
        <f t="shared" si="6"/>
        <v>34.581400000000002</v>
      </c>
      <c r="T12" s="25">
        <f t="shared" si="7"/>
        <v>29.232298545167833</v>
      </c>
      <c r="U12" s="25">
        <f t="shared" si="8"/>
        <v>45.592210399995267</v>
      </c>
      <c r="V12" s="25">
        <f t="shared" si="9"/>
        <v>1.4899661508704054</v>
      </c>
      <c r="W12" s="27">
        <f t="shared" si="10"/>
        <v>-69.393222828229526</v>
      </c>
      <c r="X12" s="27">
        <f t="shared" si="11"/>
        <v>-105.34578402097222</v>
      </c>
      <c r="Y12" s="28">
        <f t="shared" si="12"/>
        <v>-24.240122011219544</v>
      </c>
    </row>
    <row r="13" spans="1:25" ht="15" customHeight="1">
      <c r="A13" s="18" t="s">
        <v>40</v>
      </c>
      <c r="B13" s="19" t="s">
        <v>41</v>
      </c>
      <c r="C13" s="50">
        <v>8.1</v>
      </c>
      <c r="D13" s="50">
        <v>10.682700000000001</v>
      </c>
      <c r="E13" s="50">
        <v>8.4674999999999994</v>
      </c>
      <c r="F13" s="50">
        <v>13.414999999999999</v>
      </c>
      <c r="G13" s="50">
        <f t="shared" si="0"/>
        <v>18.782699999999998</v>
      </c>
      <c r="H13" s="50">
        <f t="shared" si="1"/>
        <v>21.8825</v>
      </c>
      <c r="I13" s="21">
        <f t="shared" si="2"/>
        <v>16.503484589542516</v>
      </c>
      <c r="J13" s="21">
        <f t="shared" si="3"/>
        <v>4.5370370370370336</v>
      </c>
      <c r="K13" s="21">
        <f t="shared" si="4"/>
        <v>25.576867271382685</v>
      </c>
      <c r="L13" s="20"/>
      <c r="M13" s="23" t="s">
        <v>42</v>
      </c>
      <c r="N13" s="51">
        <v>18.9057</v>
      </c>
      <c r="O13" s="51">
        <v>17.265699999999999</v>
      </c>
      <c r="P13" s="51">
        <v>15.942500000000001</v>
      </c>
      <c r="Q13" s="51">
        <v>11.9163</v>
      </c>
      <c r="R13" s="51">
        <f t="shared" si="5"/>
        <v>36.171399999999998</v>
      </c>
      <c r="S13" s="51">
        <f t="shared" si="6"/>
        <v>27.858800000000002</v>
      </c>
      <c r="T13" s="25">
        <f t="shared" si="7"/>
        <v>-22.981139795529053</v>
      </c>
      <c r="U13" s="25">
        <f t="shared" si="8"/>
        <v>-15.673579925630888</v>
      </c>
      <c r="V13" s="25">
        <f t="shared" si="9"/>
        <v>-30.982815640257851</v>
      </c>
      <c r="W13" s="27">
        <f t="shared" si="10"/>
        <v>39.484624385071569</v>
      </c>
      <c r="X13" s="27">
        <f t="shared" si="11"/>
        <v>20.21061696266792</v>
      </c>
      <c r="Y13" s="28">
        <f t="shared" si="12"/>
        <v>56.559682911640536</v>
      </c>
    </row>
    <row r="14" spans="1:25" ht="15" customHeight="1">
      <c r="A14" s="18" t="s">
        <v>43</v>
      </c>
      <c r="B14" s="19" t="s">
        <v>44</v>
      </c>
      <c r="C14" s="50">
        <v>9.9032999999999998</v>
      </c>
      <c r="D14" s="50">
        <v>10.746700000000001</v>
      </c>
      <c r="E14" s="50">
        <v>7.1138000000000003</v>
      </c>
      <c r="F14" s="50">
        <v>11.1785</v>
      </c>
      <c r="G14" s="50">
        <f t="shared" si="0"/>
        <v>20.65</v>
      </c>
      <c r="H14" s="50">
        <f t="shared" si="1"/>
        <v>18.292300000000001</v>
      </c>
      <c r="I14" s="21">
        <f t="shared" si="2"/>
        <v>-11.417433414043574</v>
      </c>
      <c r="J14" s="21">
        <f t="shared" si="3"/>
        <v>-28.167378550584143</v>
      </c>
      <c r="K14" s="21">
        <f t="shared" si="4"/>
        <v>4.0179776117319648</v>
      </c>
      <c r="L14" s="20"/>
      <c r="M14" s="23" t="s">
        <v>45</v>
      </c>
      <c r="N14" s="51">
        <v>10.956300000000001</v>
      </c>
      <c r="O14" s="51">
        <v>6.3430999999999997</v>
      </c>
      <c r="P14" s="51">
        <v>10.3386</v>
      </c>
      <c r="Q14" s="51">
        <v>5.2728999999999999</v>
      </c>
      <c r="R14" s="51">
        <f t="shared" si="5"/>
        <v>17.299399999999999</v>
      </c>
      <c r="S14" s="51">
        <f t="shared" si="6"/>
        <v>15.611499999999999</v>
      </c>
      <c r="T14" s="25">
        <f t="shared" si="7"/>
        <v>-9.756985791414726</v>
      </c>
      <c r="U14" s="25">
        <f t="shared" si="8"/>
        <v>-5.637852194627758</v>
      </c>
      <c r="V14" s="25">
        <f t="shared" si="9"/>
        <v>-16.87187652725008</v>
      </c>
      <c r="W14" s="27">
        <f t="shared" si="10"/>
        <v>-1.6604476226288476</v>
      </c>
      <c r="X14" s="27">
        <f t="shared" si="11"/>
        <v>-22.529526355956385</v>
      </c>
      <c r="Y14" s="28">
        <f t="shared" si="12"/>
        <v>20.889854138982045</v>
      </c>
    </row>
    <row r="15" spans="1:25" ht="15" customHeight="1">
      <c r="A15" s="18" t="s">
        <v>46</v>
      </c>
      <c r="B15" s="19" t="s">
        <v>47</v>
      </c>
      <c r="C15" s="50">
        <v>6.0556999999999999</v>
      </c>
      <c r="D15" s="50">
        <v>8.31</v>
      </c>
      <c r="E15" s="50">
        <v>15.714399999999999</v>
      </c>
      <c r="F15" s="50">
        <v>18.2056</v>
      </c>
      <c r="G15" s="50">
        <f t="shared" si="0"/>
        <v>14.3657</v>
      </c>
      <c r="H15" s="50">
        <f t="shared" si="1"/>
        <v>33.92</v>
      </c>
      <c r="I15" s="21">
        <f t="shared" si="2"/>
        <v>136.11797545542507</v>
      </c>
      <c r="J15" s="21">
        <f t="shared" si="3"/>
        <v>159.49766335848869</v>
      </c>
      <c r="K15" s="21">
        <f t="shared" si="4"/>
        <v>119.0806257521059</v>
      </c>
      <c r="L15" s="20"/>
      <c r="M15" s="23" t="s">
        <v>48</v>
      </c>
      <c r="N15" s="51">
        <v>13.23</v>
      </c>
      <c r="O15" s="51">
        <v>7.5766999999999998</v>
      </c>
      <c r="P15" s="51">
        <v>26.953299999999999</v>
      </c>
      <c r="Q15" s="51">
        <v>13.3383</v>
      </c>
      <c r="R15" s="51">
        <f t="shared" si="5"/>
        <v>20.806699999999999</v>
      </c>
      <c r="S15" s="51">
        <f t="shared" si="6"/>
        <v>40.291600000000003</v>
      </c>
      <c r="T15" s="25">
        <f t="shared" si="7"/>
        <v>93.647238629864432</v>
      </c>
      <c r="U15" s="25">
        <f t="shared" si="8"/>
        <v>103.72864701436129</v>
      </c>
      <c r="V15" s="25">
        <f t="shared" si="9"/>
        <v>76.043660168675018</v>
      </c>
      <c r="W15" s="27">
        <f t="shared" si="10"/>
        <v>42.470736825560635</v>
      </c>
      <c r="X15" s="27">
        <f t="shared" si="11"/>
        <v>55.769016344127408</v>
      </c>
      <c r="Y15" s="28">
        <f t="shared" si="12"/>
        <v>43.036965583430884</v>
      </c>
    </row>
    <row r="16" spans="1:25" ht="15" customHeight="1">
      <c r="A16" s="18" t="s">
        <v>49</v>
      </c>
      <c r="B16" s="19" t="s">
        <v>50</v>
      </c>
      <c r="C16" s="50">
        <v>9.8224999999999998</v>
      </c>
      <c r="D16" s="50">
        <v>8.7575000000000003</v>
      </c>
      <c r="E16" s="50">
        <v>9.5641999999999996</v>
      </c>
      <c r="F16" s="50">
        <v>9.5708000000000002</v>
      </c>
      <c r="G16" s="50">
        <f t="shared" si="0"/>
        <v>18.579999999999998</v>
      </c>
      <c r="H16" s="50">
        <f t="shared" si="1"/>
        <v>19.134999999999998</v>
      </c>
      <c r="I16" s="21">
        <f t="shared" si="2"/>
        <v>2.9870828848223887</v>
      </c>
      <c r="J16" s="21">
        <f t="shared" si="3"/>
        <v>-2.6296767625349982</v>
      </c>
      <c r="K16" s="21">
        <f t="shared" si="4"/>
        <v>9.2868969454753056</v>
      </c>
      <c r="L16" s="20"/>
      <c r="M16" s="23" t="s">
        <v>51</v>
      </c>
      <c r="N16" s="51">
        <v>12.615600000000001</v>
      </c>
      <c r="O16" s="51">
        <v>17.735600000000002</v>
      </c>
      <c r="P16" s="51">
        <v>14.487500000000001</v>
      </c>
      <c r="Q16" s="51">
        <v>22.782499999999999</v>
      </c>
      <c r="R16" s="51">
        <f t="shared" si="5"/>
        <v>30.351200000000002</v>
      </c>
      <c r="S16" s="51">
        <f t="shared" si="6"/>
        <v>37.269999999999996</v>
      </c>
      <c r="T16" s="25">
        <f t="shared" si="7"/>
        <v>22.795803790294926</v>
      </c>
      <c r="U16" s="25">
        <f t="shared" si="8"/>
        <v>14.837978375978947</v>
      </c>
      <c r="V16" s="25">
        <f t="shared" si="9"/>
        <v>28.456325131374165</v>
      </c>
      <c r="W16" s="27">
        <f t="shared" si="10"/>
        <v>-19.808720905472537</v>
      </c>
      <c r="X16" s="27">
        <f t="shared" si="11"/>
        <v>-17.467655138513944</v>
      </c>
      <c r="Y16" s="28">
        <f t="shared" si="12"/>
        <v>-19.169428185898859</v>
      </c>
    </row>
    <row r="17" spans="1:25" ht="15" customHeight="1">
      <c r="A17" s="18" t="s">
        <v>52</v>
      </c>
      <c r="B17" s="19" t="s">
        <v>53</v>
      </c>
      <c r="C17" s="50">
        <v>9.8743999999999996</v>
      </c>
      <c r="D17" s="50">
        <v>8.1425000000000001</v>
      </c>
      <c r="E17" s="50">
        <v>4.3243</v>
      </c>
      <c r="F17" s="50">
        <v>8.0742999999999991</v>
      </c>
      <c r="G17" s="50">
        <f t="shared" si="0"/>
        <v>18.0169</v>
      </c>
      <c r="H17" s="50">
        <f t="shared" si="1"/>
        <v>12.398599999999998</v>
      </c>
      <c r="I17" s="21">
        <f t="shared" si="2"/>
        <v>-31.183499936171049</v>
      </c>
      <c r="J17" s="21">
        <f t="shared" si="3"/>
        <v>-56.206959410192013</v>
      </c>
      <c r="K17" s="21">
        <f t="shared" si="4"/>
        <v>-0.83758059564017096</v>
      </c>
      <c r="L17" s="20"/>
      <c r="M17" s="23" t="s">
        <v>54</v>
      </c>
      <c r="N17" s="51">
        <v>5.2925000000000004</v>
      </c>
      <c r="O17" s="51">
        <v>8.7763000000000009</v>
      </c>
      <c r="P17" s="51">
        <v>14.46</v>
      </c>
      <c r="Q17" s="51">
        <v>14.3367</v>
      </c>
      <c r="R17" s="51">
        <f t="shared" si="5"/>
        <v>14.068800000000001</v>
      </c>
      <c r="S17" s="51">
        <f t="shared" si="6"/>
        <v>28.796700000000001</v>
      </c>
      <c r="T17" s="25">
        <f t="shared" si="7"/>
        <v>104.68483452746501</v>
      </c>
      <c r="U17" s="25">
        <f t="shared" si="8"/>
        <v>173.21681624940953</v>
      </c>
      <c r="V17" s="25">
        <f t="shared" si="9"/>
        <v>63.356995544819561</v>
      </c>
      <c r="W17" s="27">
        <f t="shared" si="10"/>
        <v>-135.86833446363607</v>
      </c>
      <c r="X17" s="27">
        <f t="shared" si="11"/>
        <v>-229.42377565960155</v>
      </c>
      <c r="Y17" s="28">
        <f t="shared" si="12"/>
        <v>-64.194576140459731</v>
      </c>
    </row>
    <row r="18" spans="1:25" ht="15" customHeight="1">
      <c r="A18" s="18" t="s">
        <v>55</v>
      </c>
      <c r="B18" s="19" t="s">
        <v>56</v>
      </c>
      <c r="C18" s="50">
        <v>6.6826999999999996</v>
      </c>
      <c r="D18" s="50">
        <v>6.5617999999999999</v>
      </c>
      <c r="E18" s="50">
        <v>4.7339000000000002</v>
      </c>
      <c r="F18" s="50">
        <v>5.8239000000000001</v>
      </c>
      <c r="G18" s="50">
        <f t="shared" si="0"/>
        <v>13.244499999999999</v>
      </c>
      <c r="H18" s="50">
        <f t="shared" si="1"/>
        <v>10.5578</v>
      </c>
      <c r="I18" s="21">
        <f t="shared" si="2"/>
        <v>-20.285401487409857</v>
      </c>
      <c r="J18" s="21">
        <f t="shared" si="3"/>
        <v>-29.161865712960321</v>
      </c>
      <c r="K18" s="21">
        <f t="shared" si="4"/>
        <v>-11.245389984455482</v>
      </c>
      <c r="L18" s="20"/>
      <c r="M18" s="23" t="s">
        <v>57</v>
      </c>
      <c r="N18" s="51">
        <v>9.6280000000000001</v>
      </c>
      <c r="O18" s="51">
        <v>8.4079999999999995</v>
      </c>
      <c r="P18" s="51">
        <v>10.671099999999999</v>
      </c>
      <c r="Q18" s="51">
        <v>8.74</v>
      </c>
      <c r="R18" s="51">
        <f t="shared" si="5"/>
        <v>18.036000000000001</v>
      </c>
      <c r="S18" s="51">
        <f t="shared" si="6"/>
        <v>19.411099999999998</v>
      </c>
      <c r="T18" s="25">
        <f t="shared" si="7"/>
        <v>7.6241960523397436</v>
      </c>
      <c r="U18" s="25">
        <f t="shared" si="8"/>
        <v>10.834025758205225</v>
      </c>
      <c r="V18" s="25">
        <f t="shared" si="9"/>
        <v>3.9486203615604274</v>
      </c>
      <c r="W18" s="27">
        <f t="shared" si="10"/>
        <v>-27.909597539749601</v>
      </c>
      <c r="X18" s="27">
        <f t="shared" si="11"/>
        <v>-39.99589147116555</v>
      </c>
      <c r="Y18" s="28">
        <f t="shared" si="12"/>
        <v>-15.19401034601591</v>
      </c>
    </row>
    <row r="19" spans="1:25" ht="15" customHeight="1">
      <c r="A19" s="18" t="s">
        <v>58</v>
      </c>
      <c r="B19" s="19" t="s">
        <v>59</v>
      </c>
      <c r="C19" s="50">
        <v>6.8174999999999999</v>
      </c>
      <c r="D19" s="50">
        <v>10.654999999999999</v>
      </c>
      <c r="E19" s="50">
        <v>4.3992000000000004</v>
      </c>
      <c r="F19" s="50">
        <v>10.807700000000001</v>
      </c>
      <c r="G19" s="50">
        <f t="shared" si="0"/>
        <v>17.4725</v>
      </c>
      <c r="H19" s="50">
        <f t="shared" si="1"/>
        <v>15.206900000000001</v>
      </c>
      <c r="I19" s="21">
        <f t="shared" si="2"/>
        <v>-12.966661897267128</v>
      </c>
      <c r="J19" s="21">
        <f t="shared" si="3"/>
        <v>-35.471947194719469</v>
      </c>
      <c r="K19" s="21">
        <f t="shared" si="4"/>
        <v>1.4331299859221134</v>
      </c>
      <c r="L19" s="20"/>
      <c r="M19" s="23" t="s">
        <v>60</v>
      </c>
      <c r="N19" s="51">
        <v>10.2235</v>
      </c>
      <c r="O19" s="51">
        <v>9.9146999999999998</v>
      </c>
      <c r="P19" s="51">
        <v>8.1144999999999996</v>
      </c>
      <c r="Q19" s="51">
        <v>8.2315000000000005</v>
      </c>
      <c r="R19" s="51">
        <f t="shared" si="5"/>
        <v>20.138199999999998</v>
      </c>
      <c r="S19" s="51">
        <f t="shared" si="6"/>
        <v>16.346</v>
      </c>
      <c r="T19" s="25">
        <f t="shared" si="7"/>
        <v>-18.830878628675841</v>
      </c>
      <c r="U19" s="25">
        <f t="shared" si="8"/>
        <v>-20.62894312124028</v>
      </c>
      <c r="V19" s="25">
        <f t="shared" si="9"/>
        <v>-16.976812208135389</v>
      </c>
      <c r="W19" s="27">
        <f t="shared" si="10"/>
        <v>5.8642167314087121</v>
      </c>
      <c r="X19" s="27">
        <f t="shared" si="11"/>
        <v>-14.843004073479189</v>
      </c>
      <c r="Y19" s="28">
        <f t="shared" si="12"/>
        <v>18.409942194057503</v>
      </c>
    </row>
    <row r="20" spans="1:25" ht="15" customHeight="1">
      <c r="A20" s="18" t="s">
        <v>61</v>
      </c>
      <c r="B20" s="19" t="s">
        <v>62</v>
      </c>
      <c r="C20" s="50">
        <v>15.4711</v>
      </c>
      <c r="D20" s="50">
        <v>8.8621999999999996</v>
      </c>
      <c r="E20" s="50">
        <v>10.206</v>
      </c>
      <c r="F20" s="50">
        <v>7.27</v>
      </c>
      <c r="G20" s="50">
        <f t="shared" si="0"/>
        <v>24.333300000000001</v>
      </c>
      <c r="H20" s="50">
        <f t="shared" si="1"/>
        <v>17.475999999999999</v>
      </c>
      <c r="I20" s="21">
        <f t="shared" si="2"/>
        <v>-28.180723535237728</v>
      </c>
      <c r="J20" s="21">
        <f t="shared" si="3"/>
        <v>-34.031840011376055</v>
      </c>
      <c r="K20" s="21">
        <f t="shared" si="4"/>
        <v>-17.966193495971655</v>
      </c>
      <c r="L20" s="20"/>
      <c r="M20" s="23" t="s">
        <v>63</v>
      </c>
      <c r="N20" s="51">
        <v>7.9393000000000002</v>
      </c>
      <c r="O20" s="51">
        <v>6.1906999999999996</v>
      </c>
      <c r="P20" s="51">
        <v>6.5185000000000004</v>
      </c>
      <c r="Q20" s="51">
        <v>7.4192</v>
      </c>
      <c r="R20" s="51">
        <f t="shared" si="5"/>
        <v>14.129999999999999</v>
      </c>
      <c r="S20" s="51">
        <f t="shared" si="6"/>
        <v>13.9377</v>
      </c>
      <c r="T20" s="25">
        <f t="shared" si="7"/>
        <v>-1.3609341825902299</v>
      </c>
      <c r="U20" s="25">
        <f t="shared" si="8"/>
        <v>-17.895784263096239</v>
      </c>
      <c r="V20" s="25">
        <f t="shared" si="9"/>
        <v>19.844282552861557</v>
      </c>
      <c r="W20" s="27">
        <f t="shared" si="10"/>
        <v>-26.819789352647497</v>
      </c>
      <c r="X20" s="27">
        <f t="shared" si="11"/>
        <v>-16.136055748279816</v>
      </c>
      <c r="Y20" s="28">
        <f t="shared" si="12"/>
        <v>-37.810476048833209</v>
      </c>
    </row>
    <row r="21" spans="1:25" ht="15" customHeight="1">
      <c r="A21" s="18" t="s">
        <v>64</v>
      </c>
      <c r="B21" s="19" t="s">
        <v>65</v>
      </c>
      <c r="C21" s="50">
        <v>10.199</v>
      </c>
      <c r="D21" s="50">
        <v>12.247</v>
      </c>
      <c r="E21" s="50">
        <v>14.998900000000001</v>
      </c>
      <c r="F21" s="50">
        <v>15.173299999999999</v>
      </c>
      <c r="G21" s="50">
        <f t="shared" si="0"/>
        <v>22.445999999999998</v>
      </c>
      <c r="H21" s="50">
        <f t="shared" si="1"/>
        <v>30.1722</v>
      </c>
      <c r="I21" s="21">
        <f t="shared" si="2"/>
        <v>34.421277733226425</v>
      </c>
      <c r="J21" s="21">
        <f t="shared" si="3"/>
        <v>47.06245710363762</v>
      </c>
      <c r="K21" s="21">
        <f t="shared" si="4"/>
        <v>23.894014860782228</v>
      </c>
      <c r="L21" s="20"/>
      <c r="M21" s="23" t="s">
        <v>66</v>
      </c>
      <c r="N21" s="51">
        <v>15.9033</v>
      </c>
      <c r="O21" s="51">
        <v>17.13</v>
      </c>
      <c r="P21" s="51">
        <v>12.61</v>
      </c>
      <c r="Q21" s="51">
        <v>13.98</v>
      </c>
      <c r="R21" s="51">
        <f t="shared" si="5"/>
        <v>33.033299999999997</v>
      </c>
      <c r="S21" s="51">
        <f t="shared" si="6"/>
        <v>26.59</v>
      </c>
      <c r="T21" s="25">
        <f t="shared" si="7"/>
        <v>-19.505468723984578</v>
      </c>
      <c r="U21" s="25">
        <f t="shared" si="8"/>
        <v>-20.708280671307218</v>
      </c>
      <c r="V21" s="25">
        <f t="shared" si="9"/>
        <v>-18.388791593695263</v>
      </c>
      <c r="W21" s="27">
        <f t="shared" si="10"/>
        <v>53.926746457211003</v>
      </c>
      <c r="X21" s="27">
        <f t="shared" si="11"/>
        <v>67.770737774944834</v>
      </c>
      <c r="Y21" s="28">
        <f t="shared" si="12"/>
        <v>42.282806454477495</v>
      </c>
    </row>
    <row r="22" spans="1:25" ht="15" customHeight="1">
      <c r="A22" s="18" t="s">
        <v>67</v>
      </c>
      <c r="B22" s="19" t="s">
        <v>68</v>
      </c>
      <c r="C22" s="50">
        <v>24.4267</v>
      </c>
      <c r="D22" s="50">
        <v>17.056699999999999</v>
      </c>
      <c r="E22" s="50">
        <v>13.76</v>
      </c>
      <c r="F22" s="50">
        <v>19.107099999999999</v>
      </c>
      <c r="G22" s="50">
        <f t="shared" si="0"/>
        <v>41.483400000000003</v>
      </c>
      <c r="H22" s="50">
        <f t="shared" si="1"/>
        <v>32.867100000000001</v>
      </c>
      <c r="I22" s="21">
        <f t="shared" si="2"/>
        <v>-20.77047686544498</v>
      </c>
      <c r="J22" s="21">
        <f t="shared" si="3"/>
        <v>-43.668199142741351</v>
      </c>
      <c r="K22" s="21">
        <f t="shared" si="4"/>
        <v>12.021082624423245</v>
      </c>
      <c r="L22" s="20"/>
      <c r="M22" s="23" t="s">
        <v>69</v>
      </c>
      <c r="N22" s="51">
        <v>17.663799999999998</v>
      </c>
      <c r="O22" s="51">
        <v>20.601299999999998</v>
      </c>
      <c r="P22" s="51">
        <v>21.373999999999999</v>
      </c>
      <c r="Q22" s="51">
        <v>23.94</v>
      </c>
      <c r="R22" s="51">
        <f t="shared" si="5"/>
        <v>38.265099999999997</v>
      </c>
      <c r="S22" s="51">
        <f t="shared" si="6"/>
        <v>45.314</v>
      </c>
      <c r="T22" s="25">
        <f t="shared" si="7"/>
        <v>18.421224562329652</v>
      </c>
      <c r="U22" s="25">
        <f t="shared" si="8"/>
        <v>21.004540359379074</v>
      </c>
      <c r="V22" s="25">
        <f t="shared" si="9"/>
        <v>16.206258828326384</v>
      </c>
      <c r="W22" s="27">
        <f t="shared" si="10"/>
        <v>-39.191701427774632</v>
      </c>
      <c r="X22" s="27">
        <f t="shared" si="11"/>
        <v>-64.672739502120422</v>
      </c>
      <c r="Y22" s="28">
        <f t="shared" si="12"/>
        <v>-4.1851762039031382</v>
      </c>
    </row>
    <row r="23" spans="1:25" ht="15" customHeight="1">
      <c r="A23" s="18" t="s">
        <v>70</v>
      </c>
      <c r="B23" s="19" t="s">
        <v>71</v>
      </c>
      <c r="C23" s="50">
        <v>10.432</v>
      </c>
      <c r="D23" s="50">
        <v>5.7172999999999998</v>
      </c>
      <c r="E23" s="50">
        <v>10.6373</v>
      </c>
      <c r="F23" s="50">
        <v>8.5433000000000003</v>
      </c>
      <c r="G23" s="50">
        <f t="shared" si="0"/>
        <v>16.1493</v>
      </c>
      <c r="H23" s="50">
        <f t="shared" si="1"/>
        <v>19.180599999999998</v>
      </c>
      <c r="I23" s="21">
        <f t="shared" si="2"/>
        <v>18.770473023598534</v>
      </c>
      <c r="J23" s="21">
        <f t="shared" si="3"/>
        <v>1.9679831288343497</v>
      </c>
      <c r="K23" s="21">
        <f t="shared" si="4"/>
        <v>49.428926241407666</v>
      </c>
      <c r="L23" s="20"/>
      <c r="M23" s="23" t="s">
        <v>72</v>
      </c>
      <c r="N23" s="51">
        <v>4.4800000000000004</v>
      </c>
      <c r="O23" s="51">
        <v>14.44</v>
      </c>
      <c r="P23" s="51">
        <v>9.58</v>
      </c>
      <c r="Q23" s="51">
        <v>18.148299999999999</v>
      </c>
      <c r="R23" s="51">
        <f t="shared" si="5"/>
        <v>18.920000000000002</v>
      </c>
      <c r="S23" s="51">
        <f t="shared" si="6"/>
        <v>27.728299999999997</v>
      </c>
      <c r="T23" s="25">
        <f t="shared" si="7"/>
        <v>46.555496828752609</v>
      </c>
      <c r="U23" s="25">
        <f t="shared" si="8"/>
        <v>113.83928571428569</v>
      </c>
      <c r="V23" s="25">
        <f t="shared" si="9"/>
        <v>25.680747922437668</v>
      </c>
      <c r="W23" s="27">
        <f t="shared" si="10"/>
        <v>-27.785023805154076</v>
      </c>
      <c r="X23" s="27">
        <f t="shared" si="11"/>
        <v>-111.87130258545135</v>
      </c>
      <c r="Y23" s="28">
        <f t="shared" si="12"/>
        <v>23.748178318969998</v>
      </c>
    </row>
    <row r="24" spans="1:25" ht="15" customHeight="1">
      <c r="A24" s="18" t="s">
        <v>73</v>
      </c>
      <c r="B24" s="19" t="s">
        <v>74</v>
      </c>
      <c r="C24" s="50">
        <v>15.5825</v>
      </c>
      <c r="D24" s="50">
        <v>14.4688</v>
      </c>
      <c r="E24" s="50">
        <v>7.9128999999999996</v>
      </c>
      <c r="F24" s="50">
        <v>10.2257</v>
      </c>
      <c r="G24" s="50">
        <f t="shared" si="0"/>
        <v>30.051299999999998</v>
      </c>
      <c r="H24" s="50">
        <f t="shared" si="1"/>
        <v>18.1386</v>
      </c>
      <c r="I24" s="21">
        <f t="shared" si="2"/>
        <v>-39.641213524872462</v>
      </c>
      <c r="J24" s="21">
        <f t="shared" si="3"/>
        <v>-49.2193165409915</v>
      </c>
      <c r="K24" s="21">
        <f t="shared" si="4"/>
        <v>-29.325859781046116</v>
      </c>
      <c r="L24" s="20"/>
      <c r="M24" s="23" t="s">
        <v>75</v>
      </c>
      <c r="N24" s="51">
        <v>10.5518</v>
      </c>
      <c r="O24" s="51">
        <v>5.9523999999999999</v>
      </c>
      <c r="P24" s="51">
        <v>11.607900000000001</v>
      </c>
      <c r="Q24" s="51">
        <v>7.8842999999999996</v>
      </c>
      <c r="R24" s="51">
        <f t="shared" si="5"/>
        <v>16.504200000000001</v>
      </c>
      <c r="S24" s="51">
        <f t="shared" si="6"/>
        <v>19.4922</v>
      </c>
      <c r="T24" s="25">
        <f t="shared" si="7"/>
        <v>18.104482495364813</v>
      </c>
      <c r="U24" s="25">
        <f t="shared" si="8"/>
        <v>10.008718891563531</v>
      </c>
      <c r="V24" s="25">
        <f t="shared" si="9"/>
        <v>32.455816141388347</v>
      </c>
      <c r="W24" s="27">
        <f t="shared" si="10"/>
        <v>-57.745696020237276</v>
      </c>
      <c r="X24" s="27">
        <f t="shared" si="11"/>
        <v>-59.228035432555032</v>
      </c>
      <c r="Y24" s="28">
        <f t="shared" si="12"/>
        <v>-61.781675922434459</v>
      </c>
    </row>
    <row r="25" spans="1:25" ht="15" customHeight="1">
      <c r="A25" s="18" t="s">
        <v>76</v>
      </c>
      <c r="B25" s="19" t="s">
        <v>77</v>
      </c>
      <c r="C25" s="50">
        <v>7.3814000000000002</v>
      </c>
      <c r="D25" s="50">
        <v>6.9356999999999998</v>
      </c>
      <c r="E25" s="50">
        <v>9.0365000000000002</v>
      </c>
      <c r="F25" s="50">
        <v>7.8087999999999997</v>
      </c>
      <c r="G25" s="50">
        <f t="shared" si="0"/>
        <v>14.3171</v>
      </c>
      <c r="H25" s="50">
        <f t="shared" si="1"/>
        <v>16.845300000000002</v>
      </c>
      <c r="I25" s="21">
        <f t="shared" si="2"/>
        <v>17.658604046908955</v>
      </c>
      <c r="J25" s="21">
        <f t="shared" si="3"/>
        <v>22.422575663153328</v>
      </c>
      <c r="K25" s="21">
        <f t="shared" si="4"/>
        <v>12.58849142840665</v>
      </c>
      <c r="L25" s="20"/>
      <c r="M25" s="23" t="s">
        <v>78</v>
      </c>
      <c r="N25" s="51">
        <v>7.8719999999999999</v>
      </c>
      <c r="O25" s="51">
        <v>12.384</v>
      </c>
      <c r="P25" s="51">
        <v>7.2370000000000001</v>
      </c>
      <c r="Q25" s="51">
        <v>9.4090000000000007</v>
      </c>
      <c r="R25" s="51">
        <f t="shared" si="5"/>
        <v>20.256</v>
      </c>
      <c r="S25" s="51">
        <f t="shared" si="6"/>
        <v>16.646000000000001</v>
      </c>
      <c r="T25" s="25">
        <f t="shared" si="7"/>
        <v>-17.821879936808845</v>
      </c>
      <c r="U25" s="25">
        <f t="shared" si="8"/>
        <v>-8.0665650406504046</v>
      </c>
      <c r="V25" s="25">
        <f t="shared" si="9"/>
        <v>-24.022932816537466</v>
      </c>
      <c r="W25" s="27">
        <f t="shared" si="10"/>
        <v>35.480483983717804</v>
      </c>
      <c r="X25" s="27">
        <f t="shared" si="11"/>
        <v>30.489140703803734</v>
      </c>
      <c r="Y25" s="28">
        <f t="shared" si="12"/>
        <v>36.611424244944118</v>
      </c>
    </row>
    <row r="26" spans="1:25" ht="15" customHeight="1">
      <c r="A26" s="18" t="s">
        <v>79</v>
      </c>
      <c r="B26" s="19" t="s">
        <v>80</v>
      </c>
      <c r="C26" s="50">
        <v>5.6977000000000002</v>
      </c>
      <c r="D26" s="50">
        <v>9.6784999999999997</v>
      </c>
      <c r="E26" s="50">
        <v>2.7570999999999999</v>
      </c>
      <c r="F26" s="50">
        <v>6.8308</v>
      </c>
      <c r="G26" s="50">
        <f t="shared" si="0"/>
        <v>15.376200000000001</v>
      </c>
      <c r="H26" s="50">
        <f t="shared" si="1"/>
        <v>9.5878999999999994</v>
      </c>
      <c r="I26" s="21">
        <f t="shared" si="2"/>
        <v>-37.644541564235645</v>
      </c>
      <c r="J26" s="21">
        <f t="shared" si="3"/>
        <v>-51.610298892535589</v>
      </c>
      <c r="K26" s="21">
        <f t="shared" si="4"/>
        <v>-29.422947770832252</v>
      </c>
      <c r="L26" s="20"/>
      <c r="M26" s="23" t="s">
        <v>81</v>
      </c>
      <c r="N26" s="51">
        <v>7.7788000000000004</v>
      </c>
      <c r="O26" s="51">
        <v>7.8113000000000001</v>
      </c>
      <c r="P26" s="51">
        <v>7.55</v>
      </c>
      <c r="Q26" s="51">
        <v>9.4892000000000003</v>
      </c>
      <c r="R26" s="51">
        <f t="shared" si="5"/>
        <v>15.5901</v>
      </c>
      <c r="S26" s="51">
        <f t="shared" si="6"/>
        <v>17.039200000000001</v>
      </c>
      <c r="T26" s="25">
        <f t="shared" si="7"/>
        <v>9.2950013149370534</v>
      </c>
      <c r="U26" s="25">
        <f t="shared" si="8"/>
        <v>-2.9413277112151044</v>
      </c>
      <c r="V26" s="25">
        <f t="shared" si="9"/>
        <v>21.480419392418675</v>
      </c>
      <c r="W26" s="27">
        <f t="shared" si="10"/>
        <v>-46.939542879172699</v>
      </c>
      <c r="X26" s="27">
        <f t="shared" si="11"/>
        <v>-48.668971181320487</v>
      </c>
      <c r="Y26" s="28">
        <f t="shared" si="12"/>
        <v>-50.903367163250927</v>
      </c>
    </row>
    <row r="27" spans="1:25" ht="15" customHeight="1">
      <c r="A27" s="18" t="s">
        <v>82</v>
      </c>
      <c r="B27" s="19" t="s">
        <v>83</v>
      </c>
      <c r="C27" s="50">
        <v>9.4146999999999998</v>
      </c>
      <c r="D27" s="50">
        <v>7.5788000000000002</v>
      </c>
      <c r="E27" s="50">
        <v>5.6958000000000002</v>
      </c>
      <c r="F27" s="50">
        <v>9.6417000000000002</v>
      </c>
      <c r="G27" s="50">
        <f t="shared" si="0"/>
        <v>16.993500000000001</v>
      </c>
      <c r="H27" s="50">
        <f t="shared" si="1"/>
        <v>15.3375</v>
      </c>
      <c r="I27" s="21">
        <f t="shared" si="2"/>
        <v>-9.7449024627063316</v>
      </c>
      <c r="J27" s="21">
        <f t="shared" si="3"/>
        <v>-39.500993127768275</v>
      </c>
      <c r="K27" s="21">
        <f t="shared" si="4"/>
        <v>27.21934870955824</v>
      </c>
      <c r="L27" s="20"/>
      <c r="M27" s="23" t="s">
        <v>84</v>
      </c>
      <c r="N27" s="51">
        <v>12.0029</v>
      </c>
      <c r="O27" s="51">
        <v>9.2820999999999998</v>
      </c>
      <c r="P27" s="51">
        <v>9.6408000000000005</v>
      </c>
      <c r="Q27" s="51">
        <v>9.0477000000000007</v>
      </c>
      <c r="R27" s="51">
        <f t="shared" si="5"/>
        <v>21.285</v>
      </c>
      <c r="S27" s="51">
        <f t="shared" si="6"/>
        <v>18.688500000000001</v>
      </c>
      <c r="T27" s="25">
        <f t="shared" si="7"/>
        <v>-12.198731501057077</v>
      </c>
      <c r="U27" s="25">
        <f t="shared" si="8"/>
        <v>-19.679410809054477</v>
      </c>
      <c r="V27" s="25">
        <f t="shared" si="9"/>
        <v>-2.5252906131155566</v>
      </c>
      <c r="W27" s="27">
        <f t="shared" si="10"/>
        <v>2.4538290383507455</v>
      </c>
      <c r="X27" s="27">
        <f t="shared" si="11"/>
        <v>-19.821582318713798</v>
      </c>
      <c r="Y27" s="28">
        <f t="shared" si="12"/>
        <v>29.744639322673798</v>
      </c>
    </row>
    <row r="28" spans="1:25" ht="15.75" customHeight="1" thickBot="1">
      <c r="A28" s="29" t="s">
        <v>85</v>
      </c>
      <c r="B28" s="30" t="s">
        <v>86</v>
      </c>
      <c r="C28" s="52">
        <v>10.7425</v>
      </c>
      <c r="D28" s="52">
        <v>9.5207999999999995</v>
      </c>
      <c r="E28" s="52">
        <v>7.4862000000000002</v>
      </c>
      <c r="F28" s="52">
        <v>9.4361999999999995</v>
      </c>
      <c r="G28" s="52">
        <f t="shared" si="0"/>
        <v>20.263300000000001</v>
      </c>
      <c r="H28" s="52">
        <f t="shared" si="1"/>
        <v>16.9224</v>
      </c>
      <c r="I28" s="32">
        <f t="shared" si="2"/>
        <v>-16.487442815336106</v>
      </c>
      <c r="J28" s="32">
        <f t="shared" si="3"/>
        <v>-30.312310914591574</v>
      </c>
      <c r="K28" s="32">
        <f t="shared" si="4"/>
        <v>-0.8885807915301237</v>
      </c>
      <c r="L28" s="31"/>
      <c r="M28" s="34" t="s">
        <v>87</v>
      </c>
      <c r="N28" s="53">
        <v>10.446</v>
      </c>
      <c r="O28" s="53">
        <v>7.9909999999999997</v>
      </c>
      <c r="P28" s="53">
        <v>11.8567</v>
      </c>
      <c r="Q28" s="53">
        <v>26.555</v>
      </c>
      <c r="R28" s="53">
        <f t="shared" si="5"/>
        <v>18.436999999999998</v>
      </c>
      <c r="S28" s="53">
        <f t="shared" si="6"/>
        <v>38.411699999999996</v>
      </c>
      <c r="T28" s="36">
        <f t="shared" si="7"/>
        <v>108.34029397407387</v>
      </c>
      <c r="U28" s="36">
        <f t="shared" si="8"/>
        <v>13.504690790733298</v>
      </c>
      <c r="V28" s="36">
        <f t="shared" si="9"/>
        <v>232.31135026905267</v>
      </c>
      <c r="W28" s="38">
        <f t="shared" si="10"/>
        <v>-124.82773678940998</v>
      </c>
      <c r="X28" s="38">
        <f t="shared" si="11"/>
        <v>-43.81700170532487</v>
      </c>
      <c r="Y28" s="39">
        <f t="shared" si="12"/>
        <v>-233.1999310605828</v>
      </c>
    </row>
    <row r="29" spans="1:25">
      <c r="V29" s="69" t="s">
        <v>328</v>
      </c>
      <c r="W29" s="70">
        <f>AVERAGE(W7:W28)/_xlfn.STDEV.S(W7:W28)</f>
        <v>-0.44957913470355909</v>
      </c>
      <c r="X29" s="70">
        <f t="shared" ref="X29:Y29" si="13">AVERAGE(X7:X28)/_xlfn.STDEV.S(X7:X28)</f>
        <v>-0.50699088897484057</v>
      </c>
      <c r="Y29" s="70">
        <f t="shared" si="13"/>
        <v>-0.19192252043224067</v>
      </c>
    </row>
    <row r="30" spans="1:25" ht="15.75" customHeight="1">
      <c r="A30" s="4" t="s">
        <v>186</v>
      </c>
      <c r="V30" s="66" t="s">
        <v>330</v>
      </c>
      <c r="W30" s="71">
        <f>AVERAGE(W7:W28) - _xlfn.CONFIDENCE.T(0.05, _xlfn.STDEV.S(W7:W28), COUNT(W7:W28))</f>
        <v>-46.466816938283273</v>
      </c>
      <c r="X30" s="71">
        <f t="shared" ref="X30:Y30" si="14">AVERAGE(X7:X28) - _xlfn.CONFIDENCE.T(0.05, _xlfn.STDEV.S(X7:X28), COUNT(X7:X28))</f>
        <v>-79.420314723988184</v>
      </c>
      <c r="Y30" s="71">
        <f t="shared" si="14"/>
        <v>-38.256743652243188</v>
      </c>
    </row>
    <row r="31" spans="1:25" ht="15" customHeight="1" thickBot="1">
      <c r="A31" s="5" t="s">
        <v>187</v>
      </c>
      <c r="V31" s="66" t="s">
        <v>329</v>
      </c>
      <c r="W31" s="71">
        <f>AVERAGE(W7:W28) + _xlfn.CONFIDENCE.T(0.05, _xlfn.STDEV.S(W7:W28), COUNT(W7:W28))</f>
        <v>-0.32283722831081363</v>
      </c>
      <c r="X31" s="71">
        <f t="shared" ref="X31:Y31" si="15">AVERAGE(X7:X28) + _xlfn.CONFIDENCE.T(0.05, _xlfn.STDEV.S(X7:X28), COUNT(X7:X28))</f>
        <v>-5.3162474607473627</v>
      </c>
      <c r="Y31" s="71">
        <f t="shared" si="15"/>
        <v>15.142128646432722</v>
      </c>
    </row>
    <row r="32" spans="1:25" ht="15" customHeight="1">
      <c r="A32" s="46" t="s">
        <v>4</v>
      </c>
      <c r="B32" s="64" t="s">
        <v>5</v>
      </c>
      <c r="C32" s="64"/>
      <c r="D32" s="64"/>
      <c r="E32" s="64"/>
      <c r="F32" s="64"/>
      <c r="G32" s="64"/>
      <c r="H32" s="64"/>
      <c r="I32" s="64"/>
      <c r="J32" s="64"/>
      <c r="K32" s="64"/>
      <c r="L32" s="64"/>
      <c r="M32" s="65" t="s">
        <v>6</v>
      </c>
      <c r="N32" s="65"/>
      <c r="O32" s="65"/>
      <c r="P32" s="65"/>
      <c r="Q32" s="65"/>
      <c r="R32" s="65"/>
      <c r="S32" s="65"/>
      <c r="T32" s="65"/>
      <c r="U32" s="65"/>
      <c r="V32" s="65"/>
      <c r="W32" s="62" t="s">
        <v>112</v>
      </c>
      <c r="X32" s="62"/>
      <c r="Y32" s="63"/>
    </row>
    <row r="33" spans="1:25" ht="24.75" customHeight="1" thickBot="1">
      <c r="A33" s="47" t="s">
        <v>8</v>
      </c>
      <c r="B33" s="48" t="s">
        <v>9</v>
      </c>
      <c r="C33" s="48" t="s">
        <v>174</v>
      </c>
      <c r="D33" s="48" t="s">
        <v>175</v>
      </c>
      <c r="E33" s="48" t="s">
        <v>176</v>
      </c>
      <c r="F33" s="48" t="s">
        <v>177</v>
      </c>
      <c r="G33" s="48" t="s">
        <v>178</v>
      </c>
      <c r="H33" s="48" t="s">
        <v>179</v>
      </c>
      <c r="I33" s="48" t="s">
        <v>188</v>
      </c>
      <c r="J33" s="48" t="s">
        <v>189</v>
      </c>
      <c r="K33" s="48" t="s">
        <v>190</v>
      </c>
      <c r="L33" s="48"/>
      <c r="M33" s="48" t="s">
        <v>9</v>
      </c>
      <c r="N33" s="48" t="s">
        <v>174</v>
      </c>
      <c r="O33" s="48" t="s">
        <v>175</v>
      </c>
      <c r="P33" s="48" t="s">
        <v>176</v>
      </c>
      <c r="Q33" s="48" t="s">
        <v>177</v>
      </c>
      <c r="R33" s="48" t="s">
        <v>178</v>
      </c>
      <c r="S33" s="48" t="s">
        <v>179</v>
      </c>
      <c r="T33" s="48" t="s">
        <v>188</v>
      </c>
      <c r="U33" s="48" t="s">
        <v>189</v>
      </c>
      <c r="V33" s="48" t="s">
        <v>190</v>
      </c>
      <c r="W33" s="48" t="s">
        <v>21</v>
      </c>
      <c r="X33" s="48" t="s">
        <v>191</v>
      </c>
      <c r="Y33" s="49" t="s">
        <v>192</v>
      </c>
    </row>
    <row r="34" spans="1:25" ht="15" customHeight="1">
      <c r="A34" s="18" t="s">
        <v>22</v>
      </c>
      <c r="B34" s="8" t="s">
        <v>23</v>
      </c>
      <c r="C34" s="50">
        <v>14.3217</v>
      </c>
      <c r="D34" s="50">
        <v>21.253299999999999</v>
      </c>
      <c r="E34" s="50">
        <v>14.765000000000001</v>
      </c>
      <c r="F34" s="50">
        <v>23.83</v>
      </c>
      <c r="G34" s="50">
        <f t="shared" ref="G34:G55" si="16">C34+D34</f>
        <v>35.575000000000003</v>
      </c>
      <c r="H34" s="50">
        <f t="shared" ref="H34:H55" si="17">E34+F34</f>
        <v>38.594999999999999</v>
      </c>
      <c r="I34" s="21">
        <f t="shared" ref="I34:I55" si="18">(H34-G34)/G34*100</f>
        <v>8.4891075193253585</v>
      </c>
      <c r="J34" s="21">
        <f t="shared" ref="J34:J55" si="19">(E34-C34)/C34*100</f>
        <v>3.0953029319145124</v>
      </c>
      <c r="K34" s="21">
        <f t="shared" ref="K34:K55" si="20">(F34-D34)/D34*100</f>
        <v>12.123764309542514</v>
      </c>
      <c r="L34" s="20"/>
      <c r="M34" s="12" t="s">
        <v>24</v>
      </c>
      <c r="N34" s="51">
        <v>4.4800000000000004</v>
      </c>
      <c r="O34" s="51">
        <v>19.282499999999999</v>
      </c>
      <c r="P34" s="51">
        <v>11.545</v>
      </c>
      <c r="Q34" s="51">
        <v>23.23</v>
      </c>
      <c r="R34" s="51">
        <f t="shared" ref="R34:R55" si="21">N34+O34</f>
        <v>23.762499999999999</v>
      </c>
      <c r="S34" s="51">
        <f t="shared" ref="S34:S55" si="22">P34+Q34</f>
        <v>34.774999999999999</v>
      </c>
      <c r="T34" s="25">
        <f t="shared" ref="T34:T55" si="23">(S34-R34)/R34*100</f>
        <v>46.344029458179904</v>
      </c>
      <c r="U34" s="25">
        <f t="shared" ref="U34:U55" si="24">(P34-N34)/N34*100</f>
        <v>157.70089285714283</v>
      </c>
      <c r="V34" s="25">
        <f t="shared" ref="V34:V55" si="25">(Q34-O34)/O34*100</f>
        <v>20.471930506936349</v>
      </c>
      <c r="W34" s="27">
        <f t="shared" ref="W34:W55" si="26">I34-T34</f>
        <v>-37.854921938854545</v>
      </c>
      <c r="X34" s="27">
        <f t="shared" ref="X34:X55" si="27">J34-U34</f>
        <v>-154.60558992522832</v>
      </c>
      <c r="Y34" s="28">
        <f t="shared" ref="Y34:Y55" si="28">K34-V34</f>
        <v>-8.3481661973938355</v>
      </c>
    </row>
    <row r="35" spans="1:25" ht="15" customHeight="1">
      <c r="A35" s="18" t="s">
        <v>25</v>
      </c>
      <c r="B35" s="19" t="s">
        <v>26</v>
      </c>
      <c r="C35" s="50">
        <v>9.76</v>
      </c>
      <c r="D35" s="50">
        <v>13.811999999999999</v>
      </c>
      <c r="E35" s="50">
        <v>6.3819999999999997</v>
      </c>
      <c r="F35" s="50">
        <v>11.779</v>
      </c>
      <c r="G35" s="50">
        <f t="shared" si="16"/>
        <v>23.571999999999999</v>
      </c>
      <c r="H35" s="50">
        <f t="shared" si="17"/>
        <v>18.161000000000001</v>
      </c>
      <c r="I35" s="21">
        <f t="shared" si="18"/>
        <v>-22.955201086034268</v>
      </c>
      <c r="J35" s="21">
        <f t="shared" si="19"/>
        <v>-34.610655737704917</v>
      </c>
      <c r="K35" s="21">
        <f t="shared" si="20"/>
        <v>-14.719084853750358</v>
      </c>
      <c r="L35" s="20"/>
      <c r="M35" s="23" t="s">
        <v>27</v>
      </c>
      <c r="N35" s="51">
        <v>6.4532999999999996</v>
      </c>
      <c r="O35" s="51">
        <v>15.74</v>
      </c>
      <c r="P35" s="51">
        <v>3.1162999999999998</v>
      </c>
      <c r="Q35" s="51">
        <v>12.9475</v>
      </c>
      <c r="R35" s="51">
        <f t="shared" si="21"/>
        <v>22.193300000000001</v>
      </c>
      <c r="S35" s="51">
        <f t="shared" si="22"/>
        <v>16.063800000000001</v>
      </c>
      <c r="T35" s="25">
        <f t="shared" si="23"/>
        <v>-27.618695732495844</v>
      </c>
      <c r="U35" s="25">
        <f t="shared" si="24"/>
        <v>-51.709977840794629</v>
      </c>
      <c r="V35" s="25">
        <f t="shared" si="25"/>
        <v>-17.741423125794157</v>
      </c>
      <c r="W35" s="27">
        <f t="shared" si="26"/>
        <v>4.6634946464615759</v>
      </c>
      <c r="X35" s="27">
        <f t="shared" si="27"/>
        <v>17.099322103089712</v>
      </c>
      <c r="Y35" s="28">
        <f t="shared" si="28"/>
        <v>3.0223382720437986</v>
      </c>
    </row>
    <row r="36" spans="1:25" ht="15" customHeight="1">
      <c r="A36" s="18" t="s">
        <v>28</v>
      </c>
      <c r="B36" s="19" t="s">
        <v>29</v>
      </c>
      <c r="C36" s="50">
        <v>4.7721999999999998</v>
      </c>
      <c r="D36" s="50">
        <v>11.7356</v>
      </c>
      <c r="E36" s="50">
        <v>5.2910000000000004</v>
      </c>
      <c r="F36" s="50">
        <v>15.741</v>
      </c>
      <c r="G36" s="50">
        <f t="shared" si="16"/>
        <v>16.5078</v>
      </c>
      <c r="H36" s="50">
        <f t="shared" si="17"/>
        <v>21.032</v>
      </c>
      <c r="I36" s="21">
        <f t="shared" si="18"/>
        <v>27.406438168623321</v>
      </c>
      <c r="J36" s="21">
        <f t="shared" si="19"/>
        <v>10.871296257491316</v>
      </c>
      <c r="K36" s="21">
        <f t="shared" si="20"/>
        <v>34.13033845734347</v>
      </c>
      <c r="L36" s="20"/>
      <c r="M36" s="23" t="s">
        <v>30</v>
      </c>
      <c r="N36" s="51">
        <v>8.1639999999999997</v>
      </c>
      <c r="O36" s="51">
        <v>22.54</v>
      </c>
      <c r="P36" s="51">
        <v>11.19</v>
      </c>
      <c r="Q36" s="51">
        <v>36.200000000000003</v>
      </c>
      <c r="R36" s="51">
        <f t="shared" si="21"/>
        <v>30.704000000000001</v>
      </c>
      <c r="S36" s="51">
        <f t="shared" si="22"/>
        <v>47.39</v>
      </c>
      <c r="T36" s="25">
        <f t="shared" si="23"/>
        <v>54.344710786868156</v>
      </c>
      <c r="U36" s="25">
        <f t="shared" si="24"/>
        <v>37.065164135227832</v>
      </c>
      <c r="V36" s="25">
        <f t="shared" si="25"/>
        <v>60.60337178349603</v>
      </c>
      <c r="W36" s="27">
        <f t="shared" si="26"/>
        <v>-26.938272618244834</v>
      </c>
      <c r="X36" s="27">
        <f t="shared" si="27"/>
        <v>-26.193867877736515</v>
      </c>
      <c r="Y36" s="28">
        <f t="shared" si="28"/>
        <v>-26.47303332615256</v>
      </c>
    </row>
    <row r="37" spans="1:25" ht="15" customHeight="1">
      <c r="A37" s="18" t="s">
        <v>31</v>
      </c>
      <c r="B37" s="19" t="s">
        <v>32</v>
      </c>
      <c r="C37" s="50">
        <v>9.7918000000000003</v>
      </c>
      <c r="D37" s="50">
        <v>16.541799999999999</v>
      </c>
      <c r="E37" s="50">
        <v>5.1127000000000002</v>
      </c>
      <c r="F37" s="50">
        <v>13.6173</v>
      </c>
      <c r="G37" s="50">
        <f t="shared" si="16"/>
        <v>26.333599999999997</v>
      </c>
      <c r="H37" s="50">
        <f t="shared" si="17"/>
        <v>18.73</v>
      </c>
      <c r="I37" s="21">
        <f t="shared" si="18"/>
        <v>-28.874137983412819</v>
      </c>
      <c r="J37" s="21">
        <f t="shared" si="19"/>
        <v>-47.785902489838435</v>
      </c>
      <c r="K37" s="21">
        <f t="shared" si="20"/>
        <v>-17.67945447291104</v>
      </c>
      <c r="L37" s="20"/>
      <c r="M37" s="23" t="s">
        <v>33</v>
      </c>
      <c r="N37" s="51">
        <v>5.9181999999999997</v>
      </c>
      <c r="O37" s="51">
        <v>14.3445</v>
      </c>
      <c r="P37" s="51">
        <v>6.3677999999999999</v>
      </c>
      <c r="Q37" s="51">
        <v>11.6844</v>
      </c>
      <c r="R37" s="51">
        <f t="shared" si="21"/>
        <v>20.262699999999999</v>
      </c>
      <c r="S37" s="51">
        <f t="shared" si="22"/>
        <v>18.052199999999999</v>
      </c>
      <c r="T37" s="25">
        <f t="shared" si="23"/>
        <v>-10.909207558716261</v>
      </c>
      <c r="U37" s="25">
        <f t="shared" si="24"/>
        <v>7.596904464195199</v>
      </c>
      <c r="V37" s="25">
        <f t="shared" si="25"/>
        <v>-18.544389835825577</v>
      </c>
      <c r="W37" s="27">
        <f t="shared" si="26"/>
        <v>-17.964930424696558</v>
      </c>
      <c r="X37" s="27">
        <f t="shared" si="27"/>
        <v>-55.382806954033633</v>
      </c>
      <c r="Y37" s="28">
        <f t="shared" si="28"/>
        <v>0.86493536291453665</v>
      </c>
    </row>
    <row r="38" spans="1:25" ht="15" customHeight="1">
      <c r="A38" s="18" t="s">
        <v>34</v>
      </c>
      <c r="B38" s="19" t="s">
        <v>35</v>
      </c>
      <c r="C38" s="50">
        <v>9.3033000000000001</v>
      </c>
      <c r="D38" s="50">
        <v>16.223299999999998</v>
      </c>
      <c r="E38" s="50">
        <v>7.6166999999999998</v>
      </c>
      <c r="F38" s="50">
        <v>12.156700000000001</v>
      </c>
      <c r="G38" s="50">
        <f t="shared" si="16"/>
        <v>25.526599999999998</v>
      </c>
      <c r="H38" s="50">
        <f t="shared" si="17"/>
        <v>19.773400000000002</v>
      </c>
      <c r="I38" s="21">
        <f t="shared" si="18"/>
        <v>-22.53805833914425</v>
      </c>
      <c r="J38" s="21">
        <f t="shared" si="19"/>
        <v>-18.129050981909646</v>
      </c>
      <c r="K38" s="21">
        <f t="shared" si="20"/>
        <v>-25.066416820252339</v>
      </c>
      <c r="L38" s="20"/>
      <c r="M38" s="23" t="s">
        <v>36</v>
      </c>
      <c r="N38" s="51">
        <v>9.73</v>
      </c>
      <c r="O38" s="51">
        <v>19.475000000000001</v>
      </c>
      <c r="P38" s="51">
        <v>8.1039999999999992</v>
      </c>
      <c r="Q38" s="51">
        <v>16.826000000000001</v>
      </c>
      <c r="R38" s="51">
        <f t="shared" si="21"/>
        <v>29.205000000000002</v>
      </c>
      <c r="S38" s="51">
        <f t="shared" si="22"/>
        <v>24.93</v>
      </c>
      <c r="T38" s="25">
        <f t="shared" si="23"/>
        <v>-14.637904468412948</v>
      </c>
      <c r="U38" s="25">
        <f t="shared" si="24"/>
        <v>-16.711202466598163</v>
      </c>
      <c r="V38" s="25">
        <f t="shared" si="25"/>
        <v>-13.602053915275999</v>
      </c>
      <c r="W38" s="27">
        <f t="shared" si="26"/>
        <v>-7.9001538707313017</v>
      </c>
      <c r="X38" s="27">
        <f t="shared" si="27"/>
        <v>-1.4178485153114835</v>
      </c>
      <c r="Y38" s="28">
        <f t="shared" si="28"/>
        <v>-11.46436290497634</v>
      </c>
    </row>
    <row r="39" spans="1:25" ht="15" customHeight="1">
      <c r="A39" s="18" t="s">
        <v>37</v>
      </c>
      <c r="B39" s="19" t="s">
        <v>38</v>
      </c>
      <c r="C39" s="50">
        <v>11.102</v>
      </c>
      <c r="D39" s="50">
        <v>17.937999999999999</v>
      </c>
      <c r="E39" s="50">
        <v>4.2725</v>
      </c>
      <c r="F39" s="50">
        <v>10.773300000000001</v>
      </c>
      <c r="G39" s="50">
        <f t="shared" si="16"/>
        <v>29.04</v>
      </c>
      <c r="H39" s="50">
        <f t="shared" si="17"/>
        <v>15.0458</v>
      </c>
      <c r="I39" s="21">
        <f t="shared" si="18"/>
        <v>-48.189393939393938</v>
      </c>
      <c r="J39" s="21">
        <f t="shared" si="19"/>
        <v>-61.515943073320123</v>
      </c>
      <c r="K39" s="21">
        <f t="shared" si="20"/>
        <v>-39.94146504627048</v>
      </c>
      <c r="L39" s="20"/>
      <c r="M39" s="23" t="s">
        <v>39</v>
      </c>
      <c r="N39" s="51">
        <v>16.59</v>
      </c>
      <c r="O39" s="51">
        <v>15.654999999999999</v>
      </c>
      <c r="P39" s="51">
        <v>15.56</v>
      </c>
      <c r="Q39" s="51">
        <v>12.06</v>
      </c>
      <c r="R39" s="51">
        <f t="shared" si="21"/>
        <v>32.244999999999997</v>
      </c>
      <c r="S39" s="51">
        <f t="shared" si="22"/>
        <v>27.62</v>
      </c>
      <c r="T39" s="25">
        <f t="shared" si="23"/>
        <v>-14.343309040161255</v>
      </c>
      <c r="U39" s="25">
        <f t="shared" si="24"/>
        <v>-6.2085593731163309</v>
      </c>
      <c r="V39" s="25">
        <f t="shared" si="25"/>
        <v>-22.963909294155215</v>
      </c>
      <c r="W39" s="27">
        <f t="shared" si="26"/>
        <v>-33.846084899232679</v>
      </c>
      <c r="X39" s="27">
        <f t="shared" si="27"/>
        <v>-55.307383700203793</v>
      </c>
      <c r="Y39" s="28">
        <f t="shared" si="28"/>
        <v>-16.977555752115265</v>
      </c>
    </row>
    <row r="40" spans="1:25" ht="15" customHeight="1">
      <c r="A40" s="18" t="s">
        <v>40</v>
      </c>
      <c r="B40" s="19" t="s">
        <v>41</v>
      </c>
      <c r="C40" s="50">
        <v>8.7025000000000006</v>
      </c>
      <c r="D40" s="50">
        <v>16.73</v>
      </c>
      <c r="E40" s="50">
        <v>6.9240000000000004</v>
      </c>
      <c r="F40" s="50">
        <v>16.224</v>
      </c>
      <c r="G40" s="50">
        <f t="shared" si="16"/>
        <v>25.432500000000001</v>
      </c>
      <c r="H40" s="50">
        <f t="shared" si="17"/>
        <v>23.148</v>
      </c>
      <c r="I40" s="21">
        <f t="shared" si="18"/>
        <v>-8.9826010026540892</v>
      </c>
      <c r="J40" s="21">
        <f t="shared" si="19"/>
        <v>-20.436656133295031</v>
      </c>
      <c r="K40" s="21">
        <f t="shared" si="20"/>
        <v>-3.0245068738792602</v>
      </c>
      <c r="L40" s="20"/>
      <c r="M40" s="23" t="s">
        <v>42</v>
      </c>
      <c r="N40" s="51">
        <v>19.7575</v>
      </c>
      <c r="O40" s="51">
        <v>21.147500000000001</v>
      </c>
      <c r="P40" s="51">
        <v>20.412500000000001</v>
      </c>
      <c r="Q40" s="51">
        <v>16.602499999999999</v>
      </c>
      <c r="R40" s="51">
        <f t="shared" si="21"/>
        <v>40.905000000000001</v>
      </c>
      <c r="S40" s="51">
        <f t="shared" si="22"/>
        <v>37.015000000000001</v>
      </c>
      <c r="T40" s="25">
        <f t="shared" si="23"/>
        <v>-9.5098398728761779</v>
      </c>
      <c r="U40" s="25">
        <f t="shared" si="24"/>
        <v>3.3151967607237811</v>
      </c>
      <c r="V40" s="25">
        <f t="shared" si="25"/>
        <v>-21.491902116089378</v>
      </c>
      <c r="W40" s="27">
        <f t="shared" si="26"/>
        <v>0.52723887022208871</v>
      </c>
      <c r="X40" s="27">
        <f t="shared" si="27"/>
        <v>-23.751852894018811</v>
      </c>
      <c r="Y40" s="28">
        <f t="shared" si="28"/>
        <v>18.467395242210117</v>
      </c>
    </row>
    <row r="41" spans="1:25" ht="15" customHeight="1">
      <c r="A41" s="18" t="s">
        <v>43</v>
      </c>
      <c r="B41" s="19" t="s">
        <v>44</v>
      </c>
      <c r="C41" s="50">
        <v>10.265000000000001</v>
      </c>
      <c r="D41" s="50">
        <v>12.9567</v>
      </c>
      <c r="E41" s="50">
        <v>5.7919999999999998</v>
      </c>
      <c r="F41" s="50">
        <v>12.734</v>
      </c>
      <c r="G41" s="50">
        <f t="shared" si="16"/>
        <v>23.221699999999998</v>
      </c>
      <c r="H41" s="50">
        <f t="shared" si="17"/>
        <v>18.526</v>
      </c>
      <c r="I41" s="21">
        <f t="shared" si="18"/>
        <v>-20.221172437849077</v>
      </c>
      <c r="J41" s="21">
        <f t="shared" si="19"/>
        <v>-43.575255723331715</v>
      </c>
      <c r="K41" s="21">
        <f t="shared" si="20"/>
        <v>-1.7188018554107116</v>
      </c>
      <c r="L41" s="20"/>
      <c r="M41" s="23" t="s">
        <v>45</v>
      </c>
      <c r="N41" s="51">
        <v>7.02</v>
      </c>
      <c r="O41" s="51">
        <v>13.305</v>
      </c>
      <c r="P41" s="51">
        <v>9.5399999999999991</v>
      </c>
      <c r="Q41" s="51">
        <v>5.84</v>
      </c>
      <c r="R41" s="51">
        <f t="shared" si="21"/>
        <v>20.324999999999999</v>
      </c>
      <c r="S41" s="51">
        <f t="shared" si="22"/>
        <v>15.379999999999999</v>
      </c>
      <c r="T41" s="25">
        <f t="shared" si="23"/>
        <v>-24.32964329643297</v>
      </c>
      <c r="U41" s="25">
        <f t="shared" si="24"/>
        <v>35.897435897435891</v>
      </c>
      <c r="V41" s="25">
        <f t="shared" si="25"/>
        <v>-56.106726794438174</v>
      </c>
      <c r="W41" s="27">
        <f t="shared" si="26"/>
        <v>4.1084708585838925</v>
      </c>
      <c r="X41" s="27">
        <f t="shared" si="27"/>
        <v>-79.472691620767606</v>
      </c>
      <c r="Y41" s="28">
        <f t="shared" si="28"/>
        <v>54.387924939027464</v>
      </c>
    </row>
    <row r="42" spans="1:25" ht="15" customHeight="1">
      <c r="A42" s="18" t="s">
        <v>46</v>
      </c>
      <c r="B42" s="19" t="s">
        <v>47</v>
      </c>
      <c r="C42" s="50">
        <v>3.6638000000000002</v>
      </c>
      <c r="D42" s="50">
        <v>7.4988000000000001</v>
      </c>
      <c r="E42" s="50">
        <v>4.7649999999999997</v>
      </c>
      <c r="F42" s="50">
        <v>10.724</v>
      </c>
      <c r="G42" s="50">
        <f t="shared" si="16"/>
        <v>11.162600000000001</v>
      </c>
      <c r="H42" s="50">
        <f t="shared" si="17"/>
        <v>15.489000000000001</v>
      </c>
      <c r="I42" s="21">
        <f t="shared" si="18"/>
        <v>38.757995449088916</v>
      </c>
      <c r="J42" s="21">
        <f t="shared" si="19"/>
        <v>30.056225776516172</v>
      </c>
      <c r="K42" s="21">
        <f t="shared" si="20"/>
        <v>43.009548194377764</v>
      </c>
      <c r="L42" s="20"/>
      <c r="M42" s="23" t="s">
        <v>48</v>
      </c>
      <c r="N42" s="51">
        <v>10.63</v>
      </c>
      <c r="O42" s="51">
        <v>14.36</v>
      </c>
      <c r="P42" s="51">
        <v>13.21</v>
      </c>
      <c r="Q42" s="51">
        <v>24.68</v>
      </c>
      <c r="R42" s="51">
        <f t="shared" si="21"/>
        <v>24.990000000000002</v>
      </c>
      <c r="S42" s="51">
        <f t="shared" si="22"/>
        <v>37.89</v>
      </c>
      <c r="T42" s="25">
        <f t="shared" si="23"/>
        <v>51.620648259303714</v>
      </c>
      <c r="U42" s="25">
        <f t="shared" si="24"/>
        <v>24.270931326434617</v>
      </c>
      <c r="V42" s="25">
        <f t="shared" si="25"/>
        <v>71.866295264623957</v>
      </c>
      <c r="W42" s="27">
        <f t="shared" si="26"/>
        <v>-12.862652810214797</v>
      </c>
      <c r="X42" s="27">
        <f t="shared" si="27"/>
        <v>5.7852944500815546</v>
      </c>
      <c r="Y42" s="28">
        <f t="shared" si="28"/>
        <v>-28.856747070246193</v>
      </c>
    </row>
    <row r="43" spans="1:25" ht="15" customHeight="1">
      <c r="A43" s="18" t="s">
        <v>49</v>
      </c>
      <c r="B43" s="19" t="s">
        <v>50</v>
      </c>
      <c r="C43" s="50">
        <v>6.3724999999999996</v>
      </c>
      <c r="D43" s="50">
        <v>8.6300000000000008</v>
      </c>
      <c r="E43" s="50">
        <v>8.41</v>
      </c>
      <c r="F43" s="50">
        <v>9.98</v>
      </c>
      <c r="G43" s="50">
        <f t="shared" si="16"/>
        <v>15.002500000000001</v>
      </c>
      <c r="H43" s="50">
        <f t="shared" si="17"/>
        <v>18.39</v>
      </c>
      <c r="I43" s="21">
        <f t="shared" si="18"/>
        <v>22.579570071654718</v>
      </c>
      <c r="J43" s="21">
        <f t="shared" si="19"/>
        <v>31.973322871714409</v>
      </c>
      <c r="K43" s="21">
        <f t="shared" si="20"/>
        <v>15.643105446118186</v>
      </c>
      <c r="L43" s="20"/>
      <c r="M43" s="23" t="s">
        <v>51</v>
      </c>
      <c r="N43" s="51">
        <v>12.066700000000001</v>
      </c>
      <c r="O43" s="51">
        <v>23.175000000000001</v>
      </c>
      <c r="P43" s="51">
        <v>14.487500000000001</v>
      </c>
      <c r="Q43" s="51">
        <v>22.782499999999999</v>
      </c>
      <c r="R43" s="51">
        <f t="shared" si="21"/>
        <v>35.241700000000002</v>
      </c>
      <c r="S43" s="51">
        <f t="shared" si="22"/>
        <v>37.269999999999996</v>
      </c>
      <c r="T43" s="25">
        <f t="shared" si="23"/>
        <v>5.7553977248543466</v>
      </c>
      <c r="U43" s="25">
        <f t="shared" si="24"/>
        <v>20.061823033638028</v>
      </c>
      <c r="V43" s="25">
        <f t="shared" si="25"/>
        <v>-1.6936353829557791</v>
      </c>
      <c r="W43" s="27">
        <f t="shared" si="26"/>
        <v>16.824172346800371</v>
      </c>
      <c r="X43" s="27">
        <f t="shared" si="27"/>
        <v>11.911499838076381</v>
      </c>
      <c r="Y43" s="28">
        <f t="shared" si="28"/>
        <v>17.336740829073964</v>
      </c>
    </row>
    <row r="44" spans="1:25" ht="15" customHeight="1">
      <c r="A44" s="18" t="s">
        <v>52</v>
      </c>
      <c r="B44" s="19" t="s">
        <v>53</v>
      </c>
      <c r="C44" s="50">
        <v>10</v>
      </c>
      <c r="D44" s="50">
        <v>11.93</v>
      </c>
      <c r="E44" s="50">
        <v>4.7350000000000003</v>
      </c>
      <c r="F44" s="50">
        <v>10.305</v>
      </c>
      <c r="G44" s="50">
        <f t="shared" si="16"/>
        <v>21.93</v>
      </c>
      <c r="H44" s="50">
        <f t="shared" si="17"/>
        <v>15.04</v>
      </c>
      <c r="I44" s="21">
        <f t="shared" si="18"/>
        <v>-31.418148654810764</v>
      </c>
      <c r="J44" s="21">
        <f t="shared" si="19"/>
        <v>-52.65</v>
      </c>
      <c r="K44" s="21">
        <f t="shared" si="20"/>
        <v>-13.621123218776196</v>
      </c>
      <c r="L44" s="20"/>
      <c r="M44" s="23" t="s">
        <v>54</v>
      </c>
      <c r="N44" s="51">
        <v>5.2925000000000004</v>
      </c>
      <c r="O44" s="51">
        <v>8.7763000000000009</v>
      </c>
      <c r="P44" s="51">
        <v>14.093999999999999</v>
      </c>
      <c r="Q44" s="51">
        <v>15.762</v>
      </c>
      <c r="R44" s="51">
        <f t="shared" si="21"/>
        <v>14.068800000000001</v>
      </c>
      <c r="S44" s="51">
        <f t="shared" si="22"/>
        <v>29.856000000000002</v>
      </c>
      <c r="T44" s="25">
        <f t="shared" si="23"/>
        <v>112.2142613442511</v>
      </c>
      <c r="U44" s="25">
        <f t="shared" si="24"/>
        <v>166.30136986301366</v>
      </c>
      <c r="V44" s="25">
        <f t="shared" si="25"/>
        <v>79.597324612877856</v>
      </c>
      <c r="W44" s="27">
        <f t="shared" si="26"/>
        <v>-143.63240999906185</v>
      </c>
      <c r="X44" s="27">
        <f t="shared" si="27"/>
        <v>-218.95136986301367</v>
      </c>
      <c r="Y44" s="28">
        <f t="shared" si="28"/>
        <v>-93.218447831654046</v>
      </c>
    </row>
    <row r="45" spans="1:25" ht="15" customHeight="1">
      <c r="A45" s="18" t="s">
        <v>55</v>
      </c>
      <c r="B45" s="19" t="s">
        <v>56</v>
      </c>
      <c r="C45" s="50">
        <v>6.5213999999999999</v>
      </c>
      <c r="D45" s="50">
        <v>8.66</v>
      </c>
      <c r="E45" s="50">
        <v>4.7713999999999999</v>
      </c>
      <c r="F45" s="50">
        <v>8.8793000000000006</v>
      </c>
      <c r="G45" s="50">
        <f t="shared" si="16"/>
        <v>15.1814</v>
      </c>
      <c r="H45" s="50">
        <f t="shared" si="17"/>
        <v>13.650700000000001</v>
      </c>
      <c r="I45" s="21">
        <f t="shared" si="18"/>
        <v>-10.082732817790188</v>
      </c>
      <c r="J45" s="21">
        <f t="shared" si="19"/>
        <v>-26.834728739227774</v>
      </c>
      <c r="K45" s="21">
        <f t="shared" si="20"/>
        <v>2.5323325635103986</v>
      </c>
      <c r="L45" s="20"/>
      <c r="M45" s="23" t="s">
        <v>57</v>
      </c>
      <c r="N45" s="51">
        <v>8.1937999999999995</v>
      </c>
      <c r="O45" s="51">
        <v>8.5188000000000006</v>
      </c>
      <c r="P45" s="51">
        <v>11.91</v>
      </c>
      <c r="Q45" s="51">
        <v>11.76</v>
      </c>
      <c r="R45" s="51">
        <f t="shared" si="21"/>
        <v>16.712600000000002</v>
      </c>
      <c r="S45" s="51">
        <f t="shared" si="22"/>
        <v>23.67</v>
      </c>
      <c r="T45" s="25">
        <f t="shared" si="23"/>
        <v>41.629668633246766</v>
      </c>
      <c r="U45" s="25">
        <f t="shared" si="24"/>
        <v>45.353804095779751</v>
      </c>
      <c r="V45" s="25">
        <f t="shared" si="25"/>
        <v>38.047612339766154</v>
      </c>
      <c r="W45" s="27">
        <f t="shared" si="26"/>
        <v>-51.712401451036953</v>
      </c>
      <c r="X45" s="27">
        <f t="shared" si="27"/>
        <v>-72.188532835007521</v>
      </c>
      <c r="Y45" s="28">
        <f t="shared" si="28"/>
        <v>-35.515279776255753</v>
      </c>
    </row>
    <row r="46" spans="1:25" ht="15" customHeight="1">
      <c r="A46" s="18" t="s">
        <v>58</v>
      </c>
      <c r="B46" s="19" t="s">
        <v>59</v>
      </c>
      <c r="C46" s="50">
        <v>6.9070999999999998</v>
      </c>
      <c r="D46" s="50">
        <v>12.64</v>
      </c>
      <c r="E46" s="50">
        <v>4.2512999999999996</v>
      </c>
      <c r="F46" s="50">
        <v>13.33</v>
      </c>
      <c r="G46" s="50">
        <f t="shared" si="16"/>
        <v>19.5471</v>
      </c>
      <c r="H46" s="50">
        <f t="shared" si="17"/>
        <v>17.581299999999999</v>
      </c>
      <c r="I46" s="21">
        <f t="shared" si="18"/>
        <v>-10.056734758608702</v>
      </c>
      <c r="J46" s="21">
        <f t="shared" si="19"/>
        <v>-38.450290281015192</v>
      </c>
      <c r="K46" s="21">
        <f t="shared" si="20"/>
        <v>5.4588607594936667</v>
      </c>
      <c r="L46" s="20"/>
      <c r="M46" s="23" t="s">
        <v>60</v>
      </c>
      <c r="N46" s="51">
        <v>12.4575</v>
      </c>
      <c r="O46" s="51">
        <v>21.684999999999999</v>
      </c>
      <c r="P46" s="51">
        <v>8.1724999999999994</v>
      </c>
      <c r="Q46" s="51">
        <v>17.482500000000002</v>
      </c>
      <c r="R46" s="51">
        <f t="shared" si="21"/>
        <v>34.142499999999998</v>
      </c>
      <c r="S46" s="51">
        <f t="shared" si="22"/>
        <v>25.655000000000001</v>
      </c>
      <c r="T46" s="25">
        <f t="shared" si="23"/>
        <v>-24.859046642747302</v>
      </c>
      <c r="U46" s="25">
        <f t="shared" si="24"/>
        <v>-34.396949628737708</v>
      </c>
      <c r="V46" s="25">
        <f t="shared" si="25"/>
        <v>-19.379755591422629</v>
      </c>
      <c r="W46" s="27">
        <f t="shared" si="26"/>
        <v>14.8023118841386</v>
      </c>
      <c r="X46" s="27">
        <f t="shared" si="27"/>
        <v>-4.053340652277484</v>
      </c>
      <c r="Y46" s="28">
        <f t="shared" si="28"/>
        <v>24.838616350916297</v>
      </c>
    </row>
    <row r="47" spans="1:25" ht="15" customHeight="1">
      <c r="A47" s="18" t="s">
        <v>61</v>
      </c>
      <c r="B47" s="19" t="s">
        <v>62</v>
      </c>
      <c r="C47" s="50">
        <v>6.81</v>
      </c>
      <c r="D47" s="50">
        <v>7.4</v>
      </c>
      <c r="E47" s="50">
        <v>5.1670999999999996</v>
      </c>
      <c r="F47" s="50">
        <v>6.8543000000000003</v>
      </c>
      <c r="G47" s="50">
        <f t="shared" si="16"/>
        <v>14.21</v>
      </c>
      <c r="H47" s="50">
        <f t="shared" si="17"/>
        <v>12.0214</v>
      </c>
      <c r="I47" s="21">
        <f t="shared" si="18"/>
        <v>-15.401829697396204</v>
      </c>
      <c r="J47" s="21">
        <f t="shared" si="19"/>
        <v>-24.124816446402349</v>
      </c>
      <c r="K47" s="21">
        <f t="shared" si="20"/>
        <v>-7.3743243243243244</v>
      </c>
      <c r="L47" s="20"/>
      <c r="M47" s="23" t="s">
        <v>63</v>
      </c>
      <c r="N47" s="51">
        <v>7.66</v>
      </c>
      <c r="O47" s="51">
        <v>9.0050000000000008</v>
      </c>
      <c r="P47" s="51">
        <v>5.9267000000000003</v>
      </c>
      <c r="Q47" s="51">
        <v>10.09</v>
      </c>
      <c r="R47" s="51">
        <f t="shared" si="21"/>
        <v>16.664999999999999</v>
      </c>
      <c r="S47" s="51">
        <f t="shared" si="22"/>
        <v>16.0167</v>
      </c>
      <c r="T47" s="25">
        <f t="shared" si="23"/>
        <v>-3.8901890189018844</v>
      </c>
      <c r="U47" s="25">
        <f t="shared" si="24"/>
        <v>-22.627937336814618</v>
      </c>
      <c r="V47" s="25">
        <f t="shared" si="25"/>
        <v>12.048861743475836</v>
      </c>
      <c r="W47" s="27">
        <f t="shared" si="26"/>
        <v>-11.51164067849432</v>
      </c>
      <c r="X47" s="27">
        <f t="shared" si="27"/>
        <v>-1.4968791095877307</v>
      </c>
      <c r="Y47" s="28">
        <f t="shared" si="28"/>
        <v>-19.42318606780016</v>
      </c>
    </row>
    <row r="48" spans="1:25" ht="15" customHeight="1">
      <c r="A48" s="18" t="s">
        <v>64</v>
      </c>
      <c r="B48" s="19" t="s">
        <v>65</v>
      </c>
      <c r="C48" s="50">
        <v>11.032500000000001</v>
      </c>
      <c r="D48" s="50">
        <v>19.802499999999998</v>
      </c>
      <c r="E48" s="50">
        <v>14.603999999999999</v>
      </c>
      <c r="F48" s="50">
        <v>19.544</v>
      </c>
      <c r="G48" s="50">
        <f t="shared" si="16"/>
        <v>30.835000000000001</v>
      </c>
      <c r="H48" s="50">
        <f t="shared" si="17"/>
        <v>34.147999999999996</v>
      </c>
      <c r="I48" s="21">
        <f t="shared" si="18"/>
        <v>10.744284092751727</v>
      </c>
      <c r="J48" s="21">
        <f t="shared" si="19"/>
        <v>32.372535690006785</v>
      </c>
      <c r="K48" s="21">
        <f t="shared" si="20"/>
        <v>-1.3053907334932355</v>
      </c>
      <c r="L48" s="20"/>
      <c r="M48" s="23" t="s">
        <v>66</v>
      </c>
      <c r="N48" s="51">
        <v>16.66</v>
      </c>
      <c r="O48" s="51">
        <v>21.815000000000001</v>
      </c>
      <c r="P48" s="51">
        <v>9.5399999999999991</v>
      </c>
      <c r="Q48" s="51">
        <v>20.11</v>
      </c>
      <c r="R48" s="51">
        <f t="shared" si="21"/>
        <v>38.475000000000001</v>
      </c>
      <c r="S48" s="51">
        <f t="shared" si="22"/>
        <v>29.65</v>
      </c>
      <c r="T48" s="25">
        <f t="shared" si="23"/>
        <v>-22.936972059779084</v>
      </c>
      <c r="U48" s="25">
        <f t="shared" si="24"/>
        <v>-42.737094837935182</v>
      </c>
      <c r="V48" s="25">
        <f t="shared" si="25"/>
        <v>-7.8157231262892592</v>
      </c>
      <c r="W48" s="27">
        <f t="shared" si="26"/>
        <v>33.681256152530807</v>
      </c>
      <c r="X48" s="27">
        <f t="shared" si="27"/>
        <v>75.10963052794196</v>
      </c>
      <c r="Y48" s="28">
        <f t="shared" si="28"/>
        <v>6.5103323927960233</v>
      </c>
    </row>
    <row r="49" spans="1:25" ht="15" customHeight="1">
      <c r="A49" s="18" t="s">
        <v>67</v>
      </c>
      <c r="B49" s="19" t="s">
        <v>68</v>
      </c>
      <c r="C49" s="50">
        <v>14.567500000000001</v>
      </c>
      <c r="D49" s="50">
        <v>26.302499999999998</v>
      </c>
      <c r="E49" s="50">
        <v>13.496</v>
      </c>
      <c r="F49" s="50">
        <v>22.53</v>
      </c>
      <c r="G49" s="50">
        <f t="shared" si="16"/>
        <v>40.869999999999997</v>
      </c>
      <c r="H49" s="50">
        <f t="shared" si="17"/>
        <v>36.026000000000003</v>
      </c>
      <c r="I49" s="21">
        <f t="shared" si="18"/>
        <v>-11.852214338145325</v>
      </c>
      <c r="J49" s="21">
        <f t="shared" si="19"/>
        <v>-7.3554144499742593</v>
      </c>
      <c r="K49" s="21">
        <f t="shared" si="20"/>
        <v>-14.342743085258045</v>
      </c>
      <c r="L49" s="20"/>
      <c r="M49" s="23" t="s">
        <v>69</v>
      </c>
      <c r="N49" s="51">
        <v>15.164</v>
      </c>
      <c r="O49" s="51">
        <v>24.763999999999999</v>
      </c>
      <c r="P49" s="51">
        <v>21.373999999999999</v>
      </c>
      <c r="Q49" s="51">
        <v>23.94</v>
      </c>
      <c r="R49" s="51">
        <f t="shared" si="21"/>
        <v>39.927999999999997</v>
      </c>
      <c r="S49" s="51">
        <f t="shared" si="22"/>
        <v>45.314</v>
      </c>
      <c r="T49" s="25">
        <f t="shared" si="23"/>
        <v>13.489280705269493</v>
      </c>
      <c r="U49" s="25">
        <f t="shared" si="24"/>
        <v>40.952255341598523</v>
      </c>
      <c r="V49" s="25">
        <f t="shared" si="25"/>
        <v>-3.3274107575512768</v>
      </c>
      <c r="W49" s="27">
        <f t="shared" si="26"/>
        <v>-25.341495043414817</v>
      </c>
      <c r="X49" s="27">
        <f t="shared" si="27"/>
        <v>-48.307669791572785</v>
      </c>
      <c r="Y49" s="28">
        <f t="shared" si="28"/>
        <v>-11.015332327706767</v>
      </c>
    </row>
    <row r="50" spans="1:25" ht="15" customHeight="1">
      <c r="A50" s="18" t="s">
        <v>70</v>
      </c>
      <c r="B50" s="19" t="s">
        <v>71</v>
      </c>
      <c r="C50" s="50">
        <v>9.1475000000000009</v>
      </c>
      <c r="D50" s="50">
        <v>10.1275</v>
      </c>
      <c r="E50" s="50">
        <v>9.9814000000000007</v>
      </c>
      <c r="F50" s="50">
        <v>13.641400000000001</v>
      </c>
      <c r="G50" s="50">
        <f t="shared" si="16"/>
        <v>19.274999999999999</v>
      </c>
      <c r="H50" s="50">
        <f t="shared" si="17"/>
        <v>23.622800000000002</v>
      </c>
      <c r="I50" s="21">
        <f t="shared" si="18"/>
        <v>22.556679636835298</v>
      </c>
      <c r="J50" s="21">
        <f t="shared" si="19"/>
        <v>9.1161519540858134</v>
      </c>
      <c r="K50" s="21">
        <f t="shared" si="20"/>
        <v>34.696618118982983</v>
      </c>
      <c r="L50" s="20"/>
      <c r="M50" s="23" t="s">
        <v>72</v>
      </c>
      <c r="N50" s="51">
        <v>4.3628999999999998</v>
      </c>
      <c r="O50" s="51">
        <v>16.7471</v>
      </c>
      <c r="P50" s="51">
        <v>8.9649999999999999</v>
      </c>
      <c r="Q50" s="51">
        <v>20.447500000000002</v>
      </c>
      <c r="R50" s="51">
        <f t="shared" si="21"/>
        <v>21.11</v>
      </c>
      <c r="S50" s="51">
        <f t="shared" si="22"/>
        <v>29.412500000000001</v>
      </c>
      <c r="T50" s="25">
        <f t="shared" si="23"/>
        <v>39.329701563240185</v>
      </c>
      <c r="U50" s="25">
        <f t="shared" si="24"/>
        <v>105.48259185404206</v>
      </c>
      <c r="V50" s="25">
        <f t="shared" si="25"/>
        <v>22.09576583408472</v>
      </c>
      <c r="W50" s="27">
        <f t="shared" si="26"/>
        <v>-16.773021926404887</v>
      </c>
      <c r="X50" s="27">
        <f t="shared" si="27"/>
        <v>-96.366439899956248</v>
      </c>
      <c r="Y50" s="28">
        <f t="shared" si="28"/>
        <v>12.600852284898263</v>
      </c>
    </row>
    <row r="51" spans="1:25" ht="15" customHeight="1">
      <c r="A51" s="18" t="s">
        <v>73</v>
      </c>
      <c r="B51" s="19" t="s">
        <v>74</v>
      </c>
      <c r="C51" s="50">
        <v>14.236700000000001</v>
      </c>
      <c r="D51" s="50">
        <v>15.12</v>
      </c>
      <c r="E51" s="50">
        <v>7.93</v>
      </c>
      <c r="F51" s="50">
        <v>11.247999999999999</v>
      </c>
      <c r="G51" s="50">
        <f t="shared" si="16"/>
        <v>29.3567</v>
      </c>
      <c r="H51" s="50">
        <f t="shared" si="17"/>
        <v>19.177999999999997</v>
      </c>
      <c r="I51" s="21">
        <f t="shared" si="18"/>
        <v>-34.672493842972827</v>
      </c>
      <c r="J51" s="21">
        <f t="shared" si="19"/>
        <v>-44.298889489839645</v>
      </c>
      <c r="K51" s="21">
        <f t="shared" si="20"/>
        <v>-25.608465608465607</v>
      </c>
      <c r="L51" s="20"/>
      <c r="M51" s="23" t="s">
        <v>75</v>
      </c>
      <c r="N51" s="51">
        <v>10.5518</v>
      </c>
      <c r="O51" s="51">
        <v>5.9523999999999999</v>
      </c>
      <c r="P51" s="51">
        <v>11.607900000000001</v>
      </c>
      <c r="Q51" s="51">
        <v>7.8842999999999996</v>
      </c>
      <c r="R51" s="51">
        <f t="shared" si="21"/>
        <v>16.504200000000001</v>
      </c>
      <c r="S51" s="51">
        <f t="shared" si="22"/>
        <v>19.4922</v>
      </c>
      <c r="T51" s="25">
        <f t="shared" si="23"/>
        <v>18.104482495364813</v>
      </c>
      <c r="U51" s="25">
        <f t="shared" si="24"/>
        <v>10.008718891563531</v>
      </c>
      <c r="V51" s="25">
        <f t="shared" si="25"/>
        <v>32.455816141388347</v>
      </c>
      <c r="W51" s="27">
        <f t="shared" si="26"/>
        <v>-52.77697633833764</v>
      </c>
      <c r="X51" s="27">
        <f t="shared" si="27"/>
        <v>-54.307608381403178</v>
      </c>
      <c r="Y51" s="28">
        <f t="shared" si="28"/>
        <v>-58.064281749853954</v>
      </c>
    </row>
    <row r="52" spans="1:25" ht="15" customHeight="1">
      <c r="A52" s="18" t="s">
        <v>76</v>
      </c>
      <c r="B52" s="19" t="s">
        <v>77</v>
      </c>
      <c r="C52" s="50">
        <v>5.2133000000000003</v>
      </c>
      <c r="D52" s="50">
        <v>8.65</v>
      </c>
      <c r="E52" s="50">
        <v>8.0767000000000007</v>
      </c>
      <c r="F52" s="50">
        <v>11.74</v>
      </c>
      <c r="G52" s="50">
        <f t="shared" si="16"/>
        <v>13.863300000000001</v>
      </c>
      <c r="H52" s="50">
        <f t="shared" si="17"/>
        <v>19.816700000000001</v>
      </c>
      <c r="I52" s="21">
        <f t="shared" si="18"/>
        <v>42.943599287326975</v>
      </c>
      <c r="J52" s="21">
        <f t="shared" si="19"/>
        <v>54.924903611915674</v>
      </c>
      <c r="K52" s="21">
        <f t="shared" si="20"/>
        <v>35.722543352601157</v>
      </c>
      <c r="L52" s="20"/>
      <c r="M52" s="23" t="s">
        <v>78</v>
      </c>
      <c r="N52" s="51">
        <v>6.85</v>
      </c>
      <c r="O52" s="51">
        <v>15.3033</v>
      </c>
      <c r="P52" s="51">
        <v>4.7699999999999996</v>
      </c>
      <c r="Q52" s="51">
        <v>16.023299999999999</v>
      </c>
      <c r="R52" s="51">
        <f t="shared" si="21"/>
        <v>22.153300000000002</v>
      </c>
      <c r="S52" s="51">
        <f t="shared" si="22"/>
        <v>20.793299999999999</v>
      </c>
      <c r="T52" s="25">
        <f t="shared" si="23"/>
        <v>-6.1390402332835414</v>
      </c>
      <c r="U52" s="25">
        <f t="shared" si="24"/>
        <v>-30.364963503649641</v>
      </c>
      <c r="V52" s="25">
        <f t="shared" si="25"/>
        <v>4.7048675775812985</v>
      </c>
      <c r="W52" s="27">
        <f t="shared" si="26"/>
        <v>49.082639520610513</v>
      </c>
      <c r="X52" s="27">
        <f t="shared" si="27"/>
        <v>85.289867115565315</v>
      </c>
      <c r="Y52" s="28">
        <f t="shared" si="28"/>
        <v>31.01767577501986</v>
      </c>
    </row>
    <row r="53" spans="1:25" ht="15" customHeight="1">
      <c r="A53" s="18" t="s">
        <v>79</v>
      </c>
      <c r="B53" s="19" t="s">
        <v>80</v>
      </c>
      <c r="C53" s="50">
        <v>5.8277999999999999</v>
      </c>
      <c r="D53" s="50">
        <v>11.66</v>
      </c>
      <c r="E53" s="50">
        <v>2.0219</v>
      </c>
      <c r="F53" s="50">
        <v>7.0914000000000001</v>
      </c>
      <c r="G53" s="50">
        <f t="shared" si="16"/>
        <v>17.4878</v>
      </c>
      <c r="H53" s="50">
        <f t="shared" si="17"/>
        <v>9.1133000000000006</v>
      </c>
      <c r="I53" s="21">
        <f t="shared" si="18"/>
        <v>-47.887670261553765</v>
      </c>
      <c r="J53" s="21">
        <f t="shared" si="19"/>
        <v>-65.305947355777477</v>
      </c>
      <c r="K53" s="21">
        <f t="shared" si="20"/>
        <v>-39.18181818181818</v>
      </c>
      <c r="L53" s="20"/>
      <c r="M53" s="23" t="s">
        <v>81</v>
      </c>
      <c r="N53" s="51">
        <v>6.1233000000000004</v>
      </c>
      <c r="O53" s="51">
        <v>7.7422000000000004</v>
      </c>
      <c r="P53" s="51">
        <v>7.2278000000000002</v>
      </c>
      <c r="Q53" s="51">
        <v>10.6989</v>
      </c>
      <c r="R53" s="51">
        <f t="shared" si="21"/>
        <v>13.865500000000001</v>
      </c>
      <c r="S53" s="51">
        <f t="shared" si="22"/>
        <v>17.9267</v>
      </c>
      <c r="T53" s="25">
        <f t="shared" si="23"/>
        <v>29.289964299880992</v>
      </c>
      <c r="U53" s="25">
        <f t="shared" si="24"/>
        <v>18.037659432005615</v>
      </c>
      <c r="V53" s="25">
        <f t="shared" si="25"/>
        <v>38.189403528712759</v>
      </c>
      <c r="W53" s="27">
        <f t="shared" si="26"/>
        <v>-77.177634561434758</v>
      </c>
      <c r="X53" s="27">
        <f t="shared" si="27"/>
        <v>-83.343606787783088</v>
      </c>
      <c r="Y53" s="28">
        <f t="shared" si="28"/>
        <v>-77.371221710530932</v>
      </c>
    </row>
    <row r="54" spans="1:25" ht="15" customHeight="1">
      <c r="A54" s="18" t="s">
        <v>82</v>
      </c>
      <c r="B54" s="19" t="s">
        <v>83</v>
      </c>
      <c r="C54" s="50">
        <v>10.145</v>
      </c>
      <c r="D54" s="50">
        <v>11.67</v>
      </c>
      <c r="E54" s="50">
        <v>5.2779999999999996</v>
      </c>
      <c r="F54" s="50">
        <v>10.558</v>
      </c>
      <c r="G54" s="50">
        <f t="shared" si="16"/>
        <v>21.814999999999998</v>
      </c>
      <c r="H54" s="50">
        <f t="shared" si="17"/>
        <v>15.835999999999999</v>
      </c>
      <c r="I54" s="21">
        <f t="shared" si="18"/>
        <v>-27.407746963098784</v>
      </c>
      <c r="J54" s="21">
        <f t="shared" si="19"/>
        <v>-47.974371611631348</v>
      </c>
      <c r="K54" s="21">
        <f t="shared" si="20"/>
        <v>-9.528706083976008</v>
      </c>
      <c r="L54" s="20"/>
      <c r="M54" s="23" t="s">
        <v>84</v>
      </c>
      <c r="N54" s="51">
        <v>13.815</v>
      </c>
      <c r="O54" s="51">
        <v>13.58</v>
      </c>
      <c r="P54" s="51">
        <v>9.6408000000000005</v>
      </c>
      <c r="Q54" s="51">
        <v>9.0477000000000007</v>
      </c>
      <c r="R54" s="51">
        <f t="shared" si="21"/>
        <v>27.395</v>
      </c>
      <c r="S54" s="51">
        <f t="shared" si="22"/>
        <v>18.688500000000001</v>
      </c>
      <c r="T54" s="25">
        <f t="shared" si="23"/>
        <v>-31.781346961124285</v>
      </c>
      <c r="U54" s="25">
        <f t="shared" si="24"/>
        <v>-30.214983713355043</v>
      </c>
      <c r="V54" s="25">
        <f t="shared" si="25"/>
        <v>-33.374815905743738</v>
      </c>
      <c r="W54" s="27">
        <f t="shared" si="26"/>
        <v>4.3735999980255009</v>
      </c>
      <c r="X54" s="27">
        <f t="shared" si="27"/>
        <v>-17.759387898276305</v>
      </c>
      <c r="Y54" s="28">
        <f t="shared" si="28"/>
        <v>23.84610982176773</v>
      </c>
    </row>
    <row r="55" spans="1:25" ht="15.75" customHeight="1" thickBot="1">
      <c r="A55" s="29" t="s">
        <v>85</v>
      </c>
      <c r="B55" s="30" t="s">
        <v>86</v>
      </c>
      <c r="C55" s="52">
        <v>13.2714</v>
      </c>
      <c r="D55" s="52">
        <v>12.3957</v>
      </c>
      <c r="E55" s="52">
        <v>7.1950000000000003</v>
      </c>
      <c r="F55" s="52">
        <v>11.8775</v>
      </c>
      <c r="G55" s="52">
        <f t="shared" si="16"/>
        <v>25.667099999999998</v>
      </c>
      <c r="H55" s="52">
        <f t="shared" si="17"/>
        <v>19.072499999999998</v>
      </c>
      <c r="I55" s="32">
        <f t="shared" si="18"/>
        <v>-25.692812978482181</v>
      </c>
      <c r="J55" s="32">
        <f t="shared" si="19"/>
        <v>-45.785674457856743</v>
      </c>
      <c r="K55" s="32">
        <f t="shared" si="20"/>
        <v>-4.1804819413183623</v>
      </c>
      <c r="L55" s="31"/>
      <c r="M55" s="34" t="s">
        <v>87</v>
      </c>
      <c r="N55" s="53">
        <v>10.795</v>
      </c>
      <c r="O55" s="53">
        <v>11.4</v>
      </c>
      <c r="P55" s="53">
        <v>8.0466999999999995</v>
      </c>
      <c r="Q55" s="53">
        <v>11.1</v>
      </c>
      <c r="R55" s="53">
        <f t="shared" si="21"/>
        <v>22.195</v>
      </c>
      <c r="S55" s="53">
        <f t="shared" si="22"/>
        <v>19.146699999999999</v>
      </c>
      <c r="T55" s="36">
        <f t="shared" si="23"/>
        <v>-13.734174363595407</v>
      </c>
      <c r="U55" s="36">
        <f t="shared" si="24"/>
        <v>-25.459008800370547</v>
      </c>
      <c r="V55" s="36">
        <f t="shared" si="25"/>
        <v>-2.631578947368427</v>
      </c>
      <c r="W55" s="38">
        <f t="shared" si="26"/>
        <v>-11.958638614886773</v>
      </c>
      <c r="X55" s="38">
        <f t="shared" si="27"/>
        <v>-20.326665657486195</v>
      </c>
      <c r="Y55" s="39">
        <f t="shared" si="28"/>
        <v>-1.5489029939499352</v>
      </c>
    </row>
    <row r="56" spans="1:25">
      <c r="V56" s="69" t="s">
        <v>328</v>
      </c>
      <c r="W56" s="70">
        <f>AVERAGE(W34:W55)/_xlfn.STDEV.S(W34:W55)</f>
        <v>-0.4525804661705326</v>
      </c>
      <c r="X56" s="70">
        <f t="shared" ref="X56" si="29">AVERAGE(X34:X55)/_xlfn.STDEV.S(X34:X55)</f>
        <v>-0.55001798303658289</v>
      </c>
      <c r="Y56" s="70">
        <f t="shared" ref="Y56" si="30">AVERAGE(Y34:Y55)/_xlfn.STDEV.S(Y34:Y55)</f>
        <v>-0.25212880062627147</v>
      </c>
    </row>
    <row r="57" spans="1:25" ht="15.75" customHeight="1">
      <c r="A57" s="4" t="s">
        <v>88</v>
      </c>
      <c r="V57" s="66" t="s">
        <v>330</v>
      </c>
      <c r="W57" s="71">
        <f>AVERAGE(W34:W55) - _xlfn.CONFIDENCE.T(0.05, _xlfn.STDEV.S(W34:W55), COUNT(W34:W55))</f>
        <v>-36.010747169417861</v>
      </c>
      <c r="X57" s="71">
        <f t="shared" ref="X57:Y57" si="31">AVERAGE(X34:X55) - _xlfn.CONFIDENCE.T(0.05, _xlfn.STDEV.S(X34:X55), COUNT(X34:X55))</f>
        <v>-67.157578560719841</v>
      </c>
      <c r="Y57" s="71">
        <f t="shared" si="31"/>
        <v>-24.498673460769385</v>
      </c>
    </row>
    <row r="58" spans="1:25" ht="15" customHeight="1">
      <c r="A58" s="5" t="s">
        <v>89</v>
      </c>
      <c r="V58" s="66" t="s">
        <v>329</v>
      </c>
      <c r="W58" s="71">
        <f>AVERAGE(W34:W55) + _xlfn.CONFIDENCE.T(0.05, _xlfn.STDEV.S(W34:W55), COUNT(W34:W55))</f>
        <v>-0.36998473037062496</v>
      </c>
      <c r="X58" s="71">
        <f t="shared" ref="X58:Y58" si="32">AVERAGE(X34:X55) + _xlfn.CONFIDENCE.T(0.05, _xlfn.STDEV.S(X34:X55), COUNT(X34:X55))</f>
        <v>-7.2095058328173707</v>
      </c>
      <c r="Y58" s="71">
        <f t="shared" si="32"/>
        <v>6.7365283300450507</v>
      </c>
    </row>
    <row r="59" spans="1:25" ht="51" customHeight="1">
      <c r="A59" s="6" t="s">
        <v>90</v>
      </c>
      <c r="B59" s="6" t="s">
        <v>91</v>
      </c>
      <c r="C59" s="6" t="s">
        <v>92</v>
      </c>
      <c r="D59" s="6" t="s">
        <v>93</v>
      </c>
      <c r="E59" s="6" t="s">
        <v>94</v>
      </c>
      <c r="F59" s="6" t="s">
        <v>95</v>
      </c>
      <c r="G59" s="6" t="s">
        <v>96</v>
      </c>
      <c r="H59" s="6" t="s">
        <v>327</v>
      </c>
      <c r="I59" s="6" t="s">
        <v>98</v>
      </c>
      <c r="J59" s="6" t="s">
        <v>99</v>
      </c>
      <c r="K59" s="6" t="s">
        <v>100</v>
      </c>
    </row>
    <row r="60" spans="1:25" ht="96" customHeight="1">
      <c r="A60" s="40" t="s">
        <v>193</v>
      </c>
      <c r="B60" s="41" t="s">
        <v>194</v>
      </c>
      <c r="C60" s="42">
        <f>AVERAGE(I7:I28)</f>
        <v>-0.69437291383335331</v>
      </c>
      <c r="D60" s="42">
        <f>STDEV(I7:I28)/SQRT(COUNT(I7:I28))</f>
        <v>8.048799914188109</v>
      </c>
      <c r="E60" s="42">
        <f>AVERAGE(T7:T28)</f>
        <v>22.700454169463686</v>
      </c>
      <c r="F60" s="42">
        <f>STDEV(T7:T28)/SQRT(COUNT(T7:T28))</f>
        <v>10.031919807867972</v>
      </c>
      <c r="G60" s="41">
        <f>COUNT(W7:W28)</f>
        <v>22</v>
      </c>
      <c r="H60" s="42">
        <f>AVERAGE(W7:W28)/(STDEV(W7:W28)/SQRT(COUNT(W7:W28)))</f>
        <v>-2.1087130587013538</v>
      </c>
      <c r="I60" s="41">
        <f>COUNT(W7:W28)-1</f>
        <v>21</v>
      </c>
      <c r="J60" s="43">
        <f>TDIST(ABS(H60),I60,2)</f>
        <v>4.7151210863504642E-2</v>
      </c>
      <c r="K60" s="44" t="s">
        <v>195</v>
      </c>
    </row>
    <row r="61" spans="1:25" ht="120" customHeight="1">
      <c r="A61" s="40" t="s">
        <v>196</v>
      </c>
      <c r="B61" s="41" t="s">
        <v>197</v>
      </c>
      <c r="C61" s="42">
        <f>AVERAGE(J7:J28)</f>
        <v>-10.749792463980397</v>
      </c>
      <c r="D61" s="42">
        <f>STDEV(J7:J28)/SQRT(COUNT(J7:J28))</f>
        <v>10.317710878690741</v>
      </c>
      <c r="E61" s="42">
        <f>AVERAGE(U7:U28)</f>
        <v>31.618488628387379</v>
      </c>
      <c r="F61" s="42">
        <f>STDEV(U7:U28)/SQRT(COUNT(U7:U28))</f>
        <v>15.86788302982519</v>
      </c>
      <c r="G61" s="41">
        <f>COUNT(X7:X28)</f>
        <v>22</v>
      </c>
      <c r="H61" s="61">
        <v>127</v>
      </c>
      <c r="I61" s="41"/>
      <c r="J61" s="42">
        <v>4.1000000000000002E-2</v>
      </c>
      <c r="K61" s="44" t="s">
        <v>198</v>
      </c>
    </row>
    <row r="62" spans="1:25" ht="120" customHeight="1">
      <c r="A62" s="40" t="s">
        <v>199</v>
      </c>
      <c r="B62" s="41" t="s">
        <v>200</v>
      </c>
      <c r="C62" s="42">
        <f>AVERAGE(K7:K28)</f>
        <v>10.206443258577993</v>
      </c>
      <c r="D62" s="42">
        <f>STDEV(K7:K28)/SQRT(COUNT(K7:K28))</f>
        <v>6.970823433988512</v>
      </c>
      <c r="E62" s="42">
        <f>AVERAGE(V7:V28)</f>
        <v>21.76375076148323</v>
      </c>
      <c r="F62" s="42">
        <f>STDEV(V7:V28)/SQRT(COUNT(V7:V28))</f>
        <v>11.837462200333098</v>
      </c>
      <c r="G62" s="41">
        <f>COUNT(Y7:Y28)</f>
        <v>22</v>
      </c>
      <c r="H62" s="61">
        <v>29</v>
      </c>
      <c r="I62" s="41"/>
      <c r="J62" s="42">
        <v>0.64900000000000002</v>
      </c>
      <c r="K62" s="44" t="s">
        <v>201</v>
      </c>
    </row>
    <row r="63" spans="1:25" ht="108" customHeight="1">
      <c r="A63" s="40" t="s">
        <v>202</v>
      </c>
      <c r="B63" s="41" t="s">
        <v>203</v>
      </c>
      <c r="C63" s="42">
        <f>AVERAGE(I34:I55)</f>
        <v>-8.7616034034427681</v>
      </c>
      <c r="D63" s="42">
        <f>STDEV(I34:I55)/SQRT(COUNT(I34:I55))</f>
        <v>5.6540749825791057</v>
      </c>
      <c r="E63" s="42">
        <f>AVERAGE(T34:T55)</f>
        <v>9.4287625464514786</v>
      </c>
      <c r="F63" s="42">
        <f>STDEV(T34:T55)/SQRT(COUNT(T34:T55))</f>
        <v>7.7098883386843058</v>
      </c>
      <c r="G63" s="41">
        <f>COUNT(W34:W55)</f>
        <v>22</v>
      </c>
      <c r="H63" s="61">
        <v>127</v>
      </c>
      <c r="I63" s="41"/>
      <c r="J63" s="42">
        <v>4.1000000000000002E-2</v>
      </c>
      <c r="K63" s="44" t="s">
        <v>204</v>
      </c>
    </row>
    <row r="64" spans="1:25" ht="108" customHeight="1">
      <c r="A64" s="40" t="s">
        <v>205</v>
      </c>
      <c r="B64" s="41" t="s">
        <v>206</v>
      </c>
      <c r="C64" s="42">
        <f>AVERAGE(J34:J55)</f>
        <v>-18.473811721703637</v>
      </c>
      <c r="D64" s="42">
        <f>STDEV(J34:J55)/SQRT(COUNT(J34:J55))</f>
        <v>7.331893453811392</v>
      </c>
      <c r="E64" s="42">
        <f>AVERAGE(U34:U55)</f>
        <v>18.70973047506498</v>
      </c>
      <c r="F64" s="42">
        <f>STDEV(U34:U55)/SQRT(COUNT(U34:U55))</f>
        <v>12.555496351932071</v>
      </c>
      <c r="G64" s="41">
        <f>COUNT(X34:X55)</f>
        <v>22</v>
      </c>
      <c r="H64" s="42">
        <f>AVERAGE(X34:X55)/(STDEV(X34:X55)/SQRT(COUNT(X34:X55)))</f>
        <v>-2.5798130158210841</v>
      </c>
      <c r="I64" s="41">
        <f>COUNT(X34:X55)-1</f>
        <v>21</v>
      </c>
      <c r="J64" s="43">
        <f>TDIST(ABS(H64),I64,2)</f>
        <v>1.7470574971880082E-2</v>
      </c>
      <c r="K64" s="44" t="s">
        <v>207</v>
      </c>
    </row>
  </sheetData>
  <mergeCells count="6">
    <mergeCell ref="B5:L5"/>
    <mergeCell ref="W5:Y5"/>
    <mergeCell ref="B32:L32"/>
    <mergeCell ref="W32:Y32"/>
    <mergeCell ref="M5:V5"/>
    <mergeCell ref="M32:V32"/>
  </mergeCells>
  <phoneticPr fontId="12"/>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90"/>
  <sheetViews>
    <sheetView zoomScaleNormal="100" workbookViewId="0">
      <pane xSplit="1" ySplit="6" topLeftCell="B29" activePane="bottomRight" state="frozen"/>
      <selection pane="topRight" activeCell="B1" sqref="B1"/>
      <selection pane="bottomLeft" activeCell="A84" sqref="A84"/>
      <selection pane="bottomRight" activeCell="L77" sqref="L77:M79"/>
    </sheetView>
  </sheetViews>
  <sheetFormatPr defaultColWidth="8.7109375" defaultRowHeight="15"/>
  <cols>
    <col min="1" max="1" width="8" customWidth="1"/>
    <col min="2" max="25" width="9.5703125" customWidth="1"/>
  </cols>
  <sheetData>
    <row r="1" spans="1:26" ht="18" customHeight="1">
      <c r="A1" s="2" t="s">
        <v>208</v>
      </c>
    </row>
    <row r="3" spans="1:26" ht="15.75" customHeight="1">
      <c r="A3" s="4" t="s">
        <v>209</v>
      </c>
    </row>
    <row r="4" spans="1:26" ht="15" customHeight="1" thickBot="1">
      <c r="A4" s="5" t="s">
        <v>210</v>
      </c>
    </row>
    <row r="5" spans="1:26" ht="15" customHeight="1">
      <c r="A5" s="46" t="s">
        <v>4</v>
      </c>
      <c r="B5" s="64" t="s">
        <v>5</v>
      </c>
      <c r="C5" s="64"/>
      <c r="D5" s="64"/>
      <c r="E5" s="64"/>
      <c r="F5" s="64"/>
      <c r="G5" s="64"/>
      <c r="H5" s="64"/>
      <c r="I5" s="64"/>
      <c r="J5" s="64"/>
      <c r="K5" s="64"/>
      <c r="L5" s="64"/>
      <c r="M5" s="55"/>
      <c r="N5" s="65" t="s">
        <v>6</v>
      </c>
      <c r="O5" s="65"/>
      <c r="P5" s="65"/>
      <c r="Q5" s="65"/>
      <c r="R5" s="65"/>
      <c r="S5" s="65"/>
      <c r="T5" s="65"/>
      <c r="U5" s="65"/>
      <c r="V5" s="65"/>
      <c r="W5" s="65"/>
      <c r="X5" s="65"/>
      <c r="Y5" s="62" t="s">
        <v>112</v>
      </c>
      <c r="Z5" s="63"/>
    </row>
    <row r="6" spans="1:26" ht="36.75" customHeight="1" thickBot="1">
      <c r="A6" s="47" t="s">
        <v>8</v>
      </c>
      <c r="B6" s="48" t="s">
        <v>9</v>
      </c>
      <c r="C6" s="48" t="s">
        <v>211</v>
      </c>
      <c r="D6" s="48" t="s">
        <v>212</v>
      </c>
      <c r="E6" s="48" t="s">
        <v>213</v>
      </c>
      <c r="F6" s="48" t="s">
        <v>214</v>
      </c>
      <c r="G6" s="48" t="s">
        <v>215</v>
      </c>
      <c r="H6" s="48" t="s">
        <v>216</v>
      </c>
      <c r="I6" s="48" t="s">
        <v>217</v>
      </c>
      <c r="J6" s="48" t="s">
        <v>218</v>
      </c>
      <c r="K6" s="48" t="s">
        <v>119</v>
      </c>
      <c r="L6" s="48" t="s">
        <v>122</v>
      </c>
      <c r="M6" s="48"/>
      <c r="N6" s="48" t="s">
        <v>9</v>
      </c>
      <c r="O6" s="48" t="s">
        <v>211</v>
      </c>
      <c r="P6" s="48" t="s">
        <v>212</v>
      </c>
      <c r="Q6" s="48" t="s">
        <v>213</v>
      </c>
      <c r="R6" s="48" t="s">
        <v>214</v>
      </c>
      <c r="S6" s="48" t="s">
        <v>215</v>
      </c>
      <c r="T6" s="48" t="s">
        <v>216</v>
      </c>
      <c r="U6" s="48" t="s">
        <v>217</v>
      </c>
      <c r="V6" s="48" t="s">
        <v>218</v>
      </c>
      <c r="W6" s="48" t="s">
        <v>119</v>
      </c>
      <c r="X6" s="48" t="s">
        <v>122</v>
      </c>
      <c r="Y6" s="48" t="s">
        <v>19</v>
      </c>
      <c r="Z6" s="49" t="s">
        <v>20</v>
      </c>
    </row>
    <row r="7" spans="1:26" ht="15" customHeight="1">
      <c r="A7" s="18">
        <v>1</v>
      </c>
      <c r="B7" s="8" t="s">
        <v>23</v>
      </c>
      <c r="C7" s="20">
        <v>25.625</v>
      </c>
      <c r="D7" s="20">
        <v>9.4375</v>
      </c>
      <c r="E7" s="20">
        <v>9.8743999999999996</v>
      </c>
      <c r="F7" s="20">
        <v>0.22220000000000001</v>
      </c>
      <c r="G7" s="20">
        <v>0</v>
      </c>
      <c r="H7" s="20">
        <v>4.3242857140000002</v>
      </c>
      <c r="I7" s="50">
        <f>C7/E7</f>
        <v>2.5950943854816497</v>
      </c>
      <c r="J7" s="50">
        <f>F7/H7</f>
        <v>5.1384208790973517E-2</v>
      </c>
      <c r="K7" s="21">
        <f>(J7-I7)/I7*100</f>
        <v>-98.019948365714768</v>
      </c>
      <c r="L7" s="21">
        <f>(G7-D7)/D7*100</f>
        <v>-100</v>
      </c>
      <c r="M7" s="21"/>
      <c r="N7" s="12" t="s">
        <v>24</v>
      </c>
      <c r="O7" s="24">
        <v>14.875</v>
      </c>
      <c r="P7" s="24">
        <v>8.375</v>
      </c>
      <c r="Q7" s="24">
        <v>5.2925000000000004</v>
      </c>
      <c r="R7" s="24">
        <v>24.333333329999999</v>
      </c>
      <c r="S7" s="24">
        <v>5.6666666670000003</v>
      </c>
      <c r="T7" s="24">
        <v>14.46</v>
      </c>
      <c r="U7" s="51">
        <f t="shared" ref="U7:U18" si="0">O7/Q7</f>
        <v>2.8105810108644307</v>
      </c>
      <c r="V7" s="51">
        <f t="shared" ref="V7:V18" si="1">R7/T7</f>
        <v>1.6828031348547716</v>
      </c>
      <c r="W7" s="25">
        <f t="shared" ref="W7:W18" si="2">(V7-U7)/U7*100</f>
        <v>-40.126147285923501</v>
      </c>
      <c r="X7" s="25">
        <f t="shared" ref="X7:X18" si="3">(S7-P7)/P7*100</f>
        <v>-32.338308453731344</v>
      </c>
      <c r="Y7" s="27">
        <f t="shared" ref="Y7:Y18" si="4">K7-W7</f>
        <v>-57.893801079791267</v>
      </c>
      <c r="Z7" s="28">
        <f t="shared" ref="Z7:Z18" si="5">L7-X7</f>
        <v>-67.661691546268656</v>
      </c>
    </row>
    <row r="8" spans="1:26" ht="15" customHeight="1">
      <c r="A8" s="18">
        <v>2</v>
      </c>
      <c r="B8" s="19" t="s">
        <v>26</v>
      </c>
      <c r="C8" s="20">
        <v>7.6364000000000001</v>
      </c>
      <c r="D8" s="20">
        <v>9.2727000000000004</v>
      </c>
      <c r="E8" s="20">
        <v>6.6826999999999996</v>
      </c>
      <c r="F8" s="20">
        <v>0.70369999999999999</v>
      </c>
      <c r="G8" s="20">
        <v>8.1111000000000004</v>
      </c>
      <c r="H8" s="20">
        <v>4.7339285709999999</v>
      </c>
      <c r="I8" s="50">
        <f>C8/E8</f>
        <v>1.1427117781734928</v>
      </c>
      <c r="J8" s="50">
        <f>F8/H8</f>
        <v>0.14865032064718073</v>
      </c>
      <c r="K8" s="21">
        <f>(J8-I8)/I8*100</f>
        <v>-86.991442331610244</v>
      </c>
      <c r="L8" s="21">
        <f>(G8-D8)/D8*100</f>
        <v>-12.527095667928434</v>
      </c>
      <c r="M8" s="21"/>
      <c r="N8" s="23" t="s">
        <v>27</v>
      </c>
      <c r="O8" s="24">
        <v>23.5</v>
      </c>
      <c r="P8" s="24">
        <v>11.4</v>
      </c>
      <c r="Q8" s="24">
        <v>9.6280000000000001</v>
      </c>
      <c r="R8" s="24">
        <v>25.666666670000001</v>
      </c>
      <c r="S8" s="24">
        <v>9.6666666669999994</v>
      </c>
      <c r="T8" s="24">
        <v>10.67111111</v>
      </c>
      <c r="U8" s="51">
        <f t="shared" si="0"/>
        <v>2.4407976734524306</v>
      </c>
      <c r="V8" s="51">
        <f t="shared" si="1"/>
        <v>2.4052478139738911</v>
      </c>
      <c r="W8" s="25">
        <f t="shared" si="2"/>
        <v>-1.4564853066356525</v>
      </c>
      <c r="X8" s="25">
        <f t="shared" si="3"/>
        <v>-15.20467835964913</v>
      </c>
      <c r="Y8" s="27">
        <f t="shared" si="4"/>
        <v>-85.534957024974588</v>
      </c>
      <c r="Z8" s="28">
        <f t="shared" si="5"/>
        <v>2.677582691720696</v>
      </c>
    </row>
    <row r="9" spans="1:26" ht="15" customHeight="1">
      <c r="A9" s="18">
        <v>3</v>
      </c>
      <c r="B9" s="19" t="s">
        <v>29</v>
      </c>
      <c r="C9" s="20">
        <v>3.3332999999999999</v>
      </c>
      <c r="D9" s="20">
        <v>11.416700000000001</v>
      </c>
      <c r="E9" s="20">
        <v>6.8174999999999999</v>
      </c>
      <c r="F9" s="20">
        <v>0</v>
      </c>
      <c r="G9" s="20">
        <v>4</v>
      </c>
      <c r="H9" s="20">
        <v>4.3992307689999999</v>
      </c>
      <c r="I9" s="50">
        <f>C9/E9</f>
        <v>0.48893289328932893</v>
      </c>
      <c r="J9" s="50">
        <f>F9/H9</f>
        <v>0</v>
      </c>
      <c r="K9" s="21">
        <f>(J9-I9)/I9*100</f>
        <v>-100</v>
      </c>
      <c r="L9" s="21">
        <f>(G9-D9)/D9*100</f>
        <v>-64.963605945676079</v>
      </c>
      <c r="M9" s="21"/>
      <c r="N9" s="23" t="s">
        <v>30</v>
      </c>
      <c r="O9" s="24">
        <v>17.352941179999998</v>
      </c>
      <c r="P9" s="24">
        <v>11.52941176</v>
      </c>
      <c r="Q9" s="24">
        <v>10.223529409999999</v>
      </c>
      <c r="R9" s="24">
        <v>5.75</v>
      </c>
      <c r="S9" s="24">
        <v>9.9499999999999993</v>
      </c>
      <c r="T9" s="24">
        <v>8.1144999999999996</v>
      </c>
      <c r="U9" s="51">
        <f t="shared" si="0"/>
        <v>1.6973532802699689</v>
      </c>
      <c r="V9" s="51">
        <f t="shared" si="1"/>
        <v>0.708608047322694</v>
      </c>
      <c r="W9" s="25">
        <f t="shared" si="2"/>
        <v>-58.252176753092442</v>
      </c>
      <c r="X9" s="25">
        <f t="shared" si="3"/>
        <v>-13.698979556611837</v>
      </c>
      <c r="Y9" s="27">
        <f t="shared" si="4"/>
        <v>-41.747823246907558</v>
      </c>
      <c r="Z9" s="28">
        <f t="shared" si="5"/>
        <v>-51.26462638906424</v>
      </c>
    </row>
    <row r="10" spans="1:26" ht="15" customHeight="1">
      <c r="A10" s="18">
        <v>4</v>
      </c>
      <c r="B10" s="19" t="s">
        <v>32</v>
      </c>
      <c r="C10" s="20">
        <v>38.1111</v>
      </c>
      <c r="D10" s="20">
        <v>15.4444</v>
      </c>
      <c r="E10" s="20">
        <v>15.4711</v>
      </c>
      <c r="F10" s="20">
        <v>8.7332999999999998</v>
      </c>
      <c r="G10" s="20">
        <v>11.933299999999999</v>
      </c>
      <c r="H10" s="20">
        <v>10.206</v>
      </c>
      <c r="I10" s="50">
        <f>C10/E10</f>
        <v>2.4633736450543271</v>
      </c>
      <c r="J10" s="50">
        <f>F10/H10</f>
        <v>0.85570252792475021</v>
      </c>
      <c r="K10" s="21">
        <f>(J10-I10)/I10*100</f>
        <v>-65.262982753642376</v>
      </c>
      <c r="L10" s="21">
        <f>(G10-D10)/D10*100</f>
        <v>-22.733806428219943</v>
      </c>
      <c r="M10" s="21"/>
      <c r="N10" s="23" t="s">
        <v>33</v>
      </c>
      <c r="O10" s="24">
        <v>1.3333333329999999</v>
      </c>
      <c r="P10" s="24">
        <v>12.866666670000001</v>
      </c>
      <c r="Q10" s="24">
        <v>7.9393333330000004</v>
      </c>
      <c r="R10" s="24">
        <v>3.384615385</v>
      </c>
      <c r="S10" s="24">
        <v>11.76923077</v>
      </c>
      <c r="T10" s="24">
        <v>6.5184615380000004</v>
      </c>
      <c r="U10" s="51">
        <f t="shared" si="0"/>
        <v>0.16794021324913677</v>
      </c>
      <c r="V10" s="51">
        <f t="shared" si="1"/>
        <v>0.51923530809671237</v>
      </c>
      <c r="W10" s="25">
        <f t="shared" si="2"/>
        <v>209.17866427050123</v>
      </c>
      <c r="X10" s="25">
        <f t="shared" si="3"/>
        <v>-8.5292945573758363</v>
      </c>
      <c r="Y10" s="27">
        <f t="shared" si="4"/>
        <v>-274.44164702414361</v>
      </c>
      <c r="Z10" s="28">
        <f t="shared" si="5"/>
        <v>-14.204511870844106</v>
      </c>
    </row>
    <row r="11" spans="1:26" ht="15" customHeight="1">
      <c r="A11" s="18">
        <v>5</v>
      </c>
      <c r="B11" s="19" t="s">
        <v>35</v>
      </c>
      <c r="C11" s="20">
        <v>28.6</v>
      </c>
      <c r="D11" s="20">
        <v>18.2</v>
      </c>
      <c r="E11" s="20">
        <v>10.199</v>
      </c>
      <c r="F11" s="20">
        <v>10.5556</v>
      </c>
      <c r="G11" s="20">
        <v>13.5556</v>
      </c>
      <c r="H11" s="20">
        <v>14.99888889</v>
      </c>
      <c r="I11" s="50">
        <f>C11/E11</f>
        <v>2.8041964898519463</v>
      </c>
      <c r="J11" s="50">
        <f>F11/H11</f>
        <v>0.70375879689578791</v>
      </c>
      <c r="K11" s="21">
        <f>(J11-I11)/I11*100</f>
        <v>-74.903370735873636</v>
      </c>
      <c r="L11" s="21">
        <f>(G11-D11)/D11*100</f>
        <v>-25.518681318681313</v>
      </c>
      <c r="M11" s="21"/>
      <c r="N11" s="23" t="s">
        <v>36</v>
      </c>
      <c r="O11" s="24">
        <v>81.666666669999998</v>
      </c>
      <c r="P11" s="24">
        <v>15.33333333</v>
      </c>
      <c r="Q11" s="24">
        <v>15.903333330000001</v>
      </c>
      <c r="R11" s="24">
        <v>34</v>
      </c>
      <c r="S11" s="24">
        <v>13</v>
      </c>
      <c r="T11" s="24">
        <v>12.61</v>
      </c>
      <c r="U11" s="51">
        <f t="shared" si="0"/>
        <v>5.1351917849790798</v>
      </c>
      <c r="V11" s="51">
        <f t="shared" si="1"/>
        <v>2.6962727993655831</v>
      </c>
      <c r="W11" s="25">
        <f t="shared" si="2"/>
        <v>-47.494214193665847</v>
      </c>
      <c r="X11" s="25">
        <f t="shared" si="3"/>
        <v>-15.217391285916825</v>
      </c>
      <c r="Y11" s="27">
        <f t="shared" si="4"/>
        <v>-27.409156542207789</v>
      </c>
      <c r="Z11" s="28">
        <f t="shared" si="5"/>
        <v>-10.301290032764488</v>
      </c>
    </row>
    <row r="12" spans="1:26" ht="15" customHeight="1">
      <c r="A12" s="18">
        <v>6</v>
      </c>
      <c r="B12" s="19" t="s">
        <v>38</v>
      </c>
      <c r="C12" s="20">
        <v>27.444400000000002</v>
      </c>
      <c r="D12" s="20">
        <v>15.777799999999999</v>
      </c>
      <c r="E12" s="20">
        <v>24.4267</v>
      </c>
      <c r="F12" s="20">
        <v>3.1429</v>
      </c>
      <c r="G12" s="20">
        <v>6.2857000000000003</v>
      </c>
      <c r="H12" s="20">
        <v>13.76</v>
      </c>
      <c r="I12" s="50">
        <v>1.12354104320272</v>
      </c>
      <c r="J12" s="50">
        <v>0.228408430232558</v>
      </c>
      <c r="K12" s="21">
        <v>-79.670664314899795</v>
      </c>
      <c r="L12" s="21">
        <v>-60.161112449137399</v>
      </c>
      <c r="M12" s="21"/>
      <c r="N12" s="23" t="s">
        <v>39</v>
      </c>
      <c r="O12" s="24">
        <v>38.875</v>
      </c>
      <c r="P12" s="24">
        <v>10</v>
      </c>
      <c r="Q12" s="24">
        <v>17.66375</v>
      </c>
      <c r="R12" s="24">
        <v>34.200000000000003</v>
      </c>
      <c r="S12" s="24">
        <v>11</v>
      </c>
      <c r="T12" s="24">
        <v>21.373999999999999</v>
      </c>
      <c r="U12" s="51">
        <f t="shared" si="0"/>
        <v>2.200835043521336</v>
      </c>
      <c r="V12" s="51">
        <f t="shared" si="1"/>
        <v>1.6000748573032659</v>
      </c>
      <c r="W12" s="25">
        <f t="shared" si="2"/>
        <v>-27.296920229734884</v>
      </c>
      <c r="X12" s="25">
        <f t="shared" si="3"/>
        <v>10</v>
      </c>
      <c r="Y12" s="27">
        <f t="shared" si="4"/>
        <v>-52.373744085164915</v>
      </c>
      <c r="Z12" s="28">
        <f t="shared" si="5"/>
        <v>-70.161112449137391</v>
      </c>
    </row>
    <row r="13" spans="1:26" ht="15" customHeight="1">
      <c r="A13" s="18">
        <v>7</v>
      </c>
      <c r="B13" s="19" t="s">
        <v>41</v>
      </c>
      <c r="C13" s="20">
        <v>30</v>
      </c>
      <c r="D13" s="20">
        <v>12.8</v>
      </c>
      <c r="E13" s="20">
        <v>10.432</v>
      </c>
      <c r="F13" s="20">
        <v>25.7333</v>
      </c>
      <c r="G13" s="20">
        <v>11</v>
      </c>
      <c r="H13" s="20">
        <v>10.637333330000001</v>
      </c>
      <c r="I13" s="50">
        <f t="shared" ref="I13:I18" si="6">C13/E13</f>
        <v>2.8757668711656441</v>
      </c>
      <c r="J13" s="50">
        <f t="shared" ref="J13:J18" si="7">F13/H13</f>
        <v>2.4191495369826863</v>
      </c>
      <c r="K13" s="21">
        <f t="shared" ref="K13:K18" si="8">(J13-I13)/I13*100</f>
        <v>-15.878106767322054</v>
      </c>
      <c r="L13" s="21">
        <f t="shared" ref="L13:L18" si="9">(G13-D13)/D13*100</f>
        <v>-14.062500000000005</v>
      </c>
      <c r="M13" s="21"/>
      <c r="N13" s="23" t="s">
        <v>42</v>
      </c>
      <c r="O13" s="24">
        <v>0.18181818199999999</v>
      </c>
      <c r="P13" s="24">
        <v>9.6363636360000005</v>
      </c>
      <c r="Q13" s="24">
        <v>4.4800000000000004</v>
      </c>
      <c r="R13" s="24">
        <v>0.16666666699999999</v>
      </c>
      <c r="S13" s="24">
        <v>7.3333333329999997</v>
      </c>
      <c r="T13" s="24">
        <v>9.58</v>
      </c>
      <c r="U13" s="51">
        <f t="shared" si="0"/>
        <v>4.0584415624999995E-2</v>
      </c>
      <c r="V13" s="51">
        <f t="shared" si="1"/>
        <v>1.7397355636743213E-2</v>
      </c>
      <c r="W13" s="25">
        <f t="shared" si="2"/>
        <v>-57.132915753931798</v>
      </c>
      <c r="X13" s="25">
        <f t="shared" si="3"/>
        <v>-23.899371069769796</v>
      </c>
      <c r="Y13" s="27">
        <f t="shared" si="4"/>
        <v>41.254808986609746</v>
      </c>
      <c r="Z13" s="28">
        <f t="shared" si="5"/>
        <v>9.8368710697697903</v>
      </c>
    </row>
    <row r="14" spans="1:26" ht="15" customHeight="1">
      <c r="A14" s="18">
        <v>8</v>
      </c>
      <c r="B14" s="19" t="s">
        <v>44</v>
      </c>
      <c r="C14" s="20">
        <v>6.125</v>
      </c>
      <c r="D14" s="20">
        <v>6.75</v>
      </c>
      <c r="E14" s="20">
        <v>15.5825</v>
      </c>
      <c r="F14" s="20">
        <v>7.1400000000000005E-2</v>
      </c>
      <c r="G14" s="20">
        <v>0</v>
      </c>
      <c r="H14" s="20">
        <v>7.9128571430000001</v>
      </c>
      <c r="I14" s="50">
        <f t="shared" si="6"/>
        <v>0.3930691480827852</v>
      </c>
      <c r="J14" s="50">
        <f t="shared" si="7"/>
        <v>9.023289402256305E-3</v>
      </c>
      <c r="K14" s="21">
        <f t="shared" si="8"/>
        <v>-97.704401516560665</v>
      </c>
      <c r="L14" s="21">
        <f t="shared" si="9"/>
        <v>-100</v>
      </c>
      <c r="M14" s="21"/>
      <c r="N14" s="23" t="s">
        <v>45</v>
      </c>
      <c r="O14" s="24">
        <v>24</v>
      </c>
      <c r="P14" s="24">
        <v>11</v>
      </c>
      <c r="Q14" s="24">
        <v>10.55176471</v>
      </c>
      <c r="R14" s="24">
        <v>23.2</v>
      </c>
      <c r="S14" s="24">
        <v>10.1</v>
      </c>
      <c r="T14" s="24">
        <v>11.60785714</v>
      </c>
      <c r="U14" s="51">
        <f t="shared" si="0"/>
        <v>2.2745010583163392</v>
      </c>
      <c r="V14" s="51">
        <f t="shared" si="1"/>
        <v>1.9986462376465808</v>
      </c>
      <c r="W14" s="25">
        <f t="shared" si="2"/>
        <v>-12.128146507610564</v>
      </c>
      <c r="X14" s="25">
        <f t="shared" si="3"/>
        <v>-8.1818181818181852</v>
      </c>
      <c r="Y14" s="27">
        <f t="shared" si="4"/>
        <v>-85.576255008950099</v>
      </c>
      <c r="Z14" s="28">
        <f t="shared" si="5"/>
        <v>-91.818181818181813</v>
      </c>
    </row>
    <row r="15" spans="1:26" ht="15" customHeight="1">
      <c r="A15" s="18">
        <v>9</v>
      </c>
      <c r="B15" s="19" t="s">
        <v>47</v>
      </c>
      <c r="C15" s="20">
        <v>5.8094999999999999</v>
      </c>
      <c r="D15" s="20">
        <v>12.857100000000001</v>
      </c>
      <c r="E15" s="20">
        <v>7.3814000000000002</v>
      </c>
      <c r="F15" s="20">
        <v>0.52939999999999998</v>
      </c>
      <c r="G15" s="20">
        <v>9.5882000000000005</v>
      </c>
      <c r="H15" s="20">
        <v>9.0364705880000002</v>
      </c>
      <c r="I15" s="50">
        <f t="shared" si="6"/>
        <v>0.78704581786652938</v>
      </c>
      <c r="J15" s="50">
        <f t="shared" si="7"/>
        <v>5.85848196864623E-2</v>
      </c>
      <c r="K15" s="21">
        <f t="shared" si="8"/>
        <v>-92.556364781243587</v>
      </c>
      <c r="L15" s="21">
        <f t="shared" si="9"/>
        <v>-25.424862527319537</v>
      </c>
      <c r="M15" s="21"/>
      <c r="N15" s="23" t="s">
        <v>48</v>
      </c>
      <c r="O15" s="24">
        <v>1.9</v>
      </c>
      <c r="P15" s="24">
        <v>10.4</v>
      </c>
      <c r="Q15" s="24">
        <v>7.8719999999999999</v>
      </c>
      <c r="R15" s="24">
        <v>1.7857142859999999</v>
      </c>
      <c r="S15" s="24">
        <v>11.35714286</v>
      </c>
      <c r="T15" s="24">
        <v>7.2370000000000001</v>
      </c>
      <c r="U15" s="51">
        <f t="shared" si="0"/>
        <v>0.24136178861788618</v>
      </c>
      <c r="V15" s="51">
        <f t="shared" si="1"/>
        <v>0.24674786320298464</v>
      </c>
      <c r="W15" s="25">
        <f t="shared" si="2"/>
        <v>2.2315357438892147</v>
      </c>
      <c r="X15" s="25">
        <f t="shared" si="3"/>
        <v>9.2032967307692246</v>
      </c>
      <c r="Y15" s="27">
        <f t="shared" si="4"/>
        <v>-94.787900525132798</v>
      </c>
      <c r="Z15" s="28">
        <f t="shared" si="5"/>
        <v>-34.628159258088758</v>
      </c>
    </row>
    <row r="16" spans="1:26" ht="15" customHeight="1">
      <c r="A16" s="18">
        <v>10</v>
      </c>
      <c r="B16" s="19" t="s">
        <v>50</v>
      </c>
      <c r="C16" s="20">
        <v>0.76919999999999999</v>
      </c>
      <c r="D16" s="20">
        <v>15.7692</v>
      </c>
      <c r="E16" s="20">
        <v>5.6977000000000002</v>
      </c>
      <c r="F16" s="20">
        <v>0.375</v>
      </c>
      <c r="G16" s="20">
        <v>12.791700000000001</v>
      </c>
      <c r="H16" s="20">
        <v>2.7570833330000002</v>
      </c>
      <c r="I16" s="50">
        <f t="shared" si="6"/>
        <v>0.13500184284886885</v>
      </c>
      <c r="J16" s="50">
        <f t="shared" si="7"/>
        <v>0.13601329909457618</v>
      </c>
      <c r="K16" s="21">
        <f t="shared" si="8"/>
        <v>0.74921662131652311</v>
      </c>
      <c r="L16" s="21">
        <f t="shared" si="9"/>
        <v>-18.881744159500794</v>
      </c>
      <c r="M16" s="21"/>
      <c r="N16" s="23" t="s">
        <v>51</v>
      </c>
      <c r="O16" s="24">
        <v>2.9375</v>
      </c>
      <c r="P16" s="24">
        <v>14.823529410000001</v>
      </c>
      <c r="Q16" s="24">
        <v>7.7787499999999996</v>
      </c>
      <c r="R16" s="24">
        <v>2.4166666669999999</v>
      </c>
      <c r="S16" s="24">
        <v>15.91666667</v>
      </c>
      <c r="T16" s="24">
        <v>7.55</v>
      </c>
      <c r="U16" s="51">
        <f t="shared" si="0"/>
        <v>0.37763136750763299</v>
      </c>
      <c r="V16" s="51">
        <f t="shared" si="1"/>
        <v>0.32008830026490065</v>
      </c>
      <c r="W16" s="25">
        <f t="shared" si="2"/>
        <v>-15.237893934107374</v>
      </c>
      <c r="X16" s="25">
        <f t="shared" si="3"/>
        <v>7.374338659608048</v>
      </c>
      <c r="Y16" s="27">
        <f t="shared" si="4"/>
        <v>15.987110555423897</v>
      </c>
      <c r="Z16" s="28">
        <f t="shared" si="5"/>
        <v>-26.25608281910884</v>
      </c>
    </row>
    <row r="17" spans="1:27" ht="15" customHeight="1">
      <c r="A17" s="18">
        <v>11</v>
      </c>
      <c r="B17" s="19" t="s">
        <v>53</v>
      </c>
      <c r="C17" s="20">
        <v>18.764700000000001</v>
      </c>
      <c r="D17" s="20">
        <v>11.882400000000001</v>
      </c>
      <c r="E17" s="20">
        <v>9.4146999999999998</v>
      </c>
      <c r="F17" s="20">
        <v>5.4166999999999996</v>
      </c>
      <c r="G17" s="20">
        <v>11</v>
      </c>
      <c r="H17" s="20">
        <v>5.6958333330000004</v>
      </c>
      <c r="I17" s="50">
        <f t="shared" si="6"/>
        <v>1.9931277682772688</v>
      </c>
      <c r="J17" s="50">
        <f t="shared" si="7"/>
        <v>0.95099341629559564</v>
      </c>
      <c r="K17" s="21">
        <f t="shared" si="8"/>
        <v>-52.286379657558371</v>
      </c>
      <c r="L17" s="21">
        <f t="shared" si="9"/>
        <v>-7.4261092035279113</v>
      </c>
      <c r="M17" s="21"/>
      <c r="N17" s="23" t="s">
        <v>54</v>
      </c>
      <c r="O17" s="24">
        <v>13.5</v>
      </c>
      <c r="P17" s="24">
        <v>12.14285714</v>
      </c>
      <c r="Q17" s="24">
        <v>12.00285714</v>
      </c>
      <c r="R17" s="24">
        <v>6.769230769</v>
      </c>
      <c r="S17" s="24">
        <v>12</v>
      </c>
      <c r="T17" s="24">
        <v>9.6407692310000002</v>
      </c>
      <c r="U17" s="51">
        <f t="shared" si="0"/>
        <v>1.1247322068852017</v>
      </c>
      <c r="V17" s="51">
        <f t="shared" si="1"/>
        <v>0.70214633363834322</v>
      </c>
      <c r="W17" s="25">
        <f t="shared" si="2"/>
        <v>-37.572132340475484</v>
      </c>
      <c r="X17" s="25">
        <f t="shared" si="3"/>
        <v>-1.1764705649827012</v>
      </c>
      <c r="Y17" s="27">
        <f t="shared" si="4"/>
        <v>-14.714247317082886</v>
      </c>
      <c r="Z17" s="28">
        <f t="shared" si="5"/>
        <v>-6.2496386385452105</v>
      </c>
    </row>
    <row r="18" spans="1:27" ht="15.75" customHeight="1" thickBot="1">
      <c r="A18" s="29">
        <v>12</v>
      </c>
      <c r="B18" s="30" t="s">
        <v>56</v>
      </c>
      <c r="C18" s="31">
        <v>6.4166999999999996</v>
      </c>
      <c r="D18" s="31">
        <v>11.666700000000001</v>
      </c>
      <c r="E18" s="31">
        <v>10.7425</v>
      </c>
      <c r="F18" s="31">
        <v>0.84619999999999995</v>
      </c>
      <c r="G18" s="31">
        <v>10</v>
      </c>
      <c r="H18" s="31">
        <v>7.4861538459999997</v>
      </c>
      <c r="I18" s="52">
        <f t="shared" si="6"/>
        <v>0.59731905980916922</v>
      </c>
      <c r="J18" s="52">
        <f t="shared" si="7"/>
        <v>0.11303534731017335</v>
      </c>
      <c r="K18" s="32">
        <f t="shared" si="8"/>
        <v>-81.076219575801616</v>
      </c>
      <c r="L18" s="32">
        <f t="shared" si="9"/>
        <v>-14.285959182973768</v>
      </c>
      <c r="M18" s="32"/>
      <c r="N18" s="34" t="s">
        <v>57</v>
      </c>
      <c r="O18" s="35">
        <v>1</v>
      </c>
      <c r="P18" s="35">
        <v>9.6999999999999993</v>
      </c>
      <c r="Q18" s="35">
        <v>10.446</v>
      </c>
      <c r="R18" s="35">
        <v>2.8333333330000001</v>
      </c>
      <c r="S18" s="35">
        <v>10.33333333</v>
      </c>
      <c r="T18" s="35">
        <v>11.856666669999999</v>
      </c>
      <c r="U18" s="53">
        <f t="shared" si="0"/>
        <v>9.5730423128470229E-2</v>
      </c>
      <c r="V18" s="53">
        <f t="shared" si="1"/>
        <v>0.23896542020270864</v>
      </c>
      <c r="W18" s="36">
        <f t="shared" si="2"/>
        <v>149.62327794374946</v>
      </c>
      <c r="X18" s="36">
        <f t="shared" si="3"/>
        <v>6.5292095876288769</v>
      </c>
      <c r="Y18" s="67">
        <f t="shared" si="4"/>
        <v>-230.69949751955107</v>
      </c>
      <c r="Z18" s="67">
        <f t="shared" si="5"/>
        <v>-20.815168770602646</v>
      </c>
      <c r="AA18" s="74"/>
    </row>
    <row r="19" spans="1:27">
      <c r="X19" s="69" t="s">
        <v>328</v>
      </c>
      <c r="Y19" s="70">
        <f>AVERAGE(Y7:Y18)/_xlfn.STDEV.S(Y7:Y18)</f>
        <v>-0.81747042911644463</v>
      </c>
      <c r="Z19" s="70">
        <f>AVERAGE(Z7:Z18)/_xlfn.STDEV.S(Z7:Z18)</f>
        <v>-0.99262437400041093</v>
      </c>
      <c r="AA19" s="72"/>
    </row>
    <row r="20" spans="1:27" ht="15.75" customHeight="1">
      <c r="A20" s="4" t="s">
        <v>219</v>
      </c>
      <c r="X20" s="66" t="s">
        <v>330</v>
      </c>
      <c r="Y20" s="71">
        <f>AVERAGE(Y7:Y18) - _xlfn.CONFIDENCE.T(0.05, _xlfn.STDEV.S(Y7:Y18), COUNT(Y7:Y18))</f>
        <v>-134.46841718385772</v>
      </c>
      <c r="Z20" s="71">
        <f>AVERAGE(Z7:Z18) - _xlfn.CONFIDENCE.T(0.05, _xlfn.STDEV.S(Z7:Z18), COUNT(Z7:Z18))</f>
        <v>-52.05183505854103</v>
      </c>
      <c r="AA20" s="73"/>
    </row>
    <row r="21" spans="1:27" ht="15" customHeight="1" thickBot="1">
      <c r="A21" s="5" t="s">
        <v>220</v>
      </c>
      <c r="X21" s="66" t="s">
        <v>329</v>
      </c>
      <c r="Y21" s="71">
        <f>AVERAGE(Y7:Y18) + _xlfn.CONFIDENCE.T(0.05, _xlfn.STDEV.S(Y7:Y18), COUNT(Y7:Y18))</f>
        <v>-16.854434454787764</v>
      </c>
      <c r="Z21" s="71">
        <f>AVERAGE(Z7:Z18) + _xlfn.CONFIDENCE.T(0.05, _xlfn.STDEV.S(Z7:Z18), COUNT(Z7:Z18))</f>
        <v>-11.422499913311583</v>
      </c>
      <c r="AA21" s="73"/>
    </row>
    <row r="22" spans="1:27" ht="23.25" customHeight="1">
      <c r="A22" s="46" t="s">
        <v>4</v>
      </c>
      <c r="B22" s="64" t="s">
        <v>5</v>
      </c>
      <c r="C22" s="64"/>
      <c r="D22" s="64"/>
      <c r="E22" s="64"/>
      <c r="F22" s="64"/>
      <c r="G22" s="65" t="s">
        <v>6</v>
      </c>
      <c r="H22" s="65"/>
      <c r="I22" s="65"/>
      <c r="J22" s="65"/>
      <c r="K22" s="1" t="s">
        <v>112</v>
      </c>
    </row>
    <row r="23" spans="1:27" ht="24.75" customHeight="1" thickBot="1">
      <c r="A23" s="47" t="s">
        <v>8</v>
      </c>
      <c r="B23" s="48" t="s">
        <v>9</v>
      </c>
      <c r="C23" s="48" t="s">
        <v>125</v>
      </c>
      <c r="D23" s="48" t="s">
        <v>127</v>
      </c>
      <c r="E23" s="48" t="s">
        <v>221</v>
      </c>
      <c r="F23" s="48"/>
      <c r="G23" s="48" t="s">
        <v>9</v>
      </c>
      <c r="H23" s="48" t="s">
        <v>125</v>
      </c>
      <c r="I23" s="48" t="s">
        <v>127</v>
      </c>
      <c r="J23" s="48" t="s">
        <v>221</v>
      </c>
      <c r="K23" s="49" t="s">
        <v>222</v>
      </c>
    </row>
    <row r="24" spans="1:27" ht="15" customHeight="1">
      <c r="A24" s="7">
        <v>1</v>
      </c>
      <c r="B24" s="8" t="s">
        <v>23</v>
      </c>
      <c r="C24" s="9">
        <v>19</v>
      </c>
      <c r="D24" s="9">
        <v>0</v>
      </c>
      <c r="E24" s="10">
        <f t="shared" ref="E24:E35" si="10">(D24-C24)/C24*100</f>
        <v>-100</v>
      </c>
      <c r="F24" s="10"/>
      <c r="G24" s="12" t="s">
        <v>24</v>
      </c>
      <c r="H24" s="13">
        <v>11</v>
      </c>
      <c r="I24" s="13">
        <v>2</v>
      </c>
      <c r="J24" s="14">
        <f t="shared" ref="J24:J35" si="11">(I24-H24)/H24*100</f>
        <v>-81.818181818181827</v>
      </c>
      <c r="K24" s="17">
        <f t="shared" ref="K24:K35" si="12">E24-J24</f>
        <v>-18.181818181818173</v>
      </c>
    </row>
    <row r="25" spans="1:27" ht="15" customHeight="1">
      <c r="A25" s="18">
        <v>2</v>
      </c>
      <c r="B25" s="19" t="s">
        <v>26</v>
      </c>
      <c r="C25" s="20">
        <v>7</v>
      </c>
      <c r="D25" s="20">
        <v>0</v>
      </c>
      <c r="E25" s="21">
        <f t="shared" si="10"/>
        <v>-100</v>
      </c>
      <c r="F25" s="21"/>
      <c r="G25" s="23" t="s">
        <v>27</v>
      </c>
      <c r="H25" s="24">
        <v>6</v>
      </c>
      <c r="I25" s="24">
        <v>8</v>
      </c>
      <c r="J25" s="25">
        <f t="shared" si="11"/>
        <v>33.333333333333329</v>
      </c>
      <c r="K25" s="28">
        <f t="shared" si="12"/>
        <v>-133.33333333333331</v>
      </c>
    </row>
    <row r="26" spans="1:27" ht="15" customHeight="1">
      <c r="A26" s="18">
        <v>3</v>
      </c>
      <c r="B26" s="19" t="s">
        <v>29</v>
      </c>
      <c r="C26" s="20">
        <v>10</v>
      </c>
      <c r="D26" s="20">
        <v>0</v>
      </c>
      <c r="E26" s="21">
        <f t="shared" si="10"/>
        <v>-100</v>
      </c>
      <c r="F26" s="21"/>
      <c r="G26" s="23" t="s">
        <v>30</v>
      </c>
      <c r="H26" s="24">
        <v>4</v>
      </c>
      <c r="I26" s="24">
        <v>1</v>
      </c>
      <c r="J26" s="25">
        <f t="shared" si="11"/>
        <v>-75</v>
      </c>
      <c r="K26" s="28">
        <f t="shared" si="12"/>
        <v>-25</v>
      </c>
    </row>
    <row r="27" spans="1:27" ht="15" customHeight="1">
      <c r="A27" s="18">
        <v>4</v>
      </c>
      <c r="B27" s="19" t="s">
        <v>32</v>
      </c>
      <c r="C27" s="20">
        <v>7</v>
      </c>
      <c r="D27" s="20">
        <v>0</v>
      </c>
      <c r="E27" s="21">
        <f t="shared" si="10"/>
        <v>-100</v>
      </c>
      <c r="F27" s="21"/>
      <c r="G27" s="23" t="s">
        <v>33</v>
      </c>
      <c r="H27" s="24">
        <v>10</v>
      </c>
      <c r="I27" s="24">
        <v>19</v>
      </c>
      <c r="J27" s="25">
        <f t="shared" si="11"/>
        <v>90</v>
      </c>
      <c r="K27" s="28">
        <f t="shared" si="12"/>
        <v>-190</v>
      </c>
    </row>
    <row r="28" spans="1:27" ht="15" customHeight="1">
      <c r="A28" s="18">
        <v>5</v>
      </c>
      <c r="B28" s="19" t="s">
        <v>35</v>
      </c>
      <c r="C28" s="20">
        <v>8</v>
      </c>
      <c r="D28" s="20">
        <v>0</v>
      </c>
      <c r="E28" s="21">
        <f t="shared" si="10"/>
        <v>-100</v>
      </c>
      <c r="F28" s="21"/>
      <c r="G28" s="23" t="s">
        <v>36</v>
      </c>
      <c r="H28" s="24">
        <v>16</v>
      </c>
      <c r="I28" s="24">
        <v>11</v>
      </c>
      <c r="J28" s="25">
        <f t="shared" si="11"/>
        <v>-31.25</v>
      </c>
      <c r="K28" s="28">
        <f t="shared" si="12"/>
        <v>-68.75</v>
      </c>
    </row>
    <row r="29" spans="1:27" ht="15" customHeight="1">
      <c r="A29" s="18">
        <v>6</v>
      </c>
      <c r="B29" s="19" t="s">
        <v>38</v>
      </c>
      <c r="C29" s="20">
        <v>8</v>
      </c>
      <c r="D29" s="20">
        <v>0</v>
      </c>
      <c r="E29" s="21">
        <f t="shared" si="10"/>
        <v>-100</v>
      </c>
      <c r="F29" s="21"/>
      <c r="G29" s="23" t="s">
        <v>39</v>
      </c>
      <c r="H29" s="24">
        <v>6</v>
      </c>
      <c r="I29" s="24">
        <v>9</v>
      </c>
      <c r="J29" s="25">
        <f t="shared" si="11"/>
        <v>50</v>
      </c>
      <c r="K29" s="28">
        <f t="shared" si="12"/>
        <v>-150</v>
      </c>
    </row>
    <row r="30" spans="1:27" ht="15" customHeight="1">
      <c r="A30" s="18">
        <v>7</v>
      </c>
      <c r="B30" s="19" t="s">
        <v>41</v>
      </c>
      <c r="C30" s="20">
        <v>9</v>
      </c>
      <c r="D30" s="20">
        <v>4</v>
      </c>
      <c r="E30" s="21">
        <f t="shared" si="10"/>
        <v>-55.555555555555557</v>
      </c>
      <c r="F30" s="21"/>
      <c r="G30" s="23" t="s">
        <v>42</v>
      </c>
      <c r="H30" s="24">
        <v>9</v>
      </c>
      <c r="I30" s="24">
        <v>14</v>
      </c>
      <c r="J30" s="25">
        <f t="shared" si="11"/>
        <v>55.555555555555557</v>
      </c>
      <c r="K30" s="28">
        <f t="shared" si="12"/>
        <v>-111.11111111111111</v>
      </c>
    </row>
    <row r="31" spans="1:27" ht="15" customHeight="1">
      <c r="A31" s="18">
        <v>8</v>
      </c>
      <c r="B31" s="19" t="s">
        <v>44</v>
      </c>
      <c r="C31" s="20">
        <v>7</v>
      </c>
      <c r="D31" s="20">
        <v>0</v>
      </c>
      <c r="E31" s="21">
        <f t="shared" si="10"/>
        <v>-100</v>
      </c>
      <c r="F31" s="21"/>
      <c r="G31" s="23" t="s">
        <v>45</v>
      </c>
      <c r="H31" s="24">
        <v>7</v>
      </c>
      <c r="I31" s="24">
        <v>0</v>
      </c>
      <c r="J31" s="25">
        <f t="shared" si="11"/>
        <v>-100</v>
      </c>
      <c r="K31" s="28">
        <f t="shared" si="12"/>
        <v>0</v>
      </c>
    </row>
    <row r="32" spans="1:27" ht="15" customHeight="1">
      <c r="A32" s="18">
        <v>9</v>
      </c>
      <c r="B32" s="19" t="s">
        <v>47</v>
      </c>
      <c r="C32" s="20">
        <v>5</v>
      </c>
      <c r="D32" s="20">
        <v>1</v>
      </c>
      <c r="E32" s="21">
        <f t="shared" si="10"/>
        <v>-80</v>
      </c>
      <c r="F32" s="21"/>
      <c r="G32" s="23" t="s">
        <v>48</v>
      </c>
      <c r="H32" s="24">
        <v>11</v>
      </c>
      <c r="I32" s="24">
        <v>15</v>
      </c>
      <c r="J32" s="25">
        <f t="shared" si="11"/>
        <v>36.363636363636367</v>
      </c>
      <c r="K32" s="28">
        <f t="shared" si="12"/>
        <v>-116.36363636363637</v>
      </c>
    </row>
    <row r="33" spans="1:22" ht="15" customHeight="1">
      <c r="A33" s="18">
        <v>10</v>
      </c>
      <c r="B33" s="19" t="s">
        <v>50</v>
      </c>
      <c r="C33" s="20">
        <v>8</v>
      </c>
      <c r="D33" s="20">
        <v>3</v>
      </c>
      <c r="E33" s="21">
        <f t="shared" si="10"/>
        <v>-62.5</v>
      </c>
      <c r="F33" s="21"/>
      <c r="G33" s="23" t="s">
        <v>51</v>
      </c>
      <c r="H33" s="24">
        <v>6</v>
      </c>
      <c r="I33" s="24">
        <v>5</v>
      </c>
      <c r="J33" s="25">
        <f t="shared" si="11"/>
        <v>-16.666666666666664</v>
      </c>
      <c r="K33" s="28">
        <f t="shared" si="12"/>
        <v>-45.833333333333336</v>
      </c>
      <c r="L33" s="69" t="s">
        <v>328</v>
      </c>
      <c r="M33" s="70">
        <f>AVERAGE(K24:K35)/_xlfn.STDEV.S(K24:K35)</f>
        <v>-1.4822150851605</v>
      </c>
    </row>
    <row r="34" spans="1:22" ht="15" customHeight="1">
      <c r="A34" s="18">
        <v>11</v>
      </c>
      <c r="B34" s="19" t="s">
        <v>53</v>
      </c>
      <c r="C34" s="20">
        <v>7</v>
      </c>
      <c r="D34" s="20">
        <v>1</v>
      </c>
      <c r="E34" s="21">
        <f t="shared" si="10"/>
        <v>-85.714285714285708</v>
      </c>
      <c r="F34" s="21"/>
      <c r="G34" s="23" t="s">
        <v>54</v>
      </c>
      <c r="H34" s="24">
        <v>8</v>
      </c>
      <c r="I34" s="24">
        <v>10</v>
      </c>
      <c r="J34" s="25">
        <f t="shared" si="11"/>
        <v>25</v>
      </c>
      <c r="K34" s="28">
        <f t="shared" si="12"/>
        <v>-110.71428571428571</v>
      </c>
      <c r="L34" s="66" t="s">
        <v>330</v>
      </c>
      <c r="M34" s="71">
        <f>AVERAGE(K24:K35) - _xlfn.CONFIDENCE.T(0.05, _xlfn.STDEV.S(K24:K35), COUNT(K24:K35))</f>
        <v>-123.33572167825821</v>
      </c>
    </row>
    <row r="35" spans="1:22" ht="15.75" customHeight="1" thickBot="1">
      <c r="A35" s="29">
        <v>12</v>
      </c>
      <c r="B35" s="30" t="s">
        <v>56</v>
      </c>
      <c r="C35" s="31">
        <v>6</v>
      </c>
      <c r="D35" s="31">
        <v>2</v>
      </c>
      <c r="E35" s="32">
        <f t="shared" si="10"/>
        <v>-66.666666666666657</v>
      </c>
      <c r="F35" s="32"/>
      <c r="G35" s="34" t="s">
        <v>57</v>
      </c>
      <c r="H35" s="35">
        <v>6</v>
      </c>
      <c r="I35" s="35">
        <v>6</v>
      </c>
      <c r="J35" s="36">
        <f t="shared" si="11"/>
        <v>0</v>
      </c>
      <c r="K35" s="39">
        <f t="shared" si="12"/>
        <v>-66.666666666666657</v>
      </c>
      <c r="L35" s="66" t="s">
        <v>329</v>
      </c>
      <c r="M35" s="71">
        <f>AVERAGE(K24:K35) + _xlfn.CONFIDENCE.T(0.05, _xlfn.STDEV.S(K24:K35), COUNT(K24:K35))</f>
        <v>-49.323309105772559</v>
      </c>
    </row>
    <row r="37" spans="1:22" ht="15.75" customHeight="1">
      <c r="A37" s="4" t="s">
        <v>223</v>
      </c>
    </row>
    <row r="38" spans="1:22" ht="15" customHeight="1" thickBot="1">
      <c r="A38" s="5" t="s">
        <v>224</v>
      </c>
    </row>
    <row r="39" spans="1:22" ht="15" customHeight="1">
      <c r="A39" s="46" t="s">
        <v>4</v>
      </c>
      <c r="B39" s="64" t="s">
        <v>5</v>
      </c>
      <c r="C39" s="64"/>
      <c r="D39" s="64"/>
      <c r="E39" s="64"/>
      <c r="F39" s="64"/>
      <c r="G39" s="64"/>
      <c r="H39" s="64"/>
      <c r="I39" s="64"/>
      <c r="J39" s="64"/>
      <c r="K39" s="55"/>
      <c r="L39" s="65" t="s">
        <v>6</v>
      </c>
      <c r="M39" s="65"/>
      <c r="N39" s="65"/>
      <c r="O39" s="65"/>
      <c r="P39" s="65"/>
      <c r="Q39" s="65"/>
      <c r="R39" s="65"/>
      <c r="S39" s="65"/>
      <c r="T39" s="65"/>
      <c r="U39" s="62" t="s">
        <v>112</v>
      </c>
      <c r="V39" s="63"/>
    </row>
    <row r="40" spans="1:22" ht="24.75" customHeight="1" thickBot="1">
      <c r="A40" s="47" t="s">
        <v>8</v>
      </c>
      <c r="B40" s="48" t="s">
        <v>9</v>
      </c>
      <c r="C40" s="48" t="s">
        <v>225</v>
      </c>
      <c r="D40" s="48" t="s">
        <v>226</v>
      </c>
      <c r="E40" s="48" t="s">
        <v>227</v>
      </c>
      <c r="F40" s="48" t="s">
        <v>228</v>
      </c>
      <c r="G40" s="48" t="s">
        <v>229</v>
      </c>
      <c r="H40" s="48" t="s">
        <v>230</v>
      </c>
      <c r="I40" s="48" t="s">
        <v>231</v>
      </c>
      <c r="J40" s="48" t="s">
        <v>232</v>
      </c>
      <c r="K40" s="48"/>
      <c r="L40" s="48" t="s">
        <v>9</v>
      </c>
      <c r="M40" s="48" t="s">
        <v>225</v>
      </c>
      <c r="N40" s="48" t="s">
        <v>226</v>
      </c>
      <c r="O40" s="48" t="s">
        <v>227</v>
      </c>
      <c r="P40" s="48" t="s">
        <v>228</v>
      </c>
      <c r="Q40" s="48" t="s">
        <v>229</v>
      </c>
      <c r="R40" s="48" t="s">
        <v>230</v>
      </c>
      <c r="S40" s="48" t="s">
        <v>231</v>
      </c>
      <c r="T40" s="48" t="s">
        <v>232</v>
      </c>
      <c r="U40" s="48" t="s">
        <v>233</v>
      </c>
      <c r="V40" s="49" t="s">
        <v>234</v>
      </c>
    </row>
    <row r="41" spans="1:22" ht="15" customHeight="1">
      <c r="A41" s="18">
        <v>1</v>
      </c>
      <c r="B41" s="8" t="s">
        <v>23</v>
      </c>
      <c r="C41" s="20">
        <v>-14.6</v>
      </c>
      <c r="D41" s="20">
        <v>-13.52</v>
      </c>
      <c r="E41" s="20">
        <v>-10.39</v>
      </c>
      <c r="F41" s="20">
        <v>-10.65</v>
      </c>
      <c r="G41" s="22">
        <f t="shared" ref="G41:G52" si="13">IF(COUNT(C41,D41,E41,F41)&lt;4,"",(C41-D41)/C41)</f>
        <v>7.3972602739726029E-2</v>
      </c>
      <c r="H41" s="22">
        <f t="shared" ref="H41:H52" si="14">IF(COUNT(C41,D41,E41,F41)&lt;4,"",(E41-F41)/E41)</f>
        <v>-2.5024061597690064E-2</v>
      </c>
      <c r="I41" s="21">
        <f t="shared" ref="I41:I52" si="15">IF(COUNT(C41,D41,E41,F41)&lt;4,"",(H41-G41)/G41*100)</f>
        <v>-133.82882401169212</v>
      </c>
      <c r="J41" s="21">
        <f t="shared" ref="J41:J52" si="16">IF(COUNT(C41,D41,E41,F41)&lt;4,"",(ABS(F41)-ABS(D41))/ABS(D41)*100)</f>
        <v>-21.227810650887569</v>
      </c>
      <c r="K41" s="21"/>
      <c r="L41" s="12" t="s">
        <v>24</v>
      </c>
      <c r="M41" s="24">
        <v>-22.8</v>
      </c>
      <c r="N41" s="24">
        <v>-21.09</v>
      </c>
      <c r="O41" s="24">
        <v>-19.899999999999999</v>
      </c>
      <c r="P41" s="24">
        <v>-18.34</v>
      </c>
      <c r="Q41" s="26">
        <f t="shared" ref="Q41:Q52" si="17">IF(COUNT(M41,N41,O41,P41)&lt;4,"",(M41-N41)/M41)</f>
        <v>7.5000000000000039E-2</v>
      </c>
      <c r="R41" s="26">
        <f t="shared" ref="R41:R52" si="18">IF(COUNT(M41,N41,O41,P41)&lt;4,"",(O41-P41)/O41)</f>
        <v>7.8391959798994923E-2</v>
      </c>
      <c r="S41" s="25">
        <f t="shared" ref="S41:S52" si="19">IF(COUNT(M41,N41,O41,P41)&lt;4,"",(R41-Q41)/Q41*100)</f>
        <v>4.5226130653265102</v>
      </c>
      <c r="T41" s="25">
        <f t="shared" ref="T41:T52" si="20">IF(COUNT(M41,N41,O41,P41)&lt;4,"",(ABS(P41)-ABS(N41))/ABS(N41)*100)</f>
        <v>-13.039355144618304</v>
      </c>
      <c r="U41" s="27">
        <f t="shared" ref="U41:U52" si="21">IF(OR(I41="",S41=""),"",I41-S41)</f>
        <v>-138.35143707701863</v>
      </c>
      <c r="V41" s="28">
        <f t="shared" ref="V41:V52" si="22">IF(OR(J41="",T41=""),"",J41-T41)</f>
        <v>-8.1884555062692659</v>
      </c>
    </row>
    <row r="42" spans="1:22" ht="15" customHeight="1">
      <c r="A42" s="18">
        <v>2</v>
      </c>
      <c r="B42" s="19" t="s">
        <v>26</v>
      </c>
      <c r="C42" s="20"/>
      <c r="D42" s="20"/>
      <c r="E42" s="20"/>
      <c r="F42" s="20"/>
      <c r="G42" s="22" t="str">
        <f t="shared" si="13"/>
        <v/>
      </c>
      <c r="H42" s="22" t="str">
        <f t="shared" si="14"/>
        <v/>
      </c>
      <c r="I42" s="21" t="str">
        <f t="shared" si="15"/>
        <v/>
      </c>
      <c r="J42" s="21" t="str">
        <f t="shared" si="16"/>
        <v/>
      </c>
      <c r="K42" s="21"/>
      <c r="L42" s="23" t="s">
        <v>27</v>
      </c>
      <c r="M42" s="24"/>
      <c r="N42" s="24"/>
      <c r="O42" s="24"/>
      <c r="P42" s="24"/>
      <c r="Q42" s="26" t="str">
        <f t="shared" si="17"/>
        <v/>
      </c>
      <c r="R42" s="26" t="str">
        <f t="shared" si="18"/>
        <v/>
      </c>
      <c r="S42" s="25" t="str">
        <f t="shared" si="19"/>
        <v/>
      </c>
      <c r="T42" s="25" t="str">
        <f t="shared" si="20"/>
        <v/>
      </c>
      <c r="U42" s="27" t="str">
        <f t="shared" si="21"/>
        <v/>
      </c>
      <c r="V42" s="28" t="str">
        <f t="shared" si="22"/>
        <v/>
      </c>
    </row>
    <row r="43" spans="1:22" ht="15" customHeight="1">
      <c r="A43" s="18">
        <v>3</v>
      </c>
      <c r="B43" s="19" t="s">
        <v>29</v>
      </c>
      <c r="C43" s="20">
        <v>-14.1</v>
      </c>
      <c r="D43" s="20">
        <v>-12.05</v>
      </c>
      <c r="E43" s="20">
        <v>-10.59</v>
      </c>
      <c r="F43" s="20">
        <v>-9.74</v>
      </c>
      <c r="G43" s="22">
        <f t="shared" si="13"/>
        <v>0.14539007092198575</v>
      </c>
      <c r="H43" s="22">
        <f t="shared" si="14"/>
        <v>8.026440037771479E-2</v>
      </c>
      <c r="I43" s="21">
        <f t="shared" si="15"/>
        <v>-44.793753886547364</v>
      </c>
      <c r="J43" s="21">
        <f t="shared" si="16"/>
        <v>-19.170124481327804</v>
      </c>
      <c r="K43" s="21"/>
      <c r="L43" s="23" t="s">
        <v>30</v>
      </c>
      <c r="M43" s="24">
        <v>-23.13</v>
      </c>
      <c r="N43" s="24">
        <v>-14.89</v>
      </c>
      <c r="O43" s="24">
        <v>-19.010000000000002</v>
      </c>
      <c r="P43" s="24">
        <v>-12.85</v>
      </c>
      <c r="Q43" s="26">
        <f t="shared" si="17"/>
        <v>0.35624729788153908</v>
      </c>
      <c r="R43" s="26">
        <f t="shared" si="18"/>
        <v>0.324039978958443</v>
      </c>
      <c r="S43" s="25">
        <f t="shared" si="19"/>
        <v>-9.0407194986797634</v>
      </c>
      <c r="T43" s="25">
        <f t="shared" si="20"/>
        <v>-13.70047011417059</v>
      </c>
      <c r="U43" s="27">
        <f t="shared" si="21"/>
        <v>-35.753034387867601</v>
      </c>
      <c r="V43" s="28">
        <f t="shared" si="22"/>
        <v>-5.4696543671572133</v>
      </c>
    </row>
    <row r="44" spans="1:22" ht="15" customHeight="1">
      <c r="A44" s="18">
        <v>4</v>
      </c>
      <c r="B44" s="19" t="s">
        <v>32</v>
      </c>
      <c r="C44" s="20">
        <v>-14.8</v>
      </c>
      <c r="D44" s="20">
        <v>-11.51</v>
      </c>
      <c r="E44" s="20">
        <v>-7.14</v>
      </c>
      <c r="F44" s="20">
        <v>-7.17</v>
      </c>
      <c r="G44" s="22">
        <f t="shared" si="13"/>
        <v>0.22229729729729736</v>
      </c>
      <c r="H44" s="22">
        <f t="shared" si="14"/>
        <v>-4.2016806722689429E-3</v>
      </c>
      <c r="I44" s="21">
        <f t="shared" si="15"/>
        <v>-101.89011774922736</v>
      </c>
      <c r="J44" s="21">
        <f t="shared" si="16"/>
        <v>-37.706342311033886</v>
      </c>
      <c r="K44" s="21"/>
      <c r="L44" s="23" t="s">
        <v>33</v>
      </c>
      <c r="M44" s="24">
        <v>-16.420000000000002</v>
      </c>
      <c r="N44" s="24">
        <v>-12.79</v>
      </c>
      <c r="O44" s="24">
        <v>-17.61</v>
      </c>
      <c r="P44" s="24">
        <v>-13.34</v>
      </c>
      <c r="Q44" s="26">
        <f t="shared" si="17"/>
        <v>0.22107186358099892</v>
      </c>
      <c r="R44" s="26">
        <f t="shared" si="18"/>
        <v>0.24247586598523566</v>
      </c>
      <c r="S44" s="25">
        <f t="shared" si="19"/>
        <v>9.6819206467649277</v>
      </c>
      <c r="T44" s="25">
        <f t="shared" si="20"/>
        <v>4.3002345582486372</v>
      </c>
      <c r="U44" s="27">
        <f t="shared" si="21"/>
        <v>-111.57203839599228</v>
      </c>
      <c r="V44" s="28">
        <f t="shared" si="22"/>
        <v>-42.006576869282526</v>
      </c>
    </row>
    <row r="45" spans="1:22" ht="15" customHeight="1">
      <c r="A45" s="18">
        <v>5</v>
      </c>
      <c r="B45" s="19" t="s">
        <v>35</v>
      </c>
      <c r="C45" s="20">
        <v>-13.61</v>
      </c>
      <c r="D45" s="20">
        <v>-9.49</v>
      </c>
      <c r="E45" s="20">
        <v>-12.48</v>
      </c>
      <c r="F45" s="20">
        <v>-11.44</v>
      </c>
      <c r="G45" s="22">
        <f t="shared" si="13"/>
        <v>0.30271858927259365</v>
      </c>
      <c r="H45" s="22">
        <f t="shared" si="14"/>
        <v>8.3333333333333398E-2</v>
      </c>
      <c r="I45" s="21">
        <f t="shared" si="15"/>
        <v>-72.471682847896417</v>
      </c>
      <c r="J45" s="21">
        <f t="shared" si="16"/>
        <v>20.547945205479444</v>
      </c>
      <c r="K45" s="21"/>
      <c r="L45" s="23" t="s">
        <v>36</v>
      </c>
      <c r="M45" s="24">
        <v>-13.49</v>
      </c>
      <c r="N45" s="24">
        <v>-11.69</v>
      </c>
      <c r="O45" s="24">
        <v>-15.9</v>
      </c>
      <c r="P45" s="24">
        <v>-13.95</v>
      </c>
      <c r="Q45" s="26">
        <f t="shared" si="17"/>
        <v>0.13343217197924392</v>
      </c>
      <c r="R45" s="26">
        <f t="shared" si="18"/>
        <v>0.12264150943396233</v>
      </c>
      <c r="S45" s="25">
        <f t="shared" si="19"/>
        <v>-8.0870020964360343</v>
      </c>
      <c r="T45" s="25">
        <f t="shared" si="20"/>
        <v>19.332763045337895</v>
      </c>
      <c r="U45" s="27">
        <f t="shared" si="21"/>
        <v>-64.38468075146038</v>
      </c>
      <c r="V45" s="28">
        <f t="shared" si="22"/>
        <v>1.2151821601415485</v>
      </c>
    </row>
    <row r="46" spans="1:22" ht="15" customHeight="1">
      <c r="A46" s="18">
        <v>6</v>
      </c>
      <c r="B46" s="19" t="s">
        <v>38</v>
      </c>
      <c r="C46" s="20">
        <v>-10.35</v>
      </c>
      <c r="D46" s="20">
        <v>-9.8000000000000007</v>
      </c>
      <c r="E46" s="20">
        <v>-8.1199999999999992</v>
      </c>
      <c r="F46" s="20">
        <v>-8.0299999999999994</v>
      </c>
      <c r="G46" s="22">
        <f t="shared" si="13"/>
        <v>5.3140096618357384E-2</v>
      </c>
      <c r="H46" s="22">
        <f t="shared" si="14"/>
        <v>1.1083743842364515E-2</v>
      </c>
      <c r="I46" s="21">
        <f t="shared" si="15"/>
        <v>-79.142409314823098</v>
      </c>
      <c r="J46" s="21">
        <f t="shared" si="16"/>
        <v>-18.061224489795929</v>
      </c>
      <c r="K46" s="21"/>
      <c r="L46" s="23" t="s">
        <v>39</v>
      </c>
      <c r="M46" s="24">
        <v>-14.47</v>
      </c>
      <c r="N46" s="24">
        <v>-13.31</v>
      </c>
      <c r="O46" s="24">
        <v>-15.17</v>
      </c>
      <c r="P46" s="24">
        <v>-14.56</v>
      </c>
      <c r="Q46" s="26">
        <f t="shared" si="17"/>
        <v>8.0165860400829306E-2</v>
      </c>
      <c r="R46" s="26">
        <f t="shared" si="18"/>
        <v>4.0210942649967003E-2</v>
      </c>
      <c r="S46" s="25">
        <f t="shared" si="19"/>
        <v>-49.840315504739443</v>
      </c>
      <c r="T46" s="25">
        <f t="shared" si="20"/>
        <v>9.3914350112697225</v>
      </c>
      <c r="U46" s="27">
        <f t="shared" si="21"/>
        <v>-29.302093810083655</v>
      </c>
      <c r="V46" s="28">
        <f t="shared" si="22"/>
        <v>-27.452659501065654</v>
      </c>
    </row>
    <row r="47" spans="1:22" ht="15" customHeight="1">
      <c r="A47" s="18">
        <v>7</v>
      </c>
      <c r="B47" s="19" t="s">
        <v>41</v>
      </c>
      <c r="C47" s="20">
        <v>-21.06</v>
      </c>
      <c r="D47" s="20">
        <v>-14.13</v>
      </c>
      <c r="E47" s="20">
        <v>-16.66</v>
      </c>
      <c r="F47" s="20">
        <v>-12.05</v>
      </c>
      <c r="G47" s="22">
        <f t="shared" si="13"/>
        <v>0.329059829059829</v>
      </c>
      <c r="H47" s="22">
        <f t="shared" si="14"/>
        <v>0.27671068427370943</v>
      </c>
      <c r="I47" s="21">
        <f t="shared" si="15"/>
        <v>-15.908701142794781</v>
      </c>
      <c r="J47" s="21">
        <f t="shared" si="16"/>
        <v>-14.720452937013444</v>
      </c>
      <c r="K47" s="21"/>
      <c r="L47" s="23" t="s">
        <v>42</v>
      </c>
      <c r="M47" s="24">
        <v>-10.47</v>
      </c>
      <c r="N47" s="24">
        <v>-9.98</v>
      </c>
      <c r="O47" s="24">
        <v>-15.23</v>
      </c>
      <c r="P47" s="24">
        <v>-14.4</v>
      </c>
      <c r="Q47" s="26">
        <f t="shared" si="17"/>
        <v>4.6800382043935072E-2</v>
      </c>
      <c r="R47" s="26">
        <f t="shared" si="18"/>
        <v>5.4497701904136574E-2</v>
      </c>
      <c r="S47" s="25">
        <f t="shared" si="19"/>
        <v>16.447130395165242</v>
      </c>
      <c r="T47" s="25">
        <f t="shared" si="20"/>
        <v>44.288577154308619</v>
      </c>
      <c r="U47" s="27">
        <f t="shared" si="21"/>
        <v>-32.355831537960022</v>
      </c>
      <c r="V47" s="28">
        <f t="shared" si="22"/>
        <v>-59.00903009132206</v>
      </c>
    </row>
    <row r="48" spans="1:22" ht="15" customHeight="1">
      <c r="A48" s="18">
        <v>8</v>
      </c>
      <c r="B48" s="19" t="s">
        <v>44</v>
      </c>
      <c r="C48" s="20">
        <v>-17.91</v>
      </c>
      <c r="D48" s="20">
        <v>-14.4</v>
      </c>
      <c r="E48" s="20">
        <v>-10.53</v>
      </c>
      <c r="F48" s="20">
        <v>-10.62</v>
      </c>
      <c r="G48" s="22">
        <f t="shared" si="13"/>
        <v>0.19597989949748743</v>
      </c>
      <c r="H48" s="22">
        <f t="shared" si="14"/>
        <v>-8.547008547008534E-3</v>
      </c>
      <c r="I48" s="21">
        <f t="shared" si="15"/>
        <v>-104.36116589962742</v>
      </c>
      <c r="J48" s="21">
        <f t="shared" si="16"/>
        <v>-26.250000000000007</v>
      </c>
      <c r="K48" s="21"/>
      <c r="L48" s="23" t="s">
        <v>45</v>
      </c>
      <c r="M48" s="24">
        <v>-14.59</v>
      </c>
      <c r="N48" s="24">
        <v>-11.35</v>
      </c>
      <c r="O48" s="24">
        <v>-14.04</v>
      </c>
      <c r="P48" s="24">
        <v>-11.47</v>
      </c>
      <c r="Q48" s="26">
        <f t="shared" si="17"/>
        <v>0.22206991089787528</v>
      </c>
      <c r="R48" s="26">
        <f t="shared" si="18"/>
        <v>0.18304843304843296</v>
      </c>
      <c r="S48" s="25">
        <f t="shared" si="19"/>
        <v>-17.571708698251957</v>
      </c>
      <c r="T48" s="25">
        <f t="shared" si="20"/>
        <v>1.0572687224669692</v>
      </c>
      <c r="U48" s="27">
        <f t="shared" si="21"/>
        <v>-86.78945720137547</v>
      </c>
      <c r="V48" s="28">
        <f t="shared" si="22"/>
        <v>-27.307268722466976</v>
      </c>
    </row>
    <row r="49" spans="1:22" ht="15" customHeight="1">
      <c r="A49" s="18">
        <v>9</v>
      </c>
      <c r="B49" s="19" t="s">
        <v>47</v>
      </c>
      <c r="C49" s="20">
        <v>-20.69</v>
      </c>
      <c r="D49" s="20">
        <v>-16.45</v>
      </c>
      <c r="E49" s="20">
        <v>-16.02</v>
      </c>
      <c r="F49" s="20">
        <v>-14.34</v>
      </c>
      <c r="G49" s="22">
        <f t="shared" si="13"/>
        <v>0.20492991783470285</v>
      </c>
      <c r="H49" s="22">
        <f t="shared" si="14"/>
        <v>0.10486891385767788</v>
      </c>
      <c r="I49" s="21">
        <f t="shared" si="15"/>
        <v>-48.826938025581271</v>
      </c>
      <c r="J49" s="21">
        <f t="shared" si="16"/>
        <v>-12.82674772036474</v>
      </c>
      <c r="K49" s="21"/>
      <c r="L49" s="23" t="s">
        <v>48</v>
      </c>
      <c r="M49" s="24">
        <v>-13.73</v>
      </c>
      <c r="N49" s="24">
        <v>-9.64</v>
      </c>
      <c r="O49" s="24">
        <v>-14.13</v>
      </c>
      <c r="P49" s="24">
        <v>-9.83</v>
      </c>
      <c r="Q49" s="26">
        <f t="shared" si="17"/>
        <v>0.2978878368536052</v>
      </c>
      <c r="R49" s="26">
        <f t="shared" si="18"/>
        <v>0.3043170559094126</v>
      </c>
      <c r="S49" s="25">
        <f t="shared" si="19"/>
        <v>2.1582684018639515</v>
      </c>
      <c r="T49" s="25">
        <f t="shared" si="20"/>
        <v>1.9709543568464678</v>
      </c>
      <c r="U49" s="27">
        <f t="shared" si="21"/>
        <v>-50.98520642744522</v>
      </c>
      <c r="V49" s="28">
        <f t="shared" si="22"/>
        <v>-14.797702077211207</v>
      </c>
    </row>
    <row r="50" spans="1:22" ht="15" customHeight="1">
      <c r="A50" s="18">
        <v>10</v>
      </c>
      <c r="B50" s="19" t="s">
        <v>50</v>
      </c>
      <c r="C50" s="20">
        <v>-12.42</v>
      </c>
      <c r="D50" s="20">
        <v>-9.19</v>
      </c>
      <c r="E50" s="20">
        <v>-12.24</v>
      </c>
      <c r="F50" s="20">
        <v>-10.44</v>
      </c>
      <c r="G50" s="22">
        <f t="shared" si="13"/>
        <v>0.26006441223832533</v>
      </c>
      <c r="H50" s="22">
        <f t="shared" si="14"/>
        <v>0.14705882352941183</v>
      </c>
      <c r="I50" s="21">
        <f t="shared" si="15"/>
        <v>-43.45292296485156</v>
      </c>
      <c r="J50" s="21">
        <f t="shared" si="16"/>
        <v>13.601741022850925</v>
      </c>
      <c r="K50" s="21"/>
      <c r="L50" s="23" t="s">
        <v>51</v>
      </c>
      <c r="M50" s="24">
        <v>-15.32</v>
      </c>
      <c r="N50" s="24">
        <v>-12.66</v>
      </c>
      <c r="O50" s="24">
        <v>-14.59</v>
      </c>
      <c r="P50" s="24">
        <v>-13.55</v>
      </c>
      <c r="Q50" s="26">
        <f t="shared" si="17"/>
        <v>0.17362924281984335</v>
      </c>
      <c r="R50" s="26">
        <f t="shared" si="18"/>
        <v>7.1281699794379649E-2</v>
      </c>
      <c r="S50" s="25">
        <f t="shared" si="19"/>
        <v>-58.946028539477588</v>
      </c>
      <c r="T50" s="25">
        <f t="shared" si="20"/>
        <v>7.0300157977883142</v>
      </c>
      <c r="U50" s="27">
        <f t="shared" si="21"/>
        <v>15.493105574626028</v>
      </c>
      <c r="V50" s="28">
        <f t="shared" si="22"/>
        <v>6.571725225062611</v>
      </c>
    </row>
    <row r="51" spans="1:22" ht="15" customHeight="1">
      <c r="A51" s="18">
        <v>11</v>
      </c>
      <c r="B51" s="19" t="s">
        <v>53</v>
      </c>
      <c r="C51" s="20">
        <v>-17.7</v>
      </c>
      <c r="D51" s="20">
        <v>-13.31</v>
      </c>
      <c r="E51" s="20">
        <v>-12.12</v>
      </c>
      <c r="F51" s="20">
        <v>-11.81</v>
      </c>
      <c r="G51" s="22">
        <f t="shared" si="13"/>
        <v>0.24802259887005643</v>
      </c>
      <c r="H51" s="22">
        <f t="shared" si="14"/>
        <v>2.5577557755775474E-2</v>
      </c>
      <c r="I51" s="21">
        <f t="shared" si="15"/>
        <v>-89.687408376372986</v>
      </c>
      <c r="J51" s="21">
        <f t="shared" si="16"/>
        <v>-11.269722013523666</v>
      </c>
      <c r="K51" s="21"/>
      <c r="L51" s="23" t="s">
        <v>54</v>
      </c>
      <c r="M51" s="24">
        <v>-17.21</v>
      </c>
      <c r="N51" s="24">
        <v>-11.81</v>
      </c>
      <c r="O51" s="24">
        <v>-14.65</v>
      </c>
      <c r="P51" s="24">
        <v>-11.44</v>
      </c>
      <c r="Q51" s="26">
        <f t="shared" si="17"/>
        <v>0.31377106333527022</v>
      </c>
      <c r="R51" s="26">
        <f t="shared" si="18"/>
        <v>0.21911262798634817</v>
      </c>
      <c r="S51" s="25">
        <f t="shared" si="19"/>
        <v>-30.167993932499044</v>
      </c>
      <c r="T51" s="25">
        <f t="shared" si="20"/>
        <v>-3.1329381879762996</v>
      </c>
      <c r="U51" s="27">
        <f t="shared" si="21"/>
        <v>-59.519414443873941</v>
      </c>
      <c r="V51" s="28">
        <f t="shared" si="22"/>
        <v>-8.136783825547365</v>
      </c>
    </row>
    <row r="52" spans="1:22" ht="15.75" customHeight="1" thickBot="1">
      <c r="A52" s="29">
        <v>12</v>
      </c>
      <c r="B52" s="30" t="s">
        <v>56</v>
      </c>
      <c r="C52" s="31">
        <v>-20.78</v>
      </c>
      <c r="D52" s="31">
        <v>-18.22</v>
      </c>
      <c r="E52" s="31">
        <v>-17.82</v>
      </c>
      <c r="F52" s="31">
        <v>-14.16</v>
      </c>
      <c r="G52" s="33">
        <f t="shared" si="13"/>
        <v>0.12319538017324361</v>
      </c>
      <c r="H52" s="33">
        <f t="shared" si="14"/>
        <v>0.2053872053872054</v>
      </c>
      <c r="I52" s="32">
        <f t="shared" si="15"/>
        <v>66.716645622895484</v>
      </c>
      <c r="J52" s="32">
        <f t="shared" si="16"/>
        <v>-22.28320526893523</v>
      </c>
      <c r="K52" s="32"/>
      <c r="L52" s="34" t="s">
        <v>57</v>
      </c>
      <c r="M52" s="35">
        <v>-17.82</v>
      </c>
      <c r="N52" s="35">
        <v>-14.22</v>
      </c>
      <c r="O52" s="35">
        <v>-18.16</v>
      </c>
      <c r="P52" s="35">
        <v>-11.96</v>
      </c>
      <c r="Q52" s="37">
        <f t="shared" si="17"/>
        <v>0.20202020202020199</v>
      </c>
      <c r="R52" s="37">
        <f t="shared" si="18"/>
        <v>0.34140969162995588</v>
      </c>
      <c r="S52" s="36">
        <f t="shared" si="19"/>
        <v>68.997797356828187</v>
      </c>
      <c r="T52" s="36">
        <f t="shared" si="20"/>
        <v>-15.893108298171587</v>
      </c>
      <c r="U52" s="38">
        <f t="shared" si="21"/>
        <v>-2.2811517339327025</v>
      </c>
      <c r="V52" s="39">
        <f t="shared" si="22"/>
        <v>-6.3900969707636435</v>
      </c>
    </row>
    <row r="53" spans="1:22">
      <c r="T53" s="69" t="s">
        <v>328</v>
      </c>
      <c r="U53" s="70">
        <f>AVERAGE(U41:U52)/_xlfn.STDEV.S(U41:U52)</f>
        <v>-1.1943126980158856</v>
      </c>
      <c r="V53" s="70">
        <f>AVERAGE(V41:V52)/_xlfn.STDEV.S(V41:V52)</f>
        <v>-0.87931963156707005</v>
      </c>
    </row>
    <row r="54" spans="1:22" ht="15.75" customHeight="1">
      <c r="A54" s="4" t="s">
        <v>235</v>
      </c>
      <c r="T54" s="66" t="s">
        <v>330</v>
      </c>
      <c r="U54" s="71">
        <f>AVERAGE(U41:U52) - _xlfn.CONFIDENCE.T(0.05, _xlfn.STDEV.S(U41:U52), COUNT(U41:U52))</f>
        <v>-84.631232064429582</v>
      </c>
      <c r="V54" s="71">
        <f>AVERAGE(V41:V52) - _xlfn.CONFIDENCE.T(0.05, _xlfn.STDEV.S(V41:V52), COUNT(V41:V52))</f>
        <v>-30.625031964985979</v>
      </c>
    </row>
    <row r="55" spans="1:22" ht="15" customHeight="1" thickBot="1">
      <c r="A55" s="5" t="s">
        <v>236</v>
      </c>
      <c r="T55" s="66" t="s">
        <v>329</v>
      </c>
      <c r="U55" s="71">
        <f>AVERAGE(U41:U52) + _xlfn.CONFIDENCE.T(0.05, _xlfn.STDEV.S(U41:U52), COUNT(U41:U52))</f>
        <v>-23.696266152367471</v>
      </c>
      <c r="V55" s="71">
        <f>AVERAGE(V41:V52) + _xlfn.CONFIDENCE.T(0.05, _xlfn.STDEV.S(V41:V52), COUNT(V41:V52))</f>
        <v>-4.0970263160834222</v>
      </c>
    </row>
    <row r="56" spans="1:22" ht="23.25" customHeight="1">
      <c r="A56" s="46" t="s">
        <v>4</v>
      </c>
      <c r="B56" s="64" t="s">
        <v>5</v>
      </c>
      <c r="C56" s="64"/>
      <c r="D56" s="64"/>
      <c r="E56" s="64"/>
      <c r="F56" s="55"/>
      <c r="G56" s="65" t="s">
        <v>6</v>
      </c>
      <c r="H56" s="65"/>
      <c r="I56" s="65"/>
      <c r="J56" s="65"/>
      <c r="K56" s="1" t="s">
        <v>112</v>
      </c>
    </row>
    <row r="57" spans="1:22" ht="24.75" customHeight="1" thickBot="1">
      <c r="A57" s="47" t="s">
        <v>8</v>
      </c>
      <c r="B57" s="48" t="s">
        <v>9</v>
      </c>
      <c r="C57" s="48" t="s">
        <v>237</v>
      </c>
      <c r="D57" s="48" t="s">
        <v>238</v>
      </c>
      <c r="E57" s="48" t="s">
        <v>239</v>
      </c>
      <c r="F57" s="48"/>
      <c r="G57" s="48" t="s">
        <v>9</v>
      </c>
      <c r="H57" s="48" t="s">
        <v>237</v>
      </c>
      <c r="I57" s="48" t="s">
        <v>238</v>
      </c>
      <c r="J57" s="48" t="s">
        <v>239</v>
      </c>
      <c r="K57" s="49" t="s">
        <v>240</v>
      </c>
    </row>
    <row r="58" spans="1:22" ht="15" customHeight="1">
      <c r="A58" s="18">
        <v>3</v>
      </c>
      <c r="B58" s="19" t="s">
        <v>29</v>
      </c>
      <c r="C58" s="22">
        <v>-0.69511100000000003</v>
      </c>
      <c r="D58" s="22">
        <v>-0.49973600000000001</v>
      </c>
      <c r="E58" s="21">
        <f t="shared" ref="E58:E66" si="23">(ABS(D58)-ABS(C58))/ABS(C58)*100</f>
        <v>-28.107021756237494</v>
      </c>
      <c r="F58" s="21"/>
      <c r="G58" s="23" t="s">
        <v>30</v>
      </c>
      <c r="H58" s="26">
        <v>-1.36511</v>
      </c>
      <c r="I58" s="26">
        <v>-1.95269</v>
      </c>
      <c r="J58" s="25">
        <f t="shared" ref="J58:J66" si="24">(ABS(I58)-ABS(H58))/ABS(H58)*100</f>
        <v>43.042685204855289</v>
      </c>
      <c r="K58" s="28">
        <f t="shared" ref="K58:K66" si="25">E58-J58</f>
        <v>-71.149706961092789</v>
      </c>
    </row>
    <row r="59" spans="1:22" ht="15" customHeight="1">
      <c r="A59" s="18">
        <v>4</v>
      </c>
      <c r="B59" s="19" t="s">
        <v>32</v>
      </c>
      <c r="C59" s="22">
        <v>-3.9090500000000001</v>
      </c>
      <c r="D59" s="22">
        <v>-3.80741</v>
      </c>
      <c r="E59" s="21">
        <f t="shared" si="23"/>
        <v>-2.6001202338164044</v>
      </c>
      <c r="F59" s="21"/>
      <c r="G59" s="23" t="s">
        <v>33</v>
      </c>
      <c r="H59" s="26">
        <v>-1.45618</v>
      </c>
      <c r="I59" s="26">
        <v>-1.3015300000000001</v>
      </c>
      <c r="J59" s="25">
        <f t="shared" si="24"/>
        <v>-10.620252990701696</v>
      </c>
      <c r="K59" s="28">
        <f t="shared" si="25"/>
        <v>8.0201327568852907</v>
      </c>
    </row>
    <row r="60" spans="1:22" ht="15" customHeight="1">
      <c r="A60" s="18">
        <v>5</v>
      </c>
      <c r="B60" s="19" t="s">
        <v>35</v>
      </c>
      <c r="C60" s="22">
        <v>-3.5843699999999998</v>
      </c>
      <c r="D60" s="22">
        <v>-1.5405899999999999</v>
      </c>
      <c r="E60" s="21">
        <f t="shared" si="23"/>
        <v>-57.019225135797925</v>
      </c>
      <c r="F60" s="21"/>
      <c r="G60" s="23" t="s">
        <v>36</v>
      </c>
      <c r="H60" s="26">
        <v>-4.4550400000000003</v>
      </c>
      <c r="I60" s="26">
        <v>-2.7252700000000001</v>
      </c>
      <c r="J60" s="25">
        <f t="shared" si="24"/>
        <v>-38.827260810228417</v>
      </c>
      <c r="K60" s="28">
        <f t="shared" si="25"/>
        <v>-18.191964325569508</v>
      </c>
    </row>
    <row r="61" spans="1:22" ht="15" customHeight="1">
      <c r="A61" s="18">
        <v>7</v>
      </c>
      <c r="B61" s="19" t="s">
        <v>41</v>
      </c>
      <c r="C61" s="22">
        <v>-1.9071199999999999</v>
      </c>
      <c r="D61" s="22">
        <v>-1.3588800000000001</v>
      </c>
      <c r="E61" s="21">
        <f t="shared" si="23"/>
        <v>-28.747011200134224</v>
      </c>
      <c r="F61" s="21"/>
      <c r="G61" s="23" t="s">
        <v>42</v>
      </c>
      <c r="H61" s="26">
        <v>-1.8711500000000001</v>
      </c>
      <c r="I61" s="26">
        <v>-2.7873000000000001</v>
      </c>
      <c r="J61" s="25">
        <f t="shared" si="24"/>
        <v>48.961868369719156</v>
      </c>
      <c r="K61" s="28">
        <f t="shared" si="25"/>
        <v>-77.70887956985338</v>
      </c>
    </row>
    <row r="62" spans="1:22" ht="15" customHeight="1">
      <c r="A62" s="18">
        <v>8</v>
      </c>
      <c r="B62" s="19" t="s">
        <v>44</v>
      </c>
      <c r="C62" s="22">
        <v>-1.10609</v>
      </c>
      <c r="D62" s="22">
        <v>-0.56505499999999997</v>
      </c>
      <c r="E62" s="21">
        <f t="shared" si="23"/>
        <v>-48.914193239248164</v>
      </c>
      <c r="F62" s="21"/>
      <c r="G62" s="23" t="s">
        <v>45</v>
      </c>
      <c r="H62" s="26">
        <v>-2.8675700000000002</v>
      </c>
      <c r="I62" s="26">
        <v>-2.9118599999999999</v>
      </c>
      <c r="J62" s="25">
        <f t="shared" si="24"/>
        <v>1.5445132987163248</v>
      </c>
      <c r="K62" s="28">
        <f t="shared" si="25"/>
        <v>-50.458706537964488</v>
      </c>
    </row>
    <row r="63" spans="1:22" ht="15" customHeight="1">
      <c r="A63" s="18">
        <v>9</v>
      </c>
      <c r="B63" s="19" t="s">
        <v>47</v>
      </c>
      <c r="C63" s="22">
        <v>-1.8613900000000001</v>
      </c>
      <c r="D63" s="22">
        <v>-2.7416399999999999</v>
      </c>
      <c r="E63" s="21">
        <f t="shared" si="23"/>
        <v>47.289928494297257</v>
      </c>
      <c r="F63" s="21"/>
      <c r="G63" s="23" t="s">
        <v>48</v>
      </c>
      <c r="H63" s="26">
        <v>-1.36321</v>
      </c>
      <c r="I63" s="26">
        <v>-0.93105700000000002</v>
      </c>
      <c r="J63" s="25">
        <f t="shared" si="24"/>
        <v>-31.701131887236745</v>
      </c>
      <c r="K63" s="28">
        <f t="shared" si="25"/>
        <v>78.991060381533998</v>
      </c>
    </row>
    <row r="64" spans="1:22" ht="15" customHeight="1">
      <c r="A64" s="18">
        <v>10</v>
      </c>
      <c r="B64" s="19" t="s">
        <v>50</v>
      </c>
      <c r="C64" s="22">
        <v>-1.8534200000000001</v>
      </c>
      <c r="D64" s="22">
        <v>-1.5729299999999999</v>
      </c>
      <c r="E64" s="21">
        <f t="shared" si="23"/>
        <v>-15.133644829558337</v>
      </c>
      <c r="F64" s="21"/>
      <c r="G64" s="23" t="s">
        <v>51</v>
      </c>
      <c r="H64" s="26">
        <v>-1.3101</v>
      </c>
      <c r="I64" s="26">
        <v>-1.7689999999999999</v>
      </c>
      <c r="J64" s="25">
        <f t="shared" si="24"/>
        <v>35.027860468666503</v>
      </c>
      <c r="K64" s="28">
        <f t="shared" si="25"/>
        <v>-50.161505298224839</v>
      </c>
      <c r="L64" s="69" t="s">
        <v>328</v>
      </c>
      <c r="M64" s="70">
        <f>AVERAGE(K58:K66)/_xlfn.STDEV.S(K58:K66)</f>
        <v>-0.16348507237633325</v>
      </c>
    </row>
    <row r="65" spans="1:15" ht="15" customHeight="1">
      <c r="A65" s="18">
        <v>11</v>
      </c>
      <c r="B65" s="19" t="s">
        <v>53</v>
      </c>
      <c r="C65" s="22">
        <v>-1.508985281</v>
      </c>
      <c r="D65" s="22">
        <v>-1.222692251</v>
      </c>
      <c r="E65" s="21">
        <f t="shared" si="23"/>
        <v>-18.972552854211703</v>
      </c>
      <c r="F65" s="21"/>
      <c r="G65" s="23" t="s">
        <v>54</v>
      </c>
      <c r="H65" s="26">
        <v>-2.5774819849999999</v>
      </c>
      <c r="I65" s="26">
        <v>-2.6241400000000001</v>
      </c>
      <c r="J65" s="25">
        <f t="shared" si="24"/>
        <v>1.8102169199060465</v>
      </c>
      <c r="K65" s="28">
        <f t="shared" si="25"/>
        <v>-20.78276977411775</v>
      </c>
      <c r="L65" s="66" t="s">
        <v>330</v>
      </c>
      <c r="M65" s="71">
        <f>AVERAGE(K58:K66) - _xlfn.CONFIDENCE.T(0.05, _xlfn.STDEV.S(K58:K66), COUNT(K58:K66))</f>
        <v>-60.325391522560764</v>
      </c>
    </row>
    <row r="66" spans="1:15" ht="15.75" customHeight="1" thickBot="1">
      <c r="A66" s="29">
        <v>12</v>
      </c>
      <c r="B66" s="30" t="s">
        <v>56</v>
      </c>
      <c r="C66" s="33">
        <v>-0.95</v>
      </c>
      <c r="D66" s="33">
        <v>-1.34</v>
      </c>
      <c r="E66" s="32">
        <f t="shared" si="23"/>
        <v>41.052631578947384</v>
      </c>
      <c r="F66" s="32"/>
      <c r="G66" s="34" t="s">
        <v>57</v>
      </c>
      <c r="H66" s="37">
        <v>-0.89</v>
      </c>
      <c r="I66" s="37">
        <v>-0.31</v>
      </c>
      <c r="J66" s="36">
        <f t="shared" si="24"/>
        <v>-65.168539325842701</v>
      </c>
      <c r="K66" s="39">
        <f t="shared" si="25"/>
        <v>106.22117090479009</v>
      </c>
      <c r="L66" s="66" t="s">
        <v>329</v>
      </c>
      <c r="M66" s="71">
        <f>AVERAGE(K58:K66) + _xlfn.CONFIDENCE.T(0.05, _xlfn.STDEV.S(K58:K66), COUNT(K58:K66))</f>
        <v>39.165131872868912</v>
      </c>
    </row>
    <row r="68" spans="1:15" ht="15.75" customHeight="1">
      <c r="A68" s="4" t="s">
        <v>241</v>
      </c>
    </row>
    <row r="69" spans="1:15" ht="15" customHeight="1" thickBot="1">
      <c r="A69" s="5" t="s">
        <v>242</v>
      </c>
    </row>
    <row r="70" spans="1:15" ht="23.25" customHeight="1">
      <c r="A70" s="46" t="s">
        <v>4</v>
      </c>
      <c r="B70" s="64" t="s">
        <v>5</v>
      </c>
      <c r="C70" s="64"/>
      <c r="D70" s="64"/>
      <c r="E70" s="64"/>
      <c r="F70" s="56"/>
      <c r="G70" s="65" t="s">
        <v>6</v>
      </c>
      <c r="H70" s="65"/>
      <c r="I70" s="65"/>
      <c r="J70" s="65"/>
      <c r="K70" s="1" t="s">
        <v>112</v>
      </c>
    </row>
    <row r="71" spans="1:15" ht="24.75" customHeight="1" thickBot="1">
      <c r="A71" s="47" t="s">
        <v>8</v>
      </c>
      <c r="B71" s="48" t="s">
        <v>9</v>
      </c>
      <c r="C71" s="48" t="s">
        <v>237</v>
      </c>
      <c r="D71" s="48" t="s">
        <v>238</v>
      </c>
      <c r="E71" s="48" t="s">
        <v>243</v>
      </c>
      <c r="F71" s="48"/>
      <c r="G71" s="48" t="s">
        <v>9</v>
      </c>
      <c r="H71" s="48" t="s">
        <v>237</v>
      </c>
      <c r="I71" s="48" t="s">
        <v>238</v>
      </c>
      <c r="J71" s="48" t="s">
        <v>243</v>
      </c>
      <c r="K71" s="49" t="s">
        <v>244</v>
      </c>
    </row>
    <row r="72" spans="1:15" ht="15" customHeight="1">
      <c r="A72" s="18">
        <v>1</v>
      </c>
      <c r="B72" s="8" t="s">
        <v>23</v>
      </c>
      <c r="C72" s="22">
        <v>-2.6429399999999998</v>
      </c>
      <c r="D72" s="22">
        <v>-0.44063799999999997</v>
      </c>
      <c r="E72" s="21">
        <f t="shared" ref="E72:E79" si="26">(ABS(D72)-ABS(C72))/ABS(C72)*100</f>
        <v>-83.327733508895392</v>
      </c>
      <c r="F72" s="21"/>
      <c r="G72" s="12" t="s">
        <v>24</v>
      </c>
      <c r="H72" s="26">
        <v>-0.73533000000000004</v>
      </c>
      <c r="I72" s="26">
        <v>-0.65697799999999995</v>
      </c>
      <c r="J72" s="25">
        <f t="shared" ref="J72:J79" si="27">(ABS(I72)-ABS(H72))/ABS(H72)*100</f>
        <v>-10.655352018821493</v>
      </c>
      <c r="K72" s="28">
        <f t="shared" ref="K72:K79" si="28">E72-J72</f>
        <v>-72.672381490073903</v>
      </c>
    </row>
    <row r="73" spans="1:15" ht="15" customHeight="1">
      <c r="A73" s="18">
        <v>3</v>
      </c>
      <c r="B73" s="19" t="s">
        <v>29</v>
      </c>
      <c r="C73" s="22">
        <v>-2.9146200000000002</v>
      </c>
      <c r="D73" s="22">
        <v>-1.1220300000000001</v>
      </c>
      <c r="E73" s="21">
        <f t="shared" si="26"/>
        <v>-61.503386376268608</v>
      </c>
      <c r="F73" s="21"/>
      <c r="G73" s="23" t="s">
        <v>30</v>
      </c>
      <c r="H73" s="26">
        <v>-3.5605899999999999</v>
      </c>
      <c r="I73" s="26">
        <v>-4.3244499999999997</v>
      </c>
      <c r="J73" s="25">
        <f t="shared" si="27"/>
        <v>21.453186129265088</v>
      </c>
      <c r="K73" s="28">
        <f t="shared" si="28"/>
        <v>-82.9565725055337</v>
      </c>
    </row>
    <row r="74" spans="1:15" ht="15" customHeight="1">
      <c r="A74" s="18">
        <v>4</v>
      </c>
      <c r="B74" s="19" t="s">
        <v>32</v>
      </c>
      <c r="C74" s="22">
        <v>-6.4745799999999996</v>
      </c>
      <c r="D74" s="22">
        <v>-5.1825400000000004</v>
      </c>
      <c r="E74" s="21">
        <f t="shared" si="26"/>
        <v>-19.955580130294155</v>
      </c>
      <c r="F74" s="21"/>
      <c r="G74" s="23" t="s">
        <v>33</v>
      </c>
      <c r="H74" s="26">
        <v>-2.0423100000000001</v>
      </c>
      <c r="I74" s="26">
        <v>-1.5240800000000001</v>
      </c>
      <c r="J74" s="25">
        <f t="shared" si="27"/>
        <v>-25.374698258344715</v>
      </c>
      <c r="K74" s="28">
        <f t="shared" si="28"/>
        <v>5.4191181280505596</v>
      </c>
    </row>
    <row r="75" spans="1:15" ht="15" customHeight="1">
      <c r="A75" s="18">
        <v>6</v>
      </c>
      <c r="B75" s="19" t="s">
        <v>38</v>
      </c>
      <c r="C75" s="22">
        <v>-3.4538799999999998</v>
      </c>
      <c r="D75" s="22">
        <v>-1.2436700000000001</v>
      </c>
      <c r="E75" s="21">
        <f t="shared" si="26"/>
        <v>-63.992090055242222</v>
      </c>
      <c r="F75" s="21"/>
      <c r="G75" s="23" t="s">
        <v>39</v>
      </c>
      <c r="H75" s="26">
        <v>-10.362399999999999</v>
      </c>
      <c r="I75" s="26">
        <v>-8.9361300000000004</v>
      </c>
      <c r="J75" s="25">
        <f t="shared" si="27"/>
        <v>-13.763896394657598</v>
      </c>
      <c r="K75" s="28">
        <f t="shared" si="28"/>
        <v>-50.228193660584623</v>
      </c>
    </row>
    <row r="76" spans="1:15" ht="15" customHeight="1">
      <c r="A76" s="18">
        <v>7</v>
      </c>
      <c r="B76" s="19" t="s">
        <v>41</v>
      </c>
      <c r="C76" s="22">
        <v>-7.2561</v>
      </c>
      <c r="D76" s="22">
        <v>-5.1111899999999997</v>
      </c>
      <c r="E76" s="21">
        <f t="shared" si="26"/>
        <v>-29.560094265514536</v>
      </c>
      <c r="F76" s="21"/>
      <c r="G76" s="23" t="s">
        <v>42</v>
      </c>
      <c r="H76" s="26">
        <v>-7.43</v>
      </c>
      <c r="I76" s="26">
        <v>-6.58995</v>
      </c>
      <c r="J76" s="25">
        <f t="shared" si="27"/>
        <v>-11.306191117092864</v>
      </c>
      <c r="K76" s="28">
        <f t="shared" si="28"/>
        <v>-18.253903148421671</v>
      </c>
    </row>
    <row r="77" spans="1:15" ht="15" customHeight="1">
      <c r="A77" s="18">
        <v>8</v>
      </c>
      <c r="B77" s="19" t="s">
        <v>44</v>
      </c>
      <c r="C77" s="22">
        <v>-4.2326600000000001</v>
      </c>
      <c r="D77" s="22">
        <v>-1.5303899999999999</v>
      </c>
      <c r="E77" s="21">
        <f t="shared" si="26"/>
        <v>-63.843304210590979</v>
      </c>
      <c r="F77" s="21"/>
      <c r="G77" s="23" t="s">
        <v>45</v>
      </c>
      <c r="H77" s="26">
        <v>-8.1955399999999994</v>
      </c>
      <c r="I77" s="26">
        <v>-6.2843600000000004</v>
      </c>
      <c r="J77" s="25">
        <f t="shared" si="27"/>
        <v>-23.319756843356252</v>
      </c>
      <c r="K77" s="28">
        <f t="shared" si="28"/>
        <v>-40.523547367234727</v>
      </c>
      <c r="L77" s="69" t="s">
        <v>328</v>
      </c>
      <c r="M77" s="70">
        <f>AVERAGE(K72:K79)/_xlfn.STDEV.S(K72:K79)</f>
        <v>-1.1861047041513828</v>
      </c>
      <c r="O77" s="54"/>
    </row>
    <row r="78" spans="1:15" ht="15" customHeight="1">
      <c r="A78" s="18">
        <v>10</v>
      </c>
      <c r="B78" s="19" t="s">
        <v>50</v>
      </c>
      <c r="C78" s="22">
        <v>-3.7797100000000001</v>
      </c>
      <c r="D78" s="22">
        <v>-2.6054900000000001</v>
      </c>
      <c r="E78" s="21">
        <f t="shared" si="26"/>
        <v>-31.066404565429622</v>
      </c>
      <c r="F78" s="21"/>
      <c r="G78" s="23" t="s">
        <v>51</v>
      </c>
      <c r="H78" s="26">
        <v>-5.4203999999999999</v>
      </c>
      <c r="I78" s="26">
        <v>-5.2530900000000003</v>
      </c>
      <c r="J78" s="25">
        <f t="shared" si="27"/>
        <v>-3.0866725702900086</v>
      </c>
      <c r="K78" s="28">
        <f t="shared" si="28"/>
        <v>-27.979731995139613</v>
      </c>
      <c r="L78" s="66" t="s">
        <v>330</v>
      </c>
      <c r="M78" s="71">
        <f>AVERAGE(K72:K79) - _xlfn.CONFIDENCE.T(0.05, _xlfn.STDEV.S(K72:K79), COUNT(K72:K79))</f>
        <v>-62.643763163692135</v>
      </c>
    </row>
    <row r="79" spans="1:15" ht="15.75" customHeight="1" thickBot="1">
      <c r="A79" s="29">
        <v>11</v>
      </c>
      <c r="B79" s="30" t="s">
        <v>53</v>
      </c>
      <c r="C79" s="33">
        <v>-4.7320542339999996</v>
      </c>
      <c r="D79" s="33">
        <v>-3.9201216699999999</v>
      </c>
      <c r="E79" s="32">
        <f t="shared" si="26"/>
        <v>-17.158141556498478</v>
      </c>
      <c r="F79" s="32"/>
      <c r="G79" s="34" t="s">
        <v>54</v>
      </c>
      <c r="H79" s="37">
        <v>-5.8054251670000001</v>
      </c>
      <c r="I79" s="37">
        <v>-5.2018300000000002</v>
      </c>
      <c r="J79" s="36">
        <f t="shared" si="27"/>
        <v>-10.39708806223253</v>
      </c>
      <c r="K79" s="39">
        <f t="shared" si="28"/>
        <v>-6.7610534942659477</v>
      </c>
      <c r="L79" s="66" t="s">
        <v>329</v>
      </c>
      <c r="M79" s="71">
        <f>AVERAGE(K72:K79) + _xlfn.CONFIDENCE.T(0.05, _xlfn.STDEV.S(K72:K79), COUNT(K72:K79))</f>
        <v>-10.845303219608759</v>
      </c>
    </row>
    <row r="80" spans="1:15" ht="15" customHeight="1">
      <c r="N80" s="54"/>
    </row>
    <row r="81" spans="1:15" ht="15.75" customHeight="1">
      <c r="A81" s="4" t="s">
        <v>88</v>
      </c>
    </row>
    <row r="82" spans="1:15" ht="15" customHeight="1">
      <c r="A82" s="5" t="s">
        <v>150</v>
      </c>
    </row>
    <row r="83" spans="1:15" ht="51" customHeight="1">
      <c r="A83" s="6" t="s">
        <v>90</v>
      </c>
      <c r="B83" s="6" t="s">
        <v>91</v>
      </c>
      <c r="C83" s="6" t="s">
        <v>92</v>
      </c>
      <c r="D83" s="6" t="s">
        <v>93</v>
      </c>
      <c r="E83" s="6" t="s">
        <v>94</v>
      </c>
      <c r="F83" s="6" t="s">
        <v>95</v>
      </c>
      <c r="G83" s="6" t="s">
        <v>96</v>
      </c>
      <c r="H83" s="6" t="s">
        <v>97</v>
      </c>
      <c r="I83" s="6" t="s">
        <v>98</v>
      </c>
      <c r="J83" s="6" t="s">
        <v>99</v>
      </c>
      <c r="K83" s="6" t="s">
        <v>100</v>
      </c>
    </row>
    <row r="84" spans="1:15" ht="108" customHeight="1">
      <c r="A84" s="40" t="s">
        <v>245</v>
      </c>
      <c r="B84" s="41" t="s">
        <v>246</v>
      </c>
      <c r="C84" s="42">
        <f>AVERAGE(K7:K18)</f>
        <v>-70.300055348242537</v>
      </c>
      <c r="D84" s="42">
        <f>STDEV(K7:K18)/SQRT(COUNT(K7:K18))</f>
        <v>9.4388621900810481</v>
      </c>
      <c r="E84" s="42">
        <f>AVERAGE(W7:W18)</f>
        <v>5.3613704710801962</v>
      </c>
      <c r="F84" s="42">
        <f>STDEV(W7:W18)/SQRT(COUNT(W7:W18))</f>
        <v>24.442941448542996</v>
      </c>
      <c r="G84" s="41">
        <f>COUNT(Y7:Y18)</f>
        <v>12</v>
      </c>
      <c r="H84" s="42">
        <f>AVERAGE(Y7:Y18)/(STDEV(Y7:Y18)/SQRT(COUNT(Y7:Y18)))</f>
        <v>-2.8318006338296291</v>
      </c>
      <c r="I84" s="41">
        <v>11</v>
      </c>
      <c r="J84" s="43">
        <f>TDIST(ABS(H84),I84,2)</f>
        <v>1.6319501714043502E-2</v>
      </c>
      <c r="K84" s="44" t="s">
        <v>247</v>
      </c>
    </row>
    <row r="85" spans="1:15" ht="96" customHeight="1">
      <c r="A85" s="40" t="s">
        <v>248</v>
      </c>
      <c r="B85" s="41" t="s">
        <v>249</v>
      </c>
      <c r="C85" s="42">
        <f>AVERAGE(L7:L18)</f>
        <v>-38.832123073580433</v>
      </c>
      <c r="D85" s="42">
        <f>STDEV(L7:L18)/SQRT(COUNT(L7:L18))</f>
        <v>9.7426409164560006</v>
      </c>
      <c r="E85" s="42">
        <f>AVERAGE(X7:X18)</f>
        <v>-7.0949555876541268</v>
      </c>
      <c r="F85" s="42">
        <f>STDEV(X7:X18)/SQRT(COUNT(X7:X18))</f>
        <v>3.9753843846632306</v>
      </c>
      <c r="G85" s="41">
        <f>COUNT(Z7:Z18)</f>
        <v>12</v>
      </c>
      <c r="H85" s="42">
        <f>AVERAGE(Z7:Z18)/(STDEV(Z7:Z18)/SQRT(COUNT(Z7:Z18)))</f>
        <v>-3.4385516971999257</v>
      </c>
      <c r="I85" s="41">
        <f>COUNT(Z7:Z18)-1</f>
        <v>11</v>
      </c>
      <c r="J85" s="43">
        <f>TDIST(ABS(H85),I85,2)</f>
        <v>5.5388104099090094E-3</v>
      </c>
      <c r="K85" s="44" t="s">
        <v>250</v>
      </c>
      <c r="O85" s="43"/>
    </row>
    <row r="86" spans="1:15" ht="108" customHeight="1">
      <c r="A86" s="40" t="s">
        <v>251</v>
      </c>
      <c r="B86" s="41" t="s">
        <v>252</v>
      </c>
      <c r="C86" s="42">
        <f>AVERAGE(E24:E35)</f>
        <v>-87.536375661375658</v>
      </c>
      <c r="D86" s="42">
        <f>STDEV(E24:E35)/SQRT(COUNT(E24:E35))</f>
        <v>4.9487128766488047</v>
      </c>
      <c r="E86" s="42">
        <f>AVERAGE(J24:J35)</f>
        <v>-1.2068602693602699</v>
      </c>
      <c r="F86" s="42">
        <f>STDEV(J24:J35)/SQRT(COUNT(J24:J35))</f>
        <v>17.473122634465653</v>
      </c>
      <c r="G86" s="41">
        <f>COUNT(K24:K35)</f>
        <v>12</v>
      </c>
      <c r="H86" s="42">
        <f>AVERAGE(K24:K35)/(STDEV(K24:K35)/SQRT(COUNT(K24:K35)))</f>
        <v>-5.1345436704860328</v>
      </c>
      <c r="I86" s="41">
        <f>COUNT(K24:K35)-1</f>
        <v>11</v>
      </c>
      <c r="J86" s="43">
        <f t="shared" ref="J86:J90" si="29">TDIST(ABS(H86),I86,2)</f>
        <v>3.2599388878849805E-4</v>
      </c>
      <c r="K86" s="44" t="s">
        <v>253</v>
      </c>
    </row>
    <row r="87" spans="1:15" ht="108" customHeight="1">
      <c r="A87" s="40" t="s">
        <v>254</v>
      </c>
      <c r="B87" s="41" t="s">
        <v>255</v>
      </c>
      <c r="C87" s="42">
        <f>AVERAGE(I41:I52)</f>
        <v>-60.695207145138085</v>
      </c>
      <c r="D87" s="42">
        <f>STDEV(I41:I52)/SQRT(COUNT(I41:I52))</f>
        <v>16.29344950551797</v>
      </c>
      <c r="E87" s="42">
        <f>AVERAGE(S41:S52)</f>
        <v>-6.5314580367395472</v>
      </c>
      <c r="F87" s="42">
        <f>STDEV(S41:S52)/SQRT(COUNT(S41:S52))</f>
        <v>10.447050405331151</v>
      </c>
      <c r="G87" s="41">
        <f>COUNT(U41:U52)</f>
        <v>11</v>
      </c>
      <c r="H87" s="42">
        <f>AVERAGE(U41:U52)/(STDEV(U41:U52)/SQRT(COUNT(U41:U52)))</f>
        <v>-3.9610871016757279</v>
      </c>
      <c r="I87" s="41">
        <f>COUNT(U41:U52)-1</f>
        <v>10</v>
      </c>
      <c r="J87" s="43">
        <f t="shared" si="29"/>
        <v>2.6817242263203361E-3</v>
      </c>
      <c r="K87" s="44" t="s">
        <v>256</v>
      </c>
    </row>
    <row r="88" spans="1:15" ht="96" customHeight="1">
      <c r="A88" s="40" t="s">
        <v>257</v>
      </c>
      <c r="B88" s="41" t="s">
        <v>258</v>
      </c>
      <c r="C88" s="42">
        <f>AVERAGE(E58:E66)</f>
        <v>-12.350134352862181</v>
      </c>
      <c r="D88" s="42">
        <f>STDEV(E58:E66)/SQRT(COUNT(E58:E66))</f>
        <v>12.021309079489134</v>
      </c>
      <c r="E88" s="42">
        <f>AVERAGE(J58:J66)</f>
        <v>-1.7700045280162482</v>
      </c>
      <c r="F88" s="42">
        <f>STDEV(J58:J66)/SQRT(COUNT(J58:J66))</f>
        <v>13.084448313255573</v>
      </c>
      <c r="G88" s="41">
        <f>COUNT(K58:K66)</f>
        <v>9</v>
      </c>
      <c r="H88" s="42">
        <f>AVERAGE(K58:K66)/(STDEV(K58:K66)/SQRT(COUNT(K58:K66)))</f>
        <v>-0.49045521712899981</v>
      </c>
      <c r="I88" s="41">
        <f>COUNT(K58:K66)-1</f>
        <v>8</v>
      </c>
      <c r="J88" s="43">
        <f t="shared" si="29"/>
        <v>0.63698007559471326</v>
      </c>
      <c r="K88" s="44" t="s">
        <v>259</v>
      </c>
    </row>
    <row r="89" spans="1:15" ht="96" customHeight="1">
      <c r="A89" s="40" t="s">
        <v>260</v>
      </c>
      <c r="B89" s="41" t="s">
        <v>261</v>
      </c>
      <c r="C89" s="42">
        <f>AVERAGE(E72:E79)</f>
        <v>-46.300841833591754</v>
      </c>
      <c r="D89" s="42">
        <f>STDEV(E72:E79)/SQRT(COUNT(E72:E79))</f>
        <v>8.7408491121394718</v>
      </c>
      <c r="E89" s="42">
        <f>AVERAGE(J72:J79)</f>
        <v>-9.5563086419412961</v>
      </c>
      <c r="F89" s="42">
        <f>STDEV(J72:J79)/SQRT(COUNT(J72:J79))</f>
        <v>5.1161153006001534</v>
      </c>
      <c r="G89" s="41">
        <f>COUNT(K72:K79)</f>
        <v>8</v>
      </c>
      <c r="H89" s="42">
        <f>AVERAGE(K72:K79)/(STDEV(K72:K79)/SQRT(COUNT(K72:K79)))</f>
        <v>-3.354810718010826</v>
      </c>
      <c r="I89" s="41">
        <f>COUNT(K72:K79)-1</f>
        <v>7</v>
      </c>
      <c r="J89" s="43">
        <f t="shared" si="29"/>
        <v>1.217038778603946E-2</v>
      </c>
      <c r="K89" s="44" t="s">
        <v>262</v>
      </c>
    </row>
    <row r="90" spans="1:15" ht="84" customHeight="1">
      <c r="A90" s="40" t="s">
        <v>166</v>
      </c>
      <c r="B90" s="41" t="s">
        <v>263</v>
      </c>
      <c r="C90" s="42">
        <f>AVERAGE(J41:J52)</f>
        <v>-13.578722149504721</v>
      </c>
      <c r="D90" s="42">
        <f>STDEV(J41:J52)/SQRT(COUNT(J41:J52))</f>
        <v>5.0802147636704404</v>
      </c>
      <c r="E90" s="42">
        <f>AVERAGE(T41:T52)</f>
        <v>3.7823069910299862</v>
      </c>
      <c r="F90" s="42">
        <f>STDEV(T41:T52)/SQRT(COUNT(T41:T52))</f>
        <v>5.1866244159885477</v>
      </c>
      <c r="G90" s="41">
        <f>COUNT(V41:V52)</f>
        <v>11</v>
      </c>
      <c r="H90" s="42">
        <f>AVERAGE(V41:V52)/(STDEV(V41:V52)/SQRT(COUNT(V41:V52)))</f>
        <v>-2.916373288701521</v>
      </c>
      <c r="I90" s="41">
        <f>COUNT(V41:V52)-1</f>
        <v>10</v>
      </c>
      <c r="J90" s="43">
        <f t="shared" si="29"/>
        <v>1.5395781313891851E-2</v>
      </c>
      <c r="K90" s="44" t="s">
        <v>264</v>
      </c>
    </row>
  </sheetData>
  <mergeCells count="12">
    <mergeCell ref="Y5:Z5"/>
    <mergeCell ref="B22:F22"/>
    <mergeCell ref="B70:E70"/>
    <mergeCell ref="N5:X5"/>
    <mergeCell ref="B5:L5"/>
    <mergeCell ref="G22:J22"/>
    <mergeCell ref="L39:T39"/>
    <mergeCell ref="B39:J39"/>
    <mergeCell ref="G56:J56"/>
    <mergeCell ref="G70:J70"/>
    <mergeCell ref="U39:V39"/>
    <mergeCell ref="B56:E56"/>
  </mergeCells>
  <phoneticPr fontId="12"/>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34"/>
  <sheetViews>
    <sheetView zoomScaleNormal="100" workbookViewId="0">
      <pane xSplit="1" ySplit="6" topLeftCell="B7" activePane="bottomRight" state="frozen"/>
      <selection pane="topRight" activeCell="B1" sqref="B1"/>
      <selection pane="bottomLeft" activeCell="A25" sqref="A25"/>
      <selection pane="bottomRight" activeCell="S25" sqref="S25:T27"/>
    </sheetView>
  </sheetViews>
  <sheetFormatPr defaultColWidth="8.7109375" defaultRowHeight="15"/>
  <cols>
    <col min="1" max="1" width="8" customWidth="1"/>
    <col min="2" max="19" width="9.5703125" customWidth="1"/>
  </cols>
  <sheetData>
    <row r="1" spans="1:20" ht="18" customHeight="1">
      <c r="A1" s="2" t="s">
        <v>265</v>
      </c>
    </row>
    <row r="3" spans="1:20" ht="15.75" customHeight="1">
      <c r="A3" s="4" t="s">
        <v>266</v>
      </c>
    </row>
    <row r="4" spans="1:20" ht="15" customHeight="1" thickBot="1">
      <c r="A4" s="5" t="s">
        <v>267</v>
      </c>
    </row>
    <row r="5" spans="1:20" ht="15" customHeight="1">
      <c r="A5" s="46" t="s">
        <v>4</v>
      </c>
      <c r="B5" s="64" t="s">
        <v>5</v>
      </c>
      <c r="C5" s="64"/>
      <c r="D5" s="64"/>
      <c r="E5" s="64"/>
      <c r="F5" s="64"/>
      <c r="G5" s="64"/>
      <c r="H5" s="64"/>
      <c r="I5" s="65" t="s">
        <v>6</v>
      </c>
      <c r="J5" s="65"/>
      <c r="K5" s="65"/>
      <c r="L5" s="65"/>
      <c r="M5" s="65"/>
      <c r="N5" s="65"/>
      <c r="O5" s="65"/>
      <c r="P5" s="62" t="s">
        <v>112</v>
      </c>
      <c r="Q5" s="63"/>
    </row>
    <row r="6" spans="1:20" ht="24.75" customHeight="1" thickBot="1">
      <c r="A6" s="47" t="s">
        <v>8</v>
      </c>
      <c r="B6" s="48" t="s">
        <v>9</v>
      </c>
      <c r="C6" s="48" t="s">
        <v>268</v>
      </c>
      <c r="D6" s="48" t="s">
        <v>269</v>
      </c>
      <c r="E6" s="48" t="s">
        <v>270</v>
      </c>
      <c r="F6" s="48" t="s">
        <v>271</v>
      </c>
      <c r="G6" s="48" t="s">
        <v>272</v>
      </c>
      <c r="H6" s="48" t="s">
        <v>232</v>
      </c>
      <c r="I6" s="48" t="s">
        <v>9</v>
      </c>
      <c r="J6" s="48" t="s">
        <v>268</v>
      </c>
      <c r="K6" s="48" t="s">
        <v>269</v>
      </c>
      <c r="L6" s="48" t="s">
        <v>270</v>
      </c>
      <c r="M6" s="48" t="s">
        <v>271</v>
      </c>
      <c r="N6" s="48" t="s">
        <v>272</v>
      </c>
      <c r="O6" s="48" t="s">
        <v>232</v>
      </c>
      <c r="P6" s="48" t="s">
        <v>273</v>
      </c>
      <c r="Q6" s="49" t="s">
        <v>234</v>
      </c>
    </row>
    <row r="7" spans="1:20" ht="15" customHeight="1">
      <c r="A7" s="18">
        <v>1</v>
      </c>
      <c r="B7" s="19" t="s">
        <v>44</v>
      </c>
      <c r="C7" s="20">
        <v>2</v>
      </c>
      <c r="D7" s="20">
        <v>1.6</v>
      </c>
      <c r="E7" s="21">
        <f t="shared" ref="E7:E17" si="0">(D7-C7)/C7*100</f>
        <v>-19.999999999999996</v>
      </c>
      <c r="F7" s="50">
        <v>5.92</v>
      </c>
      <c r="G7" s="50">
        <v>6.0720000000000001</v>
      </c>
      <c r="H7" s="21">
        <f t="shared" ref="H7:H17" si="1">(G7-F7)/F7*100</f>
        <v>2.5675675675675698</v>
      </c>
      <c r="I7" s="24" t="s">
        <v>45</v>
      </c>
      <c r="J7" s="24">
        <v>2.2000000000000002</v>
      </c>
      <c r="K7" s="24">
        <v>2.4</v>
      </c>
      <c r="L7" s="25">
        <f t="shared" ref="L7:L17" si="2">(K7-J7)/J7*100</f>
        <v>9.0909090909090793</v>
      </c>
      <c r="M7" s="51">
        <v>5.67</v>
      </c>
      <c r="N7" s="51">
        <v>3.1966000000000001</v>
      </c>
      <c r="O7" s="25">
        <f t="shared" ref="O7:O17" si="3">(N7-M7)/M7*100</f>
        <v>-43.622574955908291</v>
      </c>
      <c r="P7" s="27">
        <f t="shared" ref="P7:P17" si="4">E7-L7</f>
        <v>-29.090909090909076</v>
      </c>
      <c r="Q7" s="28">
        <f t="shared" ref="Q7:Q17" si="5">H7-O7</f>
        <v>46.190142523475863</v>
      </c>
    </row>
    <row r="8" spans="1:20" ht="15" customHeight="1">
      <c r="A8" s="18">
        <v>2</v>
      </c>
      <c r="B8" s="19" t="s">
        <v>47</v>
      </c>
      <c r="C8" s="20">
        <v>2.4</v>
      </c>
      <c r="D8" s="20">
        <v>2</v>
      </c>
      <c r="E8" s="21">
        <f t="shared" si="0"/>
        <v>-16.666666666666664</v>
      </c>
      <c r="F8" s="50">
        <v>5.5119999999999996</v>
      </c>
      <c r="G8" s="50">
        <v>5.0979999999999999</v>
      </c>
      <c r="H8" s="21">
        <f t="shared" si="1"/>
        <v>-7.5108853410740153</v>
      </c>
      <c r="I8" s="24" t="s">
        <v>48</v>
      </c>
      <c r="J8" s="24">
        <v>2.4</v>
      </c>
      <c r="K8" s="24">
        <v>2</v>
      </c>
      <c r="L8" s="25">
        <f t="shared" si="2"/>
        <v>-16.666666666666664</v>
      </c>
      <c r="M8" s="51">
        <v>5.9740000000000002</v>
      </c>
      <c r="N8" s="51">
        <v>5.5780000000000003</v>
      </c>
      <c r="O8" s="25">
        <f t="shared" si="3"/>
        <v>-6.6287244727150973</v>
      </c>
      <c r="P8" s="27">
        <f t="shared" si="4"/>
        <v>0</v>
      </c>
      <c r="Q8" s="28">
        <f t="shared" si="5"/>
        <v>-0.88216086835891794</v>
      </c>
    </row>
    <row r="9" spans="1:20" ht="15" customHeight="1">
      <c r="A9" s="18">
        <v>3</v>
      </c>
      <c r="B9" s="19" t="s">
        <v>50</v>
      </c>
      <c r="C9" s="20">
        <v>3.2</v>
      </c>
      <c r="D9" s="20">
        <v>2.4</v>
      </c>
      <c r="E9" s="21">
        <f t="shared" si="0"/>
        <v>-25.000000000000007</v>
      </c>
      <c r="F9" s="50">
        <v>5.1639999999999997</v>
      </c>
      <c r="G9" s="50">
        <v>5.2619999999999996</v>
      </c>
      <c r="H9" s="21">
        <f t="shared" si="1"/>
        <v>1.8977536793183554</v>
      </c>
      <c r="I9" s="24" t="s">
        <v>51</v>
      </c>
      <c r="J9" s="24">
        <v>4.0999999999999996</v>
      </c>
      <c r="K9" s="24">
        <v>5.2</v>
      </c>
      <c r="L9" s="25">
        <f t="shared" si="2"/>
        <v>26.82926829268294</v>
      </c>
      <c r="M9" s="51">
        <v>4.8940000000000001</v>
      </c>
      <c r="N9" s="51">
        <v>5.3380000000000001</v>
      </c>
      <c r="O9" s="25">
        <f t="shared" si="3"/>
        <v>9.0723334695545557</v>
      </c>
      <c r="P9" s="27">
        <f t="shared" si="4"/>
        <v>-51.829268292682947</v>
      </c>
      <c r="Q9" s="28">
        <f t="shared" si="5"/>
        <v>-7.1745797902362005</v>
      </c>
    </row>
    <row r="10" spans="1:20" ht="15" customHeight="1">
      <c r="A10" s="18">
        <v>4</v>
      </c>
      <c r="B10" s="19" t="s">
        <v>53</v>
      </c>
      <c r="C10" s="20">
        <v>2.2000000000000002</v>
      </c>
      <c r="D10" s="20">
        <v>2.4</v>
      </c>
      <c r="E10" s="21">
        <f t="shared" si="0"/>
        <v>9.0909090909090793</v>
      </c>
      <c r="F10" s="50">
        <v>6.444</v>
      </c>
      <c r="G10" s="50">
        <v>5.8680000000000003</v>
      </c>
      <c r="H10" s="21">
        <f t="shared" si="1"/>
        <v>-8.9385474860335137</v>
      </c>
      <c r="I10" s="24" t="s">
        <v>54</v>
      </c>
      <c r="J10" s="24">
        <v>4.2</v>
      </c>
      <c r="K10" s="24">
        <v>3.8</v>
      </c>
      <c r="L10" s="25">
        <f t="shared" si="2"/>
        <v>-9.5238095238095308</v>
      </c>
      <c r="M10" s="51">
        <v>5.1840000000000002</v>
      </c>
      <c r="N10" s="51">
        <v>5.0359999999999996</v>
      </c>
      <c r="O10" s="25">
        <f t="shared" si="3"/>
        <v>-2.8549382716049494</v>
      </c>
      <c r="P10" s="27">
        <f t="shared" si="4"/>
        <v>18.614718614718612</v>
      </c>
      <c r="Q10" s="28">
        <f t="shared" si="5"/>
        <v>-6.0836092144285647</v>
      </c>
    </row>
    <row r="11" spans="1:20" ht="15" customHeight="1">
      <c r="A11" s="18">
        <v>5</v>
      </c>
      <c r="B11" s="19" t="s">
        <v>56</v>
      </c>
      <c r="C11" s="20">
        <v>2.4</v>
      </c>
      <c r="D11" s="20">
        <v>1.4</v>
      </c>
      <c r="E11" s="21">
        <f t="shared" si="0"/>
        <v>-41.666666666666671</v>
      </c>
      <c r="F11" s="50">
        <v>5.7220000000000004</v>
      </c>
      <c r="G11" s="50">
        <v>5.8920000000000003</v>
      </c>
      <c r="H11" s="21">
        <f t="shared" si="1"/>
        <v>2.9709891646277509</v>
      </c>
      <c r="I11" s="24" t="s">
        <v>57</v>
      </c>
      <c r="J11" s="24">
        <v>3</v>
      </c>
      <c r="K11" s="24">
        <v>2.8</v>
      </c>
      <c r="L11" s="25">
        <f t="shared" si="2"/>
        <v>-6.6666666666666723</v>
      </c>
      <c r="M11" s="51">
        <v>5.1820000000000004</v>
      </c>
      <c r="N11" s="51">
        <v>5.2160000000000002</v>
      </c>
      <c r="O11" s="25">
        <f t="shared" si="3"/>
        <v>0.656117329216515</v>
      </c>
      <c r="P11" s="27">
        <f t="shared" si="4"/>
        <v>-35</v>
      </c>
      <c r="Q11" s="28">
        <f t="shared" si="5"/>
        <v>2.3148718354112359</v>
      </c>
    </row>
    <row r="12" spans="1:20" ht="15" customHeight="1">
      <c r="A12" s="18">
        <v>6</v>
      </c>
      <c r="B12" s="20" t="s">
        <v>32</v>
      </c>
      <c r="C12" s="20">
        <v>1</v>
      </c>
      <c r="D12" s="20">
        <v>0.6</v>
      </c>
      <c r="E12" s="21">
        <f t="shared" si="0"/>
        <v>-40</v>
      </c>
      <c r="F12" s="50">
        <v>8.65</v>
      </c>
      <c r="G12" s="50">
        <v>8.68</v>
      </c>
      <c r="H12" s="21">
        <f t="shared" si="1"/>
        <v>0.34682080924854752</v>
      </c>
      <c r="I12" s="24" t="s">
        <v>33</v>
      </c>
      <c r="J12" s="24">
        <v>2.2000000000000002</v>
      </c>
      <c r="K12" s="24">
        <v>2.2000000000000002</v>
      </c>
      <c r="L12" s="25">
        <f t="shared" si="2"/>
        <v>0</v>
      </c>
      <c r="M12" s="51">
        <v>5.4080000000000004</v>
      </c>
      <c r="N12" s="51">
        <v>4.968</v>
      </c>
      <c r="O12" s="25">
        <f t="shared" si="3"/>
        <v>-8.1360946745562206</v>
      </c>
      <c r="P12" s="27">
        <f t="shared" si="4"/>
        <v>-40</v>
      </c>
      <c r="Q12" s="28">
        <f t="shared" si="5"/>
        <v>8.4829154838047689</v>
      </c>
    </row>
    <row r="13" spans="1:20" ht="15" customHeight="1">
      <c r="A13" s="18">
        <v>7</v>
      </c>
      <c r="B13" s="20" t="s">
        <v>44</v>
      </c>
      <c r="C13" s="20">
        <v>2.6</v>
      </c>
      <c r="D13" s="20">
        <v>2.2000000000000002</v>
      </c>
      <c r="E13" s="21">
        <f t="shared" si="0"/>
        <v>-15.38461538461538</v>
      </c>
      <c r="F13" s="50">
        <v>5.0279999999999996</v>
      </c>
      <c r="G13" s="50">
        <v>5.8760000000000003</v>
      </c>
      <c r="H13" s="21">
        <f t="shared" si="1"/>
        <v>16.865552903739079</v>
      </c>
      <c r="I13" s="24" t="s">
        <v>45</v>
      </c>
      <c r="J13" s="24">
        <v>1</v>
      </c>
      <c r="K13" s="24">
        <v>1</v>
      </c>
      <c r="L13" s="25">
        <f t="shared" si="2"/>
        <v>0</v>
      </c>
      <c r="M13" s="51">
        <v>6.6040000000000001</v>
      </c>
      <c r="N13" s="51">
        <v>5.4560000000000004</v>
      </c>
      <c r="O13" s="25">
        <f t="shared" si="3"/>
        <v>-17.383403997577222</v>
      </c>
      <c r="P13" s="27">
        <f t="shared" si="4"/>
        <v>-15.38461538461538</v>
      </c>
      <c r="Q13" s="28">
        <f t="shared" si="5"/>
        <v>34.248956901316305</v>
      </c>
    </row>
    <row r="14" spans="1:20" ht="15" customHeight="1">
      <c r="A14" s="18">
        <v>8</v>
      </c>
      <c r="B14" s="20" t="s">
        <v>47</v>
      </c>
      <c r="C14" s="20">
        <v>1.4</v>
      </c>
      <c r="D14" s="20">
        <v>1</v>
      </c>
      <c r="E14" s="21">
        <f t="shared" si="0"/>
        <v>-28.571428571428566</v>
      </c>
      <c r="F14" s="50">
        <v>5.7240000000000002</v>
      </c>
      <c r="G14" s="50">
        <v>4.9560000000000004</v>
      </c>
      <c r="H14" s="21">
        <f t="shared" si="1"/>
        <v>-13.417190775681338</v>
      </c>
      <c r="I14" s="24" t="s">
        <v>48</v>
      </c>
      <c r="J14" s="24">
        <v>1</v>
      </c>
      <c r="K14" s="24">
        <v>1.6</v>
      </c>
      <c r="L14" s="25">
        <f t="shared" si="2"/>
        <v>60.000000000000007</v>
      </c>
      <c r="M14" s="51">
        <v>8.24</v>
      </c>
      <c r="N14" s="51">
        <v>6.76</v>
      </c>
      <c r="O14" s="25">
        <f t="shared" si="3"/>
        <v>-17.961165048543695</v>
      </c>
      <c r="P14" s="27">
        <f t="shared" si="4"/>
        <v>-88.571428571428569</v>
      </c>
      <c r="Q14" s="28">
        <f t="shared" si="5"/>
        <v>4.5439742728623571</v>
      </c>
    </row>
    <row r="15" spans="1:20" ht="15" customHeight="1">
      <c r="A15" s="18">
        <v>9</v>
      </c>
      <c r="B15" s="20" t="s">
        <v>50</v>
      </c>
      <c r="C15" s="20">
        <v>1</v>
      </c>
      <c r="D15" s="20">
        <v>0.6</v>
      </c>
      <c r="E15" s="21">
        <f t="shared" si="0"/>
        <v>-40</v>
      </c>
      <c r="F15" s="50">
        <v>6.3</v>
      </c>
      <c r="G15" s="50">
        <v>6.42</v>
      </c>
      <c r="H15" s="21">
        <f t="shared" si="1"/>
        <v>1.9047619047619067</v>
      </c>
      <c r="I15" s="24" t="s">
        <v>51</v>
      </c>
      <c r="J15" s="24">
        <v>1.8</v>
      </c>
      <c r="K15" s="24">
        <v>1.6</v>
      </c>
      <c r="L15" s="25">
        <f t="shared" si="2"/>
        <v>-11.111111111111107</v>
      </c>
      <c r="M15" s="51">
        <v>6.99</v>
      </c>
      <c r="N15" s="51">
        <v>7.4050000000000002</v>
      </c>
      <c r="O15" s="25">
        <f t="shared" si="3"/>
        <v>5.9370529327610875</v>
      </c>
      <c r="P15" s="27">
        <f t="shared" si="4"/>
        <v>-28.888888888888893</v>
      </c>
      <c r="Q15" s="28">
        <f t="shared" si="5"/>
        <v>-4.0322910279991806</v>
      </c>
      <c r="R15" s="69" t="s">
        <v>328</v>
      </c>
      <c r="S15" s="70">
        <f>AVERAGE(P7:P17)/_xlfn.STDEV.S(P7:P17)</f>
        <v>-0.80762157108218824</v>
      </c>
      <c r="T15" s="70">
        <f>AVERAGE(Q7:Q17)/_xlfn.STDEV.S(Q7:Q17)</f>
        <v>0.56443532270022712</v>
      </c>
    </row>
    <row r="16" spans="1:20" ht="15" customHeight="1">
      <c r="A16" s="18">
        <v>10</v>
      </c>
      <c r="B16" s="20" t="s">
        <v>53</v>
      </c>
      <c r="C16" s="20">
        <v>1.4</v>
      </c>
      <c r="D16" s="20">
        <v>1.2</v>
      </c>
      <c r="E16" s="21">
        <f t="shared" si="0"/>
        <v>-14.285714285714283</v>
      </c>
      <c r="F16" s="50">
        <v>7.0439999999999996</v>
      </c>
      <c r="G16" s="50">
        <v>9.4</v>
      </c>
      <c r="H16" s="21">
        <f t="shared" si="1"/>
        <v>33.446905167518473</v>
      </c>
      <c r="I16" s="24" t="s">
        <v>54</v>
      </c>
      <c r="J16" s="24">
        <v>1</v>
      </c>
      <c r="K16" s="24">
        <v>0.6</v>
      </c>
      <c r="L16" s="25">
        <f t="shared" si="2"/>
        <v>-40</v>
      </c>
      <c r="M16" s="51">
        <v>6.8959999999999999</v>
      </c>
      <c r="N16" s="51">
        <v>6.8840000000000003</v>
      </c>
      <c r="O16" s="25">
        <f t="shared" si="3"/>
        <v>-0.17401392111368283</v>
      </c>
      <c r="P16" s="27">
        <f t="shared" si="4"/>
        <v>25.714285714285715</v>
      </c>
      <c r="Q16" s="28">
        <f t="shared" si="5"/>
        <v>33.620919088632157</v>
      </c>
      <c r="R16" s="66" t="s">
        <v>330</v>
      </c>
      <c r="S16" s="71">
        <f>AVERAGE(P7:P17) - _xlfn.CONFIDENCE.T(0.05, _xlfn.STDEV.S(P7:P17), COUNT(P7:P17))</f>
        <v>-48.570035043963152</v>
      </c>
      <c r="T16" s="71">
        <f>AVERAGE(Q7:Q17) - _xlfn.CONFIDENCE.T(0.05, _xlfn.STDEV.S(Q7:Q17), COUNT(Q7:Q17))</f>
        <v>-1.9939271230154727</v>
      </c>
    </row>
    <row r="17" spans="1:20" ht="15.75" customHeight="1" thickBot="1">
      <c r="A17" s="29">
        <v>11</v>
      </c>
      <c r="B17" s="31" t="s">
        <v>56</v>
      </c>
      <c r="C17" s="31">
        <v>1.6</v>
      </c>
      <c r="D17" s="31">
        <v>1.2</v>
      </c>
      <c r="E17" s="32">
        <f t="shared" si="0"/>
        <v>-25.000000000000007</v>
      </c>
      <c r="F17" s="52">
        <v>6.2240000000000002</v>
      </c>
      <c r="G17" s="52">
        <v>4.54</v>
      </c>
      <c r="H17" s="32">
        <f t="shared" si="1"/>
        <v>-27.056555269922882</v>
      </c>
      <c r="I17" s="35" t="s">
        <v>57</v>
      </c>
      <c r="J17" s="35">
        <v>1.8</v>
      </c>
      <c r="K17" s="35">
        <v>2.2000000000000002</v>
      </c>
      <c r="L17" s="36">
        <f t="shared" si="2"/>
        <v>22.222222222222229</v>
      </c>
      <c r="M17" s="53">
        <v>5.3719999999999999</v>
      </c>
      <c r="N17" s="53">
        <v>3.7</v>
      </c>
      <c r="O17" s="36">
        <f t="shared" si="3"/>
        <v>-31.124348473566638</v>
      </c>
      <c r="P17" s="38">
        <f t="shared" si="4"/>
        <v>-47.222222222222236</v>
      </c>
      <c r="Q17" s="39">
        <f t="shared" si="5"/>
        <v>4.0677932036437561</v>
      </c>
      <c r="R17" s="66" t="s">
        <v>329</v>
      </c>
      <c r="S17" s="71">
        <f>AVERAGE(P7:P17) + _xlfn.CONFIDENCE.T(0.05, _xlfn.STDEV.S(P7:P17), COUNT(P7:P17))</f>
        <v>-4.4587518872628067</v>
      </c>
      <c r="T17" s="71">
        <f>AVERAGE(Q7:Q17) + _xlfn.CONFIDENCE.T(0.05, _xlfn.STDEV.S(Q7:Q17), COUNT(Q7:Q17))</f>
        <v>22.957005742674305</v>
      </c>
    </row>
    <row r="19" spans="1:20" ht="15.75" customHeight="1">
      <c r="A19" s="4" t="s">
        <v>274</v>
      </c>
    </row>
    <row r="20" spans="1:20" ht="15" customHeight="1" thickBot="1">
      <c r="A20" s="5" t="s">
        <v>275</v>
      </c>
    </row>
    <row r="21" spans="1:20" ht="23.25" customHeight="1">
      <c r="A21" s="46" t="s">
        <v>4</v>
      </c>
      <c r="B21" s="64" t="s">
        <v>5</v>
      </c>
      <c r="C21" s="64"/>
      <c r="D21" s="64"/>
      <c r="E21" s="64"/>
      <c r="F21" s="64"/>
      <c r="G21" s="64"/>
      <c r="H21" s="64"/>
      <c r="I21" s="64"/>
      <c r="J21" s="64"/>
      <c r="K21" s="65" t="s">
        <v>6</v>
      </c>
      <c r="L21" s="65"/>
      <c r="M21" s="65"/>
      <c r="N21" s="65"/>
      <c r="O21" s="65"/>
      <c r="P21" s="65"/>
      <c r="Q21" s="65"/>
      <c r="R21" s="1" t="s">
        <v>112</v>
      </c>
    </row>
    <row r="22" spans="1:20" ht="24.75" customHeight="1" thickBot="1">
      <c r="A22" s="47" t="s">
        <v>8</v>
      </c>
      <c r="B22" s="48" t="s">
        <v>9</v>
      </c>
      <c r="C22" s="48" t="s">
        <v>276</v>
      </c>
      <c r="D22" s="48" t="s">
        <v>277</v>
      </c>
      <c r="E22" s="48" t="s">
        <v>278</v>
      </c>
      <c r="F22" s="48" t="s">
        <v>279</v>
      </c>
      <c r="G22" s="48" t="s">
        <v>280</v>
      </c>
      <c r="H22" s="48" t="s">
        <v>281</v>
      </c>
      <c r="I22" s="48" t="s">
        <v>282</v>
      </c>
      <c r="J22" s="48" t="s">
        <v>9</v>
      </c>
      <c r="K22" s="48" t="s">
        <v>276</v>
      </c>
      <c r="L22" s="48" t="s">
        <v>277</v>
      </c>
      <c r="M22" s="48" t="s">
        <v>278</v>
      </c>
      <c r="N22" s="48" t="s">
        <v>279</v>
      </c>
      <c r="O22" s="48" t="s">
        <v>280</v>
      </c>
      <c r="P22" s="48" t="s">
        <v>281</v>
      </c>
      <c r="Q22" s="48" t="s">
        <v>282</v>
      </c>
      <c r="R22" s="49" t="s">
        <v>283</v>
      </c>
    </row>
    <row r="23" spans="1:20" ht="15" customHeight="1">
      <c r="A23" s="18" t="s">
        <v>284</v>
      </c>
      <c r="B23" s="20" t="s">
        <v>29</v>
      </c>
      <c r="C23" s="20">
        <v>-9.86</v>
      </c>
      <c r="D23" s="20">
        <v>-7.42</v>
      </c>
      <c r="E23" s="20">
        <v>-0.27</v>
      </c>
      <c r="F23" s="20">
        <v>-0.64</v>
      </c>
      <c r="G23" s="22">
        <f t="shared" ref="G23:H27" si="6">E23/C23</f>
        <v>2.7383367139959435E-2</v>
      </c>
      <c r="H23" s="22">
        <f t="shared" si="6"/>
        <v>8.6253369272237201E-2</v>
      </c>
      <c r="I23" s="21">
        <f>(H23-G23)/G23*100</f>
        <v>214.98452630528098</v>
      </c>
      <c r="J23" s="24" t="s">
        <v>30</v>
      </c>
      <c r="K23" s="24">
        <v>-14.37</v>
      </c>
      <c r="L23" s="24">
        <v>-13.43</v>
      </c>
      <c r="M23" s="24">
        <v>-1.89</v>
      </c>
      <c r="N23" s="24">
        <v>-1.65</v>
      </c>
      <c r="O23" s="26">
        <f t="shared" ref="O23:P27" si="7">M23/K23</f>
        <v>0.13152400835073069</v>
      </c>
      <c r="P23" s="26">
        <f t="shared" si="7"/>
        <v>0.12285927029039463</v>
      </c>
      <c r="Q23" s="25">
        <f>(P23-O23)/O23*100</f>
        <v>-6.5879516363507502</v>
      </c>
      <c r="R23" s="28">
        <f>I23-Q23</f>
        <v>221.57247794163172</v>
      </c>
    </row>
    <row r="24" spans="1:20" ht="15" customHeight="1">
      <c r="A24" s="18" t="s">
        <v>285</v>
      </c>
      <c r="B24" s="20" t="s">
        <v>32</v>
      </c>
      <c r="C24" s="20">
        <v>-17.3</v>
      </c>
      <c r="D24" s="20">
        <v>-17.36</v>
      </c>
      <c r="E24" s="20">
        <v>-2.38</v>
      </c>
      <c r="F24" s="20">
        <v>-3.17</v>
      </c>
      <c r="G24" s="22">
        <f t="shared" si="6"/>
        <v>0.1375722543352601</v>
      </c>
      <c r="H24" s="22">
        <f t="shared" si="6"/>
        <v>0.1826036866359447</v>
      </c>
      <c r="I24" s="21">
        <f>(H24-G24)/G24*100</f>
        <v>32.732931882430407</v>
      </c>
      <c r="J24" s="24" t="s">
        <v>33</v>
      </c>
      <c r="K24" s="24">
        <v>-13.67</v>
      </c>
      <c r="L24" s="24">
        <v>-12.33</v>
      </c>
      <c r="M24" s="24">
        <v>-2.93</v>
      </c>
      <c r="N24" s="24">
        <v>-1.98</v>
      </c>
      <c r="O24" s="26">
        <f t="shared" si="7"/>
        <v>0.21433796634967081</v>
      </c>
      <c r="P24" s="26">
        <f t="shared" si="7"/>
        <v>0.16058394160583941</v>
      </c>
      <c r="Q24" s="25">
        <f>(P24-O24)/O24*100</f>
        <v>-25.079096185944543</v>
      </c>
      <c r="R24" s="28">
        <f>I24-Q24</f>
        <v>57.81202806837495</v>
      </c>
    </row>
    <row r="25" spans="1:20" ht="15" customHeight="1">
      <c r="A25" s="18" t="s">
        <v>286</v>
      </c>
      <c r="B25" s="20" t="s">
        <v>47</v>
      </c>
      <c r="C25" s="20">
        <v>-14.25</v>
      </c>
      <c r="D25" s="20">
        <v>-11.99</v>
      </c>
      <c r="E25" s="20">
        <v>-1.43</v>
      </c>
      <c r="F25" s="20">
        <v>-1.71</v>
      </c>
      <c r="G25" s="22">
        <f t="shared" si="6"/>
        <v>0.10035087719298245</v>
      </c>
      <c r="H25" s="22">
        <f t="shared" si="6"/>
        <v>0.14261884904086738</v>
      </c>
      <c r="I25" s="21">
        <f>(H25-G25)/G25*100</f>
        <v>42.120181736528686</v>
      </c>
      <c r="J25" s="24" t="s">
        <v>48</v>
      </c>
      <c r="K25" s="24">
        <v>-16.48</v>
      </c>
      <c r="L25" s="24">
        <v>-13.52</v>
      </c>
      <c r="M25" s="24">
        <v>-1.88</v>
      </c>
      <c r="N25" s="24">
        <v>-1.65</v>
      </c>
      <c r="O25" s="26">
        <f t="shared" si="7"/>
        <v>0.11407766990291261</v>
      </c>
      <c r="P25" s="26">
        <f t="shared" si="7"/>
        <v>0.12204142011834319</v>
      </c>
      <c r="Q25" s="25">
        <f>(P25-O25)/O25*100</f>
        <v>6.9809895505476591</v>
      </c>
      <c r="R25" s="28">
        <f>I25-Q25</f>
        <v>35.139192185981024</v>
      </c>
      <c r="S25" s="69" t="s">
        <v>328</v>
      </c>
      <c r="T25" s="70">
        <f>AVERAGE(R23:R27)/_xlfn.STDEV.S(R23:R27)</f>
        <v>1.4911894049553296</v>
      </c>
    </row>
    <row r="26" spans="1:20" ht="15" customHeight="1">
      <c r="A26" s="18" t="s">
        <v>287</v>
      </c>
      <c r="B26" s="20" t="s">
        <v>50</v>
      </c>
      <c r="C26" s="20">
        <v>-15.56</v>
      </c>
      <c r="D26" s="20">
        <v>-15.63</v>
      </c>
      <c r="E26" s="20">
        <v>-0.98</v>
      </c>
      <c r="F26" s="20">
        <v>-1.8</v>
      </c>
      <c r="G26" s="22">
        <f t="shared" si="6"/>
        <v>6.2982005141388173E-2</v>
      </c>
      <c r="H26" s="22">
        <f t="shared" si="6"/>
        <v>0.11516314779270632</v>
      </c>
      <c r="I26" s="21">
        <f>(H26-G26)/G26*100</f>
        <v>82.850875474950044</v>
      </c>
      <c r="J26" s="24" t="s">
        <v>51</v>
      </c>
      <c r="K26" s="24">
        <v>-13.98</v>
      </c>
      <c r="L26" s="24">
        <v>-14.81</v>
      </c>
      <c r="M26" s="24">
        <v>-2.04</v>
      </c>
      <c r="N26" s="24">
        <v>-1.62</v>
      </c>
      <c r="O26" s="26">
        <f t="shared" si="7"/>
        <v>0.14592274678111589</v>
      </c>
      <c r="P26" s="26">
        <f t="shared" si="7"/>
        <v>0.10938555030384875</v>
      </c>
      <c r="Q26" s="25">
        <f>(P26-O26)/O26*100</f>
        <v>-25.038725821186009</v>
      </c>
      <c r="R26" s="28">
        <f>I26-Q26</f>
        <v>107.88960129613605</v>
      </c>
      <c r="S26" s="66" t="s">
        <v>330</v>
      </c>
      <c r="T26" s="71">
        <f>AVERAGE(R23:R27) - _xlfn.CONFIDENCE.T(0.05, _xlfn.STDEV.S(R23:R27), COUNT(R23:R27))</f>
        <v>17.981486983004032</v>
      </c>
    </row>
    <row r="27" spans="1:20" ht="15.75" customHeight="1" thickBot="1">
      <c r="A27" s="29" t="s">
        <v>288</v>
      </c>
      <c r="B27" s="31" t="s">
        <v>53</v>
      </c>
      <c r="C27" s="31">
        <v>-17.55</v>
      </c>
      <c r="D27" s="31">
        <v>-1.92</v>
      </c>
      <c r="E27" s="31">
        <v>-1.46</v>
      </c>
      <c r="F27" s="31">
        <v>-0.43</v>
      </c>
      <c r="G27" s="33">
        <f t="shared" si="6"/>
        <v>8.3190883190883191E-2</v>
      </c>
      <c r="H27" s="33">
        <f t="shared" si="6"/>
        <v>0.22395833333333334</v>
      </c>
      <c r="I27" s="32">
        <f>(H27-G27)/G27*100</f>
        <v>169.21018835616439</v>
      </c>
      <c r="J27" s="35" t="s">
        <v>54</v>
      </c>
      <c r="K27" s="35">
        <v>-17.36</v>
      </c>
      <c r="L27" s="35">
        <v>-17.18</v>
      </c>
      <c r="M27" s="35">
        <v>-1.1000000000000001</v>
      </c>
      <c r="N27" s="35">
        <v>-1.68</v>
      </c>
      <c r="O27" s="37">
        <f t="shared" si="7"/>
        <v>6.3364055299539174E-2</v>
      </c>
      <c r="P27" s="37">
        <f t="shared" si="7"/>
        <v>9.7788125727590214E-2</v>
      </c>
      <c r="Q27" s="36">
        <f>(P27-O27)/O27*100</f>
        <v>54.327442057360557</v>
      </c>
      <c r="R27" s="39">
        <f>I27-Q27</f>
        <v>114.88274629880384</v>
      </c>
      <c r="S27" s="66" t="s">
        <v>329</v>
      </c>
      <c r="T27" s="71">
        <f>AVERAGE(R23:R27) + _xlfn.CONFIDENCE.T(0.05, _xlfn.STDEV.S(R23:R27), COUNT(R23:R27))</f>
        <v>196.936931333367</v>
      </c>
    </row>
    <row r="29" spans="1:20" ht="15.75" customHeight="1">
      <c r="A29" s="4" t="s">
        <v>88</v>
      </c>
    </row>
    <row r="30" spans="1:20" ht="15" customHeight="1">
      <c r="A30" s="5" t="s">
        <v>150</v>
      </c>
    </row>
    <row r="31" spans="1:20" ht="51" customHeight="1">
      <c r="A31" s="6" t="s">
        <v>90</v>
      </c>
      <c r="B31" s="6" t="s">
        <v>91</v>
      </c>
      <c r="C31" s="6" t="s">
        <v>92</v>
      </c>
      <c r="D31" s="6" t="s">
        <v>93</v>
      </c>
      <c r="E31" s="6" t="s">
        <v>94</v>
      </c>
      <c r="F31" s="6" t="s">
        <v>95</v>
      </c>
      <c r="G31" s="6" t="s">
        <v>96</v>
      </c>
      <c r="H31" s="6" t="s">
        <v>327</v>
      </c>
      <c r="I31" s="6" t="s">
        <v>98</v>
      </c>
      <c r="J31" s="6" t="s">
        <v>99</v>
      </c>
      <c r="K31" s="6" t="s">
        <v>100</v>
      </c>
    </row>
    <row r="32" spans="1:20" ht="96" customHeight="1">
      <c r="A32" s="40" t="s">
        <v>289</v>
      </c>
      <c r="B32" s="41" t="s">
        <v>290</v>
      </c>
      <c r="C32" s="42">
        <f>AVERAGE(E7:E17)</f>
        <v>-23.407652953107501</v>
      </c>
      <c r="D32" s="42">
        <f>STDEV(E7:E17)/SQRT(COUNT(E7:E17))</f>
        <v>4.4482148475351817</v>
      </c>
      <c r="E32" s="42">
        <f>AVERAGE(L7:L17)</f>
        <v>3.1067405125054801</v>
      </c>
      <c r="F32" s="42">
        <f>STDEV(L7:L17)/SQRT(COUNT(L7:L17))</f>
        <v>7.9352454181975522</v>
      </c>
      <c r="G32" s="41">
        <f>COUNT(P7:P17)</f>
        <v>11</v>
      </c>
      <c r="H32" s="42">
        <f>AVERAGE(P7:P17)/(STDEV(P7:P17)/SQRT(COUNT(P7:P17)))</f>
        <v>-2.6785777238769612</v>
      </c>
      <c r="I32" s="60">
        <f>COUNT(P7:P17)-1</f>
        <v>10</v>
      </c>
      <c r="J32" s="43">
        <f>TDIST(ABS(H32),I32,2)</f>
        <v>2.3149171162336786E-2</v>
      </c>
      <c r="K32" s="44" t="s">
        <v>291</v>
      </c>
    </row>
    <row r="33" spans="1:11" ht="108" customHeight="1">
      <c r="A33" s="40" t="s">
        <v>292</v>
      </c>
      <c r="B33" s="41" t="s">
        <v>293</v>
      </c>
      <c r="C33" s="42">
        <f>AVERAGE(I23:I27)</f>
        <v>108.3797407510709</v>
      </c>
      <c r="D33" s="42">
        <f>STDEV(I23:I27)/SQRT(COUNT(I23:I27))</f>
        <v>35.937039022428998</v>
      </c>
      <c r="E33" s="42">
        <f>AVERAGE(Q23:Q27)</f>
        <v>0.92053159288538211</v>
      </c>
      <c r="F33" s="42">
        <f>STDEV(Q23:Q27)/SQRT(COUNT(Q23:Q27))</f>
        <v>14.654808505314058</v>
      </c>
      <c r="G33" s="41">
        <f>COUNT(R23:R27)</f>
        <v>5</v>
      </c>
      <c r="H33" s="42">
        <f>AVERAGE(R23:R27)/(STDEV(R23:R27)/SQRT(COUNT(R23:R27)))</f>
        <v>3.3344008768075786</v>
      </c>
      <c r="I33" s="60">
        <f>COUNT(R23:R27)-1</f>
        <v>4</v>
      </c>
      <c r="J33" s="43">
        <f>TDIST(ABS(H33),I33,2)</f>
        <v>2.8986516563230775E-2</v>
      </c>
      <c r="K33" s="44" t="s">
        <v>294</v>
      </c>
    </row>
    <row r="34" spans="1:11" ht="96" customHeight="1">
      <c r="A34" s="40" t="s">
        <v>166</v>
      </c>
      <c r="B34" s="41" t="s">
        <v>295</v>
      </c>
      <c r="C34" s="42">
        <f>AVERAGE(H7:H17)</f>
        <v>0.2797429385518122</v>
      </c>
      <c r="D34" s="42">
        <f>STDEV(H7:H17)/SQRT(COUNT(H7:H17))</f>
        <v>4.7419211636050225</v>
      </c>
      <c r="E34" s="42">
        <f>AVERAGE(O7:O17)</f>
        <v>-10.201796371277602</v>
      </c>
      <c r="F34" s="42">
        <f>STDEV(O7:O17)/SQRT(COUNT(O7:O17))</f>
        <v>4.8503987249855429</v>
      </c>
      <c r="G34" s="41">
        <f>COUNT(Q7:Q17)</f>
        <v>11</v>
      </c>
      <c r="H34" s="61">
        <v>32</v>
      </c>
      <c r="I34" s="41"/>
      <c r="J34" s="42">
        <v>0.17499999999999999</v>
      </c>
      <c r="K34" s="44" t="s">
        <v>296</v>
      </c>
    </row>
  </sheetData>
  <mergeCells count="5">
    <mergeCell ref="B5:H5"/>
    <mergeCell ref="I5:O5"/>
    <mergeCell ref="P5:Q5"/>
    <mergeCell ref="B21:J21"/>
    <mergeCell ref="K21:Q21"/>
  </mergeCells>
  <phoneticPr fontId="12"/>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2"/>
  <sheetViews>
    <sheetView tabSelected="1" zoomScaleNormal="100" workbookViewId="0">
      <selection activeCell="K9" sqref="K9"/>
    </sheetView>
  </sheetViews>
  <sheetFormatPr defaultColWidth="8.7109375" defaultRowHeight="15"/>
  <cols>
    <col min="1" max="1" width="8" customWidth="1"/>
    <col min="2" max="8" width="12" customWidth="1"/>
    <col min="9" max="9" width="46" customWidth="1"/>
  </cols>
  <sheetData>
    <row r="1" spans="1:12" ht="18" customHeight="1">
      <c r="A1" s="2" t="s">
        <v>297</v>
      </c>
    </row>
    <row r="2" spans="1:12" ht="15" customHeight="1">
      <c r="A2" s="3" t="s">
        <v>298</v>
      </c>
    </row>
    <row r="4" spans="1:12" ht="15.75" customHeight="1">
      <c r="A4" s="4" t="s">
        <v>299</v>
      </c>
    </row>
    <row r="5" spans="1:12" ht="15" customHeight="1" thickBot="1">
      <c r="A5" s="5" t="s">
        <v>300</v>
      </c>
    </row>
    <row r="6" spans="1:12" ht="23.25" customHeight="1">
      <c r="A6" s="46" t="s">
        <v>301</v>
      </c>
      <c r="B6" s="62" t="s">
        <v>302</v>
      </c>
      <c r="C6" s="62"/>
      <c r="D6" s="62"/>
      <c r="E6" s="62"/>
      <c r="F6" s="62" t="s">
        <v>303</v>
      </c>
      <c r="G6" s="62"/>
      <c r="H6" s="63"/>
    </row>
    <row r="7" spans="1:12" ht="15" customHeight="1" thickBot="1">
      <c r="A7" s="47" t="s">
        <v>8</v>
      </c>
      <c r="B7" s="48" t="s">
        <v>304</v>
      </c>
      <c r="C7" s="48" t="s">
        <v>305</v>
      </c>
      <c r="D7" s="48" t="s">
        <v>306</v>
      </c>
      <c r="E7" s="48" t="s">
        <v>307</v>
      </c>
      <c r="F7" s="48" t="s">
        <v>305</v>
      </c>
      <c r="G7" s="48" t="s">
        <v>306</v>
      </c>
      <c r="H7" s="49" t="s">
        <v>307</v>
      </c>
    </row>
    <row r="8" spans="1:12" ht="15" customHeight="1">
      <c r="A8" s="18" t="s">
        <v>308</v>
      </c>
      <c r="B8" s="50">
        <v>5.375</v>
      </c>
      <c r="C8" s="50">
        <v>5.61</v>
      </c>
      <c r="D8" s="50">
        <v>5.7549999999999999</v>
      </c>
      <c r="E8" s="50"/>
      <c r="F8" s="27">
        <f t="shared" ref="F8:F15" si="0">IF(COUNT(C8)=0,"",(C8-B8)/B8*100)</f>
        <v>4.3720930232558199</v>
      </c>
      <c r="G8" s="27">
        <f t="shared" ref="G8:G15" si="1">IF(COUNT(D8)=0,"",(D8-B8)/B8*100)</f>
        <v>7.0697674418604626</v>
      </c>
      <c r="H8" s="28" t="str">
        <f t="shared" ref="H8:H15" si="2">IF(COUNT(E8)=0,"",(E8-B8)/B8*100)</f>
        <v/>
      </c>
    </row>
    <row r="9" spans="1:12" ht="15" customHeight="1">
      <c r="A9" s="18" t="s">
        <v>309</v>
      </c>
      <c r="B9" s="50">
        <v>12.29</v>
      </c>
      <c r="C9" s="50">
        <v>11.19</v>
      </c>
      <c r="D9" s="50">
        <v>11.66</v>
      </c>
      <c r="E9" s="50">
        <v>10.69</v>
      </c>
      <c r="F9" s="27">
        <f t="shared" si="0"/>
        <v>-8.9503661513425516</v>
      </c>
      <c r="G9" s="27">
        <f t="shared" si="1"/>
        <v>-5.1261187957689103</v>
      </c>
      <c r="H9" s="28">
        <f t="shared" si="2"/>
        <v>-13.018714401952804</v>
      </c>
    </row>
    <row r="10" spans="1:12" ht="15" customHeight="1">
      <c r="A10" s="18" t="s">
        <v>310</v>
      </c>
      <c r="B10" s="50">
        <v>10.303000000000001</v>
      </c>
      <c r="C10" s="50">
        <v>10.87</v>
      </c>
      <c r="D10" s="50"/>
      <c r="E10" s="50"/>
      <c r="F10" s="27">
        <f t="shared" si="0"/>
        <v>5.5032514801513965</v>
      </c>
      <c r="G10" s="27" t="str">
        <f t="shared" si="1"/>
        <v/>
      </c>
      <c r="H10" s="28" t="str">
        <f t="shared" si="2"/>
        <v/>
      </c>
    </row>
    <row r="11" spans="1:12" ht="15" customHeight="1">
      <c r="A11" s="18" t="s">
        <v>311</v>
      </c>
      <c r="B11" s="50">
        <v>19.263333329999998</v>
      </c>
      <c r="C11" s="50">
        <v>16.594999999999999</v>
      </c>
      <c r="D11" s="50">
        <v>9.4149999999999991</v>
      </c>
      <c r="E11" s="50">
        <v>8.4566666670000004</v>
      </c>
      <c r="F11" s="27">
        <f t="shared" si="0"/>
        <v>-13.851877472547477</v>
      </c>
      <c r="G11" s="27">
        <f t="shared" si="1"/>
        <v>-51.124762061104825</v>
      </c>
      <c r="H11" s="28">
        <f t="shared" si="2"/>
        <v>-56.099671214068117</v>
      </c>
    </row>
    <row r="12" spans="1:12" ht="15" customHeight="1">
      <c r="A12" s="18" t="s">
        <v>312</v>
      </c>
      <c r="B12" s="50">
        <v>15.897500000000001</v>
      </c>
      <c r="C12" s="50">
        <v>11.4</v>
      </c>
      <c r="D12" s="50">
        <v>9.92</v>
      </c>
      <c r="E12" s="50"/>
      <c r="F12" s="27">
        <f t="shared" si="0"/>
        <v>-28.290611731404308</v>
      </c>
      <c r="G12" s="27">
        <f t="shared" si="1"/>
        <v>-37.600251611888666</v>
      </c>
      <c r="H12" s="28" t="str">
        <f t="shared" si="2"/>
        <v/>
      </c>
    </row>
    <row r="13" spans="1:12" ht="15" customHeight="1">
      <c r="A13" s="18" t="s">
        <v>313</v>
      </c>
      <c r="B13" s="50">
        <v>10.75</v>
      </c>
      <c r="C13" s="50"/>
      <c r="D13" s="50">
        <v>10.135</v>
      </c>
      <c r="E13" s="50">
        <v>8.9499999999999993</v>
      </c>
      <c r="F13" s="27" t="str">
        <f t="shared" si="0"/>
        <v/>
      </c>
      <c r="G13" s="27">
        <f t="shared" si="1"/>
        <v>-5.7209302325581408</v>
      </c>
      <c r="H13" s="28">
        <f t="shared" si="2"/>
        <v>-16.744186046511633</v>
      </c>
      <c r="I13" s="69" t="s">
        <v>328</v>
      </c>
      <c r="J13" s="70">
        <f>AVERAGE(F8:F15)/_xlfn.STDEV.S(F8:F15)</f>
        <v>-0.75245610626178949</v>
      </c>
      <c r="K13" s="70">
        <f t="shared" ref="K13:L13" si="3">AVERAGE(G8:G15)/_xlfn.STDEV.S(G8:G15)</f>
        <v>-0.93387706397601133</v>
      </c>
      <c r="L13" s="70">
        <f t="shared" si="3"/>
        <v>-1.8171254399753811</v>
      </c>
    </row>
    <row r="14" spans="1:12" ht="15" customHeight="1">
      <c r="A14" s="18" t="s">
        <v>314</v>
      </c>
      <c r="B14" s="50">
        <v>12.635</v>
      </c>
      <c r="C14" s="50">
        <v>10.35</v>
      </c>
      <c r="D14" s="50">
        <v>7.11</v>
      </c>
      <c r="E14" s="50">
        <v>8.26</v>
      </c>
      <c r="F14" s="27">
        <f t="shared" si="0"/>
        <v>-18.084685397704789</v>
      </c>
      <c r="G14" s="27">
        <f t="shared" si="1"/>
        <v>-43.727740403640674</v>
      </c>
      <c r="H14" s="28">
        <f t="shared" si="2"/>
        <v>-34.626038781163437</v>
      </c>
      <c r="I14" s="66" t="s">
        <v>330</v>
      </c>
      <c r="J14" s="71">
        <f>AVERAGE(F8:F15) - _xlfn.CONFIDENCE.T(0.05, _xlfn.STDEV.S(F8:F15), COUNT(F8:F15))</f>
        <v>-23.668299289471882</v>
      </c>
      <c r="K14" s="71">
        <f t="shared" ref="K14:L14" si="4">AVERAGE(G8:G15) - _xlfn.CONFIDENCE.T(0.05, _xlfn.STDEV.S(G8:G15), COUNT(G8:G15))</f>
        <v>-48.219544592096177</v>
      </c>
      <c r="L14" s="71">
        <f t="shared" si="4"/>
        <v>-53.256212857886723</v>
      </c>
    </row>
    <row r="15" spans="1:12" ht="15" customHeight="1" thickBot="1">
      <c r="A15" s="29" t="s">
        <v>315</v>
      </c>
      <c r="B15" s="52">
        <v>6.87</v>
      </c>
      <c r="C15" s="52"/>
      <c r="D15" s="52"/>
      <c r="E15" s="52">
        <v>4.28</v>
      </c>
      <c r="F15" s="38" t="str">
        <f t="shared" si="0"/>
        <v/>
      </c>
      <c r="G15" s="38" t="str">
        <f t="shared" si="1"/>
        <v/>
      </c>
      <c r="H15" s="39">
        <f t="shared" si="2"/>
        <v>-37.700145560407563</v>
      </c>
      <c r="I15" s="66" t="s">
        <v>329</v>
      </c>
      <c r="J15" s="71">
        <f>AVERAGE(F8:F15) + _xlfn.CONFIDENCE.T(0.05, _xlfn.STDEV.S(F8:F15), COUNT(F8:F15))</f>
        <v>3.9009005396079157</v>
      </c>
      <c r="K15" s="71">
        <f t="shared" ref="K15:L15" si="5">AVERAGE(G8:G15) + _xlfn.CONFIDENCE.T(0.05, _xlfn.STDEV.S(G8:G15), COUNT(G8:G15))</f>
        <v>2.8095327043959273</v>
      </c>
      <c r="L15" s="71">
        <f t="shared" si="5"/>
        <v>-10.019289543754699</v>
      </c>
    </row>
    <row r="17" spans="1:9" ht="15.75" customHeight="1">
      <c r="A17" s="4" t="s">
        <v>316</v>
      </c>
    </row>
    <row r="18" spans="1:9" ht="15" customHeight="1">
      <c r="A18" s="5" t="s">
        <v>317</v>
      </c>
    </row>
    <row r="19" spans="1:9" ht="38.25" customHeight="1">
      <c r="A19" s="6" t="s">
        <v>318</v>
      </c>
      <c r="B19" s="6" t="s">
        <v>319</v>
      </c>
      <c r="C19" s="6" t="s">
        <v>320</v>
      </c>
      <c r="D19" s="6" t="s">
        <v>96</v>
      </c>
      <c r="E19" s="6" t="s">
        <v>97</v>
      </c>
      <c r="F19" s="6" t="s">
        <v>98</v>
      </c>
      <c r="G19" s="6" t="s">
        <v>321</v>
      </c>
      <c r="H19" s="6" t="s">
        <v>322</v>
      </c>
      <c r="I19" s="6" t="s">
        <v>100</v>
      </c>
    </row>
    <row r="20" spans="1:9" ht="15" customHeight="1">
      <c r="A20" s="40" t="s">
        <v>305</v>
      </c>
      <c r="B20" s="42">
        <f>AVERAGE(F8:F15)</f>
        <v>-9.8836993749319841</v>
      </c>
      <c r="C20" s="42">
        <f>STDEV(F8:F15)/SQRT(COUNT(F8:F15))</f>
        <v>5.3624435228795964</v>
      </c>
      <c r="D20" s="41">
        <f>COUNT(F8:F15)</f>
        <v>6</v>
      </c>
      <c r="E20" s="42">
        <f>B20/C20</f>
        <v>-1.8431335141828222</v>
      </c>
      <c r="F20" s="41">
        <f>D20-1</f>
        <v>5</v>
      </c>
      <c r="G20" s="43">
        <f>TDIST(ABS(E20),F20,2)</f>
        <v>0.12464432378404118</v>
      </c>
      <c r="H20" s="43">
        <f>MIN(1,G20*3)</f>
        <v>0.37393297135212356</v>
      </c>
      <c r="I20" s="44" t="s">
        <v>323</v>
      </c>
    </row>
    <row r="21" spans="1:9" ht="15" customHeight="1">
      <c r="A21" s="40" t="s">
        <v>306</v>
      </c>
      <c r="B21" s="42">
        <f>AVERAGE(G8:G15)</f>
        <v>-22.705005943850125</v>
      </c>
      <c r="C21" s="42">
        <f>STDEV(G8:G15)/SQRT(COUNT(G8:G15))</f>
        <v>9.9255889443139438</v>
      </c>
      <c r="D21" s="41">
        <f>COUNT(G8:G15)</f>
        <v>6</v>
      </c>
      <c r="E21" s="42">
        <f>B21/C21</f>
        <v>-2.2875222892297091</v>
      </c>
      <c r="F21" s="41">
        <f>D21-1</f>
        <v>5</v>
      </c>
      <c r="G21" s="43">
        <f>TDIST(ABS(E21),F21,2)</f>
        <v>7.0868446819198239E-2</v>
      </c>
      <c r="H21" s="43">
        <f>MIN(1,G21*3)</f>
        <v>0.21260534045759472</v>
      </c>
      <c r="I21" s="44" t="s">
        <v>324</v>
      </c>
    </row>
    <row r="22" spans="1:9" ht="24" customHeight="1">
      <c r="A22" s="40" t="s">
        <v>307</v>
      </c>
      <c r="B22" s="42">
        <f>AVERAGE(H8:H15)</f>
        <v>-31.637751200820709</v>
      </c>
      <c r="C22" s="42">
        <f>STDEV(H8:H15)/SQRT(COUNT(H8:H15))</f>
        <v>7.7863818076554097</v>
      </c>
      <c r="D22" s="41">
        <f>COUNT(H8:H15)</f>
        <v>5</v>
      </c>
      <c r="E22" s="42">
        <f>B22/C22</f>
        <v>-4.0632160074291663</v>
      </c>
      <c r="F22" s="41">
        <f>D22-1</f>
        <v>4</v>
      </c>
      <c r="G22" s="43">
        <f>TDIST(ABS(E22),F22,2)</f>
        <v>1.5308129183257411E-2</v>
      </c>
      <c r="H22" s="43">
        <f>MIN(1,G22*3)</f>
        <v>4.5924387549772232E-2</v>
      </c>
      <c r="I22" s="44" t="s">
        <v>325</v>
      </c>
    </row>
  </sheetData>
  <mergeCells count="2">
    <mergeCell ref="B6:E6"/>
    <mergeCell ref="F6:H6"/>
  </mergeCells>
  <phoneticPr fontId="12"/>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Figure 1</vt:lpstr>
      <vt:lpstr>Figure 2</vt:lpstr>
      <vt:lpstr>Figure 3</vt:lpstr>
      <vt:lpstr>Figure 4</vt:lpstr>
      <vt:lpstr>Figure 5</vt:lpstr>
      <vt:lpstr>Figure 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Neveu, Curtis L</cp:lastModifiedBy>
  <cp:revision>0</cp:revision>
  <dcterms:created xsi:type="dcterms:W3CDTF">2026-08-10T09:49:38Z</dcterms:created>
  <dcterms:modified xsi:type="dcterms:W3CDTF">2026-09-09T21:03:29Z</dcterms:modified>
  <dc:language>en-US</dc:language>
</cp:coreProperties>
</file>