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vaka\Desktop\Reviewers comments\Revision-July 10 2020\"/>
    </mc:Choice>
  </mc:AlternateContent>
  <xr:revisionPtr revIDLastSave="0" documentId="8_{E8E35F81-DC23-4369-93E4-4F83D7D81BCE}" xr6:coauthVersionLast="31" xr6:coauthVersionMax="31" xr10:uidLastSave="{00000000-0000-0000-0000-000000000000}"/>
  <bookViews>
    <workbookView xWindow="0" yWindow="0" windowWidth="10500" windowHeight="4224" xr2:uid="{00000000-000D-0000-FFFF-FFFF00000000}"/>
  </bookViews>
  <sheets>
    <sheet name="Supplementary Data 1" sheetId="23" r:id="rId1"/>
    <sheet name="MsmAraLM vs alphamannosidase" sheetId="22" r:id="rId2"/>
    <sheet name="TBLAM vs alpha mannosidase" sheetId="18" r:id="rId3"/>
  </sheets>
  <definedNames>
    <definedName name="_Hlk33620023" localSheetId="0">'Supplementary Data 1'!$A$1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8" l="1"/>
  <c r="N58" i="18"/>
  <c r="I5" i="22"/>
  <c r="J5" i="22"/>
  <c r="K5" i="22"/>
  <c r="L5" i="22"/>
  <c r="I6" i="22"/>
  <c r="J6" i="22"/>
  <c r="K6" i="22"/>
  <c r="L6" i="22"/>
  <c r="I7" i="22"/>
  <c r="L7" i="22" s="1"/>
  <c r="J7" i="22"/>
  <c r="K7" i="22"/>
  <c r="I8" i="22"/>
  <c r="J8" i="22"/>
  <c r="K8" i="22"/>
  <c r="L8" i="22"/>
  <c r="I9" i="22"/>
  <c r="L9" i="22" s="1"/>
  <c r="J9" i="22"/>
  <c r="K9" i="22"/>
  <c r="I10" i="22"/>
  <c r="J10" i="22"/>
  <c r="K10" i="22"/>
  <c r="L10" i="22"/>
  <c r="I11" i="22"/>
  <c r="J11" i="22"/>
  <c r="L11" i="22" s="1"/>
  <c r="K11" i="22"/>
  <c r="I12" i="22"/>
  <c r="L12" i="22" s="1"/>
  <c r="J12" i="22"/>
  <c r="K12" i="22"/>
  <c r="I13" i="22"/>
  <c r="J13" i="22"/>
  <c r="K13" i="22"/>
  <c r="L13" i="22"/>
  <c r="I14" i="22"/>
  <c r="J14" i="22"/>
  <c r="K14" i="22"/>
  <c r="L14" i="22"/>
  <c r="I15" i="22"/>
  <c r="L15" i="22" s="1"/>
  <c r="J15" i="22"/>
  <c r="K15" i="22"/>
  <c r="I16" i="22"/>
  <c r="J16" i="22"/>
  <c r="K16" i="22"/>
  <c r="L16" i="22"/>
  <c r="I17" i="22"/>
  <c r="L17" i="22" s="1"/>
  <c r="J17" i="22"/>
  <c r="K17" i="22"/>
  <c r="I18" i="22"/>
  <c r="J18" i="22"/>
  <c r="K18" i="22"/>
  <c r="L18" i="22"/>
  <c r="I19" i="22"/>
  <c r="J19" i="22"/>
  <c r="L19" i="22" s="1"/>
  <c r="K19" i="22"/>
  <c r="I20" i="22"/>
  <c r="L20" i="22" s="1"/>
  <c r="J20" i="22"/>
  <c r="K20" i="22"/>
  <c r="I21" i="22"/>
  <c r="J21" i="22"/>
  <c r="K21" i="22"/>
  <c r="L21" i="22"/>
  <c r="I22" i="22"/>
  <c r="J22" i="22"/>
  <c r="K22" i="22"/>
  <c r="L22" i="22"/>
  <c r="I23" i="22"/>
  <c r="L23" i="22" s="1"/>
  <c r="J23" i="22"/>
  <c r="K23" i="22"/>
  <c r="I24" i="22"/>
  <c r="J24" i="22"/>
  <c r="K24" i="22"/>
  <c r="L24" i="22"/>
  <c r="I25" i="22"/>
  <c r="L25" i="22" s="1"/>
  <c r="J25" i="22"/>
  <c r="K25" i="22"/>
  <c r="I26" i="22"/>
  <c r="J26" i="22"/>
  <c r="K26" i="22"/>
  <c r="L26" i="22"/>
  <c r="I30" i="22"/>
  <c r="J30" i="22"/>
  <c r="I31" i="22"/>
  <c r="J31" i="22"/>
  <c r="I32" i="22"/>
  <c r="J32" i="22"/>
  <c r="I33" i="22"/>
  <c r="J33" i="22"/>
  <c r="I34" i="22"/>
  <c r="J34" i="22"/>
  <c r="I35" i="22"/>
  <c r="J35" i="22"/>
  <c r="I36" i="22"/>
  <c r="J36" i="22"/>
  <c r="I37" i="22"/>
  <c r="J37" i="22"/>
  <c r="I38" i="22"/>
  <c r="J38" i="22"/>
  <c r="I39" i="22"/>
  <c r="J39" i="22"/>
  <c r="I40" i="22"/>
  <c r="J40" i="22"/>
  <c r="I41" i="22"/>
  <c r="J41" i="22"/>
  <c r="I42" i="22"/>
  <c r="J42" i="22"/>
  <c r="I43" i="22"/>
  <c r="J43" i="22"/>
  <c r="I44" i="22"/>
  <c r="J44" i="22"/>
  <c r="L45" i="22"/>
  <c r="M35" i="22" s="1"/>
  <c r="L27" i="22" l="1"/>
  <c r="M19" i="22" s="1"/>
  <c r="M31" i="22"/>
  <c r="M36" i="22"/>
  <c r="M40" i="22"/>
  <c r="M32" i="22"/>
  <c r="M37" i="22"/>
  <c r="M41" i="22"/>
  <c r="M43" i="22"/>
  <c r="M42" i="22"/>
  <c r="M34" i="22"/>
  <c r="M44" i="22"/>
  <c r="M38" i="22"/>
  <c r="M30" i="22"/>
  <c r="M39" i="22"/>
  <c r="M33" i="22"/>
  <c r="L3" i="18"/>
  <c r="L34" i="18"/>
  <c r="M7" i="22" l="1"/>
  <c r="M16" i="22"/>
  <c r="M8" i="22"/>
  <c r="M13" i="22"/>
  <c r="M21" i="22"/>
  <c r="M24" i="22"/>
  <c r="M5" i="22"/>
  <c r="M23" i="22"/>
  <c r="M9" i="22"/>
  <c r="M6" i="22"/>
  <c r="M10" i="22"/>
  <c r="M22" i="22"/>
  <c r="M17" i="22"/>
  <c r="M26" i="22"/>
  <c r="M12" i="22"/>
  <c r="M25" i="22"/>
  <c r="M18" i="22"/>
  <c r="M14" i="22"/>
  <c r="M15" i="22"/>
  <c r="M11" i="22"/>
  <c r="M20" i="22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M3" i="18"/>
  <c r="N3" i="18" s="1"/>
  <c r="M4" i="18"/>
  <c r="M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L4" i="18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N12" i="18" l="1"/>
  <c r="N17" i="18"/>
  <c r="N9" i="18"/>
  <c r="N53" i="18"/>
  <c r="N45" i="18"/>
  <c r="N25" i="18"/>
  <c r="N13" i="18"/>
  <c r="N5" i="18"/>
  <c r="N52" i="18"/>
  <c r="N44" i="18"/>
  <c r="N33" i="18"/>
  <c r="N29" i="18"/>
  <c r="N21" i="18"/>
  <c r="N59" i="18"/>
  <c r="N51" i="18"/>
  <c r="N43" i="18"/>
  <c r="N24" i="18"/>
  <c r="N8" i="18"/>
  <c r="N32" i="18"/>
  <c r="N16" i="18"/>
  <c r="N30" i="18"/>
  <c r="N22" i="18"/>
  <c r="N14" i="18"/>
  <c r="N6" i="18"/>
  <c r="N20" i="18"/>
  <c r="N4" i="18"/>
  <c r="N28" i="18"/>
  <c r="N50" i="18"/>
  <c r="N42" i="18"/>
  <c r="N56" i="18"/>
  <c r="N48" i="18"/>
  <c r="N40" i="18"/>
  <c r="N60" i="18" s="1"/>
  <c r="N55" i="18"/>
  <c r="N47" i="18"/>
  <c r="N39" i="18"/>
  <c r="N27" i="18"/>
  <c r="N19" i="18"/>
  <c r="N11" i="18"/>
  <c r="N26" i="18"/>
  <c r="N18" i="18"/>
  <c r="N10" i="18"/>
  <c r="N57" i="18"/>
  <c r="N49" i="18"/>
  <c r="N41" i="18"/>
  <c r="N31" i="18"/>
  <c r="N23" i="18"/>
  <c r="N15" i="18"/>
  <c r="N7" i="18"/>
  <c r="N54" i="18"/>
  <c r="N46" i="18"/>
  <c r="O39" i="18" l="1"/>
  <c r="N34" i="18"/>
  <c r="O6" i="18" s="1"/>
  <c r="O40" i="18" l="1"/>
  <c r="O48" i="18"/>
  <c r="O56" i="18"/>
  <c r="O41" i="18"/>
  <c r="O49" i="18"/>
  <c r="O57" i="18"/>
  <c r="O54" i="18"/>
  <c r="O42" i="18"/>
  <c r="O50" i="18"/>
  <c r="O53" i="18"/>
  <c r="O43" i="18"/>
  <c r="O51" i="18"/>
  <c r="O44" i="18"/>
  <c r="O52" i="18"/>
  <c r="O45" i="18"/>
  <c r="O47" i="18"/>
  <c r="O55" i="18"/>
  <c r="O46" i="18"/>
  <c r="O24" i="18"/>
  <c r="O13" i="18"/>
  <c r="O17" i="18"/>
  <c r="O4" i="18"/>
  <c r="O9" i="18"/>
  <c r="O22" i="18"/>
  <c r="O30" i="18"/>
  <c r="O27" i="18"/>
  <c r="O21" i="18"/>
  <c r="O29" i="18"/>
  <c r="O19" i="18"/>
  <c r="O32" i="18"/>
  <c r="O23" i="18"/>
  <c r="O15" i="18"/>
  <c r="O33" i="18"/>
  <c r="O20" i="18"/>
  <c r="O31" i="18"/>
  <c r="O18" i="18"/>
  <c r="O14" i="18"/>
  <c r="O5" i="18"/>
  <c r="O25" i="18"/>
  <c r="O10" i="18"/>
  <c r="O7" i="18"/>
  <c r="O26" i="18"/>
  <c r="O8" i="18"/>
  <c r="O16" i="18"/>
  <c r="O12" i="18"/>
  <c r="O28" i="18"/>
  <c r="O11" i="18"/>
</calcChain>
</file>

<file path=xl/sharedStrings.xml><?xml version="1.0" encoding="utf-8"?>
<sst xmlns="http://schemas.openxmlformats.org/spreadsheetml/2006/main" count="37" uniqueCount="20">
  <si>
    <t>#Man</t>
  </si>
  <si>
    <t>intensity</t>
  </si>
  <si>
    <t>Number of Charges</t>
  </si>
  <si>
    <t>Identifying ion</t>
  </si>
  <si>
    <t># Carbons</t>
  </si>
  <si>
    <t>12 C intensity</t>
  </si>
  <si>
    <t>12C total intensity</t>
  </si>
  <si>
    <t>Total intensity all isotopes</t>
  </si>
  <si>
    <t>Area %</t>
  </si>
  <si>
    <t>Sample2394 before enzyme treatment</t>
  </si>
  <si>
    <r>
      <rPr>
        <b/>
        <sz val="18"/>
        <color theme="1"/>
        <rFont val="Calibri"/>
        <family val="2"/>
        <scheme val="minor"/>
      </rPr>
      <t>File # 2403</t>
    </r>
    <r>
      <rPr>
        <sz val="11"/>
        <color theme="1"/>
        <rFont val="Calibri"/>
        <family val="2"/>
        <scheme val="minor"/>
      </rPr>
      <t>--Native deacylated M. tuberculosis-LAM _endoarabinanase &amp; alphamannosidase-treated: -MS, 0.3 min #18</t>
    </r>
    <r>
      <rPr>
        <b/>
        <sz val="18"/>
        <color theme="1"/>
        <rFont val="Calibri"/>
        <family val="2"/>
        <scheme val="minor"/>
      </rPr>
      <t xml:space="preserve"> (AFTER DIGESTION)</t>
    </r>
  </si>
  <si>
    <t>M-2H</t>
  </si>
  <si>
    <t>M-3H</t>
  </si>
  <si>
    <r>
      <t>Native deacylated M. tuberculosis-LAM _endoarabinanase-</t>
    </r>
    <r>
      <rPr>
        <b/>
        <sz val="16"/>
        <color rgb="FF9C5700"/>
        <rFont val="Calibri"/>
        <family val="2"/>
        <scheme val="minor"/>
      </rPr>
      <t>Sample2393 (S1)</t>
    </r>
    <r>
      <rPr>
        <sz val="11"/>
        <color rgb="FF9C5700"/>
        <rFont val="Calibri"/>
        <family val="2"/>
        <scheme val="minor"/>
      </rPr>
      <t xml:space="preserve"> </t>
    </r>
    <r>
      <rPr>
        <sz val="14"/>
        <color rgb="FF9C5700"/>
        <rFont val="Calibri"/>
        <family val="2"/>
        <scheme val="minor"/>
      </rPr>
      <t>WITHOUT DIGESTION</t>
    </r>
    <r>
      <rPr>
        <sz val="11"/>
        <color rgb="FF9C5700"/>
        <rFont val="Calibri"/>
        <family val="2"/>
        <scheme val="minor"/>
      </rPr>
      <t xml:space="preserve"> (negative ions )</t>
    </r>
  </si>
  <si>
    <t xml:space="preserve">Identifying ion </t>
  </si>
  <si>
    <t>After Jack Bean alpha mannosidase digestion= File # 1135</t>
  </si>
  <si>
    <t xml:space="preserve">Total Man beyond Inos </t>
  </si>
  <si>
    <t>#Ara</t>
  </si>
  <si>
    <t>File # 1025; scan # 19; EmbCAraLM (Msm-Ara-LM) Before alphamannosidase digestion</t>
  </si>
  <si>
    <t>All "molecular ions" from file 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</si>
</sst>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6"/>
      <color rgb="FF9C5700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7" fillId="5" borderId="1" applyNumberFormat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164" fontId="0" fillId="0" borderId="0" xfId="0" applyNumberFormat="1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0" xfId="1" applyFill="1" applyAlignment="1"/>
    <xf numFmtId="0" fontId="0" fillId="4" borderId="0" xfId="0" applyFill="1" applyAlignment="1"/>
    <xf numFmtId="0" fontId="0" fillId="0" borderId="0" xfId="0" applyFill="1" applyAlignment="1"/>
    <xf numFmtId="0" fontId="0" fillId="0" borderId="2" xfId="0" applyBorder="1"/>
    <xf numFmtId="165" fontId="0" fillId="0" borderId="2" xfId="0" applyNumberFormat="1" applyBorder="1"/>
    <xf numFmtId="3" fontId="0" fillId="0" borderId="2" xfId="0" applyNumberFormat="1" applyBorder="1"/>
    <xf numFmtId="1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0" borderId="2" xfId="0" applyNumberFormat="1" applyBorder="1"/>
    <xf numFmtId="0" fontId="0" fillId="0" borderId="2" xfId="0" applyFill="1" applyBorder="1"/>
    <xf numFmtId="165" fontId="0" fillId="0" borderId="2" xfId="0" applyNumberFormat="1" applyFill="1" applyBorder="1"/>
    <xf numFmtId="3" fontId="0" fillId="0" borderId="2" xfId="0" applyNumberFormat="1" applyFill="1" applyBorder="1"/>
    <xf numFmtId="1" fontId="0" fillId="0" borderId="2" xfId="0" applyNumberFormat="1" applyFill="1" applyBorder="1"/>
    <xf numFmtId="3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8" fillId="0" borderId="2" xfId="3" applyFont="1" applyFill="1" applyBorder="1" applyAlignment="1"/>
    <xf numFmtId="164" fontId="0" fillId="0" borderId="2" xfId="0" applyNumberFormat="1" applyBorder="1"/>
    <xf numFmtId="0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3" fontId="0" fillId="0" borderId="2" xfId="0" applyNumberFormat="1" applyBorder="1" applyAlignment="1">
      <alignment wrapText="1"/>
    </xf>
    <xf numFmtId="1" fontId="0" fillId="0" borderId="2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165" fontId="0" fillId="0" borderId="0" xfId="0" applyNumberFormat="1" applyAlignment="1">
      <alignment wrapText="1"/>
    </xf>
    <xf numFmtId="165" fontId="0" fillId="0" borderId="0" xfId="0" applyNumberFormat="1"/>
    <xf numFmtId="165" fontId="0" fillId="4" borderId="0" xfId="0" applyNumberFormat="1" applyFill="1"/>
    <xf numFmtId="0" fontId="9" fillId="2" borderId="2" xfId="1" applyFont="1" applyBorder="1" applyAlignment="1">
      <alignment horizontal="center"/>
    </xf>
    <xf numFmtId="0" fontId="8" fillId="4" borderId="2" xfId="3" applyFont="1" applyFill="1" applyBorder="1" applyAlignment="1">
      <alignment horizontal="center"/>
    </xf>
    <xf numFmtId="0" fontId="2" fillId="3" borderId="0" xfId="2" applyAlignment="1">
      <alignment horizontal="center"/>
    </xf>
  </cellXfs>
  <cellStyles count="4">
    <cellStyle name="Calculation" xfId="3" builtinId="22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680000"/>
      <color rgb="FF9B5B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99060</xdr:rowOff>
    </xdr:from>
    <xdr:to>
      <xdr:col>8</xdr:col>
      <xdr:colOff>320040</xdr:colOff>
      <xdr:row>19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DCB8CDF-0FB6-4286-8215-52A8E2E17949}"/>
            </a:ext>
          </a:extLst>
        </xdr:cNvPr>
        <xdr:cNvSpPr txBox="1"/>
      </xdr:nvSpPr>
      <xdr:spPr>
        <a:xfrm>
          <a:off x="30480" y="99060"/>
          <a:ext cx="5166360" cy="345186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Secondary Extended Mannan Side Chains and Attachment of the Arabinan in Mycobacterial Lipoarabinomannan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>
            <a:lnSpc>
              <a:spcPct val="200000"/>
            </a:lnSpc>
          </a:pP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Shiva K. Angala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Wei Li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Claudia M. Boot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Mary Jackson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1#*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 Michael R. McNeil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1#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>
            <a:lnSpc>
              <a:spcPct val="200000"/>
            </a:lnSpc>
          </a:pP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From the 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Mycobacteria Research Laboratories, Department of Microbiology, Immunology and Pathology, Colorado State University, Fort Collins, CO 80523, USA, and the 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Central Instrument Facility, Department of Chemistry, Colorado State University, Fort Collins, CO 80523, USA</a:t>
          </a:r>
        </a:p>
        <a:p>
          <a:pPr algn="ctr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Data 1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86D3-4006-413B-A4BB-661489E9313E}">
  <sheetPr>
    <tabColor theme="7" tint="0.59999389629810485"/>
  </sheetPr>
  <dimension ref="A1"/>
  <sheetViews>
    <sheetView tabSelected="1" workbookViewId="0">
      <selection activeCell="J12" sqref="J12"/>
    </sheetView>
  </sheetViews>
  <sheetFormatPr defaultRowHeight="14.4" x14ac:dyDescent="0.3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E294-1F3E-4B38-A67B-06E90EA4A1CA}">
  <sheetPr>
    <tabColor rgb="FF00B050"/>
  </sheetPr>
  <dimension ref="A1:N63"/>
  <sheetViews>
    <sheetView topLeftCell="A2" zoomScale="65" zoomScaleNormal="65" workbookViewId="0">
      <pane ySplit="3" topLeftCell="A5" activePane="bottomLeft" state="frozen"/>
      <selection activeCell="A2" sqref="A2"/>
      <selection pane="bottomLeft" activeCell="P41" sqref="O41:P41"/>
    </sheetView>
  </sheetViews>
  <sheetFormatPr defaultRowHeight="14.4" x14ac:dyDescent="0.3"/>
  <cols>
    <col min="1" max="2" width="8.88671875" style="13"/>
    <col min="3" max="3" width="10.77734375" style="20" customWidth="1"/>
    <col min="4" max="4" width="11.5546875" style="16" customWidth="1"/>
    <col min="5" max="5" width="12.6640625" style="17" customWidth="1"/>
    <col min="6" max="6" width="12.6640625" style="19" customWidth="1"/>
    <col min="7" max="7" width="12.6640625" style="18" customWidth="1"/>
    <col min="8" max="8" width="12.6640625" style="17" customWidth="1"/>
    <col min="9" max="9" width="12.6640625" style="16" customWidth="1"/>
    <col min="10" max="11" width="8.88671875" style="13"/>
    <col min="12" max="13" width="8.88671875" style="15"/>
    <col min="14" max="14" width="8.88671875" style="14"/>
    <col min="15" max="16384" width="8.88671875" style="13"/>
  </cols>
  <sheetData>
    <row r="1" spans="1:14" x14ac:dyDescent="0.3">
      <c r="A1" s="13" t="s">
        <v>19</v>
      </c>
    </row>
    <row r="3" spans="1:14" ht="21" x14ac:dyDescent="0.4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4" s="33" customFormat="1" ht="57.6" x14ac:dyDescent="0.3">
      <c r="A4" s="33" t="s">
        <v>0</v>
      </c>
      <c r="B4" s="33" t="s">
        <v>17</v>
      </c>
      <c r="C4" s="39" t="s">
        <v>3</v>
      </c>
      <c r="D4" s="36" t="s">
        <v>2</v>
      </c>
      <c r="E4" s="37" t="s">
        <v>1</v>
      </c>
      <c r="F4" s="38" t="s">
        <v>3</v>
      </c>
      <c r="G4" s="36" t="s">
        <v>2</v>
      </c>
      <c r="H4" s="37" t="s">
        <v>1</v>
      </c>
      <c r="I4" s="36" t="s">
        <v>6</v>
      </c>
      <c r="J4" s="33" t="s">
        <v>4</v>
      </c>
      <c r="K4" s="33" t="s">
        <v>16</v>
      </c>
      <c r="L4" s="35" t="s">
        <v>7</v>
      </c>
      <c r="M4" s="35" t="s">
        <v>8</v>
      </c>
      <c r="N4" s="34"/>
    </row>
    <row r="5" spans="1:14" x14ac:dyDescent="0.3">
      <c r="A5" s="13">
        <v>15</v>
      </c>
      <c r="B5" s="13">
        <v>1</v>
      </c>
      <c r="C5" s="18">
        <v>964.62640999999974</v>
      </c>
      <c r="D5" s="16">
        <v>3</v>
      </c>
      <c r="E5" s="17">
        <v>500</v>
      </c>
      <c r="F5" s="32"/>
      <c r="G5" s="16"/>
      <c r="H5" s="15"/>
      <c r="I5" s="21">
        <f t="shared" ref="I5:I26" si="0">E5+H5</f>
        <v>500</v>
      </c>
      <c r="J5" s="13">
        <f t="shared" ref="J5:J26" si="1">9+(A5*6)+(B5*5)</f>
        <v>104</v>
      </c>
      <c r="K5" s="13">
        <f t="shared" ref="K5:K26" si="2">A5-1</f>
        <v>14</v>
      </c>
      <c r="L5" s="15">
        <f t="shared" ref="L5:L26" si="3">I5+(I5*(1-0.98891^J5)/0.989^J5)</f>
        <v>1584.3410535912112</v>
      </c>
      <c r="M5" s="14">
        <f t="shared" ref="M5:M26" si="4">100*(L5/L$27)</f>
        <v>0.18552274447693531</v>
      </c>
    </row>
    <row r="6" spans="1:14" x14ac:dyDescent="0.3">
      <c r="A6" s="13">
        <v>16</v>
      </c>
      <c r="B6" s="13">
        <v>1</v>
      </c>
      <c r="C6" s="20">
        <v>1018.6440166666663</v>
      </c>
      <c r="D6" s="16">
        <v>3</v>
      </c>
      <c r="E6" s="17">
        <v>1000</v>
      </c>
      <c r="I6" s="21">
        <f t="shared" si="0"/>
        <v>1000</v>
      </c>
      <c r="J6" s="13">
        <f t="shared" si="1"/>
        <v>110</v>
      </c>
      <c r="K6" s="13">
        <f t="shared" si="2"/>
        <v>15</v>
      </c>
      <c r="L6" s="15">
        <f t="shared" si="3"/>
        <v>3386.0032763836152</v>
      </c>
      <c r="M6" s="14">
        <f t="shared" si="4"/>
        <v>0.39649330503599084</v>
      </c>
    </row>
    <row r="7" spans="1:14" x14ac:dyDescent="0.3">
      <c r="A7" s="13">
        <v>17</v>
      </c>
      <c r="B7" s="13">
        <v>1</v>
      </c>
      <c r="C7" s="20">
        <v>1072.661623333333</v>
      </c>
      <c r="D7" s="16">
        <v>3</v>
      </c>
      <c r="E7" s="17">
        <v>1105</v>
      </c>
      <c r="I7" s="21">
        <f t="shared" si="0"/>
        <v>1105</v>
      </c>
      <c r="J7" s="13">
        <f t="shared" si="1"/>
        <v>116</v>
      </c>
      <c r="K7" s="13">
        <f t="shared" si="2"/>
        <v>16</v>
      </c>
      <c r="L7" s="15">
        <f t="shared" si="3"/>
        <v>3998.109966444993</v>
      </c>
      <c r="M7" s="14">
        <f t="shared" si="4"/>
        <v>0.46816961033368848</v>
      </c>
    </row>
    <row r="8" spans="1:14" x14ac:dyDescent="0.3">
      <c r="A8" s="13">
        <v>18</v>
      </c>
      <c r="B8" s="13">
        <v>1</v>
      </c>
      <c r="C8" s="20">
        <v>1126.6792299999995</v>
      </c>
      <c r="D8" s="16">
        <v>3</v>
      </c>
      <c r="E8" s="17">
        <v>1269</v>
      </c>
      <c r="I8" s="21">
        <f t="shared" si="0"/>
        <v>1269</v>
      </c>
      <c r="J8" s="13">
        <f t="shared" si="1"/>
        <v>122</v>
      </c>
      <c r="K8" s="13">
        <f t="shared" si="2"/>
        <v>17</v>
      </c>
      <c r="L8" s="15">
        <f t="shared" si="3"/>
        <v>4906.3222008984176</v>
      </c>
      <c r="M8" s="14">
        <f t="shared" si="4"/>
        <v>0.57451920338463247</v>
      </c>
    </row>
    <row r="9" spans="1:14" x14ac:dyDescent="0.3">
      <c r="A9" s="13">
        <v>19</v>
      </c>
      <c r="B9" s="13">
        <v>1</v>
      </c>
      <c r="C9" s="20">
        <v>1180.6968366666663</v>
      </c>
      <c r="D9" s="16">
        <v>3</v>
      </c>
      <c r="E9" s="17">
        <v>2313</v>
      </c>
      <c r="I9" s="21">
        <f t="shared" si="0"/>
        <v>2313</v>
      </c>
      <c r="J9" s="13">
        <f t="shared" si="1"/>
        <v>128</v>
      </c>
      <c r="K9" s="13">
        <f t="shared" si="2"/>
        <v>18</v>
      </c>
      <c r="L9" s="15">
        <f t="shared" si="3"/>
        <v>9555.8524456783671</v>
      </c>
      <c r="M9" s="14">
        <f t="shared" si="4"/>
        <v>1.1189686510492374</v>
      </c>
    </row>
    <row r="10" spans="1:14" x14ac:dyDescent="0.3">
      <c r="A10" s="13">
        <v>20</v>
      </c>
      <c r="B10" s="13">
        <v>1</v>
      </c>
      <c r="C10" s="20">
        <v>1234.7144433333328</v>
      </c>
      <c r="D10" s="16">
        <v>3</v>
      </c>
      <c r="E10" s="17">
        <v>2577</v>
      </c>
      <c r="I10" s="21">
        <f t="shared" si="0"/>
        <v>2577</v>
      </c>
      <c r="J10" s="13">
        <f t="shared" si="1"/>
        <v>134</v>
      </c>
      <c r="K10" s="13">
        <f t="shared" si="2"/>
        <v>19</v>
      </c>
      <c r="L10" s="15">
        <f t="shared" si="3"/>
        <v>11376.413674228332</v>
      </c>
      <c r="M10" s="14">
        <f t="shared" si="4"/>
        <v>1.3321522423241734</v>
      </c>
    </row>
    <row r="11" spans="1:14" x14ac:dyDescent="0.3">
      <c r="A11" s="13">
        <v>21</v>
      </c>
      <c r="B11" s="13">
        <v>1</v>
      </c>
      <c r="C11" s="20">
        <v>1288.7320499999994</v>
      </c>
      <c r="D11" s="16">
        <v>3</v>
      </c>
      <c r="E11" s="17">
        <v>5939</v>
      </c>
      <c r="I11" s="21">
        <f t="shared" si="0"/>
        <v>5939</v>
      </c>
      <c r="J11" s="13">
        <f t="shared" si="1"/>
        <v>140</v>
      </c>
      <c r="K11" s="13">
        <f t="shared" si="2"/>
        <v>20</v>
      </c>
      <c r="L11" s="15">
        <f t="shared" si="3"/>
        <v>28015.579591987458</v>
      </c>
      <c r="M11" s="14">
        <f t="shared" si="4"/>
        <v>3.2805608377289381</v>
      </c>
    </row>
    <row r="12" spans="1:14" x14ac:dyDescent="0.3">
      <c r="A12" s="13">
        <v>22</v>
      </c>
      <c r="B12" s="13">
        <v>1</v>
      </c>
      <c r="C12" s="20">
        <v>1342.7496566666662</v>
      </c>
      <c r="D12" s="16">
        <v>3</v>
      </c>
      <c r="E12" s="17">
        <v>7388</v>
      </c>
      <c r="I12" s="21">
        <f t="shared" si="0"/>
        <v>7388</v>
      </c>
      <c r="J12" s="13">
        <f t="shared" si="1"/>
        <v>146</v>
      </c>
      <c r="K12" s="13">
        <f t="shared" si="2"/>
        <v>21</v>
      </c>
      <c r="L12" s="15">
        <f t="shared" si="3"/>
        <v>37239.772229741648</v>
      </c>
      <c r="M12" s="14">
        <f t="shared" si="4"/>
        <v>4.3606928773937037</v>
      </c>
    </row>
    <row r="13" spans="1:14" x14ac:dyDescent="0.3">
      <c r="A13" s="13">
        <v>23</v>
      </c>
      <c r="B13" s="13">
        <v>1</v>
      </c>
      <c r="C13" s="20">
        <v>1396.7672633333329</v>
      </c>
      <c r="D13" s="16">
        <v>3</v>
      </c>
      <c r="E13" s="17">
        <v>14000</v>
      </c>
      <c r="I13" s="21">
        <f t="shared" si="0"/>
        <v>14000</v>
      </c>
      <c r="J13" s="13">
        <f t="shared" si="1"/>
        <v>152</v>
      </c>
      <c r="K13" s="13">
        <f t="shared" si="2"/>
        <v>22</v>
      </c>
      <c r="L13" s="15">
        <f t="shared" si="3"/>
        <v>75405.11810114891</v>
      </c>
      <c r="M13" s="14">
        <f t="shared" si="4"/>
        <v>8.8297683292514666</v>
      </c>
    </row>
    <row r="14" spans="1:14" x14ac:dyDescent="0.3">
      <c r="A14" s="13">
        <v>24</v>
      </c>
      <c r="B14" s="13">
        <v>1</v>
      </c>
      <c r="C14" s="20">
        <v>1450.7848699999995</v>
      </c>
      <c r="D14" s="16">
        <v>3</v>
      </c>
      <c r="E14" s="17">
        <v>15496</v>
      </c>
      <c r="I14" s="21">
        <f t="shared" si="0"/>
        <v>15496</v>
      </c>
      <c r="J14" s="13">
        <f t="shared" si="1"/>
        <v>158</v>
      </c>
      <c r="K14" s="13">
        <f t="shared" si="2"/>
        <v>23</v>
      </c>
      <c r="L14" s="15">
        <f t="shared" si="3"/>
        <v>89183.42416395864</v>
      </c>
      <c r="M14" s="14">
        <f t="shared" si="4"/>
        <v>10.443176723373155</v>
      </c>
    </row>
    <row r="15" spans="1:14" x14ac:dyDescent="0.3">
      <c r="A15" s="13">
        <v>25</v>
      </c>
      <c r="B15" s="13">
        <v>1</v>
      </c>
      <c r="C15" s="20">
        <v>1504.8024766666661</v>
      </c>
      <c r="D15" s="16">
        <v>3</v>
      </c>
      <c r="E15" s="17">
        <v>17916</v>
      </c>
      <c r="I15" s="21">
        <f t="shared" si="0"/>
        <v>17916</v>
      </c>
      <c r="J15" s="13">
        <f t="shared" si="1"/>
        <v>164</v>
      </c>
      <c r="K15" s="13">
        <f t="shared" si="2"/>
        <v>24</v>
      </c>
      <c r="L15" s="15">
        <f t="shared" si="3"/>
        <v>110178.45104176513</v>
      </c>
      <c r="M15" s="14">
        <f t="shared" si="4"/>
        <v>12.901646759170561</v>
      </c>
    </row>
    <row r="16" spans="1:14" x14ac:dyDescent="0.3">
      <c r="A16" s="13">
        <v>26</v>
      </c>
      <c r="B16" s="13">
        <v>1</v>
      </c>
      <c r="C16" s="20">
        <v>1558.8200833333328</v>
      </c>
      <c r="D16" s="16">
        <v>3</v>
      </c>
      <c r="E16" s="17">
        <v>17749</v>
      </c>
      <c r="I16" s="21">
        <f t="shared" si="0"/>
        <v>17749</v>
      </c>
      <c r="J16" s="13">
        <f t="shared" si="1"/>
        <v>170</v>
      </c>
      <c r="K16" s="13">
        <f t="shared" si="2"/>
        <v>25</v>
      </c>
      <c r="L16" s="15">
        <f t="shared" si="3"/>
        <v>116632.64157351294</v>
      </c>
      <c r="M16" s="14">
        <f t="shared" si="4"/>
        <v>13.657417833910287</v>
      </c>
    </row>
    <row r="17" spans="1:14" x14ac:dyDescent="0.3">
      <c r="A17" s="13">
        <v>27</v>
      </c>
      <c r="B17" s="13">
        <v>1</v>
      </c>
      <c r="C17" s="20">
        <v>1612.8376899999994</v>
      </c>
      <c r="D17" s="16">
        <v>3</v>
      </c>
      <c r="E17" s="17">
        <v>14194</v>
      </c>
      <c r="I17" s="21">
        <f t="shared" si="0"/>
        <v>14194</v>
      </c>
      <c r="J17" s="13">
        <f t="shared" si="1"/>
        <v>176</v>
      </c>
      <c r="K17" s="13">
        <f t="shared" si="2"/>
        <v>26</v>
      </c>
      <c r="L17" s="15">
        <f t="shared" si="3"/>
        <v>99664.70049008276</v>
      </c>
      <c r="M17" s="14">
        <f t="shared" si="4"/>
        <v>11.670510412187229</v>
      </c>
    </row>
    <row r="18" spans="1:14" x14ac:dyDescent="0.3">
      <c r="A18" s="13">
        <v>28</v>
      </c>
      <c r="B18" s="13">
        <v>1</v>
      </c>
      <c r="C18" s="20">
        <v>1666.8552966666659</v>
      </c>
      <c r="D18" s="16">
        <v>3</v>
      </c>
      <c r="E18" s="17">
        <v>9733</v>
      </c>
      <c r="I18" s="21">
        <f t="shared" si="0"/>
        <v>9733</v>
      </c>
      <c r="J18" s="13">
        <f t="shared" si="1"/>
        <v>182</v>
      </c>
      <c r="K18" s="13">
        <f t="shared" si="2"/>
        <v>27</v>
      </c>
      <c r="L18" s="15">
        <f t="shared" si="3"/>
        <v>73025.329606187675</v>
      </c>
      <c r="M18" s="14">
        <f t="shared" si="4"/>
        <v>8.551100493270642</v>
      </c>
    </row>
    <row r="19" spans="1:14" x14ac:dyDescent="0.3">
      <c r="A19" s="13">
        <v>29</v>
      </c>
      <c r="B19" s="13">
        <v>1</v>
      </c>
      <c r="C19" s="20">
        <v>1720.8729033333327</v>
      </c>
      <c r="D19" s="16">
        <v>3</v>
      </c>
      <c r="E19" s="17">
        <v>6093</v>
      </c>
      <c r="I19" s="21">
        <f t="shared" si="0"/>
        <v>6093</v>
      </c>
      <c r="J19" s="13">
        <f t="shared" si="1"/>
        <v>188</v>
      </c>
      <c r="K19" s="13">
        <f t="shared" si="2"/>
        <v>28</v>
      </c>
      <c r="L19" s="15">
        <f t="shared" si="3"/>
        <v>48848.165547326804</v>
      </c>
      <c r="M19" s="14">
        <f t="shared" si="4"/>
        <v>5.720009409881782</v>
      </c>
    </row>
    <row r="20" spans="1:14" x14ac:dyDescent="0.3">
      <c r="A20" s="13">
        <v>30</v>
      </c>
      <c r="B20" s="13">
        <v>1</v>
      </c>
      <c r="C20" s="20">
        <v>1774.8905099999993</v>
      </c>
      <c r="D20" s="16">
        <v>3</v>
      </c>
      <c r="E20" s="17">
        <v>3778</v>
      </c>
      <c r="I20" s="21">
        <f t="shared" si="0"/>
        <v>3778</v>
      </c>
      <c r="J20" s="13">
        <f t="shared" si="1"/>
        <v>194</v>
      </c>
      <c r="K20" s="13">
        <f t="shared" si="2"/>
        <v>29</v>
      </c>
      <c r="L20" s="15">
        <f t="shared" si="3"/>
        <v>32364.543125227865</v>
      </c>
      <c r="M20" s="14">
        <f t="shared" si="4"/>
        <v>3.789814605084163</v>
      </c>
    </row>
    <row r="21" spans="1:14" x14ac:dyDescent="0.3">
      <c r="A21" s="13">
        <v>31</v>
      </c>
      <c r="B21" s="13">
        <v>1</v>
      </c>
      <c r="C21" s="20">
        <v>1828.9081166666658</v>
      </c>
      <c r="D21" s="16">
        <v>3</v>
      </c>
      <c r="E21" s="17">
        <v>2398</v>
      </c>
      <c r="I21" s="21">
        <f t="shared" si="0"/>
        <v>2398</v>
      </c>
      <c r="J21" s="13">
        <f t="shared" si="1"/>
        <v>200</v>
      </c>
      <c r="K21" s="13">
        <f t="shared" si="2"/>
        <v>30</v>
      </c>
      <c r="L21" s="15">
        <f t="shared" si="3"/>
        <v>21950.652345889597</v>
      </c>
      <c r="M21" s="14">
        <f t="shared" si="4"/>
        <v>2.5703716109847492</v>
      </c>
    </row>
    <row r="22" spans="1:14" x14ac:dyDescent="0.3">
      <c r="A22" s="13">
        <v>32</v>
      </c>
      <c r="B22" s="13">
        <v>1</v>
      </c>
      <c r="C22" s="20">
        <v>1882.9257233333326</v>
      </c>
      <c r="D22" s="16">
        <v>3</v>
      </c>
      <c r="E22" s="17">
        <v>1441</v>
      </c>
      <c r="F22" s="19">
        <v>1411.9424724999992</v>
      </c>
      <c r="G22" s="18">
        <v>4</v>
      </c>
      <c r="H22" s="17">
        <v>1200</v>
      </c>
      <c r="I22" s="21">
        <f t="shared" si="0"/>
        <v>2641</v>
      </c>
      <c r="J22" s="13">
        <f t="shared" si="1"/>
        <v>206</v>
      </c>
      <c r="K22" s="13">
        <f t="shared" si="2"/>
        <v>31</v>
      </c>
      <c r="L22" s="15">
        <f t="shared" si="3"/>
        <v>25831.983503408239</v>
      </c>
      <c r="M22" s="14">
        <f t="shared" si="4"/>
        <v>3.024866687618982</v>
      </c>
    </row>
    <row r="23" spans="1:14" x14ac:dyDescent="0.3">
      <c r="A23" s="13">
        <v>33</v>
      </c>
      <c r="B23" s="13">
        <v>1</v>
      </c>
      <c r="C23" s="20">
        <v>1936.9433299999992</v>
      </c>
      <c r="D23" s="16">
        <v>3</v>
      </c>
      <c r="E23" s="17">
        <v>860</v>
      </c>
      <c r="F23" s="19">
        <v>1452.4556774999992</v>
      </c>
      <c r="G23" s="18">
        <v>4</v>
      </c>
      <c r="H23" s="17">
        <v>1800</v>
      </c>
      <c r="I23" s="21">
        <f t="shared" si="0"/>
        <v>2660</v>
      </c>
      <c r="J23" s="13">
        <f t="shared" si="1"/>
        <v>212</v>
      </c>
      <c r="K23" s="13">
        <f t="shared" si="2"/>
        <v>32</v>
      </c>
      <c r="L23" s="15">
        <f t="shared" si="3"/>
        <v>27801.136395991201</v>
      </c>
      <c r="M23" s="14">
        <f t="shared" si="4"/>
        <v>3.2554500257825763</v>
      </c>
    </row>
    <row r="24" spans="1:14" x14ac:dyDescent="0.3">
      <c r="A24" s="13">
        <v>34</v>
      </c>
      <c r="B24" s="13">
        <v>1</v>
      </c>
      <c r="C24" s="20">
        <v>1990.9609366666657</v>
      </c>
      <c r="D24" s="16">
        <v>3</v>
      </c>
      <c r="E24" s="17">
        <v>390</v>
      </c>
      <c r="F24" s="19">
        <v>1492.9688824999992</v>
      </c>
      <c r="G24" s="18">
        <v>4</v>
      </c>
      <c r="H24" s="17">
        <v>900</v>
      </c>
      <c r="I24" s="21">
        <f t="shared" si="0"/>
        <v>1290</v>
      </c>
      <c r="J24" s="13">
        <f t="shared" si="1"/>
        <v>218</v>
      </c>
      <c r="K24" s="13">
        <f t="shared" si="2"/>
        <v>33</v>
      </c>
      <c r="L24" s="15">
        <f t="shared" si="3"/>
        <v>14406.640146505619</v>
      </c>
      <c r="M24" s="14">
        <f t="shared" si="4"/>
        <v>1.6869848904142202</v>
      </c>
    </row>
    <row r="25" spans="1:14" x14ac:dyDescent="0.3">
      <c r="A25" s="13">
        <v>35</v>
      </c>
      <c r="B25" s="13">
        <v>1</v>
      </c>
      <c r="C25" s="20">
        <v>2044.9785433333325</v>
      </c>
      <c r="D25" s="16">
        <v>3</v>
      </c>
      <c r="E25" s="17">
        <v>0</v>
      </c>
      <c r="F25" s="19">
        <v>1533.4820874999991</v>
      </c>
      <c r="G25" s="18">
        <v>4</v>
      </c>
      <c r="H25" s="17">
        <v>1057</v>
      </c>
      <c r="I25" s="21">
        <f t="shared" si="0"/>
        <v>1057</v>
      </c>
      <c r="J25" s="13">
        <f t="shared" si="1"/>
        <v>224</v>
      </c>
      <c r="K25" s="13">
        <f t="shared" si="2"/>
        <v>34</v>
      </c>
      <c r="L25" s="15">
        <f t="shared" si="3"/>
        <v>12613.646593164438</v>
      </c>
      <c r="M25" s="14">
        <f t="shared" si="4"/>
        <v>1.4770294113894777</v>
      </c>
    </row>
    <row r="26" spans="1:14" x14ac:dyDescent="0.3">
      <c r="A26" s="13">
        <v>36</v>
      </c>
      <c r="B26" s="13">
        <v>1</v>
      </c>
      <c r="C26" s="20">
        <v>2098.996149999999</v>
      </c>
      <c r="D26" s="16">
        <v>3</v>
      </c>
      <c r="E26" s="17">
        <v>0</v>
      </c>
      <c r="F26" s="19">
        <v>1573.9952924999991</v>
      </c>
      <c r="G26" s="18">
        <v>4</v>
      </c>
      <c r="H26" s="17">
        <v>472</v>
      </c>
      <c r="I26" s="21">
        <f t="shared" si="0"/>
        <v>472</v>
      </c>
      <c r="J26" s="13">
        <f t="shared" si="1"/>
        <v>230</v>
      </c>
      <c r="K26" s="13">
        <f t="shared" si="2"/>
        <v>35</v>
      </c>
      <c r="L26" s="15">
        <f t="shared" si="3"/>
        <v>6018.6762155528422</v>
      </c>
      <c r="M26" s="14">
        <f t="shared" si="4"/>
        <v>0.70477333595340985</v>
      </c>
    </row>
    <row r="27" spans="1:14" x14ac:dyDescent="0.3">
      <c r="I27" s="21"/>
      <c r="L27" s="15">
        <f>SUM(L5:L26)</f>
        <v>853987.50328867673</v>
      </c>
    </row>
    <row r="28" spans="1:14" x14ac:dyDescent="0.3">
      <c r="I28" s="21"/>
    </row>
    <row r="29" spans="1:14" ht="21" x14ac:dyDescent="0.4">
      <c r="A29" s="44" t="s">
        <v>15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31"/>
    </row>
    <row r="30" spans="1:14" x14ac:dyDescent="0.3">
      <c r="A30" s="13">
        <v>11</v>
      </c>
      <c r="B30" s="13">
        <v>1</v>
      </c>
      <c r="C30" s="20">
        <v>748.55598333333319</v>
      </c>
      <c r="D30" s="16">
        <v>3</v>
      </c>
      <c r="E30" s="17">
        <v>0</v>
      </c>
      <c r="F30" s="19">
        <v>1123</v>
      </c>
      <c r="G30" s="18">
        <v>2</v>
      </c>
      <c r="H30" s="17">
        <v>1450</v>
      </c>
      <c r="I30" s="21">
        <f t="shared" ref="I30:I44" si="5">E30+H30</f>
        <v>1450</v>
      </c>
      <c r="J30" s="13">
        <f t="shared" ref="J30:J44" si="6">9+(A30*6)+(B30*5)</f>
        <v>80</v>
      </c>
      <c r="K30" s="13">
        <v>11</v>
      </c>
      <c r="L30" s="15">
        <v>3523.4092625108901</v>
      </c>
      <c r="M30" s="14">
        <f t="shared" ref="M30:M44" si="7">100*(L30/L$45)</f>
        <v>0.89207180169708911</v>
      </c>
    </row>
    <row r="31" spans="1:14" x14ac:dyDescent="0.3">
      <c r="A31" s="13">
        <v>12</v>
      </c>
      <c r="B31" s="13">
        <v>1</v>
      </c>
      <c r="C31" s="20">
        <v>802.57358999999985</v>
      </c>
      <c r="D31" s="16">
        <v>3</v>
      </c>
      <c r="E31" s="17">
        <v>396</v>
      </c>
      <c r="F31" s="19">
        <v>1204.3640249999999</v>
      </c>
      <c r="G31" s="18">
        <v>2</v>
      </c>
      <c r="H31" s="17">
        <v>3981</v>
      </c>
      <c r="I31" s="21">
        <f t="shared" si="5"/>
        <v>4377</v>
      </c>
      <c r="J31" s="13">
        <f t="shared" si="6"/>
        <v>86</v>
      </c>
      <c r="K31" s="13">
        <v>12</v>
      </c>
      <c r="L31" s="15">
        <v>11365.833099174464</v>
      </c>
      <c r="M31" s="14">
        <f t="shared" si="7"/>
        <v>2.8776501550499733</v>
      </c>
    </row>
    <row r="32" spans="1:14" x14ac:dyDescent="0.3">
      <c r="A32" s="13">
        <v>13</v>
      </c>
      <c r="B32" s="13">
        <v>1</v>
      </c>
      <c r="C32" s="20">
        <v>856.59119666666641</v>
      </c>
      <c r="D32" s="16">
        <v>3</v>
      </c>
      <c r="E32" s="17">
        <v>1435</v>
      </c>
      <c r="F32" s="19">
        <v>1285.3904349999998</v>
      </c>
      <c r="G32" s="18">
        <v>2</v>
      </c>
      <c r="H32" s="17">
        <v>3215</v>
      </c>
      <c r="I32" s="21">
        <f t="shared" si="5"/>
        <v>4650</v>
      </c>
      <c r="J32" s="13">
        <f t="shared" si="6"/>
        <v>92</v>
      </c>
      <c r="K32" s="13">
        <v>13</v>
      </c>
      <c r="L32" s="15">
        <v>14199.18581383912</v>
      </c>
      <c r="M32" s="14">
        <f t="shared" si="7"/>
        <v>3.5950104934890632</v>
      </c>
    </row>
    <row r="33" spans="1:14" x14ac:dyDescent="0.3">
      <c r="A33" s="13">
        <v>14</v>
      </c>
      <c r="B33" s="13">
        <v>1</v>
      </c>
      <c r="C33" s="20">
        <v>910.60880333333307</v>
      </c>
      <c r="D33" s="16">
        <v>3</v>
      </c>
      <c r="E33" s="17">
        <v>4990</v>
      </c>
      <c r="F33" s="19">
        <v>1366.4168449999997</v>
      </c>
      <c r="G33" s="18">
        <v>2</v>
      </c>
      <c r="H33" s="17">
        <v>3539</v>
      </c>
      <c r="I33" s="21">
        <f t="shared" si="5"/>
        <v>8529</v>
      </c>
      <c r="J33" s="13">
        <f t="shared" si="6"/>
        <v>98</v>
      </c>
      <c r="K33" s="13">
        <v>14</v>
      </c>
      <c r="L33" s="15">
        <v>25290.876683435588</v>
      </c>
      <c r="M33" s="14">
        <f t="shared" si="7"/>
        <v>6.4032521482938449</v>
      </c>
    </row>
    <row r="34" spans="1:14" x14ac:dyDescent="0.3">
      <c r="A34" s="13">
        <v>15</v>
      </c>
      <c r="B34" s="13">
        <v>1</v>
      </c>
      <c r="C34" s="20">
        <v>964.62599999999998</v>
      </c>
      <c r="D34" s="16">
        <v>3</v>
      </c>
      <c r="E34" s="17">
        <v>12119</v>
      </c>
      <c r="F34" s="19">
        <v>1447.4432549999997</v>
      </c>
      <c r="G34" s="18">
        <v>2</v>
      </c>
      <c r="H34" s="17">
        <v>5586</v>
      </c>
      <c r="I34" s="21">
        <f t="shared" si="5"/>
        <v>17705</v>
      </c>
      <c r="J34" s="13">
        <f t="shared" si="6"/>
        <v>104</v>
      </c>
      <c r="K34" s="13">
        <v>15</v>
      </c>
      <c r="L34" s="15">
        <v>56101.516707664785</v>
      </c>
      <c r="M34" s="14">
        <f t="shared" si="7"/>
        <v>14.204021548061984</v>
      </c>
    </row>
    <row r="35" spans="1:14" x14ac:dyDescent="0.3">
      <c r="A35" s="13">
        <v>16</v>
      </c>
      <c r="B35" s="13">
        <v>1</v>
      </c>
      <c r="C35" s="20">
        <v>1018.6440166666663</v>
      </c>
      <c r="D35" s="16">
        <v>3</v>
      </c>
      <c r="E35" s="17">
        <v>19320</v>
      </c>
      <c r="F35" s="19">
        <v>1528.4696649999996</v>
      </c>
      <c r="G35" s="18">
        <v>2</v>
      </c>
      <c r="H35" s="17">
        <v>5769</v>
      </c>
      <c r="I35" s="21">
        <f t="shared" si="5"/>
        <v>25089</v>
      </c>
      <c r="J35" s="13">
        <f t="shared" si="6"/>
        <v>110</v>
      </c>
      <c r="K35" s="13">
        <v>16</v>
      </c>
      <c r="L35" s="15">
        <v>84951.43620118851</v>
      </c>
      <c r="M35" s="14">
        <f t="shared" si="7"/>
        <v>21.508367351780304</v>
      </c>
    </row>
    <row r="36" spans="1:14" x14ac:dyDescent="0.3">
      <c r="A36" s="13">
        <v>17</v>
      </c>
      <c r="B36" s="13">
        <v>1</v>
      </c>
      <c r="C36" s="20">
        <v>1072.661623333333</v>
      </c>
      <c r="D36" s="16">
        <v>3</v>
      </c>
      <c r="E36" s="17">
        <v>21561</v>
      </c>
      <c r="F36" s="19">
        <v>1609.4960749999996</v>
      </c>
      <c r="G36" s="18">
        <v>2</v>
      </c>
      <c r="H36" s="17">
        <v>4020</v>
      </c>
      <c r="I36" s="21">
        <f t="shared" si="5"/>
        <v>25581</v>
      </c>
      <c r="J36" s="13">
        <f t="shared" si="6"/>
        <v>116</v>
      </c>
      <c r="K36" s="13">
        <v>17</v>
      </c>
      <c r="L36" s="15">
        <v>92557.15027296776</v>
      </c>
      <c r="M36" s="14">
        <f t="shared" si="7"/>
        <v>23.43401451613212</v>
      </c>
    </row>
    <row r="37" spans="1:14" x14ac:dyDescent="0.3">
      <c r="A37" s="13">
        <v>18</v>
      </c>
      <c r="B37" s="13">
        <v>1</v>
      </c>
      <c r="C37" s="20">
        <v>1126.6792299999995</v>
      </c>
      <c r="D37" s="16">
        <v>3</v>
      </c>
      <c r="E37" s="17">
        <v>10202</v>
      </c>
      <c r="F37" s="19">
        <v>1690.5224849999995</v>
      </c>
      <c r="G37" s="18">
        <v>2</v>
      </c>
      <c r="H37" s="17">
        <v>1655</v>
      </c>
      <c r="I37" s="21">
        <f t="shared" si="5"/>
        <v>11857</v>
      </c>
      <c r="J37" s="13">
        <f t="shared" si="6"/>
        <v>122</v>
      </c>
      <c r="K37" s="13">
        <v>18</v>
      </c>
      <c r="L37" s="15">
        <v>45842.602313674186</v>
      </c>
      <c r="M37" s="14">
        <f t="shared" si="7"/>
        <v>11.606625797225586</v>
      </c>
    </row>
    <row r="38" spans="1:14" x14ac:dyDescent="0.3">
      <c r="A38" s="13">
        <v>19</v>
      </c>
      <c r="B38" s="13">
        <v>1</v>
      </c>
      <c r="C38" s="20">
        <v>1180.6968366666663</v>
      </c>
      <c r="D38" s="16">
        <v>3</v>
      </c>
      <c r="E38" s="17">
        <v>5703</v>
      </c>
      <c r="F38" s="19">
        <v>1771.5488949999994</v>
      </c>
      <c r="G38" s="18">
        <v>2</v>
      </c>
      <c r="H38" s="17">
        <v>746</v>
      </c>
      <c r="I38" s="21">
        <f t="shared" si="5"/>
        <v>6449</v>
      </c>
      <c r="J38" s="13">
        <f t="shared" si="6"/>
        <v>128</v>
      </c>
      <c r="K38" s="13">
        <v>19</v>
      </c>
      <c r="L38" s="15">
        <v>26643.187385291738</v>
      </c>
      <c r="M38" s="14">
        <f t="shared" si="7"/>
        <v>6.745635946024847</v>
      </c>
    </row>
    <row r="39" spans="1:14" x14ac:dyDescent="0.3">
      <c r="A39" s="13">
        <v>20</v>
      </c>
      <c r="B39" s="13">
        <v>1</v>
      </c>
      <c r="C39" s="20">
        <v>1234.7144433333328</v>
      </c>
      <c r="D39" s="16">
        <v>3</v>
      </c>
      <c r="E39" s="17">
        <v>2505</v>
      </c>
      <c r="F39" s="19">
        <v>1852.5753049999994</v>
      </c>
      <c r="G39" s="18">
        <v>2</v>
      </c>
      <c r="H39" s="17">
        <v>596</v>
      </c>
      <c r="I39" s="21">
        <f t="shared" si="5"/>
        <v>3101</v>
      </c>
      <c r="J39" s="13">
        <f t="shared" si="6"/>
        <v>134</v>
      </c>
      <c r="K39" s="13">
        <v>20</v>
      </c>
      <c r="L39" s="15">
        <v>13689.661933947247</v>
      </c>
      <c r="M39" s="14">
        <f t="shared" si="7"/>
        <v>3.4660070619606693</v>
      </c>
    </row>
    <row r="40" spans="1:14" x14ac:dyDescent="0.3">
      <c r="A40" s="13">
        <v>21</v>
      </c>
      <c r="B40" s="13">
        <v>1</v>
      </c>
      <c r="C40" s="20">
        <v>1288.7320499999994</v>
      </c>
      <c r="D40" s="16">
        <v>3</v>
      </c>
      <c r="E40" s="17">
        <v>1962</v>
      </c>
      <c r="F40" s="19">
        <v>1933.6017149999993</v>
      </c>
      <c r="G40" s="18">
        <v>2</v>
      </c>
      <c r="I40" s="21">
        <f t="shared" si="5"/>
        <v>1962</v>
      </c>
      <c r="J40" s="13">
        <f t="shared" si="6"/>
        <v>140</v>
      </c>
      <c r="K40" s="13">
        <v>21</v>
      </c>
      <c r="L40" s="15">
        <v>9255.1889475466232</v>
      </c>
      <c r="M40" s="14">
        <f t="shared" si="7"/>
        <v>2.343268256495759</v>
      </c>
    </row>
    <row r="41" spans="1:14" x14ac:dyDescent="0.3">
      <c r="A41" s="13">
        <v>22</v>
      </c>
      <c r="B41" s="13">
        <v>1</v>
      </c>
      <c r="C41" s="20">
        <v>1342.7496566666662</v>
      </c>
      <c r="D41" s="16">
        <v>3</v>
      </c>
      <c r="E41" s="17">
        <v>987</v>
      </c>
      <c r="I41" s="21">
        <f t="shared" si="5"/>
        <v>987</v>
      </c>
      <c r="J41" s="13">
        <f t="shared" si="6"/>
        <v>146</v>
      </c>
      <c r="K41" s="13">
        <v>22</v>
      </c>
      <c r="L41" s="15">
        <v>4975.0480767129138</v>
      </c>
      <c r="M41" s="14">
        <f t="shared" si="7"/>
        <v>1.2596039150331915</v>
      </c>
    </row>
    <row r="42" spans="1:14" x14ac:dyDescent="0.3">
      <c r="A42" s="13">
        <v>23</v>
      </c>
      <c r="B42" s="13">
        <v>1</v>
      </c>
      <c r="C42" s="20">
        <v>1396.7672633333329</v>
      </c>
      <c r="D42" s="16">
        <v>3</v>
      </c>
      <c r="E42" s="17">
        <v>463</v>
      </c>
      <c r="I42" s="21">
        <f t="shared" si="5"/>
        <v>463</v>
      </c>
      <c r="J42" s="13">
        <f t="shared" si="6"/>
        <v>152</v>
      </c>
      <c r="K42" s="13">
        <v>23</v>
      </c>
      <c r="L42" s="15">
        <v>2493.7549772022817</v>
      </c>
      <c r="M42" s="14">
        <f t="shared" si="7"/>
        <v>0.63137953321908391</v>
      </c>
    </row>
    <row r="43" spans="1:14" x14ac:dyDescent="0.3">
      <c r="A43" s="13">
        <v>24</v>
      </c>
      <c r="B43" s="13">
        <v>1</v>
      </c>
      <c r="C43" s="20">
        <v>1450.7848699999995</v>
      </c>
      <c r="D43" s="16">
        <v>3</v>
      </c>
      <c r="E43" s="17">
        <v>413</v>
      </c>
      <c r="I43" s="21">
        <f t="shared" si="5"/>
        <v>413</v>
      </c>
      <c r="J43" s="13">
        <f t="shared" si="6"/>
        <v>158</v>
      </c>
      <c r="K43" s="13">
        <v>24</v>
      </c>
      <c r="L43" s="15">
        <v>2376.9201200125785</v>
      </c>
      <c r="M43" s="14">
        <f t="shared" si="7"/>
        <v>0.60179878520232744</v>
      </c>
    </row>
    <row r="44" spans="1:14" x14ac:dyDescent="0.3">
      <c r="A44" s="13">
        <v>25</v>
      </c>
      <c r="B44" s="13">
        <v>1</v>
      </c>
      <c r="C44" s="20">
        <v>1504.8024766666661</v>
      </c>
      <c r="D44" s="16">
        <v>3</v>
      </c>
      <c r="E44" s="17">
        <v>277</v>
      </c>
      <c r="I44" s="21">
        <f t="shared" si="5"/>
        <v>277</v>
      </c>
      <c r="J44" s="13">
        <f t="shared" si="6"/>
        <v>164</v>
      </c>
      <c r="K44" s="13">
        <v>25</v>
      </c>
      <c r="L44" s="15">
        <v>1703.4734839567393</v>
      </c>
      <c r="M44" s="14">
        <f t="shared" si="7"/>
        <v>0.43129269033412748</v>
      </c>
    </row>
    <row r="45" spans="1:14" x14ac:dyDescent="0.3">
      <c r="I45" s="21"/>
      <c r="K45" s="15"/>
      <c r="L45" s="15">
        <f>SUM(L30:L44)</f>
        <v>394969.24527912552</v>
      </c>
      <c r="M45" s="14"/>
    </row>
    <row r="46" spans="1:14" s="22" customFormat="1" x14ac:dyDescent="0.3">
      <c r="C46" s="30"/>
      <c r="D46" s="29"/>
      <c r="E46" s="26"/>
      <c r="F46" s="28"/>
      <c r="G46" s="27"/>
      <c r="H46" s="26"/>
      <c r="I46" s="25"/>
      <c r="L46" s="24"/>
      <c r="M46" s="24"/>
      <c r="N46" s="23"/>
    </row>
    <row r="47" spans="1:14" x14ac:dyDescent="0.3">
      <c r="I47" s="21"/>
    </row>
    <row r="48" spans="1:14" x14ac:dyDescent="0.3">
      <c r="I48" s="21"/>
    </row>
    <row r="49" spans="9:9" x14ac:dyDescent="0.3">
      <c r="I49" s="21"/>
    </row>
    <row r="50" spans="9:9" x14ac:dyDescent="0.3">
      <c r="I50" s="21"/>
    </row>
    <row r="51" spans="9:9" x14ac:dyDescent="0.3">
      <c r="I51" s="21"/>
    </row>
    <row r="52" spans="9:9" x14ac:dyDescent="0.3">
      <c r="I52" s="21"/>
    </row>
    <row r="53" spans="9:9" x14ac:dyDescent="0.3">
      <c r="I53" s="21"/>
    </row>
    <row r="54" spans="9:9" x14ac:dyDescent="0.3">
      <c r="I54" s="21"/>
    </row>
    <row r="55" spans="9:9" x14ac:dyDescent="0.3">
      <c r="I55" s="21"/>
    </row>
    <row r="56" spans="9:9" x14ac:dyDescent="0.3">
      <c r="I56" s="21"/>
    </row>
    <row r="57" spans="9:9" x14ac:dyDescent="0.3">
      <c r="I57" s="21"/>
    </row>
    <row r="58" spans="9:9" x14ac:dyDescent="0.3">
      <c r="I58" s="21"/>
    </row>
    <row r="59" spans="9:9" x14ac:dyDescent="0.3">
      <c r="I59" s="21"/>
    </row>
    <row r="60" spans="9:9" x14ac:dyDescent="0.3">
      <c r="I60" s="21"/>
    </row>
    <row r="61" spans="9:9" x14ac:dyDescent="0.3">
      <c r="I61" s="21"/>
    </row>
    <row r="62" spans="9:9" x14ac:dyDescent="0.3">
      <c r="I62" s="21"/>
    </row>
    <row r="63" spans="9:9" x14ac:dyDescent="0.3">
      <c r="I63" s="21"/>
    </row>
  </sheetData>
  <mergeCells count="2">
    <mergeCell ref="A3:M3"/>
    <mergeCell ref="A29:M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S87"/>
  <sheetViews>
    <sheetView zoomScale="50" zoomScaleNormal="50" workbookViewId="0">
      <pane ySplit="1" topLeftCell="A20" activePane="bottomLeft" state="frozen"/>
      <selection pane="bottomLeft" activeCell="S24" sqref="S24"/>
    </sheetView>
  </sheetViews>
  <sheetFormatPr defaultRowHeight="14.4" x14ac:dyDescent="0.3"/>
  <cols>
    <col min="5" max="6" width="13.88671875" customWidth="1"/>
    <col min="7" max="7" width="9.109375" customWidth="1"/>
    <col min="8" max="8" width="10.88671875" customWidth="1"/>
    <col min="9" max="13" width="9.109375" customWidth="1"/>
    <col min="14" max="14" width="13.33203125" customWidth="1"/>
    <col min="15" max="15" width="9.109375" style="41" customWidth="1"/>
  </cols>
  <sheetData>
    <row r="1" spans="1:15" s="1" customFormat="1" ht="45.75" customHeight="1" x14ac:dyDescent="0.3">
      <c r="A1" s="1" t="s">
        <v>0</v>
      </c>
      <c r="B1" s="2" t="s">
        <v>5</v>
      </c>
      <c r="C1" s="3" t="s">
        <v>14</v>
      </c>
      <c r="D1" s="2" t="s">
        <v>2</v>
      </c>
      <c r="E1" s="8" t="s">
        <v>1</v>
      </c>
      <c r="F1" s="6" t="s">
        <v>3</v>
      </c>
      <c r="G1" s="2" t="s">
        <v>2</v>
      </c>
      <c r="H1" s="8" t="s">
        <v>1</v>
      </c>
      <c r="I1" s="6" t="s">
        <v>3</v>
      </c>
      <c r="J1" s="2" t="s">
        <v>2</v>
      </c>
      <c r="K1" s="8" t="s">
        <v>1</v>
      </c>
      <c r="L1" s="2" t="s">
        <v>6</v>
      </c>
      <c r="M1" s="1" t="s">
        <v>4</v>
      </c>
      <c r="N1" s="4" t="s">
        <v>7</v>
      </c>
      <c r="O1" s="40" t="s">
        <v>8</v>
      </c>
    </row>
    <row r="2" spans="1:15" s="1" customFormat="1" ht="21" x14ac:dyDescent="0.4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3">
      <c r="A3">
        <v>15</v>
      </c>
      <c r="F3">
        <v>964.62640999999974</v>
      </c>
      <c r="G3">
        <v>3</v>
      </c>
      <c r="H3">
        <v>240</v>
      </c>
      <c r="I3">
        <v>723.21798749999982</v>
      </c>
      <c r="J3">
        <v>4</v>
      </c>
      <c r="K3">
        <v>0</v>
      </c>
      <c r="L3" s="1">
        <f>E3+H3+K3</f>
        <v>240</v>
      </c>
      <c r="M3">
        <f t="shared" ref="M3:M33" si="0">9+(A3*6)+5</f>
        <v>104</v>
      </c>
      <c r="N3" s="5">
        <f t="shared" ref="N3:N59" si="1">L3+(L3*(1-0.98891^M3)/0.989^M3)</f>
        <v>760.48370572378133</v>
      </c>
      <c r="O3" s="41">
        <f>100*(N3/N$34)</f>
        <v>9.993579365393758E-2</v>
      </c>
    </row>
    <row r="4" spans="1:15" x14ac:dyDescent="0.3">
      <c r="A4">
        <v>16</v>
      </c>
      <c r="F4">
        <v>1018.6440166666663</v>
      </c>
      <c r="G4">
        <v>3</v>
      </c>
      <c r="H4">
        <v>912</v>
      </c>
      <c r="I4">
        <v>763.73119249999979</v>
      </c>
      <c r="J4">
        <v>4</v>
      </c>
      <c r="K4">
        <v>0</v>
      </c>
      <c r="L4" s="1">
        <f t="shared" ref="L4:L59" si="2">E4+H4+K4</f>
        <v>912</v>
      </c>
      <c r="M4">
        <f t="shared" si="0"/>
        <v>110</v>
      </c>
      <c r="N4" s="5">
        <f t="shared" si="1"/>
        <v>3088.0349880618569</v>
      </c>
      <c r="O4" s="41">
        <f t="shared" ref="O4:O33" si="3">100*(N4/N$34)</f>
        <v>0.40580123550362979</v>
      </c>
    </row>
    <row r="5" spans="1:15" x14ac:dyDescent="0.3">
      <c r="A5">
        <v>17</v>
      </c>
      <c r="F5">
        <v>1072.661623333333</v>
      </c>
      <c r="G5">
        <v>3</v>
      </c>
      <c r="H5">
        <v>977</v>
      </c>
      <c r="I5">
        <v>804.24439749999976</v>
      </c>
      <c r="J5">
        <v>4</v>
      </c>
      <c r="K5">
        <v>0</v>
      </c>
      <c r="L5" s="1">
        <f t="shared" si="2"/>
        <v>977</v>
      </c>
      <c r="M5">
        <f t="shared" si="0"/>
        <v>116</v>
      </c>
      <c r="N5" s="5">
        <f t="shared" si="1"/>
        <v>3534.9804861690118</v>
      </c>
      <c r="O5" s="41">
        <f t="shared" si="3"/>
        <v>0.46453471360081372</v>
      </c>
    </row>
    <row r="6" spans="1:15" x14ac:dyDescent="0.3">
      <c r="A6">
        <v>18</v>
      </c>
      <c r="F6">
        <v>1126.6792299999995</v>
      </c>
      <c r="G6">
        <v>3</v>
      </c>
      <c r="H6">
        <v>1344</v>
      </c>
      <c r="I6">
        <v>844.75760249999973</v>
      </c>
      <c r="J6">
        <v>4</v>
      </c>
      <c r="K6">
        <v>0</v>
      </c>
      <c r="L6" s="1">
        <f t="shared" si="2"/>
        <v>1344</v>
      </c>
      <c r="M6">
        <f t="shared" si="0"/>
        <v>122</v>
      </c>
      <c r="N6" s="5">
        <f t="shared" si="1"/>
        <v>5196.2939621808309</v>
      </c>
      <c r="O6" s="41">
        <f t="shared" si="3"/>
        <v>0.68284929349731638</v>
      </c>
    </row>
    <row r="7" spans="1:15" x14ac:dyDescent="0.3">
      <c r="A7">
        <v>19</v>
      </c>
      <c r="F7">
        <v>1180.6968366666663</v>
      </c>
      <c r="G7">
        <v>3</v>
      </c>
      <c r="H7">
        <v>1189</v>
      </c>
      <c r="I7">
        <v>885.27080749999971</v>
      </c>
      <c r="J7">
        <v>4</v>
      </c>
      <c r="K7">
        <v>0</v>
      </c>
      <c r="L7" s="1">
        <f t="shared" si="2"/>
        <v>1189</v>
      </c>
      <c r="M7">
        <f t="shared" si="0"/>
        <v>128</v>
      </c>
      <c r="N7" s="5">
        <f t="shared" si="1"/>
        <v>4912.1956584139989</v>
      </c>
      <c r="O7" s="41">
        <f t="shared" si="3"/>
        <v>0.64551570008961234</v>
      </c>
    </row>
    <row r="8" spans="1:15" x14ac:dyDescent="0.3">
      <c r="A8">
        <v>20</v>
      </c>
      <c r="F8">
        <v>1234.7144433333328</v>
      </c>
      <c r="G8">
        <v>3</v>
      </c>
      <c r="H8">
        <v>1313</v>
      </c>
      <c r="I8">
        <v>925.78401249999968</v>
      </c>
      <c r="J8">
        <v>4</v>
      </c>
      <c r="K8">
        <v>0</v>
      </c>
      <c r="L8" s="1">
        <f t="shared" si="2"/>
        <v>1313</v>
      </c>
      <c r="M8">
        <f t="shared" si="0"/>
        <v>134</v>
      </c>
      <c r="N8" s="5">
        <f t="shared" si="1"/>
        <v>5796.3644370437714</v>
      </c>
      <c r="O8" s="41">
        <f t="shared" si="3"/>
        <v>0.76170505161858848</v>
      </c>
    </row>
    <row r="9" spans="1:15" x14ac:dyDescent="0.3">
      <c r="A9">
        <v>21</v>
      </c>
      <c r="F9">
        <v>1288.7320499999994</v>
      </c>
      <c r="G9">
        <v>3</v>
      </c>
      <c r="H9">
        <v>1813</v>
      </c>
      <c r="I9">
        <v>966.29721749999965</v>
      </c>
      <c r="J9">
        <v>4</v>
      </c>
      <c r="K9">
        <v>0</v>
      </c>
      <c r="L9" s="1">
        <f t="shared" si="2"/>
        <v>1813</v>
      </c>
      <c r="M9">
        <f t="shared" si="0"/>
        <v>140</v>
      </c>
      <c r="N9" s="5">
        <f t="shared" si="1"/>
        <v>8552.3229163618889</v>
      </c>
      <c r="O9" s="41">
        <f t="shared" si="3"/>
        <v>1.1238678380596581</v>
      </c>
    </row>
    <row r="10" spans="1:15" x14ac:dyDescent="0.3">
      <c r="A10">
        <v>22</v>
      </c>
      <c r="F10">
        <v>1342.7496566666662</v>
      </c>
      <c r="G10">
        <v>3</v>
      </c>
      <c r="H10">
        <v>3259</v>
      </c>
      <c r="I10">
        <v>1006.8104224999996</v>
      </c>
      <c r="J10">
        <v>4</v>
      </c>
      <c r="K10">
        <v>0</v>
      </c>
      <c r="L10" s="1">
        <f t="shared" si="2"/>
        <v>3259</v>
      </c>
      <c r="M10">
        <f t="shared" si="0"/>
        <v>146</v>
      </c>
      <c r="N10" s="5">
        <f t="shared" si="1"/>
        <v>16427.235746714679</v>
      </c>
      <c r="O10" s="41">
        <f t="shared" si="3"/>
        <v>2.1587166556393558</v>
      </c>
    </row>
    <row r="11" spans="1:15" x14ac:dyDescent="0.3">
      <c r="A11">
        <v>23</v>
      </c>
      <c r="F11">
        <v>1396.7672633333329</v>
      </c>
      <c r="G11">
        <v>3</v>
      </c>
      <c r="H11">
        <v>3793</v>
      </c>
      <c r="I11">
        <v>1047.3236274999995</v>
      </c>
      <c r="J11">
        <v>4</v>
      </c>
      <c r="K11">
        <v>243</v>
      </c>
      <c r="L11" s="1">
        <f t="shared" si="2"/>
        <v>4036</v>
      </c>
      <c r="M11">
        <f t="shared" si="0"/>
        <v>152</v>
      </c>
      <c r="N11" s="5">
        <f t="shared" si="1"/>
        <v>21738.218332588356</v>
      </c>
      <c r="O11" s="41">
        <f t="shared" si="3"/>
        <v>2.8566372761691352</v>
      </c>
    </row>
    <row r="12" spans="1:15" x14ac:dyDescent="0.3">
      <c r="A12">
        <v>24</v>
      </c>
      <c r="F12">
        <v>1450.7848699999995</v>
      </c>
      <c r="G12">
        <v>3</v>
      </c>
      <c r="H12">
        <v>6813</v>
      </c>
      <c r="I12">
        <v>1087.8368324999994</v>
      </c>
      <c r="J12">
        <v>4</v>
      </c>
      <c r="K12">
        <v>330</v>
      </c>
      <c r="L12" s="1">
        <f t="shared" si="2"/>
        <v>7143</v>
      </c>
      <c r="M12">
        <f t="shared" si="0"/>
        <v>158</v>
      </c>
      <c r="N12" s="5">
        <f t="shared" si="1"/>
        <v>41109.783092614649</v>
      </c>
      <c r="O12" s="41">
        <f t="shared" si="3"/>
        <v>5.4022706461430445</v>
      </c>
    </row>
    <row r="13" spans="1:15" x14ac:dyDescent="0.3">
      <c r="A13">
        <v>25</v>
      </c>
      <c r="F13">
        <v>1504.8024766666661</v>
      </c>
      <c r="G13">
        <v>3</v>
      </c>
      <c r="H13">
        <v>5798</v>
      </c>
      <c r="I13">
        <v>1128.3500374999994</v>
      </c>
      <c r="J13">
        <v>4</v>
      </c>
      <c r="K13">
        <v>766</v>
      </c>
      <c r="L13" s="1">
        <f t="shared" si="2"/>
        <v>6564</v>
      </c>
      <c r="M13">
        <f t="shared" si="0"/>
        <v>164</v>
      </c>
      <c r="N13" s="5">
        <f t="shared" si="1"/>
        <v>40366.786818382803</v>
      </c>
      <c r="O13" s="41">
        <f t="shared" si="3"/>
        <v>5.3046328903457525</v>
      </c>
    </row>
    <row r="14" spans="1:15" x14ac:dyDescent="0.3">
      <c r="A14">
        <v>26</v>
      </c>
      <c r="F14">
        <v>1558.8200833333328</v>
      </c>
      <c r="G14">
        <v>3</v>
      </c>
      <c r="H14">
        <v>8203</v>
      </c>
      <c r="I14">
        <v>1168.8632424999994</v>
      </c>
      <c r="J14">
        <v>4</v>
      </c>
      <c r="K14">
        <v>1516</v>
      </c>
      <c r="L14" s="1">
        <f t="shared" si="2"/>
        <v>9719</v>
      </c>
      <c r="M14">
        <f t="shared" si="0"/>
        <v>170</v>
      </c>
      <c r="N14" s="5">
        <f t="shared" si="1"/>
        <v>63865.718826580218</v>
      </c>
      <c r="O14" s="41">
        <f t="shared" si="3"/>
        <v>8.3926470089705276</v>
      </c>
    </row>
    <row r="15" spans="1:15" x14ac:dyDescent="0.3">
      <c r="A15">
        <v>27</v>
      </c>
      <c r="F15">
        <v>1612.8376899999994</v>
      </c>
      <c r="G15">
        <v>3</v>
      </c>
      <c r="H15">
        <v>4454</v>
      </c>
      <c r="I15">
        <v>1209.3764474999994</v>
      </c>
      <c r="J15">
        <v>4</v>
      </c>
      <c r="K15">
        <v>1558</v>
      </c>
      <c r="L15" s="1">
        <f t="shared" si="2"/>
        <v>6012</v>
      </c>
      <c r="M15">
        <f t="shared" si="0"/>
        <v>176</v>
      </c>
      <c r="N15" s="5">
        <f t="shared" si="1"/>
        <v>42213.905829672927</v>
      </c>
      <c r="O15" s="41">
        <f t="shared" si="3"/>
        <v>5.5473643295300681</v>
      </c>
    </row>
    <row r="16" spans="1:15" x14ac:dyDescent="0.3">
      <c r="A16">
        <v>28</v>
      </c>
      <c r="F16">
        <v>1666.8552966666659</v>
      </c>
      <c r="G16">
        <v>3</v>
      </c>
      <c r="H16">
        <v>5441</v>
      </c>
      <c r="I16">
        <v>1249.8896524999993</v>
      </c>
      <c r="J16">
        <v>4</v>
      </c>
      <c r="K16">
        <v>3187</v>
      </c>
      <c r="L16" s="1">
        <f t="shared" si="2"/>
        <v>8628</v>
      </c>
      <c r="M16">
        <f t="shared" si="0"/>
        <v>182</v>
      </c>
      <c r="N16" s="5">
        <f t="shared" si="1"/>
        <v>64734.670075227303</v>
      </c>
      <c r="O16" s="41">
        <f t="shared" si="3"/>
        <v>8.5068366122802779</v>
      </c>
    </row>
    <row r="17" spans="1:15" x14ac:dyDescent="0.3">
      <c r="A17">
        <v>29</v>
      </c>
      <c r="F17">
        <v>1720.8729033333327</v>
      </c>
      <c r="G17">
        <v>3</v>
      </c>
      <c r="H17">
        <v>2233</v>
      </c>
      <c r="I17">
        <v>1290.4028574999993</v>
      </c>
      <c r="J17">
        <v>4</v>
      </c>
      <c r="K17">
        <v>3258</v>
      </c>
      <c r="L17" s="1">
        <f t="shared" si="2"/>
        <v>5491</v>
      </c>
      <c r="M17">
        <f t="shared" si="0"/>
        <v>188</v>
      </c>
      <c r="N17" s="5">
        <f t="shared" si="1"/>
        <v>44021.873792938037</v>
      </c>
      <c r="O17" s="41">
        <f t="shared" si="3"/>
        <v>5.7849508970658325</v>
      </c>
    </row>
    <row r="18" spans="1:15" x14ac:dyDescent="0.3">
      <c r="A18">
        <v>30</v>
      </c>
      <c r="F18">
        <v>1774.8905099999993</v>
      </c>
      <c r="G18">
        <v>3</v>
      </c>
      <c r="H18">
        <v>2250</v>
      </c>
      <c r="I18">
        <v>1330.9160624999993</v>
      </c>
      <c r="J18">
        <v>4</v>
      </c>
      <c r="K18">
        <v>4376</v>
      </c>
      <c r="L18" s="1">
        <f t="shared" si="2"/>
        <v>6626</v>
      </c>
      <c r="M18">
        <f t="shared" si="0"/>
        <v>194</v>
      </c>
      <c r="N18" s="5">
        <f t="shared" si="1"/>
        <v>56762.165894060301</v>
      </c>
      <c r="O18" s="41">
        <f t="shared" si="3"/>
        <v>7.4591632344582308</v>
      </c>
    </row>
    <row r="19" spans="1:15" x14ac:dyDescent="0.3">
      <c r="A19">
        <v>31</v>
      </c>
      <c r="F19">
        <v>1828.9081166666658</v>
      </c>
      <c r="G19">
        <v>3</v>
      </c>
      <c r="H19">
        <v>1202</v>
      </c>
      <c r="I19">
        <v>1371.4292674999992</v>
      </c>
      <c r="J19">
        <v>4</v>
      </c>
      <c r="K19">
        <v>3076</v>
      </c>
      <c r="L19" s="1">
        <f t="shared" si="2"/>
        <v>4278</v>
      </c>
      <c r="M19">
        <f t="shared" si="0"/>
        <v>200</v>
      </c>
      <c r="N19" s="5">
        <f t="shared" si="1"/>
        <v>39159.670865602871</v>
      </c>
      <c r="O19" s="41">
        <f t="shared" si="3"/>
        <v>5.1460047831746989</v>
      </c>
    </row>
    <row r="20" spans="1:15" x14ac:dyDescent="0.3">
      <c r="A20">
        <v>32</v>
      </c>
      <c r="F20">
        <v>1882.9257233333326</v>
      </c>
      <c r="G20">
        <v>3</v>
      </c>
      <c r="H20">
        <v>1918</v>
      </c>
      <c r="I20">
        <v>1411.9424724999992</v>
      </c>
      <c r="J20">
        <v>4</v>
      </c>
      <c r="K20">
        <v>3225</v>
      </c>
      <c r="L20" s="1">
        <f t="shared" si="2"/>
        <v>5143</v>
      </c>
      <c r="M20">
        <f t="shared" si="0"/>
        <v>206</v>
      </c>
      <c r="N20" s="5">
        <f t="shared" si="1"/>
        <v>50304.388927689724</v>
      </c>
      <c r="O20" s="41">
        <f t="shared" si="3"/>
        <v>6.6105414145335768</v>
      </c>
    </row>
    <row r="21" spans="1:15" x14ac:dyDescent="0.3">
      <c r="A21">
        <v>33</v>
      </c>
      <c r="F21">
        <v>1936.9433299999992</v>
      </c>
      <c r="G21">
        <v>3</v>
      </c>
      <c r="I21">
        <v>1452.4556774999992</v>
      </c>
      <c r="J21">
        <v>4</v>
      </c>
      <c r="K21">
        <v>1071</v>
      </c>
      <c r="L21" s="1">
        <f t="shared" si="2"/>
        <v>1071</v>
      </c>
      <c r="M21">
        <f t="shared" si="0"/>
        <v>212</v>
      </c>
      <c r="N21" s="5">
        <f t="shared" si="1"/>
        <v>11193.615443649089</v>
      </c>
      <c r="O21" s="41">
        <f t="shared" si="3"/>
        <v>1.4709622767701369</v>
      </c>
    </row>
    <row r="22" spans="1:15" x14ac:dyDescent="0.3">
      <c r="A22">
        <v>34</v>
      </c>
      <c r="F22">
        <v>1990.9609366666657</v>
      </c>
      <c r="G22">
        <v>3</v>
      </c>
      <c r="I22">
        <v>1492.9688824999992</v>
      </c>
      <c r="J22">
        <v>4</v>
      </c>
      <c r="K22">
        <v>2494</v>
      </c>
      <c r="L22" s="1">
        <f t="shared" si="2"/>
        <v>2494</v>
      </c>
      <c r="M22">
        <f t="shared" si="0"/>
        <v>218</v>
      </c>
      <c r="N22" s="5">
        <f t="shared" si="1"/>
        <v>27852.837616577526</v>
      </c>
      <c r="O22" s="41">
        <f t="shared" si="3"/>
        <v>3.6601644608253152</v>
      </c>
    </row>
    <row r="23" spans="1:15" x14ac:dyDescent="0.3">
      <c r="A23">
        <v>35</v>
      </c>
      <c r="F23">
        <v>2044.9785433333325</v>
      </c>
      <c r="G23">
        <v>3</v>
      </c>
      <c r="I23">
        <v>1533.4820874999991</v>
      </c>
      <c r="J23">
        <v>4</v>
      </c>
      <c r="K23">
        <v>1610</v>
      </c>
      <c r="L23" s="1">
        <f t="shared" si="2"/>
        <v>1610</v>
      </c>
      <c r="M23">
        <f t="shared" si="0"/>
        <v>224</v>
      </c>
      <c r="N23" s="5">
        <f t="shared" si="1"/>
        <v>19212.839181641197</v>
      </c>
      <c r="O23" s="41">
        <f t="shared" si="3"/>
        <v>2.5247751102509111</v>
      </c>
    </row>
    <row r="24" spans="1:15" x14ac:dyDescent="0.3">
      <c r="A24">
        <v>36</v>
      </c>
      <c r="F24">
        <v>2098.996149999999</v>
      </c>
      <c r="G24">
        <v>3</v>
      </c>
      <c r="I24">
        <v>1573.9952924999991</v>
      </c>
      <c r="J24">
        <v>4</v>
      </c>
      <c r="K24">
        <v>1884</v>
      </c>
      <c r="L24" s="1">
        <f t="shared" si="2"/>
        <v>1884</v>
      </c>
      <c r="M24">
        <f t="shared" si="0"/>
        <v>230</v>
      </c>
      <c r="N24" s="5">
        <f t="shared" si="1"/>
        <v>24023.699131571095</v>
      </c>
      <c r="O24" s="41">
        <f t="shared" si="3"/>
        <v>3.1569742009554416</v>
      </c>
    </row>
    <row r="25" spans="1:15" x14ac:dyDescent="0.3">
      <c r="A25">
        <v>37</v>
      </c>
      <c r="F25">
        <v>2153.0137566666658</v>
      </c>
      <c r="G25">
        <v>3</v>
      </c>
      <c r="I25">
        <v>1614.5084974999991</v>
      </c>
      <c r="J25">
        <v>4</v>
      </c>
      <c r="K25">
        <v>3372</v>
      </c>
      <c r="L25" s="1">
        <f t="shared" si="2"/>
        <v>3372</v>
      </c>
      <c r="M25">
        <f t="shared" si="0"/>
        <v>236</v>
      </c>
      <c r="N25" s="5">
        <f t="shared" si="1"/>
        <v>45945.241152065253</v>
      </c>
      <c r="O25" s="41">
        <f t="shared" si="3"/>
        <v>6.0377021947935328</v>
      </c>
    </row>
    <row r="26" spans="1:15" x14ac:dyDescent="0.3">
      <c r="A26">
        <v>38</v>
      </c>
      <c r="F26">
        <v>2207.0313633333321</v>
      </c>
      <c r="G26">
        <v>3</v>
      </c>
      <c r="I26">
        <v>1655.021702499999</v>
      </c>
      <c r="J26">
        <v>4</v>
      </c>
      <c r="K26">
        <v>1702</v>
      </c>
      <c r="L26" s="1">
        <f t="shared" si="2"/>
        <v>1702</v>
      </c>
      <c r="M26">
        <f t="shared" si="0"/>
        <v>242</v>
      </c>
      <c r="N26" s="5">
        <f t="shared" si="1"/>
        <v>24780.337843763042</v>
      </c>
      <c r="O26" s="41">
        <f t="shared" si="3"/>
        <v>3.2564047208246736</v>
      </c>
    </row>
    <row r="27" spans="1:15" x14ac:dyDescent="0.3">
      <c r="A27">
        <v>39</v>
      </c>
      <c r="F27">
        <v>2261.0489699999989</v>
      </c>
      <c r="G27">
        <v>3</v>
      </c>
      <c r="I27">
        <v>1695.534907499999</v>
      </c>
      <c r="J27">
        <v>4</v>
      </c>
      <c r="K27">
        <v>856</v>
      </c>
      <c r="L27" s="1">
        <f t="shared" si="2"/>
        <v>856</v>
      </c>
      <c r="M27">
        <f t="shared" si="0"/>
        <v>248</v>
      </c>
      <c r="N27" s="5">
        <f t="shared" si="1"/>
        <v>13317.320934675996</v>
      </c>
      <c r="O27" s="41">
        <f t="shared" si="3"/>
        <v>1.7500401743445599</v>
      </c>
    </row>
    <row r="28" spans="1:15" x14ac:dyDescent="0.3">
      <c r="A28">
        <v>40</v>
      </c>
      <c r="F28">
        <v>2315.0665766666657</v>
      </c>
      <c r="G28">
        <v>3</v>
      </c>
      <c r="I28">
        <v>1736.048112499999</v>
      </c>
      <c r="J28">
        <v>4</v>
      </c>
      <c r="K28">
        <v>1015</v>
      </c>
      <c r="L28" s="1">
        <f t="shared" si="2"/>
        <v>1015</v>
      </c>
      <c r="M28">
        <f t="shared" si="0"/>
        <v>254</v>
      </c>
      <c r="N28" s="5">
        <f t="shared" si="1"/>
        <v>16873.506109425616</v>
      </c>
      <c r="O28" s="41">
        <f t="shared" si="3"/>
        <v>2.2173614136349289</v>
      </c>
    </row>
    <row r="29" spans="1:15" x14ac:dyDescent="0.3">
      <c r="A29">
        <v>41</v>
      </c>
      <c r="I29">
        <v>1776.5613174999989</v>
      </c>
      <c r="J29">
        <v>4</v>
      </c>
      <c r="K29">
        <v>1500</v>
      </c>
      <c r="L29" s="1">
        <f t="shared" si="2"/>
        <v>1500</v>
      </c>
      <c r="M29">
        <f t="shared" si="0"/>
        <v>260</v>
      </c>
      <c r="N29" s="5">
        <f t="shared" si="1"/>
        <v>26645.723011264159</v>
      </c>
      <c r="O29" s="41">
        <f t="shared" si="3"/>
        <v>3.5015365307259598</v>
      </c>
    </row>
    <row r="30" spans="1:15" x14ac:dyDescent="0.3">
      <c r="A30">
        <v>42</v>
      </c>
      <c r="I30">
        <v>1817.0745224999989</v>
      </c>
      <c r="J30">
        <v>4</v>
      </c>
      <c r="K30">
        <v>756</v>
      </c>
      <c r="L30" s="1">
        <f t="shared" si="2"/>
        <v>756</v>
      </c>
      <c r="M30">
        <f t="shared" si="0"/>
        <v>266</v>
      </c>
      <c r="N30" s="5">
        <f t="shared" si="1"/>
        <v>14350.128271058655</v>
      </c>
      <c r="O30" s="41">
        <f t="shared" si="3"/>
        <v>1.8857622418604933</v>
      </c>
    </row>
    <row r="31" spans="1:15" x14ac:dyDescent="0.3">
      <c r="A31">
        <v>43</v>
      </c>
      <c r="I31">
        <v>1857.5877274999989</v>
      </c>
      <c r="J31">
        <v>4</v>
      </c>
      <c r="K31">
        <v>543</v>
      </c>
      <c r="L31" s="1">
        <f t="shared" si="2"/>
        <v>543</v>
      </c>
      <c r="M31">
        <f t="shared" si="0"/>
        <v>272</v>
      </c>
      <c r="N31" s="5">
        <f t="shared" si="1"/>
        <v>11013.677061062648</v>
      </c>
      <c r="O31" s="41">
        <f t="shared" si="3"/>
        <v>1.4473164248771402</v>
      </c>
    </row>
    <row r="32" spans="1:15" x14ac:dyDescent="0.3">
      <c r="A32">
        <v>44</v>
      </c>
      <c r="I32">
        <v>1898.1009324999989</v>
      </c>
      <c r="J32">
        <v>4</v>
      </c>
      <c r="K32">
        <v>378</v>
      </c>
      <c r="L32" s="1">
        <f t="shared" si="2"/>
        <v>378</v>
      </c>
      <c r="M32">
        <f t="shared" si="0"/>
        <v>278</v>
      </c>
      <c r="N32" s="5">
        <f t="shared" si="1"/>
        <v>8192.6351294436718</v>
      </c>
      <c r="O32" s="41">
        <f t="shared" si="3"/>
        <v>1.0766009680626349</v>
      </c>
    </row>
    <row r="33" spans="1:19" x14ac:dyDescent="0.3">
      <c r="A33">
        <v>45</v>
      </c>
      <c r="I33">
        <v>1938.6141374999988</v>
      </c>
      <c r="J33">
        <v>4</v>
      </c>
      <c r="K33">
        <v>217</v>
      </c>
      <c r="L33" s="1">
        <f t="shared" si="2"/>
        <v>217</v>
      </c>
      <c r="M33">
        <f t="shared" si="0"/>
        <v>284</v>
      </c>
      <c r="N33" s="5">
        <f t="shared" si="1"/>
        <v>5025.6429887978375</v>
      </c>
      <c r="O33" s="41">
        <f t="shared" si="3"/>
        <v>0.6604239077402142</v>
      </c>
    </row>
    <row r="34" spans="1:19" x14ac:dyDescent="0.3">
      <c r="A34" t="s">
        <v>9</v>
      </c>
      <c r="B34" s="1"/>
      <c r="L34" s="1">
        <f>E34+H34+K34</f>
        <v>0</v>
      </c>
      <c r="N34" s="4">
        <f>SUM(N3:N33)</f>
        <v>760972.29823102278</v>
      </c>
    </row>
    <row r="35" spans="1:19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P35" s="10"/>
      <c r="Q35" s="10"/>
      <c r="R35" s="10"/>
    </row>
    <row r="36" spans="1:19" x14ac:dyDescent="0.3">
      <c r="L36" s="1"/>
      <c r="N36" s="5"/>
    </row>
    <row r="37" spans="1:19" ht="21.6" customHeight="1" x14ac:dyDescent="0.45">
      <c r="A37" s="11" t="s">
        <v>10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42"/>
      <c r="P37" s="12"/>
      <c r="Q37" s="12"/>
      <c r="R37" s="12"/>
      <c r="S37" s="12"/>
    </row>
    <row r="38" spans="1:19" ht="18" x14ac:dyDescent="0.35">
      <c r="A38" t="s">
        <v>0</v>
      </c>
      <c r="C38" s="9" t="s">
        <v>11</v>
      </c>
      <c r="D38" s="1"/>
      <c r="E38" s="1"/>
      <c r="F38" s="9" t="s">
        <v>12</v>
      </c>
      <c r="G38" s="1"/>
      <c r="L38" s="1"/>
      <c r="N38" s="5"/>
    </row>
    <row r="39" spans="1:19" x14ac:dyDescent="0.3">
      <c r="A39">
        <v>8</v>
      </c>
      <c r="C39">
        <v>880.25838499999986</v>
      </c>
      <c r="D39">
        <v>2</v>
      </c>
      <c r="E39">
        <v>0</v>
      </c>
      <c r="F39">
        <v>586.50316333333319</v>
      </c>
      <c r="G39">
        <v>3</v>
      </c>
      <c r="L39" s="1">
        <f t="shared" si="2"/>
        <v>0</v>
      </c>
      <c r="M39">
        <f t="shared" ref="M39:M59" si="4">9+(A39*6)+5</f>
        <v>62</v>
      </c>
      <c r="N39" s="5">
        <f t="shared" si="1"/>
        <v>0</v>
      </c>
      <c r="O39" s="41">
        <f>100*(N39/N$60)</f>
        <v>0</v>
      </c>
    </row>
    <row r="40" spans="1:19" x14ac:dyDescent="0.3">
      <c r="A40">
        <v>9</v>
      </c>
      <c r="C40">
        <v>961.2847949999998</v>
      </c>
      <c r="D40">
        <v>2</v>
      </c>
      <c r="E40">
        <v>0</v>
      </c>
      <c r="F40">
        <v>640.52076999999986</v>
      </c>
      <c r="G40">
        <v>3</v>
      </c>
      <c r="L40" s="1">
        <f t="shared" si="2"/>
        <v>0</v>
      </c>
      <c r="M40">
        <f t="shared" si="4"/>
        <v>68</v>
      </c>
      <c r="N40" s="5">
        <f t="shared" si="1"/>
        <v>0</v>
      </c>
      <c r="O40" s="41">
        <f t="shared" ref="O40:O57" si="5">100*(N40/N$60)</f>
        <v>0</v>
      </c>
    </row>
    <row r="41" spans="1:19" x14ac:dyDescent="0.3">
      <c r="A41">
        <v>10</v>
      </c>
      <c r="C41">
        <v>1042.311205</v>
      </c>
      <c r="D41">
        <v>2</v>
      </c>
      <c r="E41">
        <v>500</v>
      </c>
      <c r="F41">
        <v>694.53837666666652</v>
      </c>
      <c r="G41">
        <v>3</v>
      </c>
      <c r="L41" s="1">
        <f t="shared" si="2"/>
        <v>500</v>
      </c>
      <c r="M41">
        <f t="shared" si="4"/>
        <v>74</v>
      </c>
      <c r="N41" s="5">
        <f t="shared" si="1"/>
        <v>1136.9156525718613</v>
      </c>
      <c r="O41" s="41">
        <f t="shared" si="5"/>
        <v>0.4692415753187365</v>
      </c>
    </row>
    <row r="42" spans="1:19" x14ac:dyDescent="0.3">
      <c r="A42">
        <v>11</v>
      </c>
      <c r="C42">
        <v>1123.3376149999999</v>
      </c>
      <c r="D42">
        <v>2</v>
      </c>
      <c r="E42">
        <v>595</v>
      </c>
      <c r="F42">
        <v>748.55598333333319</v>
      </c>
      <c r="G42">
        <v>3</v>
      </c>
      <c r="L42" s="1">
        <f t="shared" si="2"/>
        <v>595</v>
      </c>
      <c r="M42">
        <f t="shared" si="4"/>
        <v>80</v>
      </c>
      <c r="N42" s="5">
        <f t="shared" si="1"/>
        <v>1445.8127663406744</v>
      </c>
      <c r="O42" s="41">
        <f t="shared" si="5"/>
        <v>0.59673332719003647</v>
      </c>
    </row>
    <row r="43" spans="1:19" x14ac:dyDescent="0.3">
      <c r="A43">
        <v>12</v>
      </c>
      <c r="C43">
        <v>1204.3640249999999</v>
      </c>
      <c r="D43">
        <v>2</v>
      </c>
      <c r="E43">
        <v>800</v>
      </c>
      <c r="F43">
        <v>802.57358999999985</v>
      </c>
      <c r="G43">
        <v>3</v>
      </c>
      <c r="L43" s="1">
        <f t="shared" si="2"/>
        <v>800</v>
      </c>
      <c r="M43">
        <f t="shared" si="4"/>
        <v>86</v>
      </c>
      <c r="N43" s="5">
        <f t="shared" si="1"/>
        <v>2077.3741099702011</v>
      </c>
      <c r="O43" s="41">
        <f t="shared" si="5"/>
        <v>0.85739896155327278</v>
      </c>
    </row>
    <row r="44" spans="1:19" x14ac:dyDescent="0.3">
      <c r="A44">
        <v>13</v>
      </c>
      <c r="C44">
        <v>1285.3904349999998</v>
      </c>
      <c r="D44">
        <v>2</v>
      </c>
      <c r="E44">
        <v>1081</v>
      </c>
      <c r="F44">
        <v>856.59119666666641</v>
      </c>
      <c r="G44">
        <v>3</v>
      </c>
      <c r="H44">
        <v>183</v>
      </c>
      <c r="L44" s="1">
        <f t="shared" si="2"/>
        <v>1264</v>
      </c>
      <c r="M44">
        <f t="shared" si="4"/>
        <v>92</v>
      </c>
      <c r="N44" s="5">
        <f t="shared" si="1"/>
        <v>3507.4791613626439</v>
      </c>
      <c r="O44" s="41">
        <f t="shared" si="5"/>
        <v>1.4476492106976404</v>
      </c>
    </row>
    <row r="45" spans="1:19" x14ac:dyDescent="0.3">
      <c r="A45">
        <v>14</v>
      </c>
      <c r="C45">
        <v>1366.4168449999997</v>
      </c>
      <c r="D45">
        <v>2</v>
      </c>
      <c r="E45">
        <v>1024</v>
      </c>
      <c r="F45">
        <v>910.60880333333307</v>
      </c>
      <c r="G45">
        <v>3</v>
      </c>
      <c r="H45">
        <v>449</v>
      </c>
      <c r="L45" s="1">
        <f t="shared" si="2"/>
        <v>1473</v>
      </c>
      <c r="M45">
        <f t="shared" si="4"/>
        <v>98</v>
      </c>
      <c r="N45" s="5">
        <f t="shared" si="1"/>
        <v>4367.8580554227483</v>
      </c>
      <c r="O45" s="41">
        <f t="shared" si="5"/>
        <v>1.8027551912569477</v>
      </c>
    </row>
    <row r="46" spans="1:19" x14ac:dyDescent="0.3">
      <c r="A46">
        <v>15</v>
      </c>
      <c r="C46">
        <v>1447.4432549999997</v>
      </c>
      <c r="D46">
        <v>2</v>
      </c>
      <c r="E46">
        <v>2999</v>
      </c>
      <c r="F46">
        <v>964.62640999999974</v>
      </c>
      <c r="G46">
        <v>3</v>
      </c>
      <c r="H46">
        <v>2285</v>
      </c>
      <c r="L46" s="1">
        <f t="shared" si="2"/>
        <v>5284</v>
      </c>
      <c r="M46">
        <f t="shared" si="4"/>
        <v>104</v>
      </c>
      <c r="N46" s="5">
        <f t="shared" si="1"/>
        <v>16743.316254351921</v>
      </c>
      <c r="O46" s="41">
        <f t="shared" si="5"/>
        <v>6.9105039388621696</v>
      </c>
    </row>
    <row r="47" spans="1:19" x14ac:dyDescent="0.3">
      <c r="A47">
        <v>16</v>
      </c>
      <c r="C47">
        <v>1528.4696649999996</v>
      </c>
      <c r="D47">
        <v>2</v>
      </c>
      <c r="E47">
        <v>4263</v>
      </c>
      <c r="F47">
        <v>1018.6440166666663</v>
      </c>
      <c r="G47">
        <v>3</v>
      </c>
      <c r="H47">
        <v>6430</v>
      </c>
      <c r="L47" s="1">
        <f t="shared" si="2"/>
        <v>10693</v>
      </c>
      <c r="M47">
        <f t="shared" si="4"/>
        <v>110</v>
      </c>
      <c r="N47" s="5">
        <f t="shared" si="1"/>
        <v>36206.533034369997</v>
      </c>
      <c r="O47" s="41">
        <f t="shared" si="5"/>
        <v>14.943598110769948</v>
      </c>
    </row>
    <row r="48" spans="1:19" x14ac:dyDescent="0.3">
      <c r="A48">
        <v>17</v>
      </c>
      <c r="C48">
        <v>1609.4960749999996</v>
      </c>
      <c r="D48">
        <v>2</v>
      </c>
      <c r="E48">
        <v>2020</v>
      </c>
      <c r="F48">
        <v>1072.661623333333</v>
      </c>
      <c r="G48">
        <v>3</v>
      </c>
      <c r="H48">
        <v>7255</v>
      </c>
      <c r="L48" s="1">
        <f t="shared" si="2"/>
        <v>9275</v>
      </c>
      <c r="M48">
        <f t="shared" si="4"/>
        <v>116</v>
      </c>
      <c r="N48" s="5">
        <f t="shared" si="1"/>
        <v>33558.796324685347</v>
      </c>
      <c r="O48" s="41">
        <f t="shared" si="5"/>
        <v>13.850792200436029</v>
      </c>
    </row>
    <row r="49" spans="1:15" x14ac:dyDescent="0.3">
      <c r="A49">
        <v>18</v>
      </c>
      <c r="C49">
        <v>1690.5224849999995</v>
      </c>
      <c r="D49">
        <v>2</v>
      </c>
      <c r="E49">
        <v>1042</v>
      </c>
      <c r="F49">
        <v>1126.6792299999995</v>
      </c>
      <c r="G49">
        <v>3</v>
      </c>
      <c r="H49">
        <v>7288</v>
      </c>
      <c r="L49" s="1">
        <f t="shared" si="2"/>
        <v>8330</v>
      </c>
      <c r="M49">
        <f t="shared" si="4"/>
        <v>122</v>
      </c>
      <c r="N49" s="5">
        <f t="shared" si="1"/>
        <v>32206.196953099938</v>
      </c>
      <c r="O49" s="41">
        <f t="shared" si="5"/>
        <v>13.292531032633386</v>
      </c>
    </row>
    <row r="50" spans="1:15" x14ac:dyDescent="0.3">
      <c r="A50">
        <v>19</v>
      </c>
      <c r="C50">
        <v>1771.5488949999994</v>
      </c>
      <c r="D50">
        <v>2</v>
      </c>
      <c r="E50">
        <v>363</v>
      </c>
      <c r="F50">
        <v>1180.6968366666663</v>
      </c>
      <c r="G50">
        <v>3</v>
      </c>
      <c r="H50">
        <v>5688</v>
      </c>
      <c r="L50" s="1">
        <f t="shared" si="2"/>
        <v>6051</v>
      </c>
      <c r="M50">
        <f t="shared" si="4"/>
        <v>128</v>
      </c>
      <c r="N50" s="5">
        <f t="shared" si="1"/>
        <v>24998.903220406308</v>
      </c>
      <c r="O50" s="41">
        <f t="shared" si="5"/>
        <v>10.317849615182983</v>
      </c>
    </row>
    <row r="51" spans="1:15" x14ac:dyDescent="0.3">
      <c r="A51">
        <v>20</v>
      </c>
      <c r="C51">
        <v>1852.5753049999994</v>
      </c>
      <c r="D51">
        <v>2</v>
      </c>
      <c r="E51">
        <v>310</v>
      </c>
      <c r="F51">
        <v>1234.7144433333328</v>
      </c>
      <c r="G51">
        <v>3</v>
      </c>
      <c r="H51">
        <v>4418</v>
      </c>
      <c r="L51" s="1">
        <f t="shared" si="2"/>
        <v>4728</v>
      </c>
      <c r="M51">
        <f t="shared" si="4"/>
        <v>134</v>
      </c>
      <c r="N51" s="5">
        <f t="shared" si="1"/>
        <v>20872.20948845617</v>
      </c>
      <c r="O51" s="41">
        <f t="shared" si="5"/>
        <v>8.6146306795849075</v>
      </c>
    </row>
    <row r="52" spans="1:15" x14ac:dyDescent="0.3">
      <c r="A52">
        <v>21</v>
      </c>
      <c r="C52">
        <v>1933.6017149999993</v>
      </c>
      <c r="D52">
        <v>2</v>
      </c>
      <c r="F52">
        <v>1288.7320499999994</v>
      </c>
      <c r="G52">
        <v>3</v>
      </c>
      <c r="H52">
        <v>3539</v>
      </c>
      <c r="L52" s="1">
        <f t="shared" si="2"/>
        <v>3539</v>
      </c>
      <c r="M52">
        <f t="shared" si="4"/>
        <v>140</v>
      </c>
      <c r="N52" s="5">
        <f t="shared" si="1"/>
        <v>16694.247546058868</v>
      </c>
      <c r="O52" s="41">
        <f t="shared" si="5"/>
        <v>6.8902517082536789</v>
      </c>
    </row>
    <row r="53" spans="1:15" x14ac:dyDescent="0.3">
      <c r="A53">
        <v>22</v>
      </c>
      <c r="C53">
        <v>2014.6281249999993</v>
      </c>
      <c r="D53">
        <v>2</v>
      </c>
      <c r="F53">
        <v>1342.7496566666662</v>
      </c>
      <c r="G53">
        <v>3</v>
      </c>
      <c r="H53">
        <v>3294</v>
      </c>
      <c r="L53" s="1">
        <f t="shared" si="2"/>
        <v>3294</v>
      </c>
      <c r="M53">
        <f t="shared" si="4"/>
        <v>146</v>
      </c>
      <c r="N53" s="5">
        <f t="shared" si="1"/>
        <v>16603.655891278966</v>
      </c>
      <c r="O53" s="41">
        <f t="shared" si="5"/>
        <v>6.8528616250900871</v>
      </c>
    </row>
    <row r="54" spans="1:15" x14ac:dyDescent="0.3">
      <c r="A54">
        <v>23</v>
      </c>
      <c r="C54">
        <v>2095.6545349999992</v>
      </c>
      <c r="D54">
        <v>2</v>
      </c>
      <c r="F54">
        <v>1396.7672633333329</v>
      </c>
      <c r="G54">
        <v>3</v>
      </c>
      <c r="H54">
        <v>2187</v>
      </c>
      <c r="L54" s="1">
        <f t="shared" si="2"/>
        <v>2187</v>
      </c>
      <c r="M54">
        <f t="shared" si="4"/>
        <v>152</v>
      </c>
      <c r="N54" s="5">
        <f t="shared" si="1"/>
        <v>11779.356663372333</v>
      </c>
      <c r="O54" s="41">
        <f t="shared" si="5"/>
        <v>4.861718513997431</v>
      </c>
    </row>
    <row r="55" spans="1:15" x14ac:dyDescent="0.3">
      <c r="A55">
        <v>24</v>
      </c>
      <c r="C55">
        <v>2176.6809449999992</v>
      </c>
      <c r="D55">
        <v>2</v>
      </c>
      <c r="F55">
        <v>1450.7848699999995</v>
      </c>
      <c r="G55">
        <v>3</v>
      </c>
      <c r="H55">
        <v>2168</v>
      </c>
      <c r="L55" s="1">
        <f t="shared" si="2"/>
        <v>2168</v>
      </c>
      <c r="M55">
        <f t="shared" si="4"/>
        <v>158</v>
      </c>
      <c r="N55" s="5">
        <f t="shared" si="1"/>
        <v>12477.391816434068</v>
      </c>
      <c r="O55" s="41">
        <f t="shared" si="5"/>
        <v>5.1498200227677486</v>
      </c>
    </row>
    <row r="56" spans="1:15" x14ac:dyDescent="0.3">
      <c r="A56">
        <v>25</v>
      </c>
      <c r="C56">
        <v>2257.7073549999991</v>
      </c>
      <c r="D56">
        <v>2</v>
      </c>
      <c r="F56">
        <v>1504.8024766666661</v>
      </c>
      <c r="G56">
        <v>3</v>
      </c>
      <c r="H56">
        <v>805</v>
      </c>
      <c r="L56" s="1">
        <f t="shared" si="2"/>
        <v>805</v>
      </c>
      <c r="M56">
        <f t="shared" si="4"/>
        <v>164</v>
      </c>
      <c r="N56" s="5">
        <f t="shared" si="1"/>
        <v>4950.5276338814992</v>
      </c>
      <c r="O56" s="41">
        <f t="shared" si="5"/>
        <v>2.043241625116655</v>
      </c>
    </row>
    <row r="57" spans="1:15" x14ac:dyDescent="0.3">
      <c r="A57">
        <v>26</v>
      </c>
      <c r="C57">
        <v>2338.733764999999</v>
      </c>
      <c r="D57">
        <v>2</v>
      </c>
      <c r="F57">
        <v>1558.8200833333328</v>
      </c>
      <c r="G57">
        <v>3</v>
      </c>
      <c r="H57">
        <v>405</v>
      </c>
      <c r="L57" s="1">
        <f t="shared" si="2"/>
        <v>405</v>
      </c>
      <c r="M57">
        <f t="shared" si="4"/>
        <v>170</v>
      </c>
      <c r="N57" s="5">
        <f t="shared" si="1"/>
        <v>2661.3454187431821</v>
      </c>
      <c r="O57" s="41">
        <f t="shared" si="5"/>
        <v>1.0984226612883394</v>
      </c>
    </row>
    <row r="58" spans="1:15" x14ac:dyDescent="0.3">
      <c r="A58">
        <v>27</v>
      </c>
      <c r="C58">
        <v>2419.760174999999</v>
      </c>
      <c r="D58">
        <v>2</v>
      </c>
      <c r="F58">
        <v>1612.8376899999994</v>
      </c>
      <c r="G58">
        <v>3</v>
      </c>
      <c r="L58" s="1">
        <f t="shared" si="2"/>
        <v>0</v>
      </c>
      <c r="M58">
        <f t="shared" si="4"/>
        <v>176</v>
      </c>
      <c r="N58" s="5">
        <f>L58+(L58*(1-0.98891^M58)/0.989^M58)</f>
        <v>0</v>
      </c>
    </row>
    <row r="59" spans="1:15" x14ac:dyDescent="0.3">
      <c r="A59">
        <v>28</v>
      </c>
      <c r="C59">
        <v>2500.7865849999989</v>
      </c>
      <c r="D59">
        <v>2</v>
      </c>
      <c r="F59">
        <v>1666.8552966666659</v>
      </c>
      <c r="G59">
        <v>3</v>
      </c>
      <c r="L59" s="1">
        <f t="shared" si="2"/>
        <v>0</v>
      </c>
      <c r="M59">
        <f t="shared" si="4"/>
        <v>182</v>
      </c>
      <c r="N59" s="5">
        <f t="shared" si="1"/>
        <v>0</v>
      </c>
    </row>
    <row r="60" spans="1:15" x14ac:dyDescent="0.3">
      <c r="A60">
        <v>29</v>
      </c>
      <c r="N60" s="5">
        <f>SUM(N39:N59)</f>
        <v>242287.91999080672</v>
      </c>
    </row>
    <row r="63" spans="1:15" x14ac:dyDescent="0.3">
      <c r="D63" s="7"/>
      <c r="E63" s="7"/>
      <c r="F63" s="7"/>
      <c r="G63" s="7"/>
      <c r="H63" s="7"/>
      <c r="I63" s="7"/>
    </row>
    <row r="64" spans="1:15" x14ac:dyDescent="0.3">
      <c r="D64" s="7"/>
      <c r="E64" s="7"/>
      <c r="F64" s="7"/>
      <c r="G64" s="7"/>
      <c r="H64" s="7"/>
      <c r="I64" s="7"/>
    </row>
    <row r="65" spans="4:9" x14ac:dyDescent="0.3">
      <c r="D65" s="7"/>
      <c r="E65" s="7"/>
      <c r="F65" s="7"/>
      <c r="G65" s="7"/>
      <c r="H65" s="7"/>
      <c r="I65" s="7"/>
    </row>
    <row r="66" spans="4:9" x14ac:dyDescent="0.3">
      <c r="D66" s="7"/>
      <c r="E66" s="7"/>
      <c r="F66" s="7"/>
      <c r="G66" s="7"/>
      <c r="H66" s="7"/>
      <c r="I66" s="7"/>
    </row>
    <row r="67" spans="4:9" x14ac:dyDescent="0.3">
      <c r="D67" s="7"/>
      <c r="E67" s="7"/>
      <c r="F67" s="7"/>
      <c r="G67" s="7"/>
      <c r="H67" s="7"/>
      <c r="I67" s="7"/>
    </row>
    <row r="68" spans="4:9" x14ac:dyDescent="0.3">
      <c r="D68" s="7"/>
      <c r="E68" s="7"/>
      <c r="F68" s="7"/>
      <c r="G68" s="7"/>
      <c r="H68" s="7"/>
      <c r="I68" s="7"/>
    </row>
    <row r="69" spans="4:9" x14ac:dyDescent="0.3">
      <c r="D69" s="7"/>
      <c r="E69" s="7"/>
      <c r="F69" s="7"/>
      <c r="G69" s="7"/>
      <c r="H69" s="7"/>
      <c r="I69" s="7"/>
    </row>
    <row r="70" spans="4:9" x14ac:dyDescent="0.3">
      <c r="D70" s="7"/>
      <c r="E70" s="7"/>
      <c r="F70" s="7"/>
      <c r="G70" s="7"/>
      <c r="H70" s="7"/>
      <c r="I70" s="7"/>
    </row>
    <row r="71" spans="4:9" x14ac:dyDescent="0.3">
      <c r="D71" s="7"/>
      <c r="E71" s="7"/>
      <c r="F71" s="7"/>
      <c r="G71" s="7"/>
      <c r="H71" s="7"/>
      <c r="I71" s="7"/>
    </row>
    <row r="72" spans="4:9" x14ac:dyDescent="0.3">
      <c r="D72" s="7"/>
      <c r="E72" s="7"/>
      <c r="F72" s="7"/>
      <c r="G72" s="7"/>
      <c r="H72" s="7"/>
      <c r="I72" s="7"/>
    </row>
    <row r="73" spans="4:9" x14ac:dyDescent="0.3">
      <c r="D73" s="7"/>
      <c r="E73" s="7"/>
      <c r="F73" s="7"/>
      <c r="G73" s="7"/>
      <c r="H73" s="7"/>
      <c r="I73" s="7"/>
    </row>
    <row r="74" spans="4:9" x14ac:dyDescent="0.3">
      <c r="D74" s="7"/>
      <c r="E74" s="7"/>
      <c r="F74" s="7"/>
      <c r="G74" s="7"/>
      <c r="H74" s="7"/>
      <c r="I74" s="7"/>
    </row>
    <row r="75" spans="4:9" x14ac:dyDescent="0.3">
      <c r="D75" s="7"/>
      <c r="E75" s="7"/>
      <c r="F75" s="7"/>
      <c r="G75" s="7"/>
      <c r="H75" s="7"/>
      <c r="I75" s="7"/>
    </row>
    <row r="76" spans="4:9" x14ac:dyDescent="0.3">
      <c r="D76" s="7"/>
      <c r="E76" s="7"/>
      <c r="F76" s="7"/>
      <c r="G76" s="7"/>
      <c r="H76" s="7"/>
      <c r="I76" s="7"/>
    </row>
    <row r="77" spans="4:9" x14ac:dyDescent="0.3">
      <c r="D77" s="7"/>
      <c r="E77" s="7"/>
      <c r="F77" s="7"/>
      <c r="G77" s="7"/>
      <c r="H77" s="7"/>
      <c r="I77" s="7"/>
    </row>
    <row r="78" spans="4:9" x14ac:dyDescent="0.3">
      <c r="D78" s="7"/>
      <c r="E78" s="7"/>
      <c r="F78" s="7"/>
      <c r="G78" s="7"/>
      <c r="H78" s="7"/>
      <c r="I78" s="7"/>
    </row>
    <row r="79" spans="4:9" x14ac:dyDescent="0.3">
      <c r="D79" s="7"/>
      <c r="E79" s="7"/>
      <c r="F79" s="7"/>
      <c r="G79" s="7"/>
      <c r="H79" s="7"/>
      <c r="I79" s="7"/>
    </row>
    <row r="80" spans="4:9" x14ac:dyDescent="0.3">
      <c r="D80" s="7"/>
      <c r="E80" s="7"/>
      <c r="F80" s="7"/>
      <c r="G80" s="7"/>
      <c r="H80" s="7"/>
      <c r="I80" s="7"/>
    </row>
    <row r="81" spans="4:9" x14ac:dyDescent="0.3">
      <c r="D81" s="7"/>
      <c r="E81" s="7"/>
      <c r="F81" s="7"/>
      <c r="G81" s="7"/>
      <c r="H81" s="7"/>
      <c r="I81" s="7"/>
    </row>
    <row r="82" spans="4:9" x14ac:dyDescent="0.3">
      <c r="D82" s="7"/>
      <c r="E82" s="7"/>
      <c r="F82" s="7"/>
      <c r="G82" s="7"/>
      <c r="H82" s="7"/>
      <c r="I82" s="7"/>
    </row>
    <row r="83" spans="4:9" x14ac:dyDescent="0.3">
      <c r="D83" s="7"/>
      <c r="E83" s="7"/>
      <c r="F83" s="7"/>
      <c r="G83" s="7"/>
      <c r="H83" s="7"/>
      <c r="I83" s="7"/>
    </row>
    <row r="84" spans="4:9" x14ac:dyDescent="0.3">
      <c r="D84" s="7"/>
      <c r="E84" s="7"/>
      <c r="F84" s="7"/>
      <c r="G84" s="7"/>
      <c r="H84" s="7"/>
      <c r="I84" s="7"/>
    </row>
    <row r="85" spans="4:9" x14ac:dyDescent="0.3">
      <c r="D85" s="7"/>
      <c r="E85" s="7"/>
      <c r="F85" s="7"/>
      <c r="G85" s="7"/>
      <c r="H85" s="7"/>
      <c r="I85" s="7"/>
    </row>
    <row r="86" spans="4:9" x14ac:dyDescent="0.3">
      <c r="D86" s="7"/>
      <c r="E86" s="7"/>
      <c r="F86" s="7"/>
      <c r="G86" s="7"/>
      <c r="H86" s="7"/>
      <c r="I86" s="7"/>
    </row>
    <row r="87" spans="4:9" x14ac:dyDescent="0.3">
      <c r="D87" s="7"/>
      <c r="E87" s="7"/>
      <c r="F87" s="7"/>
      <c r="G87" s="7"/>
      <c r="H87" s="7"/>
      <c r="I87" s="7"/>
    </row>
  </sheetData>
  <mergeCells count="1">
    <mergeCell ref="A2:O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Supplementary Data 1</vt:lpstr>
      <vt:lpstr>MsmAraLM vs alphamannosidase</vt:lpstr>
      <vt:lpstr>TBLAM vs alpha mannosidase</vt:lpstr>
      <vt:lpstr>'Supplementary Data 1'!_Hlk33620023</vt:lpstr>
    </vt:vector>
  </TitlesOfParts>
  <Company>CVMBS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McNeil,Michael</dc:creator>
  <cp:lastModifiedBy>Angala,Shiva Kumar</cp:lastModifiedBy>
  <cp:lastPrinted>2020-07-09T17:06:40Z</cp:lastPrinted>
  <dcterms:created xsi:type="dcterms:W3CDTF">2018-09-14T14:36:25Z</dcterms:created>
  <dcterms:modified xsi:type="dcterms:W3CDTF">2020-07-10T19:51:00Z</dcterms:modified>
</cp:coreProperties>
</file>