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AF02A3FF-46DA-F640-9DFC-0B637F8233F8}" xr6:coauthVersionLast="47" xr6:coauthVersionMax="47" xr10:uidLastSave="{00000000-0000-0000-0000-000000000000}"/>
  <bookViews>
    <workbookView xWindow="2940" yWindow="2400" windowWidth="27640" windowHeight="15660" firstSheet="7" activeTab="21" xr2:uid="{A49731D0-A7EC-0244-BBE2-EAE226E6C6DC}"/>
  </bookViews>
  <sheets>
    <sheet name="Panel B" sheetId="1" r:id="rId1"/>
    <sheet name="Panel C" sheetId="2" r:id="rId2"/>
    <sheet name="Panel D" sheetId="3" r:id="rId3"/>
    <sheet name="Panel E" sheetId="4" r:id="rId4"/>
    <sheet name="Panel G" sheetId="5" r:id="rId5"/>
    <sheet name="Panel H" sheetId="6" r:id="rId6"/>
    <sheet name="Panel I" sheetId="7" r:id="rId7"/>
    <sheet name="Panel J" sheetId="8" r:id="rId8"/>
    <sheet name="Panel K" sheetId="9" r:id="rId9"/>
    <sheet name="Panel L" sheetId="10" r:id="rId10"/>
    <sheet name="Panel M" sheetId="11" r:id="rId11"/>
    <sheet name="Panel N" sheetId="12" r:id="rId12"/>
    <sheet name="Panel O" sheetId="13" r:id="rId13"/>
    <sheet name="Panel P" sheetId="14" r:id="rId14"/>
    <sheet name="Panel Q" sheetId="15" r:id="rId15"/>
    <sheet name="Panel R" sheetId="16" r:id="rId16"/>
    <sheet name="Panel S" sheetId="17" r:id="rId17"/>
    <sheet name="Panel T" sheetId="18" r:id="rId18"/>
    <sheet name="Panel U" sheetId="19" r:id="rId19"/>
    <sheet name="Panel V" sheetId="20" r:id="rId20"/>
    <sheet name="Panel W" sheetId="21" r:id="rId21"/>
    <sheet name="Panel X" sheetId="22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" i="17" l="1"/>
  <c r="O19" i="17"/>
  <c r="O18" i="17"/>
  <c r="O17" i="17"/>
  <c r="O16" i="17"/>
  <c r="O15" i="17"/>
  <c r="O14" i="17"/>
  <c r="O13" i="17"/>
  <c r="O12" i="17"/>
  <c r="O21" i="17" s="1"/>
  <c r="O11" i="17"/>
  <c r="O22" i="17" s="1"/>
  <c r="K20" i="17"/>
  <c r="K19" i="17"/>
  <c r="K18" i="17"/>
  <c r="K17" i="17"/>
  <c r="K16" i="17"/>
  <c r="K15" i="17"/>
  <c r="K14" i="17"/>
  <c r="K13" i="17"/>
  <c r="K12" i="17"/>
  <c r="K11" i="17"/>
  <c r="K22" i="17" s="1"/>
  <c r="G12" i="17"/>
  <c r="G13" i="17"/>
  <c r="G14" i="17"/>
  <c r="G15" i="17"/>
  <c r="G16" i="17"/>
  <c r="G17" i="17"/>
  <c r="G18" i="17"/>
  <c r="G19" i="17"/>
  <c r="G20" i="17"/>
  <c r="G11" i="17"/>
  <c r="E21" i="15"/>
  <c r="G21" i="15"/>
  <c r="G18" i="15"/>
  <c r="B56" i="10"/>
  <c r="B56" i="18"/>
  <c r="L46" i="10"/>
  <c r="K46" i="10"/>
  <c r="J46" i="10"/>
  <c r="I46" i="10"/>
  <c r="H46" i="10"/>
  <c r="G46" i="10"/>
  <c r="F46" i="10"/>
  <c r="E46" i="10"/>
  <c r="D46" i="10"/>
  <c r="C46" i="10"/>
  <c r="E45" i="10"/>
  <c r="D45" i="10"/>
  <c r="L44" i="10"/>
  <c r="L45" i="10" s="1"/>
  <c r="K44" i="10"/>
  <c r="K45" i="10" s="1"/>
  <c r="J44" i="10"/>
  <c r="J45" i="10" s="1"/>
  <c r="I44" i="10"/>
  <c r="I45" i="10" s="1"/>
  <c r="H44" i="10"/>
  <c r="H45" i="10" s="1"/>
  <c r="G44" i="10"/>
  <c r="G45" i="10" s="1"/>
  <c r="F44" i="10"/>
  <c r="F45" i="10" s="1"/>
  <c r="E44" i="10"/>
  <c r="D44" i="10"/>
  <c r="C44" i="10"/>
  <c r="C45" i="10" s="1"/>
  <c r="L46" i="18"/>
  <c r="K46" i="18"/>
  <c r="J46" i="18"/>
  <c r="I46" i="18"/>
  <c r="H46" i="18"/>
  <c r="G46" i="18"/>
  <c r="F46" i="18"/>
  <c r="E46" i="18"/>
  <c r="D46" i="18"/>
  <c r="C46" i="18"/>
  <c r="J45" i="18"/>
  <c r="I45" i="18"/>
  <c r="H45" i="18"/>
  <c r="G45" i="18"/>
  <c r="E45" i="18"/>
  <c r="D45" i="18"/>
  <c r="L44" i="18"/>
  <c r="L45" i="18" s="1"/>
  <c r="K44" i="18"/>
  <c r="K45" i="18" s="1"/>
  <c r="J44" i="18"/>
  <c r="I44" i="18"/>
  <c r="H44" i="18"/>
  <c r="G44" i="18"/>
  <c r="F44" i="18"/>
  <c r="F45" i="18" s="1"/>
  <c r="E44" i="18"/>
  <c r="D44" i="18"/>
  <c r="C44" i="18"/>
  <c r="C45" i="18" s="1"/>
  <c r="H25" i="18"/>
  <c r="G25" i="18"/>
  <c r="B22" i="18"/>
  <c r="H19" i="18"/>
  <c r="I19" i="18" s="1"/>
  <c r="G19" i="18"/>
  <c r="B16" i="18"/>
  <c r="H25" i="10"/>
  <c r="I25" i="10" s="1"/>
  <c r="G25" i="10"/>
  <c r="B22" i="10"/>
  <c r="H19" i="10"/>
  <c r="I19" i="10" s="1"/>
  <c r="G19" i="10"/>
  <c r="B16" i="10"/>
  <c r="K21" i="17" l="1"/>
  <c r="G22" i="17"/>
  <c r="G21" i="17"/>
  <c r="I25" i="18"/>
  <c r="BK13" i="9"/>
  <c r="BJ13" i="9"/>
  <c r="BI13" i="9"/>
  <c r="BH13" i="9"/>
  <c r="BG13" i="9"/>
  <c r="BF13" i="9"/>
  <c r="BE13" i="9"/>
  <c r="BP13" i="9" s="1"/>
  <c r="BD13" i="9"/>
  <c r="BC13" i="9"/>
  <c r="BA13" i="9"/>
  <c r="AZ13" i="9"/>
  <c r="AY13" i="9"/>
  <c r="AX13" i="9"/>
  <c r="AW13" i="9"/>
  <c r="AV13" i="9"/>
  <c r="AU13" i="9"/>
  <c r="AT13" i="9"/>
  <c r="AS13" i="9"/>
  <c r="AR13" i="9"/>
  <c r="AQ13" i="9"/>
  <c r="AP13" i="9"/>
  <c r="AO13" i="9"/>
  <c r="AN13" i="9"/>
  <c r="AM13" i="9"/>
  <c r="AL13" i="9"/>
  <c r="AK13" i="9"/>
  <c r="BK12" i="9"/>
  <c r="BJ12" i="9"/>
  <c r="BI12" i="9"/>
  <c r="BH12" i="9"/>
  <c r="BG12" i="9"/>
  <c r="BF12" i="9"/>
  <c r="BE12" i="9"/>
  <c r="BD12" i="9"/>
  <c r="BC12" i="9"/>
  <c r="BA12" i="9"/>
  <c r="AZ12" i="9"/>
  <c r="AY12" i="9"/>
  <c r="AX12" i="9"/>
  <c r="AW12" i="9"/>
  <c r="AV12" i="9"/>
  <c r="AU12" i="9"/>
  <c r="AT12" i="9"/>
  <c r="AS12" i="9"/>
  <c r="AR12" i="9"/>
  <c r="AQ12" i="9"/>
  <c r="AP12" i="9"/>
  <c r="AO12" i="9"/>
  <c r="AN12" i="9"/>
  <c r="AM12" i="9"/>
  <c r="AL12" i="9"/>
  <c r="AK12" i="9"/>
  <c r="BK11" i="9"/>
  <c r="BJ11" i="9"/>
  <c r="BI11" i="9"/>
  <c r="BH11" i="9"/>
  <c r="BG11" i="9"/>
  <c r="BF11" i="9"/>
  <c r="BE11" i="9"/>
  <c r="BD11" i="9"/>
  <c r="BC11" i="9"/>
  <c r="BA11" i="9"/>
  <c r="AZ11" i="9"/>
  <c r="AY11" i="9"/>
  <c r="AX11" i="9"/>
  <c r="AW11" i="9"/>
  <c r="AV11" i="9"/>
  <c r="AU11" i="9"/>
  <c r="AT11" i="9"/>
  <c r="AS11" i="9"/>
  <c r="AR11" i="9"/>
  <c r="AQ11" i="9"/>
  <c r="AP11" i="9"/>
  <c r="AO11" i="9"/>
  <c r="AN11" i="9"/>
  <c r="AM11" i="9"/>
  <c r="AL11" i="9"/>
  <c r="AK11" i="9"/>
  <c r="BK10" i="9"/>
  <c r="BJ10" i="9"/>
  <c r="BI10" i="9"/>
  <c r="BH10" i="9"/>
  <c r="BG10" i="9"/>
  <c r="BF10" i="9"/>
  <c r="BE10" i="9"/>
  <c r="BD10" i="9"/>
  <c r="BC10" i="9"/>
  <c r="BA10" i="9"/>
  <c r="AZ10" i="9"/>
  <c r="AY10" i="9"/>
  <c r="AX10" i="9"/>
  <c r="AW10" i="9"/>
  <c r="AV10" i="9"/>
  <c r="AU10" i="9"/>
  <c r="AT10" i="9"/>
  <c r="AS10" i="9"/>
  <c r="AR10" i="9"/>
  <c r="AQ10" i="9"/>
  <c r="AP10" i="9"/>
  <c r="AO10" i="9"/>
  <c r="AN10" i="9"/>
  <c r="AM10" i="9"/>
  <c r="AL10" i="9"/>
  <c r="AK10" i="9"/>
  <c r="BK9" i="9"/>
  <c r="BJ9" i="9"/>
  <c r="BI9" i="9"/>
  <c r="BH9" i="9"/>
  <c r="BG9" i="9"/>
  <c r="BF9" i="9"/>
  <c r="BE9" i="9"/>
  <c r="BP9" i="9" s="1"/>
  <c r="BD9" i="9"/>
  <c r="BC9" i="9"/>
  <c r="BA9" i="9"/>
  <c r="AZ9" i="9"/>
  <c r="AY9" i="9"/>
  <c r="AX9" i="9"/>
  <c r="AW9" i="9"/>
  <c r="AV9" i="9"/>
  <c r="AT9" i="9"/>
  <c r="AS9" i="9"/>
  <c r="AR9" i="9"/>
  <c r="AQ9" i="9"/>
  <c r="AP9" i="9"/>
  <c r="AO9" i="9"/>
  <c r="AN9" i="9"/>
  <c r="AM9" i="9"/>
  <c r="AL9" i="9"/>
  <c r="AK9" i="9"/>
  <c r="BK8" i="9"/>
  <c r="BJ8" i="9"/>
  <c r="BI8" i="9"/>
  <c r="BH8" i="9"/>
  <c r="BG8" i="9"/>
  <c r="BF8" i="9"/>
  <c r="BE8" i="9"/>
  <c r="BD8" i="9"/>
  <c r="BC8" i="9"/>
  <c r="BA8" i="9"/>
  <c r="AZ8" i="9"/>
  <c r="AY8" i="9"/>
  <c r="AX8" i="9"/>
  <c r="AW8" i="9"/>
  <c r="AV8" i="9"/>
  <c r="AU8" i="9"/>
  <c r="AT8" i="9"/>
  <c r="AS8" i="9"/>
  <c r="AR8" i="9"/>
  <c r="AQ8" i="9"/>
  <c r="AP8" i="9"/>
  <c r="AO8" i="9"/>
  <c r="AN8" i="9"/>
  <c r="AM8" i="9"/>
  <c r="AL8" i="9"/>
  <c r="AK8" i="9"/>
  <c r="BK7" i="9"/>
  <c r="BJ7" i="9"/>
  <c r="BI7" i="9"/>
  <c r="BH7" i="9"/>
  <c r="BG7" i="9"/>
  <c r="BF7" i="9"/>
  <c r="BE7" i="9"/>
  <c r="BD7" i="9"/>
  <c r="BC7" i="9"/>
  <c r="BA7" i="9"/>
  <c r="AZ7" i="9"/>
  <c r="AY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BK6" i="9"/>
  <c r="BJ6" i="9"/>
  <c r="BI6" i="9"/>
  <c r="BH6" i="9"/>
  <c r="BG6" i="9"/>
  <c r="BF6" i="9"/>
  <c r="BE6" i="9"/>
  <c r="BD6" i="9"/>
  <c r="BC6" i="9"/>
  <c r="BA6" i="9"/>
  <c r="AZ6" i="9"/>
  <c r="AY6" i="9"/>
  <c r="AX6" i="9"/>
  <c r="AW6" i="9"/>
  <c r="AV6" i="9"/>
  <c r="AU6" i="9"/>
  <c r="AT6" i="9"/>
  <c r="AS6" i="9"/>
  <c r="AR6" i="9"/>
  <c r="AQ6" i="9"/>
  <c r="BO6" i="9" s="1"/>
  <c r="AP6" i="9"/>
  <c r="AO6" i="9"/>
  <c r="AN6" i="9"/>
  <c r="AM6" i="9"/>
  <c r="AL6" i="9"/>
  <c r="AK6" i="9"/>
  <c r="BK5" i="9"/>
  <c r="BJ5" i="9"/>
  <c r="BI5" i="9"/>
  <c r="BH5" i="9"/>
  <c r="BG5" i="9"/>
  <c r="BF5" i="9"/>
  <c r="BE5" i="9"/>
  <c r="BD5" i="9"/>
  <c r="BC5" i="9"/>
  <c r="BA5" i="9"/>
  <c r="AZ5" i="9"/>
  <c r="AY5" i="9"/>
  <c r="AX5" i="9"/>
  <c r="AW5" i="9"/>
  <c r="AV5" i="9"/>
  <c r="AU5" i="9"/>
  <c r="AT5" i="9"/>
  <c r="AS5" i="9"/>
  <c r="AR5" i="9"/>
  <c r="AQ5" i="9"/>
  <c r="AP5" i="9"/>
  <c r="AO5" i="9"/>
  <c r="AN5" i="9"/>
  <c r="AM5" i="9"/>
  <c r="AL5" i="9"/>
  <c r="AK5" i="9"/>
  <c r="BK4" i="9"/>
  <c r="BJ4" i="9"/>
  <c r="BI4" i="9"/>
  <c r="BH4" i="9"/>
  <c r="BG4" i="9"/>
  <c r="BF4" i="9"/>
  <c r="BE4" i="9"/>
  <c r="BD4" i="9"/>
  <c r="BC4" i="9"/>
  <c r="BA4" i="9"/>
  <c r="AZ4" i="9"/>
  <c r="AY4" i="9"/>
  <c r="AX4" i="9"/>
  <c r="AW4" i="9"/>
  <c r="AV4" i="9"/>
  <c r="AU4" i="9"/>
  <c r="AU15" i="9" s="1"/>
  <c r="AT4" i="9"/>
  <c r="AS4" i="9"/>
  <c r="AR4" i="9"/>
  <c r="AQ4" i="9"/>
  <c r="AP4" i="9"/>
  <c r="AO4" i="9"/>
  <c r="AN4" i="9"/>
  <c r="AM4" i="9"/>
  <c r="AL4" i="9"/>
  <c r="AK4" i="9"/>
  <c r="K21" i="7"/>
  <c r="I13" i="8"/>
  <c r="G13" i="8"/>
  <c r="E13" i="8"/>
  <c r="I12" i="8"/>
  <c r="G12" i="8"/>
  <c r="C12" i="8"/>
  <c r="I11" i="8"/>
  <c r="E11" i="8"/>
  <c r="I10" i="8"/>
  <c r="E10" i="8"/>
  <c r="I9" i="8"/>
  <c r="E9" i="8"/>
  <c r="L21" i="7"/>
  <c r="M21" i="7"/>
  <c r="X21" i="15"/>
  <c r="Y21" i="15"/>
  <c r="AB21" i="15"/>
  <c r="AF21" i="15"/>
  <c r="K21" i="15"/>
  <c r="AK24" i="15"/>
  <c r="AK26" i="15" s="1"/>
  <c r="AJ24" i="15"/>
  <c r="AJ26" i="15" s="1"/>
  <c r="AI24" i="15"/>
  <c r="AI26" i="15" s="1"/>
  <c r="AH24" i="15"/>
  <c r="AH26" i="15" s="1"/>
  <c r="AG24" i="15"/>
  <c r="AG26" i="15" s="1"/>
  <c r="AF24" i="15"/>
  <c r="AF26" i="15" s="1"/>
  <c r="AE24" i="15"/>
  <c r="AE26" i="15" s="1"/>
  <c r="AD24" i="15"/>
  <c r="AD26" i="15" s="1"/>
  <c r="AC24" i="15"/>
  <c r="AC26" i="15" s="1"/>
  <c r="AB24" i="15"/>
  <c r="AB26" i="15" s="1"/>
  <c r="AA24" i="15"/>
  <c r="AA26" i="15" s="1"/>
  <c r="Z24" i="15"/>
  <c r="Z26" i="15" s="1"/>
  <c r="Y24" i="15"/>
  <c r="Y26" i="15" s="1"/>
  <c r="X24" i="15"/>
  <c r="X26" i="15" s="1"/>
  <c r="W24" i="15"/>
  <c r="W26" i="15" s="1"/>
  <c r="V24" i="15"/>
  <c r="V26" i="15" s="1"/>
  <c r="U24" i="15"/>
  <c r="U26" i="15" s="1"/>
  <c r="T24" i="15"/>
  <c r="T26" i="15" s="1"/>
  <c r="S24" i="15"/>
  <c r="S26" i="15" s="1"/>
  <c r="R24" i="15"/>
  <c r="R26" i="15" s="1"/>
  <c r="Q24" i="15"/>
  <c r="Q26" i="15" s="1"/>
  <c r="P24" i="15"/>
  <c r="P26" i="15" s="1"/>
  <c r="O24" i="15"/>
  <c r="O26" i="15" s="1"/>
  <c r="N24" i="15"/>
  <c r="N26" i="15" s="1"/>
  <c r="M24" i="15"/>
  <c r="M26" i="15" s="1"/>
  <c r="L24" i="15"/>
  <c r="L26" i="15" s="1"/>
  <c r="K24" i="15"/>
  <c r="K26" i="15" s="1"/>
  <c r="J24" i="15"/>
  <c r="J26" i="15" s="1"/>
  <c r="I24" i="15"/>
  <c r="I26" i="15" s="1"/>
  <c r="H24" i="15"/>
  <c r="H26" i="15" s="1"/>
  <c r="G24" i="15"/>
  <c r="G26" i="15" s="1"/>
  <c r="F24" i="15"/>
  <c r="F26" i="15" s="1"/>
  <c r="E24" i="15"/>
  <c r="E26" i="15" s="1"/>
  <c r="D24" i="15"/>
  <c r="D26" i="15" s="1"/>
  <c r="C24" i="15"/>
  <c r="C26" i="15" s="1"/>
  <c r="AK23" i="15"/>
  <c r="AK25" i="15" s="1"/>
  <c r="AJ23" i="15"/>
  <c r="AJ25" i="15" s="1"/>
  <c r="AI23" i="15"/>
  <c r="AI25" i="15" s="1"/>
  <c r="AH23" i="15"/>
  <c r="AH25" i="15" s="1"/>
  <c r="AG23" i="15"/>
  <c r="AG25" i="15" s="1"/>
  <c r="AF23" i="15"/>
  <c r="AF25" i="15" s="1"/>
  <c r="AE23" i="15"/>
  <c r="AE25" i="15" s="1"/>
  <c r="AD23" i="15"/>
  <c r="AD25" i="15" s="1"/>
  <c r="AC23" i="15"/>
  <c r="AC25" i="15" s="1"/>
  <c r="AB23" i="15"/>
  <c r="AB25" i="15" s="1"/>
  <c r="AA23" i="15"/>
  <c r="AA25" i="15" s="1"/>
  <c r="Z23" i="15"/>
  <c r="Z25" i="15" s="1"/>
  <c r="Y23" i="15"/>
  <c r="Y25" i="15" s="1"/>
  <c r="X23" i="15"/>
  <c r="X25" i="15" s="1"/>
  <c r="W23" i="15"/>
  <c r="W25" i="15" s="1"/>
  <c r="V23" i="15"/>
  <c r="V25" i="15" s="1"/>
  <c r="U23" i="15"/>
  <c r="U25" i="15" s="1"/>
  <c r="T23" i="15"/>
  <c r="T25" i="15" s="1"/>
  <c r="S23" i="15"/>
  <c r="S25" i="15" s="1"/>
  <c r="R23" i="15"/>
  <c r="R25" i="15" s="1"/>
  <c r="Q23" i="15"/>
  <c r="Q25" i="15" s="1"/>
  <c r="P23" i="15"/>
  <c r="P25" i="15" s="1"/>
  <c r="O23" i="15"/>
  <c r="O25" i="15" s="1"/>
  <c r="N23" i="15"/>
  <c r="N25" i="15" s="1"/>
  <c r="M23" i="15"/>
  <c r="M25" i="15" s="1"/>
  <c r="L23" i="15"/>
  <c r="L25" i="15" s="1"/>
  <c r="K23" i="15"/>
  <c r="K25" i="15" s="1"/>
  <c r="J23" i="15"/>
  <c r="J25" i="15" s="1"/>
  <c r="I23" i="15"/>
  <c r="I25" i="15" s="1"/>
  <c r="H23" i="15"/>
  <c r="H25" i="15" s="1"/>
  <c r="G23" i="15"/>
  <c r="G25" i="15" s="1"/>
  <c r="F23" i="15"/>
  <c r="F25" i="15" s="1"/>
  <c r="E23" i="15"/>
  <c r="E25" i="15" s="1"/>
  <c r="D23" i="15"/>
  <c r="D25" i="15" s="1"/>
  <c r="C23" i="15"/>
  <c r="C25" i="15" s="1"/>
  <c r="AK22" i="15"/>
  <c r="AJ22" i="15"/>
  <c r="AI22" i="15"/>
  <c r="AH22" i="15"/>
  <c r="AG22" i="15"/>
  <c r="AF22" i="15"/>
  <c r="AE22" i="15"/>
  <c r="AD22" i="15"/>
  <c r="AC22" i="15"/>
  <c r="AB22" i="15"/>
  <c r="AA22" i="15"/>
  <c r="Z22" i="15"/>
  <c r="Y22" i="15"/>
  <c r="X22" i="15"/>
  <c r="W22" i="15"/>
  <c r="V22" i="15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AK21" i="15"/>
  <c r="AJ21" i="15"/>
  <c r="AI21" i="15"/>
  <c r="AH21" i="15"/>
  <c r="AG21" i="15"/>
  <c r="AE21" i="15"/>
  <c r="AD21" i="15"/>
  <c r="AC21" i="15"/>
  <c r="AA21" i="15"/>
  <c r="Z21" i="15"/>
  <c r="W21" i="15"/>
  <c r="V21" i="15"/>
  <c r="U21" i="15"/>
  <c r="T21" i="15"/>
  <c r="S21" i="15"/>
  <c r="R21" i="15"/>
  <c r="Q21" i="15"/>
  <c r="P21" i="15"/>
  <c r="O21" i="15"/>
  <c r="N21" i="15"/>
  <c r="M21" i="15"/>
  <c r="L21" i="15"/>
  <c r="J21" i="15"/>
  <c r="I21" i="15"/>
  <c r="H21" i="15"/>
  <c r="F21" i="15"/>
  <c r="D21" i="15"/>
  <c r="C21" i="15"/>
  <c r="AK19" i="15"/>
  <c r="AJ19" i="15"/>
  <c r="AI19" i="15"/>
  <c r="AH19" i="15"/>
  <c r="AG19" i="15"/>
  <c r="AF19" i="15"/>
  <c r="AE19" i="15"/>
  <c r="AD19" i="15"/>
  <c r="AC19" i="15"/>
  <c r="AB19" i="15"/>
  <c r="AA19" i="15"/>
  <c r="Z19" i="15"/>
  <c r="Y19" i="15"/>
  <c r="X19" i="15"/>
  <c r="W19" i="15"/>
  <c r="V19" i="15"/>
  <c r="U19" i="15"/>
  <c r="T19" i="15"/>
  <c r="S19" i="15"/>
  <c r="R19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AK18" i="15"/>
  <c r="AJ18" i="15"/>
  <c r="AI18" i="15"/>
  <c r="AH18" i="15"/>
  <c r="AG18" i="15"/>
  <c r="AF18" i="15"/>
  <c r="AE18" i="15"/>
  <c r="AD18" i="15"/>
  <c r="AC18" i="15"/>
  <c r="AB18" i="15"/>
  <c r="AA18" i="15"/>
  <c r="Z18" i="15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F18" i="15"/>
  <c r="E18" i="15"/>
  <c r="D18" i="15"/>
  <c r="C18" i="15"/>
  <c r="O21" i="7"/>
  <c r="N21" i="7"/>
  <c r="AH26" i="7"/>
  <c r="AD26" i="7"/>
  <c r="AC26" i="7"/>
  <c r="V26" i="7"/>
  <c r="U26" i="7"/>
  <c r="R26" i="7"/>
  <c r="Q26" i="7"/>
  <c r="O26" i="7"/>
  <c r="AI25" i="7"/>
  <c r="Z25" i="7"/>
  <c r="W25" i="7"/>
  <c r="V25" i="7"/>
  <c r="K25" i="7"/>
  <c r="J25" i="7"/>
  <c r="AK24" i="7"/>
  <c r="AK26" i="7" s="1"/>
  <c r="AJ24" i="7"/>
  <c r="AJ26" i="7" s="1"/>
  <c r="AI24" i="7"/>
  <c r="AI26" i="7" s="1"/>
  <c r="AH24" i="7"/>
  <c r="AG24" i="7"/>
  <c r="AG26" i="7" s="1"/>
  <c r="AF24" i="7"/>
  <c r="AF26" i="7" s="1"/>
  <c r="AE24" i="7"/>
  <c r="AE26" i="7" s="1"/>
  <c r="AD24" i="7"/>
  <c r="AC24" i="7"/>
  <c r="AB24" i="7"/>
  <c r="AB26" i="7" s="1"/>
  <c r="AA24" i="7"/>
  <c r="AA26" i="7" s="1"/>
  <c r="Z24" i="7"/>
  <c r="Z26" i="7" s="1"/>
  <c r="Y24" i="7"/>
  <c r="Y26" i="7" s="1"/>
  <c r="X24" i="7"/>
  <c r="X26" i="7" s="1"/>
  <c r="W24" i="7"/>
  <c r="W26" i="7" s="1"/>
  <c r="V24" i="7"/>
  <c r="U24" i="7"/>
  <c r="T24" i="7"/>
  <c r="T26" i="7" s="1"/>
  <c r="S24" i="7"/>
  <c r="S26" i="7" s="1"/>
  <c r="R24" i="7"/>
  <c r="Q24" i="7"/>
  <c r="P24" i="7"/>
  <c r="P26" i="7" s="1"/>
  <c r="O24" i="7"/>
  <c r="N24" i="7"/>
  <c r="N26" i="7" s="1"/>
  <c r="M24" i="7"/>
  <c r="M26" i="7" s="1"/>
  <c r="L24" i="7"/>
  <c r="L26" i="7" s="1"/>
  <c r="K24" i="7"/>
  <c r="K26" i="7" s="1"/>
  <c r="J24" i="7"/>
  <c r="J26" i="7" s="1"/>
  <c r="I24" i="7"/>
  <c r="I26" i="7" s="1"/>
  <c r="AK23" i="7"/>
  <c r="AK25" i="7" s="1"/>
  <c r="AJ23" i="7"/>
  <c r="AJ25" i="7" s="1"/>
  <c r="AI23" i="7"/>
  <c r="AH23" i="7"/>
  <c r="AH25" i="7" s="1"/>
  <c r="AG23" i="7"/>
  <c r="AG25" i="7" s="1"/>
  <c r="AF23" i="7"/>
  <c r="AF25" i="7" s="1"/>
  <c r="AE23" i="7"/>
  <c r="AE25" i="7" s="1"/>
  <c r="AD23" i="7"/>
  <c r="AD25" i="7" s="1"/>
  <c r="AC23" i="7"/>
  <c r="AC25" i="7" s="1"/>
  <c r="AB23" i="7"/>
  <c r="AB25" i="7" s="1"/>
  <c r="AA23" i="7"/>
  <c r="AA25" i="7" s="1"/>
  <c r="Z23" i="7"/>
  <c r="Y23" i="7"/>
  <c r="Y25" i="7" s="1"/>
  <c r="X23" i="7"/>
  <c r="X25" i="7" s="1"/>
  <c r="W23" i="7"/>
  <c r="V23" i="7"/>
  <c r="U23" i="7"/>
  <c r="U25" i="7" s="1"/>
  <c r="T23" i="7"/>
  <c r="T25" i="7" s="1"/>
  <c r="S23" i="7"/>
  <c r="S25" i="7" s="1"/>
  <c r="R23" i="7"/>
  <c r="R25" i="7" s="1"/>
  <c r="Q23" i="7"/>
  <c r="Q25" i="7" s="1"/>
  <c r="P23" i="7"/>
  <c r="P25" i="7" s="1"/>
  <c r="O23" i="7"/>
  <c r="O25" i="7" s="1"/>
  <c r="N23" i="7"/>
  <c r="N25" i="7" s="1"/>
  <c r="M23" i="7"/>
  <c r="M25" i="7" s="1"/>
  <c r="L23" i="7"/>
  <c r="L25" i="7" s="1"/>
  <c r="K23" i="7"/>
  <c r="J23" i="7"/>
  <c r="I23" i="7"/>
  <c r="I25" i="7" s="1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J21" i="7"/>
  <c r="I21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G22" i="5"/>
  <c r="G23" i="5"/>
  <c r="G24" i="5"/>
  <c r="G25" i="5"/>
  <c r="G26" i="5"/>
  <c r="G27" i="5"/>
  <c r="G28" i="5"/>
  <c r="G29" i="5"/>
  <c r="G30" i="5"/>
  <c r="G21" i="5"/>
  <c r="G9" i="5"/>
  <c r="G10" i="5"/>
  <c r="G11" i="5"/>
  <c r="G12" i="5"/>
  <c r="G13" i="5"/>
  <c r="G14" i="5"/>
  <c r="G15" i="5"/>
  <c r="G16" i="5"/>
  <c r="G17" i="5"/>
  <c r="G8" i="5"/>
  <c r="I30" i="5"/>
  <c r="I29" i="5"/>
  <c r="I28" i="5"/>
  <c r="I27" i="5"/>
  <c r="I26" i="5"/>
  <c r="I25" i="5"/>
  <c r="I24" i="5"/>
  <c r="I23" i="5"/>
  <c r="I22" i="5"/>
  <c r="I21" i="5"/>
  <c r="I17" i="5"/>
  <c r="I16" i="5"/>
  <c r="I15" i="5"/>
  <c r="I14" i="5"/>
  <c r="I13" i="5"/>
  <c r="I12" i="5"/>
  <c r="I11" i="5"/>
  <c r="I10" i="5"/>
  <c r="I9" i="5"/>
  <c r="I8" i="5"/>
  <c r="AL14" i="9" l="1"/>
  <c r="AX14" i="9"/>
  <c r="BO9" i="9"/>
  <c r="AN15" i="9"/>
  <c r="AZ15" i="9"/>
  <c r="BP6" i="9"/>
  <c r="AO15" i="9"/>
  <c r="BA15" i="9"/>
  <c r="BN8" i="9"/>
  <c r="BP11" i="9"/>
  <c r="BT7" i="9" s="1"/>
  <c r="BT9" i="9" s="1"/>
  <c r="BG15" i="9"/>
  <c r="BH15" i="9"/>
  <c r="AK14" i="9"/>
  <c r="AM15" i="9"/>
  <c r="AY15" i="9"/>
  <c r="BN5" i="9"/>
  <c r="BJ15" i="9"/>
  <c r="AW15" i="9"/>
  <c r="BO7" i="9"/>
  <c r="BP7" i="9"/>
  <c r="BO8" i="9"/>
  <c r="BN6" i="9"/>
  <c r="BN11" i="9"/>
  <c r="BO12" i="9"/>
  <c r="BP12" i="9"/>
  <c r="BN12" i="9"/>
  <c r="BC15" i="9"/>
  <c r="BN13" i="9"/>
  <c r="AR15" i="9"/>
  <c r="BP4" i="9"/>
  <c r="BT6" i="9" s="1"/>
  <c r="BT8" i="9" s="1"/>
  <c r="AP15" i="9"/>
  <c r="AS15" i="9"/>
  <c r="BF14" i="9"/>
  <c r="AQ15" i="9"/>
  <c r="BD15" i="9"/>
  <c r="BN7" i="9"/>
  <c r="BO11" i="9"/>
  <c r="BP8" i="9"/>
  <c r="BO10" i="9"/>
  <c r="BP10" i="9"/>
  <c r="AM14" i="9"/>
  <c r="AV14" i="9"/>
  <c r="BI14" i="9"/>
  <c r="BN9" i="9"/>
  <c r="AT15" i="9"/>
  <c r="BJ14" i="9"/>
  <c r="AY14" i="9"/>
  <c r="AW14" i="9"/>
  <c r="AL15" i="9"/>
  <c r="AX15" i="9"/>
  <c r="BK15" i="9"/>
  <c r="AV15" i="9"/>
  <c r="BP5" i="9"/>
  <c r="BN10" i="9"/>
  <c r="BO13" i="9"/>
  <c r="BK14" i="9"/>
  <c r="BT5" i="9"/>
  <c r="BT4" i="9"/>
  <c r="AK15" i="9"/>
  <c r="AN14" i="9"/>
  <c r="AZ14" i="9"/>
  <c r="BI15" i="9"/>
  <c r="AO14" i="9"/>
  <c r="BA14" i="9"/>
  <c r="BO5" i="9"/>
  <c r="AP14" i="9"/>
  <c r="BC14" i="9"/>
  <c r="AQ14" i="9"/>
  <c r="BD14" i="9"/>
  <c r="AR14" i="9"/>
  <c r="BE14" i="9"/>
  <c r="BO4" i="9"/>
  <c r="AT14" i="9"/>
  <c r="BG14" i="9"/>
  <c r="BE15" i="9"/>
  <c r="BN4" i="9"/>
  <c r="AS14" i="9"/>
  <c r="AU14" i="9"/>
  <c r="BH14" i="9"/>
  <c r="BF15" i="9"/>
  <c r="BR5" i="9" l="1"/>
  <c r="BR7" i="9"/>
  <c r="BR9" i="9" s="1"/>
  <c r="BS4" i="9"/>
  <c r="BS6" i="9"/>
  <c r="BS8" i="9" s="1"/>
  <c r="BS5" i="9"/>
  <c r="BS7" i="9"/>
  <c r="BS9" i="9" s="1"/>
  <c r="BR4" i="9"/>
  <c r="BR6" i="9"/>
  <c r="BR8" i="9" s="1"/>
  <c r="O22" i="3" l="1"/>
  <c r="M22" i="3"/>
  <c r="K22" i="3"/>
  <c r="I22" i="3"/>
  <c r="G22" i="3"/>
  <c r="O21" i="3"/>
  <c r="M21" i="3"/>
  <c r="K21" i="3"/>
  <c r="I21" i="3"/>
  <c r="G21" i="3"/>
  <c r="O20" i="3"/>
  <c r="M20" i="3"/>
  <c r="K20" i="3"/>
  <c r="I20" i="3"/>
  <c r="G20" i="3"/>
  <c r="O19" i="3"/>
  <c r="M19" i="3"/>
  <c r="K19" i="3"/>
  <c r="I19" i="3"/>
  <c r="G19" i="3"/>
  <c r="O18" i="3"/>
  <c r="M18" i="3"/>
  <c r="K18" i="3"/>
  <c r="I18" i="3"/>
  <c r="G18" i="3"/>
  <c r="O17" i="3"/>
  <c r="M17" i="3"/>
  <c r="K17" i="3"/>
  <c r="I17" i="3"/>
  <c r="G17" i="3"/>
  <c r="O16" i="3"/>
  <c r="M16" i="3"/>
  <c r="K16" i="3"/>
  <c r="I16" i="3"/>
  <c r="G16" i="3"/>
  <c r="O14" i="3"/>
  <c r="M14" i="3"/>
  <c r="K14" i="3"/>
  <c r="I14" i="3"/>
  <c r="G14" i="3"/>
  <c r="O13" i="3"/>
  <c r="M13" i="3"/>
  <c r="K13" i="3"/>
  <c r="I13" i="3"/>
  <c r="G13" i="3"/>
  <c r="O12" i="3"/>
  <c r="M12" i="3"/>
  <c r="K12" i="3"/>
  <c r="I12" i="3"/>
  <c r="G12" i="3"/>
  <c r="O11" i="3"/>
  <c r="M11" i="3"/>
  <c r="K11" i="3"/>
  <c r="I11" i="3"/>
  <c r="G11" i="3"/>
  <c r="O10" i="3"/>
  <c r="M10" i="3"/>
  <c r="K10" i="3"/>
  <c r="I10" i="3"/>
  <c r="G10" i="3"/>
  <c r="O9" i="3"/>
  <c r="M9" i="3"/>
  <c r="K9" i="3"/>
  <c r="I9" i="3"/>
  <c r="G9" i="3"/>
  <c r="O8" i="3"/>
  <c r="M8" i="3"/>
  <c r="K8" i="3"/>
  <c r="I8" i="3"/>
  <c r="G8" i="3"/>
  <c r="O22" i="1"/>
  <c r="M22" i="1"/>
  <c r="K22" i="1"/>
  <c r="I22" i="1"/>
  <c r="G22" i="1"/>
  <c r="O21" i="1"/>
  <c r="M21" i="1"/>
  <c r="K21" i="1"/>
  <c r="I21" i="1"/>
  <c r="G21" i="1"/>
  <c r="O20" i="1"/>
  <c r="M20" i="1"/>
  <c r="K20" i="1"/>
  <c r="I20" i="1"/>
  <c r="G20" i="1"/>
  <c r="O19" i="1"/>
  <c r="M19" i="1"/>
  <c r="K19" i="1"/>
  <c r="I19" i="1"/>
  <c r="G19" i="1"/>
  <c r="O18" i="1"/>
  <c r="M18" i="1"/>
  <c r="K18" i="1"/>
  <c r="I18" i="1"/>
  <c r="G18" i="1"/>
  <c r="O17" i="1"/>
  <c r="M17" i="1"/>
  <c r="K17" i="1"/>
  <c r="I17" i="1"/>
  <c r="G17" i="1"/>
  <c r="O16" i="1"/>
  <c r="M16" i="1"/>
  <c r="K16" i="1"/>
  <c r="I16" i="1"/>
  <c r="G16" i="1"/>
  <c r="O13" i="1"/>
  <c r="M13" i="1"/>
  <c r="K13" i="1"/>
  <c r="I13" i="1"/>
  <c r="G13" i="1"/>
  <c r="O12" i="1"/>
  <c r="M12" i="1"/>
  <c r="K12" i="1"/>
  <c r="I12" i="1"/>
  <c r="G12" i="1"/>
  <c r="O11" i="1"/>
  <c r="M11" i="1"/>
  <c r="K11" i="1"/>
  <c r="I11" i="1"/>
  <c r="G11" i="1"/>
  <c r="O10" i="1"/>
  <c r="M10" i="1"/>
  <c r="K10" i="1"/>
  <c r="I10" i="1"/>
  <c r="G10" i="1"/>
  <c r="O9" i="1"/>
  <c r="M9" i="1"/>
  <c r="K9" i="1"/>
  <c r="I9" i="1"/>
  <c r="G9" i="1"/>
  <c r="O8" i="1"/>
  <c r="M8" i="1"/>
  <c r="K8" i="1"/>
  <c r="I8" i="1"/>
  <c r="G8" i="1"/>
  <c r="O7" i="1"/>
  <c r="M7" i="1"/>
  <c r="K7" i="1"/>
  <c r="I7" i="1"/>
  <c r="G7" i="1"/>
</calcChain>
</file>

<file path=xl/sharedStrings.xml><?xml version="1.0" encoding="utf-8"?>
<sst xmlns="http://schemas.openxmlformats.org/spreadsheetml/2006/main" count="1073" uniqueCount="291">
  <si>
    <t>Food 24 h</t>
  </si>
  <si>
    <t>Food 2 h</t>
  </si>
  <si>
    <t>Food 4 h</t>
  </si>
  <si>
    <t>Food 8 h</t>
  </si>
  <si>
    <t>Food 1 h</t>
  </si>
  <si>
    <t>CHOW DIET</t>
  </si>
  <si>
    <t>Body weight</t>
  </si>
  <si>
    <t>Initial Food</t>
  </si>
  <si>
    <t>Food Intake</t>
  </si>
  <si>
    <t>Vehicle</t>
  </si>
  <si>
    <t>CVN45502</t>
  </si>
  <si>
    <t>Date</t>
  </si>
  <si>
    <t>December 30/3rd 2022</t>
  </si>
  <si>
    <t>Experiment</t>
  </si>
  <si>
    <t>Mixed in peanut butter</t>
  </si>
  <si>
    <t xml:space="preserve">Training </t>
  </si>
  <si>
    <t>5 days prior to treatment</t>
  </si>
  <si>
    <t>Feeding after CVN45502 Treatment (30mg/kg)</t>
  </si>
  <si>
    <t>Chow diet acute feeding</t>
  </si>
  <si>
    <t>DIETARY STATE</t>
  </si>
  <si>
    <t xml:space="preserve">Food </t>
  </si>
  <si>
    <t>HFD</t>
  </si>
  <si>
    <t>Mouse ID</t>
  </si>
  <si>
    <t>Saline</t>
  </si>
  <si>
    <t>BAT after 3 days of treatment with CVN45502</t>
  </si>
  <si>
    <t>BAT Temperature</t>
  </si>
  <si>
    <t>Measurement</t>
  </si>
  <si>
    <t>IPT-300 transponders</t>
  </si>
  <si>
    <t>Leptin</t>
  </si>
  <si>
    <t xml:space="preserve">Assessment </t>
  </si>
  <si>
    <t>Food 24h</t>
  </si>
  <si>
    <t>CVN45502 chow and hfd groups</t>
  </si>
  <si>
    <t>30mg/kg in PB</t>
  </si>
  <si>
    <t>Sleep assay</t>
  </si>
  <si>
    <t>April 29th 2022</t>
  </si>
  <si>
    <t>Equipment</t>
  </si>
  <si>
    <t>TSE Homecage metabolic system</t>
  </si>
  <si>
    <t xml:space="preserve">HFD </t>
  </si>
  <si>
    <t>16weeks 45%</t>
  </si>
  <si>
    <t>Control</t>
  </si>
  <si>
    <t>16 weeks chow diet fed contros</t>
  </si>
  <si>
    <t xml:space="preserve">Leptin Dose </t>
  </si>
  <si>
    <t>1 injection</t>
  </si>
  <si>
    <t>5mg/kg</t>
  </si>
  <si>
    <t>24h food</t>
  </si>
  <si>
    <t>Weight</t>
  </si>
  <si>
    <t>Chow</t>
  </si>
  <si>
    <t xml:space="preserve">Sleep </t>
  </si>
  <si>
    <t>% time sleeping</t>
  </si>
  <si>
    <t>Mouse</t>
  </si>
  <si>
    <t>Body Weight (g)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</si>
  <si>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</si>
  <si>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</si>
  <si>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</si>
  <si>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</si>
  <si>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</si>
  <si>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</si>
  <si>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</si>
  <si>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</si>
  <si>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</si>
  <si>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</si>
  <si>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</si>
  <si>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</si>
  <si>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</si>
  <si>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</si>
  <si>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</si>
  <si>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</si>
  <si>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</si>
  <si>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</si>
  <si>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</si>
  <si>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</si>
  <si>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</si>
  <si>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</si>
  <si>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</si>
  <si>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</si>
  <si>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</si>
  <si>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</si>
  <si>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</si>
  <si>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</si>
  <si>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</si>
  <si>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</si>
  <si>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</si>
  <si>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Day 32</t>
  </si>
  <si>
    <t>Day 33</t>
  </si>
  <si>
    <t>Day 34</t>
  </si>
  <si>
    <t>Day 35</t>
  </si>
  <si>
    <t>Average</t>
  </si>
  <si>
    <t>St. Dev.</t>
  </si>
  <si>
    <t>mean t</t>
  </si>
  <si>
    <t>mean c</t>
  </si>
  <si>
    <t>stdev t</t>
  </si>
  <si>
    <t>stdev c</t>
  </si>
  <si>
    <t>sem t</t>
  </si>
  <si>
    <t>sem c</t>
  </si>
  <si>
    <t>Manual counts</t>
  </si>
  <si>
    <t>in grey days utilized for curves</t>
  </si>
  <si>
    <t>Notes</t>
  </si>
  <si>
    <t>first 5 days habituation</t>
  </si>
  <si>
    <t>Pre treatment</t>
  </si>
  <si>
    <t>Treatment</t>
  </si>
  <si>
    <t>Post Treatment</t>
  </si>
  <si>
    <t>Body weight Chow</t>
  </si>
  <si>
    <t xml:space="preserve">CVN45502 chow </t>
  </si>
  <si>
    <t xml:space="preserve">CVN45502 HFD </t>
  </si>
  <si>
    <t>Body weight HFD</t>
  </si>
  <si>
    <t>Habituation phase</t>
  </si>
  <si>
    <t>Vehicle phase</t>
  </si>
  <si>
    <t>Drug phase</t>
  </si>
  <si>
    <t>*last night drug was given*</t>
  </si>
  <si>
    <t>March 4th - April 11th 2021</t>
  </si>
  <si>
    <t>Body weight Gain Chow</t>
  </si>
  <si>
    <t>Pretreatment Phase</t>
  </si>
  <si>
    <t>Treatment Phase</t>
  </si>
  <si>
    <t>Post-treatment phase</t>
  </si>
  <si>
    <t>Mouse Id</t>
  </si>
  <si>
    <t>Food Weight (g)</t>
  </si>
  <si>
    <t>Food Intake (g)</t>
  </si>
  <si>
    <t>DAY 18 REPLACEMENT FOOD</t>
  </si>
  <si>
    <t>DAY 25 REPLACEMENT FOOD</t>
  </si>
  <si>
    <t>DAY 29 Replacement food</t>
  </si>
  <si>
    <t>DAY 32 REPLACEMENT FOOD</t>
  </si>
  <si>
    <t>Average VEH</t>
  </si>
  <si>
    <t>AVERAGE T</t>
  </si>
  <si>
    <t>AVERAGE VEH</t>
  </si>
  <si>
    <t>AVERAGE FOOD INTAKE VEH</t>
  </si>
  <si>
    <t>N/a</t>
  </si>
  <si>
    <t>chow T</t>
  </si>
  <si>
    <t>chow C</t>
  </si>
  <si>
    <t>Average:</t>
  </si>
  <si>
    <t>All food + cages replaced this day</t>
  </si>
  <si>
    <t>All food replaced this day</t>
  </si>
  <si>
    <t>** Day 12 replaced 3 with 35.1 g of new food due to shredding**</t>
  </si>
  <si>
    <t>5 and 6 were found on 6 side of cage on day 17</t>
  </si>
  <si>
    <t>Orange color means food was replaced the day before so food intake formula was adjusted</t>
  </si>
  <si>
    <t>Mouse 6 food was not written</t>
  </si>
  <si>
    <t>replaced 11 with 22.0 g food</t>
  </si>
  <si>
    <t>replaced 12 with 16.1 g food</t>
  </si>
  <si>
    <t>missing measurement</t>
  </si>
  <si>
    <t>food measurement issue</t>
  </si>
  <si>
    <t>Sponsor Id:</t>
  </si>
  <si>
    <t xml:space="preserve">Cerevance </t>
  </si>
  <si>
    <t>Sponsor Study Id:</t>
  </si>
  <si>
    <t>Plasma after CVN45502 Treatment (30mg/kg)</t>
  </si>
  <si>
    <t>Compound Id:</t>
  </si>
  <si>
    <t xml:space="preserve">CVN45502 </t>
  </si>
  <si>
    <t xml:space="preserve">Summary of Mouse Plasma Sample Concentrations </t>
  </si>
  <si>
    <t>Group 1 Chow Diet</t>
  </si>
  <si>
    <t>Animal ID</t>
  </si>
  <si>
    <t>Mean</t>
  </si>
  <si>
    <t>SD</t>
  </si>
  <si>
    <t>%CV</t>
  </si>
  <si>
    <t>30 mg/kg</t>
  </si>
  <si>
    <t>Group 2 HFD</t>
  </si>
  <si>
    <t>Sponsor Study  Id:</t>
  </si>
  <si>
    <t xml:space="preserve">Summary of Calibration Standard Back-Calculated Concentrations </t>
  </si>
  <si>
    <t>STD1</t>
  </si>
  <si>
    <t>STD2</t>
  </si>
  <si>
    <t>STD3</t>
  </si>
  <si>
    <t>STD4</t>
  </si>
  <si>
    <t>STD5</t>
  </si>
  <si>
    <t>STD6</t>
  </si>
  <si>
    <t>STD7</t>
  </si>
  <si>
    <t>STD8</t>
  </si>
  <si>
    <t>STD9</t>
  </si>
  <si>
    <t>STD10</t>
  </si>
  <si>
    <t>Analytical</t>
  </si>
  <si>
    <t>Nominal Concentration (ng/mL)</t>
  </si>
  <si>
    <t>Assay Date</t>
  </si>
  <si>
    <t>Run Number</t>
  </si>
  <si>
    <t>B01</t>
  </si>
  <si>
    <t>%Bias</t>
  </si>
  <si>
    <t xml:space="preserve">n </t>
  </si>
  <si>
    <t>Study Information</t>
  </si>
  <si>
    <t>Sponsor ID:</t>
  </si>
  <si>
    <t>Sponsor Study ID:</t>
  </si>
  <si>
    <t>Compound ID:</t>
  </si>
  <si>
    <t>Charles River Study ID:</t>
  </si>
  <si>
    <t>BKTA-0001-DB-AB</t>
  </si>
  <si>
    <t>Assay Type:</t>
  </si>
  <si>
    <t>RGA Level 1</t>
  </si>
  <si>
    <t>Sample Processing</t>
  </si>
  <si>
    <r>
      <t>Extraction Volume (</t>
    </r>
    <r>
      <rPr>
        <sz val="10"/>
        <color indexed="8"/>
        <rFont val="Arial"/>
        <family val="2"/>
      </rPr>
      <t>µ</t>
    </r>
    <r>
      <rPr>
        <sz val="8.5"/>
        <color indexed="8"/>
        <rFont val="Arial"/>
        <family val="2"/>
      </rPr>
      <t>L):</t>
    </r>
  </si>
  <si>
    <t>50 µL</t>
  </si>
  <si>
    <t>Extraction Method:</t>
  </si>
  <si>
    <t>Protein Precipitation</t>
  </si>
  <si>
    <t>Sample Analysis</t>
  </si>
  <si>
    <t>LC Conditions</t>
  </si>
  <si>
    <t>Column Id. &amp; Dimensions:</t>
  </si>
  <si>
    <t>Waters Acquity BEH C18 50x2.1mm, 1.7µm</t>
  </si>
  <si>
    <t>Time (min)</t>
  </si>
  <si>
    <t>% MPB</t>
  </si>
  <si>
    <t>Flow (µL/min)</t>
  </si>
  <si>
    <r>
      <t>Temperature (</t>
    </r>
    <r>
      <rPr>
        <vertAlign val="superscript"/>
        <sz val="10"/>
        <color indexed="8"/>
        <rFont val="Arial"/>
        <family val="2"/>
      </rPr>
      <t>o</t>
    </r>
    <r>
      <rPr>
        <sz val="10"/>
        <color indexed="8"/>
        <rFont val="Arial"/>
        <family val="2"/>
      </rPr>
      <t>C)</t>
    </r>
  </si>
  <si>
    <t>50</t>
  </si>
  <si>
    <t>0.00</t>
  </si>
  <si>
    <t>40</t>
  </si>
  <si>
    <t>800</t>
  </si>
  <si>
    <t>Mobile Phase A:</t>
  </si>
  <si>
    <t>5:95:0.1 Acetonitrile:Water:Formic Acid</t>
  </si>
  <si>
    <t>0.20</t>
  </si>
  <si>
    <t>Mobile Phase B:</t>
  </si>
  <si>
    <t>50:50:0.1 Acetonitrile:Methanol:Formic Acid</t>
  </si>
  <si>
    <t>1.20</t>
  </si>
  <si>
    <t>80</t>
  </si>
  <si>
    <t>1.30</t>
  </si>
  <si>
    <t>95</t>
  </si>
  <si>
    <t>1.70</t>
  </si>
  <si>
    <t>1.80</t>
  </si>
  <si>
    <t>2.00</t>
  </si>
  <si>
    <t>MS Conditions</t>
  </si>
  <si>
    <t>MS/MS:</t>
  </si>
  <si>
    <t>API-6500+</t>
  </si>
  <si>
    <t>Ionization Method:</t>
  </si>
  <si>
    <t>Electrospray</t>
  </si>
  <si>
    <t>Positive/Negative Ion:</t>
  </si>
  <si>
    <t>Positive</t>
  </si>
  <si>
    <t>Resolution:</t>
  </si>
  <si>
    <t>Unit</t>
  </si>
  <si>
    <r>
      <t>Source Temperature (</t>
    </r>
    <r>
      <rPr>
        <vertAlign val="superscript"/>
        <sz val="10"/>
        <color indexed="8"/>
        <rFont val="Arial"/>
        <family val="2"/>
      </rPr>
      <t>o</t>
    </r>
    <r>
      <rPr>
        <sz val="10"/>
        <color indexed="8"/>
        <rFont val="Arial"/>
        <family val="2"/>
      </rPr>
      <t>C):</t>
    </r>
  </si>
  <si>
    <t>550</t>
  </si>
  <si>
    <t>Transitions (m/z):</t>
  </si>
  <si>
    <t>432.8/270.1 Da</t>
  </si>
  <si>
    <t>Int Std ID:</t>
  </si>
  <si>
    <t>Glyburide</t>
  </si>
  <si>
    <t>494.2/369.1 Da</t>
  </si>
  <si>
    <t>Data Analysis</t>
  </si>
  <si>
    <t>Acceptance Criteria</t>
  </si>
  <si>
    <t>±25% (±30% at LLOQ)</t>
  </si>
  <si>
    <t>Regression Type</t>
  </si>
  <si>
    <t>Linear (1/(x * x))</t>
  </si>
  <si>
    <t>Accepted Curve Range:</t>
  </si>
  <si>
    <t>0.250-5000 ng/mL</t>
  </si>
  <si>
    <t>Carryover</t>
  </si>
  <si>
    <t>&lt;0.10%</t>
  </si>
  <si>
    <t>Additional Comments</t>
  </si>
  <si>
    <t>Study Sample Results</t>
  </si>
  <si>
    <t>Study sample results are acceptable. All samples were analyzed undiluted.</t>
  </si>
  <si>
    <t>Other</t>
  </si>
  <si>
    <t>Sponsor-provided plasma contained analyte peaks at measureable concentrations (approximately 1.5ng/mL). All calibration standards and blanks were prepared in commercially available mouse plasma EDTA  An equivalence QC was prepared in sponsor-provided plasma at 2500 ng/mL which passes acceptance criteria when measured against the calibration curve in commercially available plasma.</t>
  </si>
  <si>
    <t>Approval</t>
  </si>
  <si>
    <t>Scientist/Date:</t>
  </si>
  <si>
    <t>W. Couture 28Apr2021</t>
  </si>
  <si>
    <t>Food intake</t>
  </si>
  <si>
    <t>Average CVN45502</t>
  </si>
  <si>
    <t>Average Vehicle</t>
  </si>
  <si>
    <t>Feeding during treatment (Days 13,20,34)</t>
  </si>
  <si>
    <t>Drug</t>
  </si>
  <si>
    <t>CVN45502 30mg/kg imn PB</t>
  </si>
  <si>
    <t>CVN45502 HFD</t>
  </si>
  <si>
    <t>9.6*</t>
  </si>
  <si>
    <t>Mouse Line</t>
  </si>
  <si>
    <t>Variable</t>
  </si>
  <si>
    <t>Metabolic Cagess</t>
  </si>
  <si>
    <t>Statistics with CalR</t>
  </si>
  <si>
    <t>Locomotor activity</t>
  </si>
  <si>
    <t>Day</t>
  </si>
  <si>
    <t>Night</t>
  </si>
  <si>
    <t>Strain</t>
  </si>
  <si>
    <t>Beam Breaks/hour</t>
  </si>
  <si>
    <t>PB habituation</t>
  </si>
  <si>
    <t>5 days</t>
  </si>
  <si>
    <t>30mg/kg</t>
  </si>
  <si>
    <t>C57Bl6 Chow</t>
  </si>
  <si>
    <t>Chow diet plus CVN45502</t>
  </si>
  <si>
    <t>May 5th 2022</t>
  </si>
  <si>
    <t>C57 Bl6 Saline</t>
  </si>
  <si>
    <t>C57Bl6 CVN45502</t>
  </si>
  <si>
    <t>C57Bl6 CVN45503</t>
  </si>
  <si>
    <t>C57Bl6 CVN45504</t>
  </si>
  <si>
    <t>C57Bl6 CVN45505</t>
  </si>
  <si>
    <t>C57Bl6 CVN45506</t>
  </si>
  <si>
    <t>C57Bl6 CVN45507</t>
  </si>
  <si>
    <t>C57Bl6 CVN45508</t>
  </si>
  <si>
    <t>Locomotor Activity</t>
  </si>
  <si>
    <t>C57Bl6 HFD</t>
  </si>
  <si>
    <t>HFD Saline</t>
  </si>
  <si>
    <t>HFD CVN45502</t>
  </si>
  <si>
    <t>HFD CVN45503</t>
  </si>
  <si>
    <t>HFD CVN45504</t>
  </si>
  <si>
    <t>HFD CVN45505</t>
  </si>
  <si>
    <t>HFD CVN45506</t>
  </si>
  <si>
    <t>HFD CVN45507</t>
  </si>
  <si>
    <t>Oxygen Consumption</t>
  </si>
  <si>
    <t>ml/hour</t>
  </si>
  <si>
    <t>HFD plus CVN45502</t>
  </si>
  <si>
    <t>Chow plus CVN45502</t>
  </si>
  <si>
    <t>CO2 Production</t>
  </si>
  <si>
    <t>CO2 production</t>
  </si>
  <si>
    <t>Oxygen consumption</t>
  </si>
  <si>
    <t>Energy Expenditure</t>
  </si>
  <si>
    <t>kcal/hour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</si>
</sst>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0.0%"/>
    <numFmt numFmtId="166" formatCode="0.000"/>
  </numFmts>
  <fonts count="3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.5"/>
      <color indexed="8"/>
      <name val="Arial"/>
      <family val="2"/>
    </font>
    <font>
      <vertAlign val="superscript"/>
      <sz val="10"/>
      <color indexed="8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FFE699"/>
        <bgColor rgb="FF000000"/>
      </patternFill>
    </fill>
    <fill>
      <patternFill patternType="solid">
        <fgColor rgb="FFFA9D9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45D9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A9D9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</cellStyleXfs>
  <cellXfs count="240">
    <xf numFmtId="0" fontId="0" fillId="0" borderId="0" xfId="0"/>
    <xf numFmtId="0" fontId="4" fillId="0" borderId="1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4" fillId="5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2" fillId="7" borderId="2" xfId="0" applyFont="1" applyFill="1" applyBorder="1"/>
    <xf numFmtId="0" fontId="2" fillId="0" borderId="2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2" fillId="0" borderId="0" xfId="0" applyFont="1"/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2" xfId="0" applyFont="1" applyBorder="1"/>
    <xf numFmtId="0" fontId="12" fillId="0" borderId="0" xfId="0" applyFont="1"/>
    <xf numFmtId="0" fontId="2" fillId="10" borderId="2" xfId="0" applyFont="1" applyFill="1" applyBorder="1"/>
    <xf numFmtId="0" fontId="0" fillId="10" borderId="2" xfId="0" applyFill="1" applyBorder="1"/>
    <xf numFmtId="0" fontId="2" fillId="0" borderId="2" xfId="0" applyFont="1" applyFill="1" applyBorder="1"/>
    <xf numFmtId="0" fontId="0" fillId="0" borderId="2" xfId="0" applyFill="1" applyBorder="1"/>
    <xf numFmtId="0" fontId="13" fillId="0" borderId="2" xfId="0" applyFont="1" applyBorder="1"/>
    <xf numFmtId="15" fontId="13" fillId="0" borderId="2" xfId="0" applyNumberFormat="1" applyFont="1" applyBorder="1"/>
    <xf numFmtId="0" fontId="13" fillId="0" borderId="3" xfId="0" applyFont="1" applyBorder="1"/>
    <xf numFmtId="0" fontId="8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 wrapText="1"/>
    </xf>
    <xf numFmtId="0" fontId="6" fillId="10" borderId="2" xfId="0" applyFont="1" applyFill="1" applyBorder="1" applyAlignment="1">
      <alignment horizontal="center"/>
    </xf>
    <xf numFmtId="0" fontId="14" fillId="0" borderId="2" xfId="0" applyFont="1" applyBorder="1"/>
    <xf numFmtId="0" fontId="6" fillId="11" borderId="2" xfId="0" applyFont="1" applyFill="1" applyBorder="1" applyAlignment="1">
      <alignment horizontal="center"/>
    </xf>
    <xf numFmtId="0" fontId="0" fillId="0" borderId="6" xfId="0" applyBorder="1"/>
    <xf numFmtId="0" fontId="15" fillId="0" borderId="6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3" fillId="12" borderId="6" xfId="0" applyFont="1" applyFill="1" applyBorder="1"/>
    <xf numFmtId="0" fontId="0" fillId="0" borderId="7" xfId="0" applyBorder="1"/>
    <xf numFmtId="0" fontId="13" fillId="13" borderId="6" xfId="0" applyFont="1" applyFill="1" applyBorder="1"/>
    <xf numFmtId="0" fontId="0" fillId="13" borderId="8" xfId="0" applyFill="1" applyBorder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7" borderId="0" xfId="0" applyFont="1" applyFill="1"/>
    <xf numFmtId="0" fontId="16" fillId="14" borderId="6" xfId="0" applyFont="1" applyFill="1" applyBorder="1"/>
    <xf numFmtId="0" fontId="16" fillId="14" borderId="8" xfId="0" applyFont="1" applyFill="1" applyBorder="1"/>
    <xf numFmtId="0" fontId="16" fillId="14" borderId="10" xfId="0" applyFont="1" applyFill="1" applyBorder="1"/>
    <xf numFmtId="0" fontId="16" fillId="7" borderId="2" xfId="0" applyFont="1" applyFill="1" applyBorder="1"/>
    <xf numFmtId="0" fontId="16" fillId="0" borderId="2" xfId="0" applyFont="1" applyFill="1" applyBorder="1"/>
    <xf numFmtId="0" fontId="0" fillId="12" borderId="2" xfId="0" applyFill="1" applyBorder="1"/>
    <xf numFmtId="0" fontId="16" fillId="12" borderId="2" xfId="0" applyFont="1" applyFill="1" applyBorder="1"/>
    <xf numFmtId="0" fontId="16" fillId="0" borderId="2" xfId="0" applyFont="1" applyBorder="1"/>
    <xf numFmtId="0" fontId="0" fillId="0" borderId="8" xfId="0" applyFill="1" applyBorder="1"/>
    <xf numFmtId="0" fontId="15" fillId="0" borderId="12" xfId="0" applyFont="1" applyBorder="1"/>
    <xf numFmtId="0" fontId="2" fillId="0" borderId="8" xfId="0" applyFont="1" applyBorder="1"/>
    <xf numFmtId="0" fontId="2" fillId="0" borderId="6" xfId="0" applyFont="1" applyBorder="1"/>
    <xf numFmtId="0" fontId="0" fillId="15" borderId="0" xfId="0" applyFill="1"/>
    <xf numFmtId="0" fontId="17" fillId="0" borderId="6" xfId="0" applyFont="1" applyBorder="1" applyAlignment="1">
      <alignment wrapText="1"/>
    </xf>
    <xf numFmtId="0" fontId="0" fillId="0" borderId="12" xfId="0" applyBorder="1"/>
    <xf numFmtId="0" fontId="0" fillId="0" borderId="11" xfId="0" applyBorder="1"/>
    <xf numFmtId="0" fontId="15" fillId="0" borderId="8" xfId="0" applyFont="1" applyBorder="1"/>
    <xf numFmtId="0" fontId="2" fillId="15" borderId="0" xfId="0" applyFont="1" applyFill="1"/>
    <xf numFmtId="0" fontId="2" fillId="0" borderId="7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4" xfId="0" applyFont="1" applyBorder="1"/>
    <xf numFmtId="16" fontId="0" fillId="0" borderId="6" xfId="0" applyNumberFormat="1" applyBorder="1"/>
    <xf numFmtId="16" fontId="0" fillId="0" borderId="10" xfId="0" applyNumberFormat="1" applyBorder="1"/>
    <xf numFmtId="16" fontId="0" fillId="0" borderId="9" xfId="0" applyNumberFormat="1" applyBorder="1"/>
    <xf numFmtId="16" fontId="0" fillId="0" borderId="15" xfId="0" applyNumberFormat="1" applyBorder="1"/>
    <xf numFmtId="0" fontId="0" fillId="16" borderId="0" xfId="0" applyFill="1"/>
    <xf numFmtId="0" fontId="0" fillId="16" borderId="6" xfId="0" applyFill="1" applyBorder="1"/>
    <xf numFmtId="0" fontId="0" fillId="17" borderId="6" xfId="0" applyFill="1" applyBorder="1"/>
    <xf numFmtId="0" fontId="0" fillId="18" borderId="6" xfId="0" applyFill="1" applyBorder="1"/>
    <xf numFmtId="0" fontId="18" fillId="0" borderId="6" xfId="0" applyFont="1" applyBorder="1"/>
    <xf numFmtId="0" fontId="18" fillId="0" borderId="8" xfId="0" applyFont="1" applyBorder="1"/>
    <xf numFmtId="0" fontId="0" fillId="0" borderId="6" xfId="0" applyFont="1" applyBorder="1"/>
    <xf numFmtId="0" fontId="0" fillId="0" borderId="8" xfId="0" applyFont="1" applyBorder="1"/>
    <xf numFmtId="0" fontId="15" fillId="0" borderId="7" xfId="0" applyFont="1" applyBorder="1"/>
    <xf numFmtId="0" fontId="15" fillId="0" borderId="2" xfId="0" applyFont="1" applyBorder="1"/>
    <xf numFmtId="2" fontId="2" fillId="0" borderId="6" xfId="0" applyNumberFormat="1" applyFont="1" applyBorder="1"/>
    <xf numFmtId="0" fontId="6" fillId="0" borderId="0" xfId="0" applyFont="1" applyAlignment="1">
      <alignment horizontal="center"/>
    </xf>
    <xf numFmtId="0" fontId="6" fillId="0" borderId="2" xfId="0" applyFont="1" applyBorder="1"/>
    <xf numFmtId="0" fontId="2" fillId="10" borderId="3" xfId="0" applyFont="1" applyFill="1" applyBorder="1"/>
    <xf numFmtId="0" fontId="0" fillId="10" borderId="3" xfId="0" applyFill="1" applyBorder="1"/>
    <xf numFmtId="0" fontId="0" fillId="12" borderId="6" xfId="0" applyFill="1" applyBorder="1"/>
    <xf numFmtId="0" fontId="9" fillId="19" borderId="6" xfId="0" applyFont="1" applyFill="1" applyBorder="1"/>
    <xf numFmtId="0" fontId="16" fillId="7" borderId="6" xfId="0" applyFont="1" applyFill="1" applyBorder="1"/>
    <xf numFmtId="0" fontId="13" fillId="7" borderId="6" xfId="0" applyFont="1" applyFill="1" applyBorder="1"/>
    <xf numFmtId="0" fontId="0" fillId="7" borderId="6" xfId="0" applyFill="1" applyBorder="1"/>
    <xf numFmtId="0" fontId="0" fillId="13" borderId="6" xfId="0" applyFill="1" applyBorder="1"/>
    <xf numFmtId="0" fontId="0" fillId="15" borderId="6" xfId="0" applyFill="1" applyBorder="1"/>
    <xf numFmtId="0" fontId="0" fillId="19" borderId="6" xfId="0" applyFill="1" applyBorder="1"/>
    <xf numFmtId="0" fontId="19" fillId="2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1" fillId="16" borderId="3" xfId="0" applyFont="1" applyFill="1" applyBorder="1" applyAlignment="1">
      <alignment horizontal="center"/>
    </xf>
    <xf numFmtId="0" fontId="21" fillId="16" borderId="2" xfId="0" applyFont="1" applyFill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2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22" fillId="0" borderId="2" xfId="0" applyFont="1" applyBorder="1" applyAlignment="1">
      <alignment horizontal="center" vertical="center"/>
    </xf>
    <xf numFmtId="1" fontId="20" fillId="0" borderId="2" xfId="0" applyNumberFormat="1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0" fontId="22" fillId="0" borderId="0" xfId="0" applyFont="1"/>
    <xf numFmtId="0" fontId="21" fillId="7" borderId="2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/>
    </xf>
    <xf numFmtId="2" fontId="20" fillId="7" borderId="2" xfId="0" applyNumberFormat="1" applyFont="1" applyFill="1" applyBorder="1" applyAlignment="1">
      <alignment horizontal="center"/>
    </xf>
    <xf numFmtId="165" fontId="20" fillId="7" borderId="2" xfId="0" applyNumberFormat="1" applyFont="1" applyFill="1" applyBorder="1" applyAlignment="1">
      <alignment horizontal="center"/>
    </xf>
    <xf numFmtId="0" fontId="20" fillId="7" borderId="0" xfId="0" applyFont="1" applyFill="1" applyAlignment="1">
      <alignment horizontal="center" vertical="center"/>
    </xf>
    <xf numFmtId="0" fontId="13" fillId="7" borderId="2" xfId="0" applyFont="1" applyFill="1" applyBorder="1"/>
    <xf numFmtId="2" fontId="20" fillId="7" borderId="0" xfId="0" applyNumberFormat="1" applyFont="1" applyFill="1" applyAlignment="1">
      <alignment horizontal="center"/>
    </xf>
    <xf numFmtId="165" fontId="20" fillId="7" borderId="0" xfId="0" applyNumberFormat="1" applyFont="1" applyFill="1" applyAlignment="1">
      <alignment horizontal="center"/>
    </xf>
    <xf numFmtId="0" fontId="21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/>
    </xf>
    <xf numFmtId="2" fontId="20" fillId="0" borderId="2" xfId="0" applyNumberFormat="1" applyFont="1" applyFill="1" applyBorder="1" applyAlignment="1">
      <alignment horizontal="center"/>
    </xf>
    <xf numFmtId="165" fontId="20" fillId="0" borderId="2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/>
    </xf>
    <xf numFmtId="0" fontId="13" fillId="0" borderId="2" xfId="0" applyFont="1" applyFill="1" applyBorder="1"/>
    <xf numFmtId="2" fontId="20" fillId="0" borderId="0" xfId="0" applyNumberFormat="1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0" fontId="22" fillId="7" borderId="2" xfId="0" applyFont="1" applyFill="1" applyBorder="1" applyAlignment="1">
      <alignment horizontal="center" vertical="center"/>
    </xf>
    <xf numFmtId="1" fontId="20" fillId="7" borderId="2" xfId="0" applyNumberFormat="1" applyFont="1" applyFill="1" applyBorder="1" applyAlignment="1">
      <alignment horizontal="center"/>
    </xf>
    <xf numFmtId="164" fontId="20" fillId="7" borderId="2" xfId="0" applyNumberFormat="1" applyFont="1" applyFill="1" applyBorder="1" applyAlignment="1">
      <alignment horizontal="center"/>
    </xf>
    <xf numFmtId="0" fontId="22" fillId="7" borderId="0" xfId="0" applyFont="1" applyFill="1"/>
    <xf numFmtId="0" fontId="0" fillId="7" borderId="0" xfId="0" applyFill="1"/>
    <xf numFmtId="0" fontId="23" fillId="20" borderId="0" xfId="0" applyFont="1" applyFill="1" applyAlignment="1">
      <alignment horizontal="left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27" fillId="0" borderId="19" xfId="0" applyFont="1" applyBorder="1" applyAlignment="1">
      <alignment horizontal="center" wrapText="1"/>
    </xf>
    <xf numFmtId="166" fontId="27" fillId="0" borderId="19" xfId="0" applyNumberFormat="1" applyFont="1" applyBorder="1" applyAlignment="1">
      <alignment horizontal="center"/>
    </xf>
    <xf numFmtId="2" fontId="27" fillId="0" borderId="19" xfId="0" applyNumberFormat="1" applyFont="1" applyBorder="1" applyAlignment="1">
      <alignment horizontal="center"/>
    </xf>
    <xf numFmtId="164" fontId="27" fillId="0" borderId="19" xfId="0" applyNumberFormat="1" applyFont="1" applyBorder="1" applyAlignment="1">
      <alignment horizontal="center"/>
    </xf>
    <xf numFmtId="0" fontId="27" fillId="0" borderId="19" xfId="0" applyFont="1" applyBorder="1" applyAlignment="1">
      <alignment horizontal="center"/>
    </xf>
    <xf numFmtId="15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5" fontId="20" fillId="0" borderId="19" xfId="0" applyNumberFormat="1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1" fontId="20" fillId="0" borderId="19" xfId="0" applyNumberFormat="1" applyFont="1" applyBorder="1" applyAlignment="1">
      <alignment horizontal="center"/>
    </xf>
    <xf numFmtId="49" fontId="22" fillId="22" borderId="2" xfId="0" applyNumberFormat="1" applyFont="1" applyFill="1" applyBorder="1"/>
    <xf numFmtId="49" fontId="22" fillId="0" borderId="0" xfId="0" applyNumberFormat="1" applyFont="1"/>
    <xf numFmtId="1" fontId="22" fillId="0" borderId="0" xfId="0" applyNumberFormat="1" applyFont="1"/>
    <xf numFmtId="1" fontId="19" fillId="20" borderId="0" xfId="0" applyNumberFormat="1" applyFont="1" applyFill="1" applyAlignment="1">
      <alignment horizontal="left"/>
    </xf>
    <xf numFmtId="0" fontId="22" fillId="22" borderId="2" xfId="0" applyFont="1" applyFill="1" applyBorder="1"/>
    <xf numFmtId="49" fontId="27" fillId="22" borderId="2" xfId="0" applyNumberFormat="1" applyFont="1" applyFill="1" applyBorder="1"/>
    <xf numFmtId="0" fontId="19" fillId="22" borderId="0" xfId="0" applyFont="1" applyFill="1" applyAlignment="1">
      <alignment horizontal="left"/>
    </xf>
    <xf numFmtId="49" fontId="22" fillId="22" borderId="2" xfId="0" applyNumberFormat="1" applyFont="1" applyFill="1" applyBorder="1" applyAlignment="1">
      <alignment horizontal="right"/>
    </xf>
    <xf numFmtId="49" fontId="20" fillId="0" borderId="2" xfId="2" applyNumberFormat="1" applyFont="1" applyFill="1" applyBorder="1" applyAlignment="1">
      <alignment horizontal="center"/>
    </xf>
    <xf numFmtId="49" fontId="20" fillId="0" borderId="2" xfId="3" applyNumberFormat="1" applyFont="1" applyFill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49" fontId="22" fillId="0" borderId="0" xfId="1" applyNumberFormat="1" applyFont="1" applyFill="1" applyBorder="1" applyAlignment="1">
      <alignment horizontal="left"/>
    </xf>
    <xf numFmtId="49" fontId="22" fillId="22" borderId="2" xfId="0" applyNumberFormat="1" applyFont="1" applyFill="1" applyBorder="1" applyAlignment="1">
      <alignment vertical="center"/>
    </xf>
    <xf numFmtId="0" fontId="31" fillId="0" borderId="2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0" fillId="15" borderId="2" xfId="0" applyFill="1" applyBorder="1"/>
    <xf numFmtId="0" fontId="32" fillId="0" borderId="2" xfId="0" applyFont="1" applyBorder="1"/>
    <xf numFmtId="0" fontId="17" fillId="0" borderId="2" xfId="0" applyFont="1" applyFill="1" applyBorder="1" applyAlignment="1">
      <alignment wrapText="1"/>
    </xf>
    <xf numFmtId="0" fontId="2" fillId="15" borderId="2" xfId="0" applyFont="1" applyFill="1" applyBorder="1"/>
    <xf numFmtId="2" fontId="0" fillId="0" borderId="2" xfId="0" applyNumberFormat="1" applyBorder="1"/>
    <xf numFmtId="0" fontId="0" fillId="7" borderId="2" xfId="0" applyFill="1" applyBorder="1"/>
    <xf numFmtId="0" fontId="5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6" fillId="23" borderId="2" xfId="0" applyFont="1" applyFill="1" applyBorder="1"/>
    <xf numFmtId="0" fontId="16" fillId="0" borderId="2" xfId="0" applyFont="1" applyBorder="1" applyAlignment="1">
      <alignment horizontal="left"/>
    </xf>
    <xf numFmtId="0" fontId="2" fillId="8" borderId="2" xfId="0" applyFont="1" applyFill="1" applyBorder="1"/>
    <xf numFmtId="0" fontId="2" fillId="9" borderId="2" xfId="0" applyFont="1" applyFill="1" applyBorder="1"/>
    <xf numFmtId="0" fontId="16" fillId="24" borderId="2" xfId="0" applyFont="1" applyFill="1" applyBorder="1"/>
    <xf numFmtId="0" fontId="16" fillId="25" borderId="2" xfId="0" applyFont="1" applyFill="1" applyBorder="1"/>
    <xf numFmtId="0" fontId="16" fillId="0" borderId="2" xfId="0" applyFont="1" applyBorder="1" applyAlignment="1">
      <alignment horizontal="center"/>
    </xf>
    <xf numFmtId="0" fontId="34" fillId="23" borderId="2" xfId="0" applyFont="1" applyFill="1" applyBorder="1"/>
    <xf numFmtId="0" fontId="10" fillId="8" borderId="2" xfId="0" applyFont="1" applyFill="1" applyBorder="1"/>
    <xf numFmtId="0" fontId="34" fillId="0" borderId="2" xfId="0" applyFont="1" applyBorder="1" applyAlignment="1">
      <alignment horizontal="left"/>
    </xf>
    <xf numFmtId="0" fontId="10" fillId="9" borderId="2" xfId="0" applyFont="1" applyFill="1" applyBorder="1"/>
    <xf numFmtId="0" fontId="34" fillId="24" borderId="2" xfId="0" applyFont="1" applyFill="1" applyBorder="1"/>
    <xf numFmtId="0" fontId="10" fillId="0" borderId="2" xfId="0" applyFont="1" applyBorder="1"/>
    <xf numFmtId="0" fontId="34" fillId="0" borderId="2" xfId="0" applyFont="1" applyBorder="1"/>
    <xf numFmtId="0" fontId="34" fillId="25" borderId="2" xfId="0" applyFont="1" applyFill="1" applyBorder="1"/>
    <xf numFmtId="49" fontId="20" fillId="0" borderId="1" xfId="0" applyNumberFormat="1" applyFont="1" applyBorder="1" applyAlignment="1">
      <alignment horizontal="left"/>
    </xf>
    <xf numFmtId="49" fontId="20" fillId="0" borderId="16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49" fontId="20" fillId="0" borderId="1" xfId="3" applyNumberFormat="1" applyFont="1" applyFill="1" applyBorder="1" applyAlignment="1">
      <alignment horizontal="left"/>
    </xf>
    <xf numFmtId="49" fontId="20" fillId="0" borderId="16" xfId="3" quotePrefix="1" applyNumberFormat="1" applyFont="1" applyFill="1" applyBorder="1" applyAlignment="1">
      <alignment horizontal="left"/>
    </xf>
    <xf numFmtId="49" fontId="20" fillId="0" borderId="4" xfId="3" quotePrefix="1" applyNumberFormat="1" applyFont="1" applyFill="1" applyBorder="1" applyAlignment="1">
      <alignment horizontal="left"/>
    </xf>
    <xf numFmtId="49" fontId="20" fillId="0" borderId="1" xfId="2" applyNumberFormat="1" applyFont="1" applyFill="1" applyBorder="1" applyAlignment="1">
      <alignment horizontal="left"/>
    </xf>
    <xf numFmtId="49" fontId="20" fillId="0" borderId="16" xfId="2" applyNumberFormat="1" applyFont="1" applyFill="1" applyBorder="1" applyAlignment="1">
      <alignment horizontal="left"/>
    </xf>
    <xf numFmtId="49" fontId="20" fillId="0" borderId="4" xfId="2" applyNumberFormat="1" applyFont="1" applyFill="1" applyBorder="1" applyAlignment="1">
      <alignment horizontal="left"/>
    </xf>
    <xf numFmtId="49" fontId="20" fillId="0" borderId="1" xfId="2" applyNumberFormat="1" applyFont="1" applyFill="1" applyBorder="1" applyAlignment="1">
      <alignment horizontal="left" wrapText="1"/>
    </xf>
    <xf numFmtId="49" fontId="20" fillId="0" borderId="16" xfId="2" applyNumberFormat="1" applyFont="1" applyFill="1" applyBorder="1" applyAlignment="1">
      <alignment horizontal="left" wrapText="1"/>
    </xf>
    <xf numFmtId="49" fontId="20" fillId="0" borderId="4" xfId="2" applyNumberFormat="1" applyFont="1" applyFill="1" applyBorder="1" applyAlignment="1">
      <alignment horizontal="left" wrapText="1"/>
    </xf>
    <xf numFmtId="49" fontId="22" fillId="0" borderId="1" xfId="0" applyNumberFormat="1" applyFont="1" applyBorder="1" applyAlignment="1">
      <alignment vertical="center" wrapText="1"/>
    </xf>
    <xf numFmtId="49" fontId="22" fillId="0" borderId="16" xfId="0" applyNumberFormat="1" applyFont="1" applyBorder="1" applyAlignment="1">
      <alignment vertical="center" wrapText="1"/>
    </xf>
    <xf numFmtId="49" fontId="22" fillId="0" borderId="4" xfId="0" applyNumberFormat="1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20" fillId="0" borderId="16" xfId="0" applyNumberFormat="1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49" fontId="20" fillId="0" borderId="2" xfId="2" applyNumberFormat="1" applyFont="1" applyFill="1" applyBorder="1" applyAlignment="1">
      <alignment horizontal="left" vertical="center"/>
    </xf>
    <xf numFmtId="49" fontId="20" fillId="0" borderId="2" xfId="0" applyNumberFormat="1" applyFont="1" applyBorder="1" applyAlignment="1">
      <alignment horizontal="left" vertical="center"/>
    </xf>
    <xf numFmtId="49" fontId="20" fillId="0" borderId="2" xfId="3" applyNumberFormat="1" applyFont="1" applyFill="1" applyBorder="1" applyAlignment="1">
      <alignment horizontal="left" vertical="center"/>
    </xf>
    <xf numFmtId="49" fontId="20" fillId="0" borderId="1" xfId="3" applyNumberFormat="1" applyFont="1" applyFill="1" applyBorder="1" applyAlignment="1">
      <alignment horizontal="center" vertical="center"/>
    </xf>
    <xf numFmtId="49" fontId="20" fillId="0" borderId="4" xfId="3" applyNumberFormat="1" applyFont="1" applyFill="1" applyBorder="1" applyAlignment="1">
      <alignment horizontal="center" vertical="center"/>
    </xf>
    <xf numFmtId="49" fontId="20" fillId="0" borderId="20" xfId="3" applyNumberFormat="1" applyFont="1" applyFill="1" applyBorder="1" applyAlignment="1">
      <alignment horizontal="center" vertical="center"/>
    </xf>
    <xf numFmtId="49" fontId="20" fillId="0" borderId="5" xfId="3" applyNumberFormat="1" applyFont="1" applyFill="1" applyBorder="1" applyAlignment="1">
      <alignment horizontal="center" vertical="center"/>
    </xf>
    <xf numFmtId="0" fontId="20" fillId="0" borderId="2" xfId="4" applyNumberFormat="1" applyFont="1" applyFill="1" applyBorder="1" applyAlignment="1">
      <alignment horizontal="left" vertical="center"/>
    </xf>
    <xf numFmtId="1" fontId="20" fillId="0" borderId="2" xfId="4" applyNumberFormat="1" applyFont="1" applyFill="1" applyBorder="1" applyAlignment="1">
      <alignment horizontal="left" vertical="center"/>
    </xf>
    <xf numFmtId="49" fontId="20" fillId="0" borderId="2" xfId="4" applyNumberFormat="1" applyFont="1" applyFill="1" applyBorder="1" applyAlignment="1">
      <alignment horizontal="left" vertical="center"/>
    </xf>
    <xf numFmtId="49" fontId="20" fillId="0" borderId="1" xfId="3" applyNumberFormat="1" applyFont="1" applyFill="1" applyBorder="1" applyAlignment="1">
      <alignment horizontal="left" vertical="center"/>
    </xf>
    <xf numFmtId="49" fontId="20" fillId="0" borderId="4" xfId="3" applyNumberFormat="1" applyFont="1" applyFill="1" applyBorder="1" applyAlignment="1">
      <alignment horizontal="left" vertical="center"/>
    </xf>
    <xf numFmtId="0" fontId="23" fillId="20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19" fillId="20" borderId="0" xfId="0" applyFont="1" applyFill="1" applyAlignment="1">
      <alignment horizontal="center"/>
    </xf>
    <xf numFmtId="0" fontId="19" fillId="21" borderId="0" xfId="0" applyFont="1" applyFill="1" applyAlignment="1">
      <alignment horizontal="center"/>
    </xf>
    <xf numFmtId="0" fontId="21" fillId="16" borderId="3" xfId="0" applyFont="1" applyFill="1" applyBorder="1" applyAlignment="1">
      <alignment horizontal="center" vertical="center" wrapText="1"/>
    </xf>
    <xf numFmtId="0" fontId="21" fillId="16" borderId="17" xfId="0" applyFont="1" applyFill="1" applyBorder="1" applyAlignment="1">
      <alignment horizontal="center" vertical="center" wrapText="1"/>
    </xf>
    <xf numFmtId="0" fontId="21" fillId="16" borderId="18" xfId="0" applyFont="1" applyFill="1" applyBorder="1" applyAlignment="1">
      <alignment horizontal="center" vertical="center" wrapText="1"/>
    </xf>
    <xf numFmtId="0" fontId="21" fillId="16" borderId="1" xfId="0" quotePrefix="1" applyFont="1" applyFill="1" applyBorder="1" applyAlignment="1">
      <alignment horizontal="center"/>
    </xf>
    <xf numFmtId="0" fontId="21" fillId="16" borderId="16" xfId="0" quotePrefix="1" applyFont="1" applyFill="1" applyBorder="1" applyAlignment="1">
      <alignment horizontal="center"/>
    </xf>
    <xf numFmtId="0" fontId="21" fillId="16" borderId="4" xfId="0" quotePrefix="1" applyFont="1" applyFill="1" applyBorder="1" applyAlignment="1">
      <alignment horizontal="center"/>
    </xf>
  </cellXfs>
  <cellStyles count="5">
    <cellStyle name="60% - Accent4" xfId="3" builtinId="44"/>
    <cellStyle name="Accent1" xfId="2" builtinId="29"/>
    <cellStyle name="Accent6" xfId="4" builtinId="49"/>
    <cellStyle name="Currency" xfId="1" builtinId="4"/>
    <cellStyle name="Normal" xfId="0" builtinId="0"/>
  </cellStyles>
  <dxfs count="2">
    <dxf>
      <font>
        <b/>
        <i/>
        <color rgb="FF0000FF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/>
        <color rgb="FF0000FF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A45D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125095</xdr:colOff>
      <xdr:row>2</xdr:row>
      <xdr:rowOff>102234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DA476D83-E0AE-D947-ACA6-1D4B1812E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2995" cy="5086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11205</xdr:rowOff>
    </xdr:from>
    <xdr:to>
      <xdr:col>2</xdr:col>
      <xdr:colOff>325120</xdr:colOff>
      <xdr:row>51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A4BC4B-740E-4C45-925E-1C4912D09373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205"/>
          <a:ext cx="2573020" cy="702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125095</xdr:colOff>
      <xdr:row>2</xdr:row>
      <xdr:rowOff>102234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C83C151E-D6B7-3649-996C-9937BE826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2995" cy="5086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11205</xdr:rowOff>
    </xdr:from>
    <xdr:to>
      <xdr:col>2</xdr:col>
      <xdr:colOff>325120</xdr:colOff>
      <xdr:row>51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F29708-6885-9148-BD56-BED3F713867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205"/>
          <a:ext cx="2573020" cy="7025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schneeberger/Desktop/Nature%20Metabolism%20Raw%20Data%20Files/CVN_Studies/BKTA-0001-DB-AB_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und Data Summary"/>
      <sheetName val="Standards and QCs"/>
      <sheetName val="Study Summary"/>
      <sheetName val="BKTA-0001 B01 Raw Dat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41AF-E176-2044-B635-53EA334B5FB0}">
  <dimension ref="B2:Y23"/>
  <sheetViews>
    <sheetView workbookViewId="0">
      <selection activeCell="D6" sqref="D6:D22"/>
    </sheetView>
  </sheetViews>
  <sheetFormatPr baseColWidth="10" defaultRowHeight="16" x14ac:dyDescent="0.2"/>
  <cols>
    <col min="2" max="2" width="14" bestFit="1" customWidth="1"/>
    <col min="3" max="3" width="41" bestFit="1" customWidth="1"/>
    <col min="4" max="4" width="21.1640625" bestFit="1" customWidth="1"/>
    <col min="5" max="5" width="12.1640625" bestFit="1" customWidth="1"/>
  </cols>
  <sheetData>
    <row r="2" spans="2:25" x14ac:dyDescent="0.2">
      <c r="B2" s="10" t="s">
        <v>11</v>
      </c>
      <c r="C2" s="10" t="s">
        <v>12</v>
      </c>
      <c r="D2" s="10" t="s">
        <v>18</v>
      </c>
      <c r="E2" s="10"/>
    </row>
    <row r="3" spans="2:25" x14ac:dyDescent="0.2">
      <c r="B3" s="10" t="s">
        <v>13</v>
      </c>
      <c r="C3" s="10" t="s">
        <v>17</v>
      </c>
      <c r="D3" s="10" t="s">
        <v>14</v>
      </c>
      <c r="E3" s="10"/>
      <c r="M3" s="7"/>
      <c r="N3" s="8"/>
      <c r="O3" s="9"/>
      <c r="P3" s="9"/>
      <c r="Q3" s="8"/>
      <c r="R3" s="9"/>
      <c r="S3" s="8"/>
      <c r="T3" s="9"/>
      <c r="U3" s="8"/>
      <c r="V3" s="9"/>
      <c r="W3" s="8"/>
      <c r="X3" s="9"/>
      <c r="Y3" s="9"/>
    </row>
    <row r="4" spans="2:25" x14ac:dyDescent="0.2">
      <c r="B4" s="10" t="s">
        <v>15</v>
      </c>
      <c r="C4" s="10" t="s">
        <v>16</v>
      </c>
      <c r="D4" s="10"/>
      <c r="E4" s="10"/>
      <c r="M4" s="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2:25" x14ac:dyDescent="0.2">
      <c r="B5" s="2"/>
      <c r="C5" s="2" t="s">
        <v>22</v>
      </c>
      <c r="M5" s="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2:25" x14ac:dyDescent="0.2">
      <c r="B6" s="2" t="s">
        <v>19</v>
      </c>
      <c r="C6" s="4" t="s">
        <v>9</v>
      </c>
      <c r="D6" s="5" t="s">
        <v>6</v>
      </c>
      <c r="E6" s="2" t="s">
        <v>7</v>
      </c>
      <c r="F6" s="2" t="s">
        <v>4</v>
      </c>
      <c r="G6" s="2" t="s">
        <v>8</v>
      </c>
      <c r="H6" s="2" t="s">
        <v>1</v>
      </c>
      <c r="I6" s="2" t="s">
        <v>8</v>
      </c>
      <c r="J6" s="2" t="s">
        <v>2</v>
      </c>
      <c r="K6" s="2" t="s">
        <v>8</v>
      </c>
      <c r="L6" s="2" t="s">
        <v>3</v>
      </c>
      <c r="M6" s="2" t="s">
        <v>8</v>
      </c>
      <c r="N6" s="2" t="s">
        <v>0</v>
      </c>
      <c r="O6" s="2" t="s">
        <v>8</v>
      </c>
      <c r="P6" s="9"/>
      <c r="Q6" s="9"/>
      <c r="R6" s="9"/>
      <c r="S6" s="9"/>
      <c r="T6" s="9"/>
      <c r="U6" s="9"/>
      <c r="V6" s="9"/>
      <c r="W6" s="9"/>
      <c r="X6" s="9"/>
      <c r="Y6" s="9"/>
    </row>
    <row r="7" spans="2:25" x14ac:dyDescent="0.2">
      <c r="B7" s="2" t="s">
        <v>5</v>
      </c>
      <c r="C7" s="6">
        <v>11</v>
      </c>
      <c r="D7" s="5">
        <v>35.6</v>
      </c>
      <c r="E7" s="3">
        <v>70.23</v>
      </c>
      <c r="F7" s="3">
        <v>69.37</v>
      </c>
      <c r="G7" s="3">
        <f t="shared" ref="G7:G13" si="0">E7-F7</f>
        <v>0.85999999999999943</v>
      </c>
      <c r="H7" s="3">
        <v>68.52</v>
      </c>
      <c r="I7" s="3">
        <f>E7-H7</f>
        <v>1.710000000000008</v>
      </c>
      <c r="J7" s="3">
        <v>67.91</v>
      </c>
      <c r="K7" s="3">
        <f>E7-J7</f>
        <v>2.3200000000000074</v>
      </c>
      <c r="L7" s="3">
        <v>67.319999999999993</v>
      </c>
      <c r="M7" s="3">
        <f>E7-L7</f>
        <v>2.9100000000000108</v>
      </c>
      <c r="N7" s="3">
        <v>65.319999999999993</v>
      </c>
      <c r="O7" s="3">
        <f>E7-N7</f>
        <v>4.9100000000000108</v>
      </c>
      <c r="P7" s="9"/>
      <c r="Q7" s="9"/>
      <c r="R7" s="9"/>
      <c r="S7" s="9"/>
      <c r="T7" s="9"/>
      <c r="U7" s="9"/>
      <c r="V7" s="9"/>
      <c r="W7" s="9"/>
      <c r="X7" s="9"/>
      <c r="Y7" s="9"/>
    </row>
    <row r="8" spans="2:25" x14ac:dyDescent="0.2">
      <c r="B8" s="2" t="s">
        <v>5</v>
      </c>
      <c r="C8" s="6">
        <v>12</v>
      </c>
      <c r="D8" s="5">
        <v>36.5</v>
      </c>
      <c r="E8" s="3">
        <v>70.040000000000006</v>
      </c>
      <c r="F8" s="3">
        <v>69.09</v>
      </c>
      <c r="G8" s="3">
        <f t="shared" si="0"/>
        <v>0.95000000000000284</v>
      </c>
      <c r="H8" s="3">
        <v>68.03</v>
      </c>
      <c r="I8" s="3">
        <f t="shared" ref="I8:I13" si="1">E8-H8</f>
        <v>2.0100000000000051</v>
      </c>
      <c r="J8" s="3">
        <v>67.83</v>
      </c>
      <c r="K8" s="3">
        <f t="shared" ref="K8:K13" si="2">E8-J8</f>
        <v>2.210000000000008</v>
      </c>
      <c r="L8" s="3">
        <v>67.5</v>
      </c>
      <c r="M8" s="3">
        <f t="shared" ref="M8:M13" si="3">E8-L8</f>
        <v>2.5400000000000063</v>
      </c>
      <c r="N8" s="3">
        <v>65.78</v>
      </c>
      <c r="O8" s="3">
        <f t="shared" ref="O8:O13" si="4">E8-N8</f>
        <v>4.2600000000000051</v>
      </c>
      <c r="P8" s="9"/>
      <c r="Q8" s="9"/>
      <c r="R8" s="9"/>
      <c r="S8" s="9"/>
      <c r="T8" s="9"/>
      <c r="U8" s="9"/>
      <c r="V8" s="9"/>
      <c r="W8" s="9"/>
      <c r="X8" s="9"/>
      <c r="Y8" s="9"/>
    </row>
    <row r="9" spans="2:25" x14ac:dyDescent="0.2">
      <c r="B9" s="2" t="s">
        <v>5</v>
      </c>
      <c r="C9" s="6">
        <v>13</v>
      </c>
      <c r="D9" s="5">
        <v>39.1</v>
      </c>
      <c r="E9" s="3">
        <v>75.23</v>
      </c>
      <c r="F9" s="3">
        <v>74.349999999999994</v>
      </c>
      <c r="G9" s="3">
        <f t="shared" si="0"/>
        <v>0.88000000000000966</v>
      </c>
      <c r="H9" s="3">
        <v>73.39</v>
      </c>
      <c r="I9" s="3">
        <f t="shared" si="1"/>
        <v>1.8400000000000034</v>
      </c>
      <c r="J9" s="3">
        <v>72.89</v>
      </c>
      <c r="K9" s="3">
        <f t="shared" si="2"/>
        <v>2.3400000000000034</v>
      </c>
      <c r="L9" s="3">
        <v>72.39</v>
      </c>
      <c r="M9" s="3">
        <f t="shared" si="3"/>
        <v>2.8400000000000034</v>
      </c>
      <c r="N9" s="3">
        <v>71.02</v>
      </c>
      <c r="O9" s="3">
        <f t="shared" si="4"/>
        <v>4.210000000000008</v>
      </c>
      <c r="P9" s="9"/>
      <c r="Q9" s="9"/>
      <c r="R9" s="9"/>
      <c r="S9" s="9"/>
      <c r="T9" s="9"/>
      <c r="U9" s="9"/>
      <c r="V9" s="9"/>
      <c r="W9" s="9"/>
      <c r="X9" s="9"/>
      <c r="Y9" s="9"/>
    </row>
    <row r="10" spans="2:25" x14ac:dyDescent="0.2">
      <c r="B10" s="2" t="s">
        <v>5</v>
      </c>
      <c r="C10" s="6">
        <v>14</v>
      </c>
      <c r="D10" s="5">
        <v>32.9</v>
      </c>
      <c r="E10" s="3">
        <v>77.62</v>
      </c>
      <c r="F10" s="3">
        <v>76.72</v>
      </c>
      <c r="G10" s="3">
        <f t="shared" si="0"/>
        <v>0.90000000000000568</v>
      </c>
      <c r="H10" s="3">
        <v>75.55</v>
      </c>
      <c r="I10" s="3">
        <f t="shared" si="1"/>
        <v>2.0700000000000074</v>
      </c>
      <c r="J10" s="3">
        <v>75.06</v>
      </c>
      <c r="K10" s="3">
        <f t="shared" si="2"/>
        <v>2.5600000000000023</v>
      </c>
      <c r="L10" s="3">
        <v>74.239999999999995</v>
      </c>
      <c r="M10" s="3">
        <f t="shared" si="3"/>
        <v>3.3800000000000097</v>
      </c>
      <c r="N10" s="3">
        <v>73.819999999999993</v>
      </c>
      <c r="O10" s="3">
        <f t="shared" si="4"/>
        <v>3.8000000000000114</v>
      </c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2:25" x14ac:dyDescent="0.2">
      <c r="B11" s="2" t="s">
        <v>5</v>
      </c>
      <c r="C11" s="6">
        <v>15</v>
      </c>
      <c r="D11" s="5">
        <v>44.3</v>
      </c>
      <c r="E11" s="3">
        <v>78.44</v>
      </c>
      <c r="F11" s="3">
        <v>77.790000000000006</v>
      </c>
      <c r="G11" s="3">
        <f t="shared" si="0"/>
        <v>0.64999999999999147</v>
      </c>
      <c r="H11" s="3">
        <v>76.09</v>
      </c>
      <c r="I11" s="3">
        <f t="shared" si="1"/>
        <v>2.3499999999999943</v>
      </c>
      <c r="J11" s="3">
        <v>75.86</v>
      </c>
      <c r="K11" s="3">
        <f t="shared" si="2"/>
        <v>2.5799999999999983</v>
      </c>
      <c r="L11" s="3">
        <v>75.67</v>
      </c>
      <c r="M11" s="3">
        <f t="shared" si="3"/>
        <v>2.769999999999996</v>
      </c>
      <c r="N11" s="3">
        <v>74.89</v>
      </c>
      <c r="O11" s="3">
        <f t="shared" si="4"/>
        <v>3.5499999999999972</v>
      </c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2:25" x14ac:dyDescent="0.2">
      <c r="B12" s="2" t="s">
        <v>5</v>
      </c>
      <c r="C12" s="6">
        <v>16</v>
      </c>
      <c r="D12" s="5">
        <v>34.700000000000003</v>
      </c>
      <c r="E12" s="3">
        <v>72.31</v>
      </c>
      <c r="F12" s="3">
        <v>71.47</v>
      </c>
      <c r="G12" s="3">
        <f t="shared" si="0"/>
        <v>0.84000000000000341</v>
      </c>
      <c r="H12" s="3">
        <v>70.040000000000006</v>
      </c>
      <c r="I12" s="3">
        <f t="shared" si="1"/>
        <v>2.269999999999996</v>
      </c>
      <c r="J12" s="3">
        <v>69.38</v>
      </c>
      <c r="K12" s="3">
        <f t="shared" si="2"/>
        <v>2.9300000000000068</v>
      </c>
      <c r="L12" s="3">
        <v>68.72</v>
      </c>
      <c r="M12" s="3">
        <f t="shared" si="3"/>
        <v>3.5900000000000034</v>
      </c>
      <c r="N12" s="3">
        <v>68.09</v>
      </c>
      <c r="O12" s="3">
        <f t="shared" si="4"/>
        <v>4.2199999999999989</v>
      </c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2:25" x14ac:dyDescent="0.2">
      <c r="B13" s="2" t="s">
        <v>5</v>
      </c>
      <c r="C13" s="6">
        <v>17</v>
      </c>
      <c r="D13" s="5">
        <v>37.799999999999997</v>
      </c>
      <c r="E13" s="3">
        <v>70.09</v>
      </c>
      <c r="F13" s="3">
        <v>69.099999999999994</v>
      </c>
      <c r="G13" s="3">
        <f t="shared" si="0"/>
        <v>0.99000000000000909</v>
      </c>
      <c r="H13" s="3">
        <v>68.03</v>
      </c>
      <c r="I13" s="3">
        <f t="shared" si="1"/>
        <v>2.0600000000000023</v>
      </c>
      <c r="J13" s="3">
        <v>67.62</v>
      </c>
      <c r="K13" s="3">
        <f t="shared" si="2"/>
        <v>2.4699999999999989</v>
      </c>
      <c r="L13" s="3">
        <v>67.05</v>
      </c>
      <c r="M13" s="3">
        <f t="shared" si="3"/>
        <v>3.0400000000000063</v>
      </c>
      <c r="N13" s="3">
        <v>66.05</v>
      </c>
      <c r="O13" s="3">
        <f t="shared" si="4"/>
        <v>4.0400000000000063</v>
      </c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2:25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2:25" x14ac:dyDescent="0.2">
      <c r="B15" s="2" t="s">
        <v>19</v>
      </c>
      <c r="C15" s="4" t="s">
        <v>10</v>
      </c>
      <c r="D15" s="5" t="s">
        <v>6</v>
      </c>
      <c r="E15" s="2" t="s">
        <v>7</v>
      </c>
      <c r="F15" s="2" t="s">
        <v>4</v>
      </c>
      <c r="G15" s="2" t="s">
        <v>8</v>
      </c>
      <c r="H15" s="2" t="s">
        <v>1</v>
      </c>
      <c r="I15" s="2" t="s">
        <v>8</v>
      </c>
      <c r="J15" s="2" t="s">
        <v>2</v>
      </c>
      <c r="K15" s="2" t="s">
        <v>8</v>
      </c>
      <c r="L15" s="2" t="s">
        <v>3</v>
      </c>
      <c r="M15" s="2" t="s">
        <v>8</v>
      </c>
      <c r="N15" s="2" t="s">
        <v>0</v>
      </c>
      <c r="O15" s="2" t="s">
        <v>8</v>
      </c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2:25" x14ac:dyDescent="0.2">
      <c r="B16" s="2" t="s">
        <v>5</v>
      </c>
      <c r="C16" s="6">
        <v>11</v>
      </c>
      <c r="D16" s="5">
        <v>35.4</v>
      </c>
      <c r="E16" s="3">
        <v>65.319999999999993</v>
      </c>
      <c r="F16" s="3">
        <v>64.56</v>
      </c>
      <c r="G16" s="3">
        <f>E16-F16</f>
        <v>0.75999999999999091</v>
      </c>
      <c r="H16" s="3">
        <v>64.03</v>
      </c>
      <c r="I16" s="3">
        <f>E16-H16</f>
        <v>1.289999999999992</v>
      </c>
      <c r="J16" s="3">
        <v>62.79</v>
      </c>
      <c r="K16" s="3">
        <f>E16-J16</f>
        <v>2.529999999999994</v>
      </c>
      <c r="L16" s="3">
        <v>61.92</v>
      </c>
      <c r="M16" s="3">
        <f>E16-L16</f>
        <v>3.3999999999999915</v>
      </c>
      <c r="N16" s="3">
        <v>60.55</v>
      </c>
      <c r="O16" s="3">
        <f>E16-N16</f>
        <v>4.769999999999996</v>
      </c>
    </row>
    <row r="17" spans="2:15" x14ac:dyDescent="0.2">
      <c r="B17" s="2" t="s">
        <v>5</v>
      </c>
      <c r="C17" s="6">
        <v>12</v>
      </c>
      <c r="D17" s="5">
        <v>36.299999999999997</v>
      </c>
      <c r="E17" s="3">
        <v>65.78</v>
      </c>
      <c r="F17" s="3">
        <v>65.09</v>
      </c>
      <c r="G17" s="3">
        <f t="shared" ref="G17:G22" si="5">E17-F17</f>
        <v>0.68999999999999773</v>
      </c>
      <c r="H17" s="3">
        <v>64.08</v>
      </c>
      <c r="I17" s="3">
        <f t="shared" ref="I17:I22" si="6">E17-H17</f>
        <v>1.7000000000000028</v>
      </c>
      <c r="J17" s="3">
        <v>63.43</v>
      </c>
      <c r="K17" s="3">
        <f t="shared" ref="K17:K22" si="7">E17-J17</f>
        <v>2.3500000000000014</v>
      </c>
      <c r="L17" s="3">
        <v>62.67</v>
      </c>
      <c r="M17" s="3">
        <f t="shared" ref="M17:M22" si="8">E17-L17</f>
        <v>3.1099999999999994</v>
      </c>
      <c r="N17" s="3">
        <v>61.32</v>
      </c>
      <c r="O17" s="3">
        <f t="shared" ref="O17:O22" si="9">E17-N17</f>
        <v>4.4600000000000009</v>
      </c>
    </row>
    <row r="18" spans="2:15" x14ac:dyDescent="0.2">
      <c r="B18" s="2" t="s">
        <v>5</v>
      </c>
      <c r="C18" s="6">
        <v>13</v>
      </c>
      <c r="D18" s="5">
        <v>39.4</v>
      </c>
      <c r="E18" s="3">
        <v>71.02</v>
      </c>
      <c r="F18" s="3">
        <v>70.34</v>
      </c>
      <c r="G18" s="3">
        <f t="shared" si="5"/>
        <v>0.67999999999999261</v>
      </c>
      <c r="H18" s="3">
        <v>69.67</v>
      </c>
      <c r="I18" s="3">
        <f t="shared" si="6"/>
        <v>1.3499999999999943</v>
      </c>
      <c r="J18" s="3">
        <v>68.89</v>
      </c>
      <c r="K18" s="3">
        <f t="shared" si="7"/>
        <v>2.1299999999999955</v>
      </c>
      <c r="L18" s="3">
        <v>68.42</v>
      </c>
      <c r="M18" s="3">
        <f t="shared" si="8"/>
        <v>2.5999999999999943</v>
      </c>
      <c r="N18" s="3">
        <v>67.709999999999994</v>
      </c>
      <c r="O18" s="3">
        <f t="shared" si="9"/>
        <v>3.3100000000000023</v>
      </c>
    </row>
    <row r="19" spans="2:15" x14ac:dyDescent="0.2">
      <c r="B19" s="2" t="s">
        <v>5</v>
      </c>
      <c r="C19" s="6">
        <v>14</v>
      </c>
      <c r="D19" s="5">
        <v>32.9</v>
      </c>
      <c r="E19" s="3">
        <v>73.819999999999993</v>
      </c>
      <c r="F19" s="3">
        <v>73.11</v>
      </c>
      <c r="G19" s="3">
        <f t="shared" si="5"/>
        <v>0.70999999999999375</v>
      </c>
      <c r="H19" s="3">
        <v>72.08</v>
      </c>
      <c r="I19" s="3">
        <f t="shared" si="6"/>
        <v>1.7399999999999949</v>
      </c>
      <c r="J19" s="3">
        <v>71.33</v>
      </c>
      <c r="K19" s="3">
        <f t="shared" si="7"/>
        <v>2.4899999999999949</v>
      </c>
      <c r="L19" s="3">
        <v>70.92</v>
      </c>
      <c r="M19" s="3">
        <f t="shared" si="8"/>
        <v>2.8999999999999915</v>
      </c>
      <c r="N19" s="3">
        <v>69.52</v>
      </c>
      <c r="O19" s="3">
        <f t="shared" si="9"/>
        <v>4.2999999999999972</v>
      </c>
    </row>
    <row r="20" spans="2:15" x14ac:dyDescent="0.2">
      <c r="B20" s="2" t="s">
        <v>5</v>
      </c>
      <c r="C20" s="6">
        <v>15</v>
      </c>
      <c r="D20" s="5">
        <v>44</v>
      </c>
      <c r="E20" s="3">
        <v>74.89</v>
      </c>
      <c r="F20" s="3">
        <v>74.209999999999994</v>
      </c>
      <c r="G20" s="3">
        <f t="shared" si="5"/>
        <v>0.68000000000000682</v>
      </c>
      <c r="H20" s="3">
        <v>73.88</v>
      </c>
      <c r="I20" s="3">
        <f t="shared" si="6"/>
        <v>1.0100000000000051</v>
      </c>
      <c r="J20" s="3">
        <v>73.45</v>
      </c>
      <c r="K20" s="3">
        <f t="shared" si="7"/>
        <v>1.4399999999999977</v>
      </c>
      <c r="L20" s="3">
        <v>72.89</v>
      </c>
      <c r="M20" s="3">
        <f t="shared" si="8"/>
        <v>2</v>
      </c>
      <c r="N20" s="3">
        <v>72.040000000000006</v>
      </c>
      <c r="O20" s="3">
        <f t="shared" si="9"/>
        <v>2.8499999999999943</v>
      </c>
    </row>
    <row r="21" spans="2:15" x14ac:dyDescent="0.2">
      <c r="B21" s="2" t="s">
        <v>5</v>
      </c>
      <c r="C21" s="6">
        <v>16</v>
      </c>
      <c r="D21" s="5">
        <v>34.5</v>
      </c>
      <c r="E21" s="3">
        <v>68.09</v>
      </c>
      <c r="F21" s="3">
        <v>67.23</v>
      </c>
      <c r="G21" s="3">
        <f t="shared" si="5"/>
        <v>0.85999999999999943</v>
      </c>
      <c r="H21" s="3">
        <v>65.98</v>
      </c>
      <c r="I21" s="3">
        <f t="shared" si="6"/>
        <v>2.1099999999999994</v>
      </c>
      <c r="J21" s="3">
        <v>65.510000000000005</v>
      </c>
      <c r="K21" s="3">
        <f t="shared" si="7"/>
        <v>2.5799999999999983</v>
      </c>
      <c r="L21" s="3">
        <v>65.02</v>
      </c>
      <c r="M21" s="3">
        <f t="shared" si="8"/>
        <v>3.0700000000000074</v>
      </c>
      <c r="N21" s="3">
        <v>64.010000000000005</v>
      </c>
      <c r="O21" s="3">
        <f t="shared" si="9"/>
        <v>4.0799999999999983</v>
      </c>
    </row>
    <row r="22" spans="2:15" x14ac:dyDescent="0.2">
      <c r="B22" s="2" t="s">
        <v>5</v>
      </c>
      <c r="C22" s="6">
        <v>17</v>
      </c>
      <c r="D22" s="5">
        <v>38.1</v>
      </c>
      <c r="E22" s="3">
        <v>66.05</v>
      </c>
      <c r="F22" s="3">
        <v>65.09</v>
      </c>
      <c r="G22" s="3">
        <f t="shared" si="5"/>
        <v>0.95999999999999375</v>
      </c>
      <c r="H22" s="3">
        <v>64.05</v>
      </c>
      <c r="I22" s="3">
        <f t="shared" si="6"/>
        <v>2</v>
      </c>
      <c r="J22" s="3">
        <v>63.97</v>
      </c>
      <c r="K22" s="3">
        <f t="shared" si="7"/>
        <v>2.0799999999999983</v>
      </c>
      <c r="L22" s="3">
        <v>63.32</v>
      </c>
      <c r="M22" s="3">
        <f t="shared" si="8"/>
        <v>2.7299999999999969</v>
      </c>
      <c r="N22" s="3">
        <v>61.48</v>
      </c>
      <c r="O22" s="3">
        <f t="shared" si="9"/>
        <v>4.57</v>
      </c>
    </row>
    <row r="23" spans="2:15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3570-DF36-5940-B0A2-552784C08FE9}">
  <dimension ref="B2:I13"/>
  <sheetViews>
    <sheetView workbookViewId="0">
      <selection activeCell="B2" sqref="B2:I13"/>
    </sheetView>
  </sheetViews>
  <sheetFormatPr baseColWidth="10" defaultRowHeight="16" x14ac:dyDescent="0.2"/>
  <cols>
    <col min="2" max="2" width="14" bestFit="1" customWidth="1"/>
    <col min="3" max="3" width="40.5" bestFit="1" customWidth="1"/>
    <col min="4" max="4" width="21.1640625" bestFit="1" customWidth="1"/>
    <col min="5" max="5" width="15.6640625" bestFit="1" customWidth="1"/>
    <col min="6" max="6" width="18.6640625" bestFit="1" customWidth="1"/>
    <col min="7" max="9" width="15.6640625" bestFit="1" customWidth="1"/>
  </cols>
  <sheetData>
    <row r="2" spans="2:9" x14ac:dyDescent="0.2">
      <c r="B2" s="10" t="s">
        <v>11</v>
      </c>
      <c r="C2" s="10" t="s">
        <v>12</v>
      </c>
      <c r="D2" s="10" t="s">
        <v>18</v>
      </c>
      <c r="E2" s="10"/>
      <c r="F2" s="10" t="s">
        <v>26</v>
      </c>
    </row>
    <row r="3" spans="2:9" x14ac:dyDescent="0.2">
      <c r="B3" s="10" t="s">
        <v>13</v>
      </c>
      <c r="C3" s="10" t="s">
        <v>24</v>
      </c>
      <c r="D3" s="10" t="s">
        <v>14</v>
      </c>
      <c r="E3" s="10"/>
      <c r="F3" s="10" t="s">
        <v>27</v>
      </c>
    </row>
    <row r="4" spans="2:9" x14ac:dyDescent="0.2">
      <c r="B4" s="10" t="s">
        <v>15</v>
      </c>
      <c r="C4" s="10" t="s">
        <v>16</v>
      </c>
      <c r="D4" s="10"/>
      <c r="E4" s="10"/>
      <c r="F4" s="10"/>
    </row>
    <row r="6" spans="2:9" x14ac:dyDescent="0.2">
      <c r="B6" s="2" t="s">
        <v>19</v>
      </c>
      <c r="C6" s="4" t="s">
        <v>9</v>
      </c>
      <c r="D6" s="11" t="s">
        <v>25</v>
      </c>
      <c r="E6" s="11" t="s">
        <v>25</v>
      </c>
      <c r="F6" s="2" t="s">
        <v>19</v>
      </c>
      <c r="G6" s="4" t="s">
        <v>10</v>
      </c>
      <c r="H6" s="11" t="s">
        <v>25</v>
      </c>
      <c r="I6" s="2" t="s">
        <v>25</v>
      </c>
    </row>
    <row r="7" spans="2:9" x14ac:dyDescent="0.2">
      <c r="B7" s="2" t="s">
        <v>5</v>
      </c>
      <c r="C7" s="6">
        <v>11</v>
      </c>
      <c r="D7" s="6">
        <v>38.1</v>
      </c>
      <c r="E7" s="14">
        <v>38.299999999999997</v>
      </c>
      <c r="F7" s="2" t="s">
        <v>5</v>
      </c>
      <c r="G7" s="6">
        <v>11</v>
      </c>
      <c r="H7" s="6">
        <v>36.6</v>
      </c>
      <c r="I7" s="14">
        <v>36.9</v>
      </c>
    </row>
    <row r="8" spans="2:9" x14ac:dyDescent="0.2">
      <c r="B8" s="2" t="s">
        <v>5</v>
      </c>
      <c r="C8" s="6">
        <v>12</v>
      </c>
      <c r="D8" s="6">
        <v>37.200000000000003</v>
      </c>
      <c r="E8" s="14">
        <v>37.1</v>
      </c>
      <c r="F8" s="2" t="s">
        <v>5</v>
      </c>
      <c r="G8" s="6">
        <v>12</v>
      </c>
      <c r="H8" s="6">
        <v>37.9</v>
      </c>
      <c r="I8" s="14">
        <v>37.9</v>
      </c>
    </row>
    <row r="9" spans="2:9" x14ac:dyDescent="0.2">
      <c r="B9" s="2" t="s">
        <v>5</v>
      </c>
      <c r="C9" s="6">
        <v>13</v>
      </c>
      <c r="D9" s="6">
        <v>38.1</v>
      </c>
      <c r="E9" s="14">
        <v>38</v>
      </c>
      <c r="F9" s="2" t="s">
        <v>5</v>
      </c>
      <c r="G9" s="6">
        <v>13</v>
      </c>
      <c r="H9" s="6">
        <v>38.6</v>
      </c>
      <c r="I9" s="14">
        <v>38.4</v>
      </c>
    </row>
    <row r="10" spans="2:9" x14ac:dyDescent="0.2">
      <c r="B10" s="2" t="s">
        <v>5</v>
      </c>
      <c r="C10" s="6">
        <v>14</v>
      </c>
      <c r="D10" s="6">
        <v>37.1</v>
      </c>
      <c r="E10" s="14">
        <v>36.799999999999997</v>
      </c>
      <c r="F10" s="2" t="s">
        <v>5</v>
      </c>
      <c r="G10" s="6">
        <v>14</v>
      </c>
      <c r="H10" s="6">
        <v>37</v>
      </c>
      <c r="I10" s="14">
        <v>37.200000000000003</v>
      </c>
    </row>
    <row r="11" spans="2:9" x14ac:dyDescent="0.2">
      <c r="B11" s="2" t="s">
        <v>5</v>
      </c>
      <c r="C11" s="6">
        <v>15</v>
      </c>
      <c r="D11" s="6">
        <v>37.299999999999997</v>
      </c>
      <c r="E11" s="14">
        <v>37.5</v>
      </c>
      <c r="F11" s="2" t="s">
        <v>5</v>
      </c>
      <c r="G11" s="6">
        <v>15</v>
      </c>
      <c r="H11" s="6">
        <v>37.299999999999997</v>
      </c>
      <c r="I11" s="14">
        <v>37.6</v>
      </c>
    </row>
    <row r="12" spans="2:9" x14ac:dyDescent="0.2">
      <c r="B12" s="2" t="s">
        <v>5</v>
      </c>
      <c r="C12" s="6">
        <v>16</v>
      </c>
      <c r="D12" s="6">
        <v>36.4</v>
      </c>
      <c r="E12" s="14">
        <v>36.799999999999997</v>
      </c>
      <c r="F12" s="2" t="s">
        <v>5</v>
      </c>
      <c r="G12" s="6">
        <v>16</v>
      </c>
      <c r="H12" s="6">
        <v>37.6</v>
      </c>
      <c r="I12" s="14">
        <v>37.4</v>
      </c>
    </row>
    <row r="13" spans="2:9" x14ac:dyDescent="0.2">
      <c r="B13" s="2" t="s">
        <v>5</v>
      </c>
      <c r="C13" s="6">
        <v>17</v>
      </c>
      <c r="D13" s="6">
        <v>37.5</v>
      </c>
      <c r="E13" s="14">
        <v>37.799999999999997</v>
      </c>
      <c r="F13" s="2" t="s">
        <v>5</v>
      </c>
      <c r="G13" s="6">
        <v>17</v>
      </c>
      <c r="H13" s="6">
        <v>36.799999999999997</v>
      </c>
      <c r="I13" s="14">
        <v>37.299999999999997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4BE2-EDFF-A54B-9A9A-DF6370955672}">
  <dimension ref="B2:O22"/>
  <sheetViews>
    <sheetView workbookViewId="0">
      <selection activeCell="B2" sqref="B2:D22"/>
    </sheetView>
  </sheetViews>
  <sheetFormatPr baseColWidth="10" defaultRowHeight="16" x14ac:dyDescent="0.2"/>
  <cols>
    <col min="2" max="2" width="14" bestFit="1" customWidth="1"/>
    <col min="3" max="3" width="40.5" bestFit="1" customWidth="1"/>
    <col min="4" max="4" width="21.1640625" bestFit="1" customWidth="1"/>
    <col min="7" max="7" width="10.83203125" bestFit="1" customWidth="1"/>
  </cols>
  <sheetData>
    <row r="2" spans="2:15" x14ac:dyDescent="0.2">
      <c r="B2" s="10" t="s">
        <v>11</v>
      </c>
      <c r="C2" s="10" t="s">
        <v>12</v>
      </c>
      <c r="D2" s="10" t="s">
        <v>18</v>
      </c>
      <c r="E2" s="10"/>
    </row>
    <row r="3" spans="2:15" x14ac:dyDescent="0.2">
      <c r="B3" s="10" t="s">
        <v>13</v>
      </c>
      <c r="C3" s="10" t="s">
        <v>17</v>
      </c>
      <c r="D3" s="10" t="s">
        <v>14</v>
      </c>
      <c r="E3" s="10"/>
    </row>
    <row r="4" spans="2:15" x14ac:dyDescent="0.2">
      <c r="B4" s="10" t="s">
        <v>15</v>
      </c>
      <c r="C4" s="10" t="s">
        <v>16</v>
      </c>
      <c r="D4" s="10"/>
      <c r="E4" s="10"/>
    </row>
    <row r="5" spans="2:15" x14ac:dyDescent="0.2">
      <c r="C5" s="10" t="s">
        <v>9</v>
      </c>
    </row>
    <row r="7" spans="2:15" x14ac:dyDescent="0.2">
      <c r="B7" s="2" t="s">
        <v>19</v>
      </c>
      <c r="C7" s="11" t="s">
        <v>9</v>
      </c>
      <c r="D7" s="5" t="s">
        <v>6</v>
      </c>
      <c r="E7" s="2" t="s">
        <v>7</v>
      </c>
      <c r="F7" s="2" t="s">
        <v>4</v>
      </c>
      <c r="G7" s="2" t="s">
        <v>8</v>
      </c>
      <c r="H7" s="2" t="s">
        <v>1</v>
      </c>
      <c r="I7" s="2" t="s">
        <v>8</v>
      </c>
      <c r="J7" s="2" t="s">
        <v>2</v>
      </c>
      <c r="K7" s="2" t="s">
        <v>8</v>
      </c>
      <c r="L7" s="2" t="s">
        <v>3</v>
      </c>
      <c r="M7" s="2" t="s">
        <v>8</v>
      </c>
      <c r="N7" s="2" t="s">
        <v>0</v>
      </c>
      <c r="O7" s="2" t="s">
        <v>8</v>
      </c>
    </row>
    <row r="8" spans="2:15" x14ac:dyDescent="0.2">
      <c r="B8" s="2" t="s">
        <v>21</v>
      </c>
      <c r="C8" s="4">
        <v>1</v>
      </c>
      <c r="D8" s="5">
        <v>54</v>
      </c>
      <c r="E8" s="3">
        <v>78.45</v>
      </c>
      <c r="F8" s="3">
        <v>78.11</v>
      </c>
      <c r="G8" s="3">
        <f>E8-F8</f>
        <v>0.34000000000000341</v>
      </c>
      <c r="H8" s="3">
        <v>77.56</v>
      </c>
      <c r="I8" s="3">
        <f>E8-H8</f>
        <v>0.89000000000000057</v>
      </c>
      <c r="J8" s="3">
        <v>76.87</v>
      </c>
      <c r="K8" s="3">
        <f>E8-J8</f>
        <v>1.5799999999999983</v>
      </c>
      <c r="L8" s="3">
        <v>75.91</v>
      </c>
      <c r="M8" s="3">
        <f>E8-L8</f>
        <v>2.5400000000000063</v>
      </c>
      <c r="N8" s="3">
        <v>74.209999999999994</v>
      </c>
      <c r="O8" s="3">
        <f>E8-N8</f>
        <v>4.2400000000000091</v>
      </c>
    </row>
    <row r="9" spans="2:15" x14ac:dyDescent="0.2">
      <c r="B9" s="2" t="s">
        <v>21</v>
      </c>
      <c r="C9" s="4">
        <v>2</v>
      </c>
      <c r="D9" s="5">
        <v>51.4</v>
      </c>
      <c r="E9" s="3">
        <v>65.67</v>
      </c>
      <c r="F9" s="3">
        <v>65.209999999999994</v>
      </c>
      <c r="G9" s="3">
        <f t="shared" ref="G9:G14" si="0">E9-F9</f>
        <v>0.46000000000000796</v>
      </c>
      <c r="H9" s="3">
        <v>64.83</v>
      </c>
      <c r="I9" s="3">
        <f t="shared" ref="I9:I14" si="1">E9-H9</f>
        <v>0.84000000000000341</v>
      </c>
      <c r="J9" s="3">
        <v>64.209999999999994</v>
      </c>
      <c r="K9" s="3">
        <f t="shared" ref="K9:K14" si="2">E9-J9</f>
        <v>1.460000000000008</v>
      </c>
      <c r="L9" s="3">
        <v>63.41</v>
      </c>
      <c r="M9" s="3">
        <f t="shared" ref="M9:M14" si="3">E9-L9</f>
        <v>2.2600000000000051</v>
      </c>
      <c r="N9" s="3">
        <v>61.39</v>
      </c>
      <c r="O9" s="3">
        <f t="shared" ref="O9:O14" si="4">E9-N9</f>
        <v>4.2800000000000011</v>
      </c>
    </row>
    <row r="10" spans="2:15" x14ac:dyDescent="0.2">
      <c r="B10" s="2" t="s">
        <v>21</v>
      </c>
      <c r="C10" s="4">
        <v>4</v>
      </c>
      <c r="D10" s="5">
        <v>44.5</v>
      </c>
      <c r="E10" s="3">
        <v>73.81</v>
      </c>
      <c r="F10" s="3">
        <v>73.56</v>
      </c>
      <c r="G10" s="3">
        <f t="shared" si="0"/>
        <v>0.25</v>
      </c>
      <c r="H10" s="3">
        <v>73.12</v>
      </c>
      <c r="I10" s="3">
        <f t="shared" si="1"/>
        <v>0.68999999999999773</v>
      </c>
      <c r="J10" s="3">
        <v>72.87</v>
      </c>
      <c r="K10" s="3">
        <f t="shared" si="2"/>
        <v>0.93999999999999773</v>
      </c>
      <c r="L10" s="3">
        <v>72.06</v>
      </c>
      <c r="M10" s="3">
        <f t="shared" si="3"/>
        <v>1.75</v>
      </c>
      <c r="N10" s="3">
        <v>70.540000000000006</v>
      </c>
      <c r="O10" s="3">
        <f t="shared" si="4"/>
        <v>3.269999999999996</v>
      </c>
    </row>
    <row r="11" spans="2:15" x14ac:dyDescent="0.2">
      <c r="B11" s="2" t="s">
        <v>21</v>
      </c>
      <c r="C11" s="4">
        <v>4</v>
      </c>
      <c r="D11" s="5">
        <v>58.1</v>
      </c>
      <c r="E11" s="3">
        <v>74.52</v>
      </c>
      <c r="F11" s="3">
        <v>74.11</v>
      </c>
      <c r="G11" s="3">
        <f t="shared" si="0"/>
        <v>0.40999999999999659</v>
      </c>
      <c r="H11" s="3">
        <v>73.760000000000005</v>
      </c>
      <c r="I11" s="3">
        <f t="shared" si="1"/>
        <v>0.75999999999999091</v>
      </c>
      <c r="J11" s="3">
        <v>73.22</v>
      </c>
      <c r="K11" s="3">
        <f t="shared" si="2"/>
        <v>1.2999999999999972</v>
      </c>
      <c r="L11" s="3">
        <v>72.34</v>
      </c>
      <c r="M11" s="3">
        <f t="shared" si="3"/>
        <v>2.1799999999999926</v>
      </c>
      <c r="N11" s="3">
        <v>71.42</v>
      </c>
      <c r="O11" s="3">
        <f t="shared" si="4"/>
        <v>3.0999999999999943</v>
      </c>
    </row>
    <row r="12" spans="2:15" x14ac:dyDescent="0.2">
      <c r="B12" s="2" t="s">
        <v>21</v>
      </c>
      <c r="C12" s="4">
        <v>5</v>
      </c>
      <c r="D12" s="5">
        <v>56</v>
      </c>
      <c r="E12" s="3">
        <v>70.34</v>
      </c>
      <c r="F12" s="3">
        <v>69.88</v>
      </c>
      <c r="G12" s="3">
        <f t="shared" si="0"/>
        <v>0.46000000000000796</v>
      </c>
      <c r="H12" s="3">
        <v>69.62</v>
      </c>
      <c r="I12" s="3">
        <f t="shared" si="1"/>
        <v>0.71999999999999886</v>
      </c>
      <c r="J12" s="3">
        <v>69.11</v>
      </c>
      <c r="K12" s="3">
        <f t="shared" si="2"/>
        <v>1.230000000000004</v>
      </c>
      <c r="L12" s="3">
        <v>68.11</v>
      </c>
      <c r="M12" s="3">
        <f t="shared" si="3"/>
        <v>2.230000000000004</v>
      </c>
      <c r="N12" s="3">
        <v>66.819999999999993</v>
      </c>
      <c r="O12" s="3">
        <f t="shared" si="4"/>
        <v>3.5200000000000102</v>
      </c>
    </row>
    <row r="13" spans="2:15" x14ac:dyDescent="0.2">
      <c r="B13" s="2" t="s">
        <v>21</v>
      </c>
      <c r="C13" s="4">
        <v>6</v>
      </c>
      <c r="D13" s="5">
        <v>56.3</v>
      </c>
      <c r="E13" s="3">
        <v>69.86</v>
      </c>
      <c r="F13" s="3">
        <v>69.61</v>
      </c>
      <c r="G13" s="3">
        <f t="shared" si="0"/>
        <v>0.25</v>
      </c>
      <c r="H13" s="3">
        <v>69.41</v>
      </c>
      <c r="I13" s="3">
        <f t="shared" si="1"/>
        <v>0.45000000000000284</v>
      </c>
      <c r="J13" s="3">
        <v>68.790000000000006</v>
      </c>
      <c r="K13" s="3">
        <f t="shared" si="2"/>
        <v>1.0699999999999932</v>
      </c>
      <c r="L13" s="3">
        <v>68.069999999999993</v>
      </c>
      <c r="M13" s="3">
        <f t="shared" si="3"/>
        <v>1.7900000000000063</v>
      </c>
      <c r="N13" s="3">
        <v>66.39</v>
      </c>
      <c r="O13" s="3">
        <f t="shared" si="4"/>
        <v>3.4699999999999989</v>
      </c>
    </row>
    <row r="14" spans="2:15" x14ac:dyDescent="0.2">
      <c r="B14" s="2" t="s">
        <v>21</v>
      </c>
      <c r="C14" s="4">
        <v>7</v>
      </c>
      <c r="D14" s="5">
        <v>51</v>
      </c>
      <c r="E14" s="3">
        <v>67.78</v>
      </c>
      <c r="F14" s="3">
        <v>67.55</v>
      </c>
      <c r="G14" s="3">
        <f t="shared" si="0"/>
        <v>0.23000000000000398</v>
      </c>
      <c r="H14" s="3">
        <v>67.13</v>
      </c>
      <c r="I14" s="3">
        <f t="shared" si="1"/>
        <v>0.65000000000000568</v>
      </c>
      <c r="J14" s="3">
        <v>66.53</v>
      </c>
      <c r="K14" s="3">
        <f t="shared" si="2"/>
        <v>1.25</v>
      </c>
      <c r="L14" s="3">
        <v>65.92</v>
      </c>
      <c r="M14" s="3">
        <f t="shared" si="3"/>
        <v>1.8599999999999994</v>
      </c>
      <c r="N14" s="3">
        <v>63.22</v>
      </c>
      <c r="O14" s="3">
        <f t="shared" si="4"/>
        <v>4.5600000000000023</v>
      </c>
    </row>
    <row r="15" spans="2:15" x14ac:dyDescent="0.2">
      <c r="B15" s="2" t="s">
        <v>19</v>
      </c>
      <c r="C15" s="4" t="s">
        <v>10</v>
      </c>
      <c r="D15" s="5" t="s">
        <v>6</v>
      </c>
      <c r="E15" s="2" t="s">
        <v>7</v>
      </c>
      <c r="F15" s="2" t="s">
        <v>4</v>
      </c>
      <c r="G15" s="2" t="s">
        <v>8</v>
      </c>
      <c r="H15" s="2" t="s">
        <v>1</v>
      </c>
      <c r="I15" s="2" t="s">
        <v>8</v>
      </c>
      <c r="J15" s="2" t="s">
        <v>2</v>
      </c>
      <c r="K15" s="2" t="s">
        <v>8</v>
      </c>
      <c r="L15" s="2" t="s">
        <v>3</v>
      </c>
      <c r="M15" s="2" t="s">
        <v>8</v>
      </c>
      <c r="N15" s="2" t="s">
        <v>0</v>
      </c>
      <c r="O15" s="2" t="s">
        <v>8</v>
      </c>
    </row>
    <row r="16" spans="2:15" x14ac:dyDescent="0.2">
      <c r="B16" s="2" t="s">
        <v>21</v>
      </c>
      <c r="C16" s="4">
        <v>1</v>
      </c>
      <c r="D16" s="1">
        <v>54.2</v>
      </c>
      <c r="E16" s="3">
        <v>74.209999999999994</v>
      </c>
      <c r="F16" s="3">
        <v>73.88</v>
      </c>
      <c r="G16" s="3">
        <f>E16-F16</f>
        <v>0.32999999999999829</v>
      </c>
      <c r="H16" s="3">
        <v>73.540000000000006</v>
      </c>
      <c r="I16" s="3">
        <f>E16-H16</f>
        <v>0.66999999999998749</v>
      </c>
      <c r="J16" s="3">
        <v>72.67</v>
      </c>
      <c r="K16" s="3">
        <f>E16-J16</f>
        <v>1.539999999999992</v>
      </c>
      <c r="L16" s="3">
        <v>71.98</v>
      </c>
      <c r="M16" s="3">
        <f>E16-L16</f>
        <v>2.2299999999999898</v>
      </c>
      <c r="N16" s="3">
        <v>70.45</v>
      </c>
      <c r="O16" s="3">
        <f>E16-N16</f>
        <v>3.7599999999999909</v>
      </c>
    </row>
    <row r="17" spans="2:15" x14ac:dyDescent="0.2">
      <c r="B17" s="2" t="s">
        <v>21</v>
      </c>
      <c r="C17" s="4">
        <v>2</v>
      </c>
      <c r="D17" s="1">
        <v>51.7</v>
      </c>
      <c r="E17" s="3">
        <v>61.39</v>
      </c>
      <c r="F17" s="3">
        <v>60.89</v>
      </c>
      <c r="G17" s="3">
        <f t="shared" ref="G17:G22" si="5">E17-F17</f>
        <v>0.5</v>
      </c>
      <c r="H17" s="3">
        <v>60.79</v>
      </c>
      <c r="I17" s="3">
        <f t="shared" ref="I17:I22" si="6">E17-H17</f>
        <v>0.60000000000000142</v>
      </c>
      <c r="J17" s="3">
        <v>60.33</v>
      </c>
      <c r="K17" s="3">
        <f t="shared" ref="K17:K22" si="7">E17-J17</f>
        <v>1.0600000000000023</v>
      </c>
      <c r="L17" s="3">
        <v>59.22</v>
      </c>
      <c r="M17" s="3">
        <f t="shared" ref="M17:M22" si="8">E17-L17</f>
        <v>2.1700000000000017</v>
      </c>
      <c r="N17" s="3">
        <v>57.21</v>
      </c>
      <c r="O17" s="3">
        <f t="shared" ref="O17:O22" si="9">E17-N17</f>
        <v>4.18</v>
      </c>
    </row>
    <row r="18" spans="2:15" x14ac:dyDescent="0.2">
      <c r="B18" s="2" t="s">
        <v>21</v>
      </c>
      <c r="C18" s="4">
        <v>4</v>
      </c>
      <c r="D18" s="1">
        <v>44.6</v>
      </c>
      <c r="E18" s="3">
        <v>70.540000000000006</v>
      </c>
      <c r="F18" s="3">
        <v>70.02</v>
      </c>
      <c r="G18" s="3">
        <f t="shared" si="5"/>
        <v>0.52000000000001023</v>
      </c>
      <c r="H18" s="3">
        <v>69.89</v>
      </c>
      <c r="I18" s="3">
        <f t="shared" si="6"/>
        <v>0.65000000000000568</v>
      </c>
      <c r="J18" s="3">
        <v>69.58</v>
      </c>
      <c r="K18" s="3">
        <f t="shared" si="7"/>
        <v>0.96000000000000796</v>
      </c>
      <c r="L18" s="3">
        <v>68.37</v>
      </c>
      <c r="M18" s="3">
        <f t="shared" si="8"/>
        <v>2.1700000000000017</v>
      </c>
      <c r="N18" s="3">
        <v>66.790000000000006</v>
      </c>
      <c r="O18" s="3">
        <f t="shared" si="9"/>
        <v>3.75</v>
      </c>
    </row>
    <row r="19" spans="2:15" x14ac:dyDescent="0.2">
      <c r="B19" s="2" t="s">
        <v>21</v>
      </c>
      <c r="C19" s="4">
        <v>4</v>
      </c>
      <c r="D19" s="1">
        <v>58</v>
      </c>
      <c r="E19" s="3">
        <v>71.42</v>
      </c>
      <c r="F19" s="3">
        <v>71.22</v>
      </c>
      <c r="G19" s="3">
        <f t="shared" si="5"/>
        <v>0.20000000000000284</v>
      </c>
      <c r="H19" s="3">
        <v>71.040000000000006</v>
      </c>
      <c r="I19" s="3">
        <f t="shared" si="6"/>
        <v>0.37999999999999545</v>
      </c>
      <c r="J19" s="3">
        <v>70.69</v>
      </c>
      <c r="K19" s="3">
        <f t="shared" si="7"/>
        <v>0.73000000000000398</v>
      </c>
      <c r="L19" s="3">
        <v>70.08</v>
      </c>
      <c r="M19" s="3">
        <f t="shared" si="8"/>
        <v>1.3400000000000034</v>
      </c>
      <c r="N19" s="3">
        <v>68.44</v>
      </c>
      <c r="O19" s="3">
        <f t="shared" si="9"/>
        <v>2.980000000000004</v>
      </c>
    </row>
    <row r="20" spans="2:15" x14ac:dyDescent="0.2">
      <c r="B20" s="2" t="s">
        <v>21</v>
      </c>
      <c r="C20" s="4">
        <v>5</v>
      </c>
      <c r="D20" s="1">
        <v>56.3</v>
      </c>
      <c r="E20" s="3">
        <v>66.819999999999993</v>
      </c>
      <c r="F20" s="3">
        <v>66.44</v>
      </c>
      <c r="G20" s="3">
        <f t="shared" si="5"/>
        <v>0.37999999999999545</v>
      </c>
      <c r="H20" s="3">
        <v>66.209999999999994</v>
      </c>
      <c r="I20" s="3">
        <f t="shared" si="6"/>
        <v>0.60999999999999943</v>
      </c>
      <c r="J20" s="3">
        <v>65.92</v>
      </c>
      <c r="K20" s="3">
        <f>E20-J20</f>
        <v>0.89999999999999147</v>
      </c>
      <c r="L20" s="3">
        <v>65.58</v>
      </c>
      <c r="M20" s="3">
        <f t="shared" si="8"/>
        <v>1.2399999999999949</v>
      </c>
      <c r="N20" s="3">
        <v>63.89</v>
      </c>
      <c r="O20" s="3">
        <f t="shared" si="9"/>
        <v>2.9299999999999926</v>
      </c>
    </row>
    <row r="21" spans="2:15" x14ac:dyDescent="0.2">
      <c r="B21" s="2" t="s">
        <v>21</v>
      </c>
      <c r="C21" s="4">
        <v>6</v>
      </c>
      <c r="D21" s="1">
        <v>56.1</v>
      </c>
      <c r="E21" s="3">
        <v>66.39</v>
      </c>
      <c r="F21" s="3">
        <v>66.069999999999993</v>
      </c>
      <c r="G21" s="3">
        <f t="shared" si="5"/>
        <v>0.32000000000000739</v>
      </c>
      <c r="H21" s="3">
        <v>65.92</v>
      </c>
      <c r="I21" s="3">
        <f t="shared" si="6"/>
        <v>0.46999999999999886</v>
      </c>
      <c r="J21" s="3">
        <v>65.680000000000007</v>
      </c>
      <c r="K21" s="3">
        <f t="shared" si="7"/>
        <v>0.70999999999999375</v>
      </c>
      <c r="L21" s="3">
        <v>64.209999999999994</v>
      </c>
      <c r="M21" s="3">
        <f t="shared" si="8"/>
        <v>2.1800000000000068</v>
      </c>
      <c r="N21" s="3">
        <v>63.17</v>
      </c>
      <c r="O21" s="3">
        <f t="shared" si="9"/>
        <v>3.2199999999999989</v>
      </c>
    </row>
    <row r="22" spans="2:15" x14ac:dyDescent="0.2">
      <c r="B22" s="2" t="s">
        <v>21</v>
      </c>
      <c r="C22" s="4">
        <v>7</v>
      </c>
      <c r="D22" s="1">
        <v>50.8</v>
      </c>
      <c r="E22" s="3">
        <v>63.22</v>
      </c>
      <c r="F22" s="3">
        <v>62.85</v>
      </c>
      <c r="G22" s="3">
        <f t="shared" si="5"/>
        <v>0.36999999999999744</v>
      </c>
      <c r="H22" s="3">
        <v>62.65</v>
      </c>
      <c r="I22" s="3">
        <f t="shared" si="6"/>
        <v>0.57000000000000028</v>
      </c>
      <c r="J22" s="3">
        <v>62.44</v>
      </c>
      <c r="K22" s="3">
        <f t="shared" si="7"/>
        <v>0.78000000000000114</v>
      </c>
      <c r="L22" s="3">
        <v>61.89</v>
      </c>
      <c r="M22" s="3">
        <f t="shared" si="8"/>
        <v>1.3299999999999983</v>
      </c>
      <c r="N22" s="3">
        <v>60.01</v>
      </c>
      <c r="O22" s="3">
        <f t="shared" si="9"/>
        <v>3.2100000000000009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87E4-4743-E74A-AB1A-797A39BC4CA8}">
  <dimension ref="B2:I22"/>
  <sheetViews>
    <sheetView workbookViewId="0">
      <selection activeCell="E23" sqref="E23"/>
    </sheetView>
  </sheetViews>
  <sheetFormatPr baseColWidth="10" defaultRowHeight="16" x14ac:dyDescent="0.2"/>
  <cols>
    <col min="2" max="2" width="14" bestFit="1" customWidth="1"/>
    <col min="3" max="3" width="39.83203125" bestFit="1" customWidth="1"/>
    <col min="4" max="4" width="21.1640625" bestFit="1" customWidth="1"/>
    <col min="5" max="5" width="15.6640625" bestFit="1" customWidth="1"/>
    <col min="6" max="6" width="18.6640625" bestFit="1" customWidth="1"/>
    <col min="8" max="9" width="15.6640625" bestFit="1" customWidth="1"/>
  </cols>
  <sheetData>
    <row r="2" spans="2:9" x14ac:dyDescent="0.2">
      <c r="B2" s="10" t="s">
        <v>11</v>
      </c>
      <c r="C2" s="10" t="s">
        <v>12</v>
      </c>
      <c r="D2" s="10" t="s">
        <v>18</v>
      </c>
      <c r="E2" s="10"/>
      <c r="F2" s="10" t="s">
        <v>26</v>
      </c>
    </row>
    <row r="3" spans="2:9" x14ac:dyDescent="0.2">
      <c r="B3" s="10" t="s">
        <v>13</v>
      </c>
      <c r="C3" s="10" t="s">
        <v>24</v>
      </c>
      <c r="D3" s="10" t="s">
        <v>14</v>
      </c>
      <c r="E3" s="10"/>
      <c r="F3" s="10" t="s">
        <v>27</v>
      </c>
    </row>
    <row r="4" spans="2:9" x14ac:dyDescent="0.2">
      <c r="B4" s="10" t="s">
        <v>15</v>
      </c>
      <c r="C4" s="10" t="s">
        <v>16</v>
      </c>
      <c r="D4" s="10"/>
      <c r="E4" s="10"/>
      <c r="F4" s="10"/>
    </row>
    <row r="6" spans="2:9" x14ac:dyDescent="0.2">
      <c r="B6" s="2" t="s">
        <v>19</v>
      </c>
      <c r="C6" s="2" t="s">
        <v>9</v>
      </c>
      <c r="D6" s="11" t="s">
        <v>25</v>
      </c>
      <c r="E6" s="11" t="s">
        <v>25</v>
      </c>
      <c r="F6" s="2" t="s">
        <v>19</v>
      </c>
      <c r="G6" s="2" t="s">
        <v>10</v>
      </c>
      <c r="H6" s="11" t="s">
        <v>25</v>
      </c>
      <c r="I6" s="2" t="s">
        <v>25</v>
      </c>
    </row>
    <row r="7" spans="2:9" x14ac:dyDescent="0.2">
      <c r="B7" s="2" t="s">
        <v>21</v>
      </c>
      <c r="C7" s="4">
        <v>1</v>
      </c>
      <c r="D7" s="6">
        <v>37.4</v>
      </c>
      <c r="E7" s="14">
        <v>37.200000000000003</v>
      </c>
      <c r="F7" s="2" t="s">
        <v>21</v>
      </c>
      <c r="G7" s="4">
        <v>1</v>
      </c>
      <c r="H7" s="6">
        <v>36.5</v>
      </c>
      <c r="I7" s="14">
        <v>37</v>
      </c>
    </row>
    <row r="8" spans="2:9" x14ac:dyDescent="0.2">
      <c r="B8" s="2" t="s">
        <v>21</v>
      </c>
      <c r="C8" s="4">
        <v>2</v>
      </c>
      <c r="D8" s="6">
        <v>36.5</v>
      </c>
      <c r="E8" s="14">
        <v>36.799999999999997</v>
      </c>
      <c r="F8" s="2" t="s">
        <v>21</v>
      </c>
      <c r="G8" s="4">
        <v>2</v>
      </c>
      <c r="H8" s="6">
        <v>36.200000000000003</v>
      </c>
      <c r="I8" s="14">
        <v>36.4</v>
      </c>
    </row>
    <row r="9" spans="2:9" x14ac:dyDescent="0.2">
      <c r="B9" s="2" t="s">
        <v>21</v>
      </c>
      <c r="C9" s="4">
        <v>4</v>
      </c>
      <c r="D9" s="6">
        <v>37.200000000000003</v>
      </c>
      <c r="E9" s="14">
        <v>36.700000000000003</v>
      </c>
      <c r="F9" s="2" t="s">
        <v>21</v>
      </c>
      <c r="G9" s="4">
        <v>4</v>
      </c>
      <c r="H9" s="6">
        <v>36.6</v>
      </c>
      <c r="I9" s="14">
        <v>36.6</v>
      </c>
    </row>
    <row r="10" spans="2:9" x14ac:dyDescent="0.2">
      <c r="B10" s="2" t="s">
        <v>21</v>
      </c>
      <c r="C10" s="4">
        <v>4</v>
      </c>
      <c r="D10" s="6">
        <v>37</v>
      </c>
      <c r="E10" s="14">
        <v>37.4</v>
      </c>
      <c r="F10" s="2" t="s">
        <v>21</v>
      </c>
      <c r="G10" s="4">
        <v>4</v>
      </c>
      <c r="H10" s="6">
        <v>37.4</v>
      </c>
      <c r="I10" s="14">
        <v>37.1</v>
      </c>
    </row>
    <row r="11" spans="2:9" x14ac:dyDescent="0.2">
      <c r="B11" s="2" t="s">
        <v>21</v>
      </c>
      <c r="C11" s="4">
        <v>5</v>
      </c>
      <c r="D11" s="6">
        <v>36.200000000000003</v>
      </c>
      <c r="E11" s="14">
        <v>36.5</v>
      </c>
      <c r="F11" s="2" t="s">
        <v>21</v>
      </c>
      <c r="G11" s="4">
        <v>5</v>
      </c>
      <c r="H11" s="6">
        <v>37.6</v>
      </c>
      <c r="I11" s="14">
        <v>37.9</v>
      </c>
    </row>
    <row r="12" spans="2:9" x14ac:dyDescent="0.2">
      <c r="B12" s="2" t="s">
        <v>21</v>
      </c>
      <c r="C12" s="4">
        <v>6</v>
      </c>
      <c r="D12" s="6">
        <v>37.6</v>
      </c>
      <c r="E12" s="14">
        <v>37.299999999999997</v>
      </c>
      <c r="F12" s="2" t="s">
        <v>21</v>
      </c>
      <c r="G12" s="4">
        <v>6</v>
      </c>
      <c r="H12" s="6">
        <v>36</v>
      </c>
      <c r="I12" s="14">
        <v>36.200000000000003</v>
      </c>
    </row>
    <row r="13" spans="2:9" x14ac:dyDescent="0.2">
      <c r="B13" s="2" t="s">
        <v>21</v>
      </c>
      <c r="C13" s="4">
        <v>7</v>
      </c>
      <c r="D13" s="6">
        <v>37.700000000000003</v>
      </c>
      <c r="E13" s="14">
        <v>37.4</v>
      </c>
      <c r="F13" s="2" t="s">
        <v>21</v>
      </c>
      <c r="G13" s="4">
        <v>7</v>
      </c>
      <c r="H13" s="6">
        <v>36.6</v>
      </c>
      <c r="I13" s="14">
        <v>36.799999999999997</v>
      </c>
    </row>
    <row r="16" spans="2:9" x14ac:dyDescent="0.2">
      <c r="E16" s="12"/>
      <c r="F16" s="12"/>
    </row>
    <row r="17" spans="5:6" x14ac:dyDescent="0.2">
      <c r="E17" s="12"/>
      <c r="F17" s="12"/>
    </row>
    <row r="18" spans="5:6" x14ac:dyDescent="0.2">
      <c r="E18" s="12"/>
      <c r="F18" s="12"/>
    </row>
    <row r="19" spans="5:6" x14ac:dyDescent="0.2">
      <c r="E19" s="12"/>
      <c r="F19" s="12"/>
    </row>
    <row r="20" spans="5:6" x14ac:dyDescent="0.2">
      <c r="E20" s="12"/>
      <c r="F20" s="12"/>
    </row>
    <row r="21" spans="5:6" x14ac:dyDescent="0.2">
      <c r="E21" s="12"/>
      <c r="F21" s="12"/>
    </row>
    <row r="22" spans="5:6" x14ac:dyDescent="0.2">
      <c r="E22" s="12"/>
      <c r="F22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9B96-6031-AA4F-A911-E3FCD24E4627}">
  <dimension ref="B2:K55"/>
  <sheetViews>
    <sheetView workbookViewId="0">
      <selection activeCell="I21" sqref="I21"/>
    </sheetView>
  </sheetViews>
  <sheetFormatPr baseColWidth="10" defaultRowHeight="16" x14ac:dyDescent="0.2"/>
  <cols>
    <col min="2" max="2" width="20.83203125" bestFit="1" customWidth="1"/>
  </cols>
  <sheetData>
    <row r="2" spans="2:11" x14ac:dyDescent="0.2">
      <c r="B2" s="25" t="s">
        <v>37</v>
      </c>
      <c r="C2" s="25" t="s">
        <v>38</v>
      </c>
      <c r="D2" s="25"/>
      <c r="E2" s="25" t="s">
        <v>11</v>
      </c>
      <c r="F2" s="26">
        <v>44252</v>
      </c>
      <c r="G2" s="26"/>
      <c r="H2" s="3"/>
      <c r="I2" s="3"/>
    </row>
    <row r="3" spans="2:11" x14ac:dyDescent="0.2">
      <c r="B3" s="25" t="s">
        <v>39</v>
      </c>
      <c r="C3" s="25" t="s">
        <v>40</v>
      </c>
      <c r="D3" s="25"/>
      <c r="E3" s="25"/>
      <c r="F3" s="25"/>
      <c r="G3" s="25"/>
      <c r="H3" s="3"/>
      <c r="I3" s="3"/>
    </row>
    <row r="4" spans="2:11" x14ac:dyDescent="0.2">
      <c r="B4" s="25"/>
      <c r="C4" s="25"/>
      <c r="D4" s="25"/>
      <c r="E4" s="25"/>
      <c r="F4" s="25"/>
      <c r="G4" s="25"/>
      <c r="H4" s="3"/>
      <c r="I4" s="3"/>
    </row>
    <row r="5" spans="2:11" x14ac:dyDescent="0.2">
      <c r="B5" s="25" t="s">
        <v>41</v>
      </c>
      <c r="C5" s="27" t="s">
        <v>42</v>
      </c>
      <c r="D5" s="27" t="s">
        <v>43</v>
      </c>
      <c r="E5" s="27"/>
      <c r="F5" s="27"/>
      <c r="G5" s="25"/>
      <c r="H5" s="3"/>
      <c r="I5" s="3"/>
    </row>
    <row r="6" spans="2:11" x14ac:dyDescent="0.2">
      <c r="B6" s="3"/>
      <c r="C6" s="17"/>
      <c r="D6" s="17"/>
      <c r="E6" s="17"/>
      <c r="F6" s="28" t="s">
        <v>23</v>
      </c>
      <c r="G6" s="28" t="s">
        <v>44</v>
      </c>
      <c r="H6" s="28" t="s">
        <v>28</v>
      </c>
      <c r="I6" s="29" t="s">
        <v>44</v>
      </c>
    </row>
    <row r="7" spans="2:11" x14ac:dyDescent="0.2">
      <c r="B7" s="3"/>
      <c r="C7" s="17"/>
      <c r="D7" s="29" t="s">
        <v>45</v>
      </c>
      <c r="E7" s="11" t="s">
        <v>7</v>
      </c>
      <c r="F7" s="17"/>
      <c r="G7" s="17"/>
      <c r="H7" s="17"/>
      <c r="I7" s="17"/>
    </row>
    <row r="8" spans="2:11" x14ac:dyDescent="0.2">
      <c r="B8" s="3"/>
      <c r="C8" s="30" t="s">
        <v>21</v>
      </c>
      <c r="D8" s="29">
        <v>46.5</v>
      </c>
      <c r="E8" s="17">
        <v>78.92</v>
      </c>
      <c r="F8" s="17">
        <v>76.58</v>
      </c>
      <c r="G8" s="31">
        <f>E8-F8</f>
        <v>2.3400000000000034</v>
      </c>
      <c r="H8" s="17">
        <v>74.459999999999994</v>
      </c>
      <c r="I8" s="17">
        <f t="shared" ref="I8:I17" si="0">F8-H8</f>
        <v>2.1200000000000045</v>
      </c>
      <c r="J8" s="13"/>
      <c r="K8" s="13"/>
    </row>
    <row r="9" spans="2:11" x14ac:dyDescent="0.2">
      <c r="B9" s="3"/>
      <c r="C9" s="30" t="s">
        <v>21</v>
      </c>
      <c r="D9" s="29">
        <v>37.4</v>
      </c>
      <c r="E9" s="17">
        <v>67.540000000000006</v>
      </c>
      <c r="F9" s="17">
        <v>65.39</v>
      </c>
      <c r="G9" s="31">
        <f t="shared" ref="G9:G17" si="1">E9-F9</f>
        <v>2.1500000000000057</v>
      </c>
      <c r="H9" s="17">
        <v>63.05</v>
      </c>
      <c r="I9" s="17">
        <f t="shared" si="0"/>
        <v>2.3400000000000034</v>
      </c>
      <c r="J9" s="12"/>
      <c r="K9" s="12"/>
    </row>
    <row r="10" spans="2:11" x14ac:dyDescent="0.2">
      <c r="B10" s="3"/>
      <c r="C10" s="30" t="s">
        <v>21</v>
      </c>
      <c r="D10" s="29">
        <v>45.2</v>
      </c>
      <c r="E10" s="17">
        <v>67.53</v>
      </c>
      <c r="F10" s="17">
        <v>65.08</v>
      </c>
      <c r="G10" s="31">
        <f t="shared" si="1"/>
        <v>2.4500000000000028</v>
      </c>
      <c r="H10" s="17">
        <v>62.93</v>
      </c>
      <c r="I10" s="17">
        <f t="shared" si="0"/>
        <v>2.1499999999999986</v>
      </c>
      <c r="J10" s="12"/>
      <c r="K10" s="12"/>
    </row>
    <row r="11" spans="2:11" x14ac:dyDescent="0.2">
      <c r="B11" s="3"/>
      <c r="C11" s="30" t="s">
        <v>21</v>
      </c>
      <c r="D11" s="29">
        <v>39.4</v>
      </c>
      <c r="E11" s="17">
        <v>87.21</v>
      </c>
      <c r="F11" s="17">
        <v>84.55</v>
      </c>
      <c r="G11" s="31">
        <f t="shared" si="1"/>
        <v>2.6599999999999966</v>
      </c>
      <c r="H11" s="17">
        <v>82.259999999999991</v>
      </c>
      <c r="I11" s="17">
        <f t="shared" si="0"/>
        <v>2.2900000000000063</v>
      </c>
      <c r="J11" s="12"/>
      <c r="K11" s="12"/>
    </row>
    <row r="12" spans="2:11" x14ac:dyDescent="0.2">
      <c r="B12" s="3"/>
      <c r="C12" s="30" t="s">
        <v>21</v>
      </c>
      <c r="D12" s="29">
        <v>34.200000000000003</v>
      </c>
      <c r="E12" s="17">
        <v>77.34</v>
      </c>
      <c r="F12" s="17">
        <v>75.240000000000009</v>
      </c>
      <c r="G12" s="31">
        <f t="shared" si="1"/>
        <v>2.0999999999999943</v>
      </c>
      <c r="H12" s="17">
        <v>72.570000000000007</v>
      </c>
      <c r="I12" s="17">
        <f t="shared" si="0"/>
        <v>2.6700000000000017</v>
      </c>
      <c r="J12" s="12"/>
      <c r="K12" s="12"/>
    </row>
    <row r="13" spans="2:11" x14ac:dyDescent="0.2">
      <c r="B13" s="3"/>
      <c r="C13" s="30" t="s">
        <v>21</v>
      </c>
      <c r="D13" s="29">
        <v>38.700000000000003</v>
      </c>
      <c r="E13" s="17">
        <v>79.36</v>
      </c>
      <c r="F13" s="17">
        <v>77.03</v>
      </c>
      <c r="G13" s="31">
        <f t="shared" si="1"/>
        <v>2.3299999999999983</v>
      </c>
      <c r="H13" s="17">
        <v>74.59</v>
      </c>
      <c r="I13" s="17">
        <f t="shared" si="0"/>
        <v>2.4399999999999977</v>
      </c>
      <c r="J13" s="12"/>
      <c r="K13" s="12"/>
    </row>
    <row r="14" spans="2:11" x14ac:dyDescent="0.2">
      <c r="B14" s="3"/>
      <c r="C14" s="30" t="s">
        <v>21</v>
      </c>
      <c r="D14" s="29">
        <v>44.7</v>
      </c>
      <c r="E14" s="17">
        <v>76.45</v>
      </c>
      <c r="F14" s="17">
        <v>73.67</v>
      </c>
      <c r="G14" s="31">
        <f t="shared" si="1"/>
        <v>2.7800000000000011</v>
      </c>
      <c r="H14" s="17">
        <v>71.16</v>
      </c>
      <c r="I14" s="17">
        <f t="shared" si="0"/>
        <v>2.5100000000000051</v>
      </c>
      <c r="J14" s="12"/>
      <c r="K14" s="12"/>
    </row>
    <row r="15" spans="2:11" x14ac:dyDescent="0.2">
      <c r="B15" s="3"/>
      <c r="C15" s="30" t="s">
        <v>21</v>
      </c>
      <c r="D15" s="29">
        <v>36.5</v>
      </c>
      <c r="E15" s="17">
        <v>78.819999999999993</v>
      </c>
      <c r="F15" s="17">
        <v>76.47999999999999</v>
      </c>
      <c r="G15" s="31">
        <f t="shared" si="1"/>
        <v>2.3400000000000034</v>
      </c>
      <c r="H15" s="17">
        <v>74.179999999999993</v>
      </c>
      <c r="I15" s="17">
        <f t="shared" si="0"/>
        <v>2.2999999999999972</v>
      </c>
      <c r="J15" s="12"/>
      <c r="K15" s="12"/>
    </row>
    <row r="16" spans="2:11" x14ac:dyDescent="0.2">
      <c r="B16" s="3"/>
      <c r="C16" s="30" t="s">
        <v>21</v>
      </c>
      <c r="D16" s="29">
        <v>42.5</v>
      </c>
      <c r="E16" s="17">
        <v>70.94</v>
      </c>
      <c r="F16" s="17">
        <v>69.069999999999993</v>
      </c>
      <c r="G16" s="31">
        <f t="shared" si="1"/>
        <v>1.8700000000000045</v>
      </c>
      <c r="H16" s="17">
        <v>67.069999999999993</v>
      </c>
      <c r="I16" s="17">
        <f t="shared" si="0"/>
        <v>2</v>
      </c>
      <c r="J16" s="12"/>
      <c r="K16" s="12"/>
    </row>
    <row r="17" spans="2:11" x14ac:dyDescent="0.2">
      <c r="B17" s="3"/>
      <c r="C17" s="30" t="s">
        <v>21</v>
      </c>
      <c r="D17" s="29">
        <v>38</v>
      </c>
      <c r="E17" s="17">
        <v>67.72</v>
      </c>
      <c r="F17" s="17">
        <v>65.5</v>
      </c>
      <c r="G17" s="31">
        <f t="shared" si="1"/>
        <v>2.2199999999999989</v>
      </c>
      <c r="H17" s="17">
        <v>63.61</v>
      </c>
      <c r="I17" s="17">
        <f t="shared" si="0"/>
        <v>1.8900000000000006</v>
      </c>
      <c r="J17" s="12"/>
      <c r="K17" s="12"/>
    </row>
    <row r="18" spans="2:11" x14ac:dyDescent="0.2">
      <c r="B18" s="3"/>
      <c r="C18" s="17"/>
      <c r="D18" s="17"/>
      <c r="E18" s="17"/>
      <c r="F18" s="17"/>
      <c r="G18" s="17"/>
      <c r="H18" s="17"/>
      <c r="I18" s="17"/>
      <c r="J18" s="12"/>
      <c r="K18" s="12"/>
    </row>
    <row r="19" spans="2:11" x14ac:dyDescent="0.2">
      <c r="B19" s="3"/>
      <c r="C19" s="17"/>
      <c r="D19" s="17"/>
      <c r="E19" s="29"/>
      <c r="F19" s="28" t="s">
        <v>23</v>
      </c>
      <c r="G19" s="28"/>
      <c r="H19" s="28" t="s">
        <v>28</v>
      </c>
      <c r="I19" s="17"/>
    </row>
    <row r="20" spans="2:11" x14ac:dyDescent="0.2">
      <c r="B20" s="3"/>
      <c r="C20" s="17"/>
      <c r="D20" s="29" t="s">
        <v>45</v>
      </c>
      <c r="E20" s="29" t="s">
        <v>7</v>
      </c>
      <c r="F20" s="29"/>
      <c r="G20" s="29" t="s">
        <v>44</v>
      </c>
      <c r="H20" s="29"/>
      <c r="I20" s="29" t="s">
        <v>44</v>
      </c>
    </row>
    <row r="21" spans="2:11" x14ac:dyDescent="0.2">
      <c r="B21" s="3"/>
      <c r="C21" s="32" t="s">
        <v>46</v>
      </c>
      <c r="D21" s="29">
        <v>30.5</v>
      </c>
      <c r="E21" s="17">
        <v>69.89</v>
      </c>
      <c r="F21" s="17">
        <v>64.27</v>
      </c>
      <c r="G21" s="31">
        <f>E21-F21</f>
        <v>5.6200000000000045</v>
      </c>
      <c r="H21" s="17">
        <v>60.389999999999993</v>
      </c>
      <c r="I21" s="17">
        <f t="shared" ref="I21:I30" si="2">F21-H21</f>
        <v>3.8800000000000026</v>
      </c>
    </row>
    <row r="22" spans="2:11" x14ac:dyDescent="0.2">
      <c r="B22" s="3"/>
      <c r="C22" s="32" t="s">
        <v>46</v>
      </c>
      <c r="D22" s="29">
        <v>30.3</v>
      </c>
      <c r="E22" s="17">
        <v>65.540000000000006</v>
      </c>
      <c r="F22" s="17">
        <v>60.670000000000009</v>
      </c>
      <c r="G22" s="31">
        <f t="shared" ref="G22:G30" si="3">E22-F22</f>
        <v>4.8699999999999974</v>
      </c>
      <c r="H22" s="17">
        <v>56.63000000000001</v>
      </c>
      <c r="I22" s="17">
        <f t="shared" si="2"/>
        <v>4.0399999999999991</v>
      </c>
    </row>
    <row r="23" spans="2:11" x14ac:dyDescent="0.2">
      <c r="B23" s="3"/>
      <c r="C23" s="32" t="s">
        <v>46</v>
      </c>
      <c r="D23" s="29">
        <v>28.5</v>
      </c>
      <c r="E23" s="17">
        <v>68.83</v>
      </c>
      <c r="F23" s="17">
        <v>63.68</v>
      </c>
      <c r="G23" s="31">
        <f t="shared" si="3"/>
        <v>5.1499999999999986</v>
      </c>
      <c r="H23" s="17">
        <v>60.13</v>
      </c>
      <c r="I23" s="17">
        <f t="shared" si="2"/>
        <v>3.5499999999999972</v>
      </c>
    </row>
    <row r="24" spans="2:11" x14ac:dyDescent="0.2">
      <c r="B24" s="3"/>
      <c r="C24" s="32" t="s">
        <v>46</v>
      </c>
      <c r="D24" s="29">
        <v>30.1</v>
      </c>
      <c r="E24" s="17">
        <v>65.540000000000006</v>
      </c>
      <c r="F24" s="17">
        <v>60.600000000000009</v>
      </c>
      <c r="G24" s="31">
        <f t="shared" si="3"/>
        <v>4.9399999999999977</v>
      </c>
      <c r="H24" s="17">
        <v>56.730000000000011</v>
      </c>
      <c r="I24" s="17">
        <f t="shared" si="2"/>
        <v>3.8699999999999974</v>
      </c>
    </row>
    <row r="25" spans="2:11" x14ac:dyDescent="0.2">
      <c r="B25" s="3"/>
      <c r="C25" s="32" t="s">
        <v>46</v>
      </c>
      <c r="D25" s="29">
        <v>29.1</v>
      </c>
      <c r="E25" s="17">
        <v>67.28</v>
      </c>
      <c r="F25" s="17">
        <v>61.660000000000004</v>
      </c>
      <c r="G25" s="31">
        <f t="shared" si="3"/>
        <v>5.6199999999999974</v>
      </c>
      <c r="H25" s="17">
        <v>57.1</v>
      </c>
      <c r="I25" s="17">
        <f t="shared" si="2"/>
        <v>4.5600000000000023</v>
      </c>
    </row>
    <row r="26" spans="2:11" x14ac:dyDescent="0.2">
      <c r="B26" s="3"/>
      <c r="C26" s="32" t="s">
        <v>46</v>
      </c>
      <c r="D26" s="29">
        <v>31.5</v>
      </c>
      <c r="E26" s="17">
        <v>66.55</v>
      </c>
      <c r="F26" s="17">
        <v>61.699999999999996</v>
      </c>
      <c r="G26" s="31">
        <f t="shared" si="3"/>
        <v>4.8500000000000014</v>
      </c>
      <c r="H26" s="17">
        <v>58.029999999999994</v>
      </c>
      <c r="I26" s="17">
        <f t="shared" si="2"/>
        <v>3.6700000000000017</v>
      </c>
    </row>
    <row r="27" spans="2:11" x14ac:dyDescent="0.2">
      <c r="B27" s="3"/>
      <c r="C27" s="32" t="s">
        <v>46</v>
      </c>
      <c r="D27" s="29">
        <v>31.4</v>
      </c>
      <c r="E27" s="17">
        <v>67.59</v>
      </c>
      <c r="F27" s="17">
        <v>62.070000000000007</v>
      </c>
      <c r="G27" s="31">
        <f t="shared" si="3"/>
        <v>5.519999999999996</v>
      </c>
      <c r="H27" s="17">
        <v>57.800000000000011</v>
      </c>
      <c r="I27" s="17">
        <f t="shared" si="2"/>
        <v>4.269999999999996</v>
      </c>
    </row>
    <row r="28" spans="2:11" x14ac:dyDescent="0.2">
      <c r="B28" s="3"/>
      <c r="C28" s="32" t="s">
        <v>46</v>
      </c>
      <c r="D28" s="29">
        <v>36.299999999999997</v>
      </c>
      <c r="E28" s="17">
        <v>63.42</v>
      </c>
      <c r="F28" s="17">
        <v>57.53</v>
      </c>
      <c r="G28" s="31">
        <f t="shared" si="3"/>
        <v>5.8900000000000006</v>
      </c>
      <c r="H28" s="17">
        <v>53.02</v>
      </c>
      <c r="I28" s="17">
        <f t="shared" si="2"/>
        <v>4.509999999999998</v>
      </c>
    </row>
    <row r="29" spans="2:11" x14ac:dyDescent="0.2">
      <c r="B29" s="3"/>
      <c r="C29" s="32" t="s">
        <v>46</v>
      </c>
      <c r="D29" s="29">
        <v>30.7</v>
      </c>
      <c r="E29" s="17">
        <v>64.680000000000007</v>
      </c>
      <c r="F29" s="17">
        <v>59.230000000000004</v>
      </c>
      <c r="G29" s="31">
        <f t="shared" si="3"/>
        <v>5.4500000000000028</v>
      </c>
      <c r="H29" s="17">
        <v>54.45</v>
      </c>
      <c r="I29" s="17">
        <f t="shared" si="2"/>
        <v>4.7800000000000011</v>
      </c>
    </row>
    <row r="30" spans="2:11" x14ac:dyDescent="0.2">
      <c r="B30" s="3"/>
      <c r="C30" s="32" t="s">
        <v>46</v>
      </c>
      <c r="D30" s="29">
        <v>34.299999999999997</v>
      </c>
      <c r="E30" s="17">
        <v>62.77</v>
      </c>
      <c r="F30" s="17">
        <v>57.35</v>
      </c>
      <c r="G30" s="31">
        <f t="shared" si="3"/>
        <v>5.4200000000000017</v>
      </c>
      <c r="H30" s="17">
        <v>53.33</v>
      </c>
      <c r="I30" s="17">
        <f t="shared" si="2"/>
        <v>4.0200000000000031</v>
      </c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4F71-61D4-5C42-87D3-46B1F04628D0}">
  <dimension ref="B2:D25"/>
  <sheetViews>
    <sheetView workbookViewId="0">
      <selection activeCell="B2" sqref="B2:D5"/>
    </sheetView>
  </sheetViews>
  <sheetFormatPr baseColWidth="10" defaultRowHeight="16" x14ac:dyDescent="0.2"/>
  <cols>
    <col min="2" max="2" width="20.83203125" bestFit="1" customWidth="1"/>
    <col min="3" max="3" width="38.83203125" bestFit="1" customWidth="1"/>
    <col min="4" max="4" width="28.83203125" bestFit="1" customWidth="1"/>
  </cols>
  <sheetData>
    <row r="2" spans="2:4" x14ac:dyDescent="0.2">
      <c r="B2" s="21" t="s">
        <v>33</v>
      </c>
      <c r="C2" s="21" t="s">
        <v>31</v>
      </c>
      <c r="D2" s="21" t="s">
        <v>35</v>
      </c>
    </row>
    <row r="3" spans="2:4" x14ac:dyDescent="0.2">
      <c r="B3" s="21" t="s">
        <v>34</v>
      </c>
      <c r="C3" s="21"/>
      <c r="D3" s="21" t="s">
        <v>36</v>
      </c>
    </row>
    <row r="4" spans="2:4" x14ac:dyDescent="0.2">
      <c r="B4" s="21" t="s">
        <v>10</v>
      </c>
      <c r="C4" s="21" t="s">
        <v>32</v>
      </c>
      <c r="D4" s="21"/>
    </row>
    <row r="5" spans="2:4" x14ac:dyDescent="0.2">
      <c r="B5" s="21" t="s">
        <v>29</v>
      </c>
      <c r="C5" s="21" t="s">
        <v>47</v>
      </c>
      <c r="D5" s="22"/>
    </row>
    <row r="6" spans="2:4" x14ac:dyDescent="0.2">
      <c r="B6" s="3"/>
      <c r="C6" s="3"/>
      <c r="D6" s="24"/>
    </row>
    <row r="7" spans="2:4" x14ac:dyDescent="0.2">
      <c r="B7" s="3"/>
      <c r="C7" s="23" t="s">
        <v>48</v>
      </c>
      <c r="D7" s="23" t="s">
        <v>48</v>
      </c>
    </row>
    <row r="8" spans="2:4" x14ac:dyDescent="0.2">
      <c r="B8" s="2" t="s">
        <v>46</v>
      </c>
      <c r="C8" s="33" t="s">
        <v>23</v>
      </c>
      <c r="D8" s="33" t="s">
        <v>10</v>
      </c>
    </row>
    <row r="9" spans="2:4" x14ac:dyDescent="0.2">
      <c r="B9" s="2">
        <v>1</v>
      </c>
      <c r="C9" s="14">
        <v>56.6</v>
      </c>
      <c r="D9" s="14">
        <v>61.98</v>
      </c>
    </row>
    <row r="10" spans="2:4" x14ac:dyDescent="0.2">
      <c r="B10" s="2">
        <v>2</v>
      </c>
      <c r="C10" s="14">
        <v>53.13</v>
      </c>
      <c r="D10" s="14">
        <v>52.08</v>
      </c>
    </row>
    <row r="11" spans="2:4" x14ac:dyDescent="0.2">
      <c r="B11" s="2">
        <v>3</v>
      </c>
      <c r="C11" s="14">
        <v>58.68</v>
      </c>
      <c r="D11" s="14">
        <v>60.68</v>
      </c>
    </row>
    <row r="12" spans="2:4" x14ac:dyDescent="0.2">
      <c r="B12" s="2">
        <v>4</v>
      </c>
      <c r="C12" s="14">
        <v>47.92</v>
      </c>
      <c r="D12" s="14">
        <v>53.65</v>
      </c>
    </row>
    <row r="13" spans="2:4" x14ac:dyDescent="0.2">
      <c r="B13" s="2">
        <v>5</v>
      </c>
      <c r="C13" s="14">
        <v>50.69</v>
      </c>
      <c r="D13" s="14">
        <v>56.77</v>
      </c>
    </row>
    <row r="14" spans="2:4" x14ac:dyDescent="0.2">
      <c r="B14" s="2">
        <v>6</v>
      </c>
      <c r="C14" s="14">
        <v>58.68</v>
      </c>
      <c r="D14" s="14">
        <v>59.64</v>
      </c>
    </row>
    <row r="15" spans="2:4" x14ac:dyDescent="0.2">
      <c r="B15" s="2">
        <v>7</v>
      </c>
      <c r="C15" s="34">
        <v>44.1</v>
      </c>
      <c r="D15" s="34">
        <v>50.52</v>
      </c>
    </row>
    <row r="16" spans="2:4" x14ac:dyDescent="0.2">
      <c r="B16" s="3"/>
      <c r="C16" s="3"/>
      <c r="D16" s="3"/>
    </row>
    <row r="17" spans="2:4" x14ac:dyDescent="0.2">
      <c r="B17" s="3"/>
      <c r="C17" s="23" t="s">
        <v>48</v>
      </c>
      <c r="D17" s="23" t="s">
        <v>48</v>
      </c>
    </row>
    <row r="18" spans="2:4" x14ac:dyDescent="0.2">
      <c r="B18" s="2" t="s">
        <v>21</v>
      </c>
      <c r="C18" s="35" t="s">
        <v>23</v>
      </c>
      <c r="D18" s="35" t="s">
        <v>10</v>
      </c>
    </row>
    <row r="19" spans="2:4" x14ac:dyDescent="0.2">
      <c r="B19" s="19">
        <v>1</v>
      </c>
      <c r="C19" s="14">
        <v>44.44</v>
      </c>
      <c r="D19" s="14">
        <v>47.66</v>
      </c>
    </row>
    <row r="20" spans="2:4" x14ac:dyDescent="0.2">
      <c r="B20" s="19">
        <v>2</v>
      </c>
      <c r="C20" s="14">
        <v>63.54</v>
      </c>
      <c r="D20" s="14">
        <v>61.72</v>
      </c>
    </row>
    <row r="21" spans="2:4" x14ac:dyDescent="0.2">
      <c r="B21" s="19">
        <v>3</v>
      </c>
      <c r="C21" s="14">
        <v>49.65</v>
      </c>
      <c r="D21" s="14">
        <v>48.7</v>
      </c>
    </row>
    <row r="22" spans="2:4" x14ac:dyDescent="0.2">
      <c r="B22" s="19">
        <v>4</v>
      </c>
      <c r="C22" s="14">
        <v>56.25</v>
      </c>
      <c r="D22" s="14">
        <v>52.34</v>
      </c>
    </row>
    <row r="23" spans="2:4" x14ac:dyDescent="0.2">
      <c r="B23" s="19">
        <v>5</v>
      </c>
      <c r="C23" s="14">
        <v>55.9</v>
      </c>
      <c r="D23" s="14">
        <v>48.44</v>
      </c>
    </row>
    <row r="24" spans="2:4" x14ac:dyDescent="0.2">
      <c r="B24" s="19">
        <v>6</v>
      </c>
      <c r="C24" s="14">
        <v>48.61</v>
      </c>
      <c r="D24" s="14">
        <v>62.76</v>
      </c>
    </row>
    <row r="25" spans="2:4" x14ac:dyDescent="0.2">
      <c r="B25" s="19">
        <v>7</v>
      </c>
      <c r="C25" s="14">
        <v>60.07</v>
      </c>
      <c r="D25" s="14">
        <v>61.72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6F85-5FED-5349-8A69-6E5EF6F01DF0}">
  <dimension ref="B2:AK54"/>
  <sheetViews>
    <sheetView topLeftCell="C2" workbookViewId="0">
      <selection activeCell="B7" sqref="B7:G7"/>
    </sheetView>
  </sheetViews>
  <sheetFormatPr baseColWidth="10" defaultRowHeight="16" x14ac:dyDescent="0.2"/>
  <cols>
    <col min="2" max="2" width="26.83203125" bestFit="1" customWidth="1"/>
    <col min="3" max="3" width="27.6640625" bestFit="1" customWidth="1"/>
    <col min="4" max="4" width="29.1640625" bestFit="1" customWidth="1"/>
  </cols>
  <sheetData>
    <row r="2" spans="2:37" x14ac:dyDescent="0.2">
      <c r="B2" s="21" t="s">
        <v>101</v>
      </c>
      <c r="C2" s="21" t="s">
        <v>102</v>
      </c>
      <c r="D2" s="21" t="s">
        <v>35</v>
      </c>
    </row>
    <row r="3" spans="2:37" x14ac:dyDescent="0.2">
      <c r="B3" s="21" t="s">
        <v>109</v>
      </c>
      <c r="C3" s="21"/>
      <c r="D3" s="21" t="s">
        <v>94</v>
      </c>
    </row>
    <row r="4" spans="2:37" x14ac:dyDescent="0.2">
      <c r="B4" s="21" t="s">
        <v>10</v>
      </c>
      <c r="C4" s="21" t="s">
        <v>32</v>
      </c>
      <c r="D4" s="21"/>
    </row>
    <row r="5" spans="2:37" x14ac:dyDescent="0.2">
      <c r="B5" s="21" t="s">
        <v>29</v>
      </c>
      <c r="C5" s="21" t="s">
        <v>6</v>
      </c>
      <c r="D5" s="22"/>
    </row>
    <row r="7" spans="2:37" x14ac:dyDescent="0.2">
      <c r="B7" s="2" t="s">
        <v>49</v>
      </c>
      <c r="C7" s="2" t="s">
        <v>50</v>
      </c>
      <c r="D7" s="15"/>
      <c r="E7" s="15"/>
      <c r="F7" s="15"/>
      <c r="G7" s="15"/>
      <c r="K7" s="2" t="s">
        <v>98</v>
      </c>
      <c r="P7" s="15" t="s">
        <v>99</v>
      </c>
      <c r="Q7" s="15" t="s">
        <v>99</v>
      </c>
      <c r="AC7" s="15" t="s">
        <v>100</v>
      </c>
    </row>
    <row r="8" spans="2:37" x14ac:dyDescent="0.2">
      <c r="B8" s="3"/>
      <c r="C8" s="3" t="s">
        <v>51</v>
      </c>
      <c r="D8" s="45" t="s">
        <v>52</v>
      </c>
      <c r="E8" s="36" t="s">
        <v>53</v>
      </c>
      <c r="F8" s="36" t="s">
        <v>54</v>
      </c>
      <c r="G8" s="36" t="s">
        <v>55</v>
      </c>
      <c r="H8" s="37" t="s">
        <v>56</v>
      </c>
      <c r="I8" s="37" t="s">
        <v>57</v>
      </c>
      <c r="J8" s="37" t="s">
        <v>58</v>
      </c>
      <c r="K8" s="63" t="s">
        <v>59</v>
      </c>
      <c r="L8" s="37" t="s">
        <v>60</v>
      </c>
      <c r="M8" s="37" t="s">
        <v>61</v>
      </c>
      <c r="N8" s="37" t="s">
        <v>62</v>
      </c>
      <c r="O8" s="37" t="s">
        <v>63</v>
      </c>
      <c r="P8" s="38" t="s">
        <v>64</v>
      </c>
      <c r="Q8" s="38" t="s">
        <v>65</v>
      </c>
      <c r="R8" s="39" t="s">
        <v>66</v>
      </c>
      <c r="S8" s="38" t="s">
        <v>67</v>
      </c>
      <c r="T8" s="38" t="s">
        <v>68</v>
      </c>
      <c r="U8" s="38" t="s">
        <v>69</v>
      </c>
      <c r="V8" s="38" t="s">
        <v>70</v>
      </c>
      <c r="W8" s="38" t="s">
        <v>71</v>
      </c>
      <c r="X8" s="38" t="s">
        <v>72</v>
      </c>
      <c r="Y8" s="40" t="s">
        <v>73</v>
      </c>
      <c r="Z8" s="40" t="s">
        <v>74</v>
      </c>
      <c r="AA8" s="64" t="s">
        <v>75</v>
      </c>
      <c r="AB8" s="65" t="s">
        <v>76</v>
      </c>
      <c r="AC8" s="42" t="s">
        <v>77</v>
      </c>
      <c r="AD8" s="41" t="s">
        <v>78</v>
      </c>
      <c r="AE8" s="41" t="s">
        <v>79</v>
      </c>
      <c r="AF8" s="41" t="s">
        <v>80</v>
      </c>
      <c r="AG8" s="41" t="s">
        <v>81</v>
      </c>
      <c r="AH8" s="36" t="s">
        <v>82</v>
      </c>
      <c r="AI8" s="36" t="s">
        <v>83</v>
      </c>
      <c r="AJ8" s="43" t="s">
        <v>84</v>
      </c>
      <c r="AK8" s="43" t="s">
        <v>85</v>
      </c>
    </row>
    <row r="9" spans="2:37" x14ac:dyDescent="0.2">
      <c r="B9" s="59">
        <v>1</v>
      </c>
      <c r="C9" s="3">
        <v>30.7</v>
      </c>
      <c r="D9" s="45">
        <v>30.7</v>
      </c>
      <c r="E9" s="36">
        <v>30.5</v>
      </c>
      <c r="F9" s="36">
        <v>30.6</v>
      </c>
      <c r="G9" s="36">
        <v>30.6</v>
      </c>
      <c r="H9" s="36">
        <v>30.5</v>
      </c>
      <c r="I9" s="36">
        <v>31</v>
      </c>
      <c r="J9" s="36">
        <v>30.5</v>
      </c>
      <c r="K9" s="36">
        <v>30.9</v>
      </c>
      <c r="L9" s="36">
        <v>30.9</v>
      </c>
      <c r="M9" s="36">
        <v>30.3</v>
      </c>
      <c r="N9" s="36">
        <v>30.4</v>
      </c>
      <c r="O9" s="36">
        <v>30.4</v>
      </c>
      <c r="P9" s="44">
        <v>30.4</v>
      </c>
      <c r="Q9" s="38">
        <v>30.4</v>
      </c>
      <c r="R9" s="45">
        <v>30.1</v>
      </c>
      <c r="S9" s="36">
        <v>30.4</v>
      </c>
      <c r="T9" s="36">
        <v>30.4</v>
      </c>
      <c r="U9" s="36">
        <v>30.2</v>
      </c>
      <c r="V9" s="36">
        <v>30.2</v>
      </c>
      <c r="W9" s="36">
        <v>30.6</v>
      </c>
      <c r="X9" s="36">
        <v>30.6</v>
      </c>
      <c r="Y9" s="41">
        <v>30</v>
      </c>
      <c r="Z9" s="41">
        <v>30.3</v>
      </c>
      <c r="AA9" s="41">
        <v>30.2</v>
      </c>
      <c r="AB9" s="41">
        <v>30</v>
      </c>
      <c r="AC9" s="41">
        <v>30.2</v>
      </c>
      <c r="AD9" s="41">
        <v>30.1</v>
      </c>
      <c r="AE9" s="41">
        <v>30.3</v>
      </c>
      <c r="AF9" s="41">
        <v>30.3</v>
      </c>
      <c r="AG9" s="41">
        <v>30.3</v>
      </c>
      <c r="AH9" s="36">
        <v>30.2</v>
      </c>
      <c r="AI9" s="41">
        <v>30.4</v>
      </c>
      <c r="AJ9" s="41">
        <v>30.5</v>
      </c>
      <c r="AK9" s="36">
        <v>30.5</v>
      </c>
    </row>
    <row r="10" spans="2:37" x14ac:dyDescent="0.2">
      <c r="B10" s="59">
        <v>2</v>
      </c>
      <c r="C10" s="3">
        <v>30.7</v>
      </c>
      <c r="D10" s="45">
        <v>30.2</v>
      </c>
      <c r="E10" s="36">
        <v>30.4</v>
      </c>
      <c r="F10" s="36">
        <v>30.2</v>
      </c>
      <c r="G10" s="36">
        <v>30.1</v>
      </c>
      <c r="H10" s="36">
        <v>30.2</v>
      </c>
      <c r="I10" s="36">
        <v>30.1</v>
      </c>
      <c r="J10" s="36">
        <v>30.6</v>
      </c>
      <c r="K10" s="36">
        <v>30.6</v>
      </c>
      <c r="L10" s="36">
        <v>30.5</v>
      </c>
      <c r="M10" s="36">
        <v>30.3</v>
      </c>
      <c r="N10" s="36">
        <v>30.5</v>
      </c>
      <c r="O10" s="36">
        <v>31</v>
      </c>
      <c r="P10" s="44">
        <v>30.7</v>
      </c>
      <c r="Q10" s="38">
        <v>30.3</v>
      </c>
      <c r="R10" s="45">
        <v>30.7</v>
      </c>
      <c r="S10" s="36">
        <v>30.5</v>
      </c>
      <c r="T10" s="36">
        <v>30.4</v>
      </c>
      <c r="U10" s="36">
        <v>30.5</v>
      </c>
      <c r="V10" s="36">
        <v>30.2</v>
      </c>
      <c r="W10" s="36">
        <v>30.9</v>
      </c>
      <c r="X10" s="36">
        <v>30.5</v>
      </c>
      <c r="Y10" s="41">
        <v>29.9</v>
      </c>
      <c r="Z10" s="41">
        <v>30.7</v>
      </c>
      <c r="AA10" s="41">
        <v>30.5</v>
      </c>
      <c r="AB10" s="41">
        <v>30.9</v>
      </c>
      <c r="AC10" s="41">
        <v>30.8</v>
      </c>
      <c r="AD10" s="41">
        <v>30.6</v>
      </c>
      <c r="AE10" s="41">
        <v>30.9</v>
      </c>
      <c r="AF10" s="41">
        <v>30.8</v>
      </c>
      <c r="AG10" s="41">
        <v>30.9</v>
      </c>
      <c r="AH10" s="36">
        <v>30.6</v>
      </c>
      <c r="AI10" s="41">
        <v>30.3</v>
      </c>
      <c r="AJ10" s="41">
        <v>30.3</v>
      </c>
      <c r="AK10" s="36">
        <v>30.6</v>
      </c>
    </row>
    <row r="11" spans="2:37" x14ac:dyDescent="0.2">
      <c r="B11" s="59">
        <v>3</v>
      </c>
      <c r="C11" s="3">
        <v>28.4</v>
      </c>
      <c r="D11" s="45">
        <v>28.3</v>
      </c>
      <c r="E11" s="36">
        <v>27.1</v>
      </c>
      <c r="F11" s="36">
        <v>27.5</v>
      </c>
      <c r="G11" s="36">
        <v>27.8</v>
      </c>
      <c r="H11" s="36">
        <v>28.5</v>
      </c>
      <c r="I11" s="36">
        <v>28.4</v>
      </c>
      <c r="J11" s="36">
        <v>28.3</v>
      </c>
      <c r="K11" s="36">
        <v>28.7</v>
      </c>
      <c r="L11" s="36">
        <v>29</v>
      </c>
      <c r="M11" s="36">
        <v>28.9</v>
      </c>
      <c r="N11" s="36">
        <v>28.7</v>
      </c>
      <c r="O11" s="36">
        <v>28.9</v>
      </c>
      <c r="P11" s="44">
        <v>29</v>
      </c>
      <c r="Q11" s="38">
        <v>28.7</v>
      </c>
      <c r="R11" s="45">
        <v>28.4</v>
      </c>
      <c r="S11" s="36">
        <v>28.8</v>
      </c>
      <c r="T11" s="36">
        <v>29.1</v>
      </c>
      <c r="U11" s="36">
        <v>28.8</v>
      </c>
      <c r="V11" s="36">
        <v>29.5</v>
      </c>
      <c r="W11" s="36">
        <v>28.2</v>
      </c>
      <c r="X11" s="36">
        <v>28</v>
      </c>
      <c r="Y11" s="41">
        <v>28.4</v>
      </c>
      <c r="Z11" s="41">
        <v>28.2</v>
      </c>
      <c r="AA11" s="41">
        <v>28</v>
      </c>
      <c r="AB11" s="41">
        <v>28.1</v>
      </c>
      <c r="AC11" s="41">
        <v>28.4</v>
      </c>
      <c r="AD11" s="41">
        <v>28.1</v>
      </c>
      <c r="AE11" s="41">
        <v>28.1</v>
      </c>
      <c r="AF11" s="41">
        <v>28.8</v>
      </c>
      <c r="AG11" s="41">
        <v>28.8</v>
      </c>
      <c r="AH11" s="36">
        <v>28.6</v>
      </c>
      <c r="AI11" s="41">
        <v>29.4</v>
      </c>
      <c r="AJ11" s="41">
        <v>29.5</v>
      </c>
      <c r="AK11" s="36">
        <v>29.3</v>
      </c>
    </row>
    <row r="12" spans="2:37" x14ac:dyDescent="0.2">
      <c r="B12" s="59">
        <v>4</v>
      </c>
      <c r="C12" s="3">
        <v>30</v>
      </c>
      <c r="D12" s="45">
        <v>29.9</v>
      </c>
      <c r="E12" s="36">
        <v>29.5</v>
      </c>
      <c r="F12" s="36">
        <v>29.8</v>
      </c>
      <c r="G12" s="36">
        <v>29.3</v>
      </c>
      <c r="H12" s="36">
        <v>29.6</v>
      </c>
      <c r="I12" s="36">
        <v>29.8</v>
      </c>
      <c r="J12" s="36">
        <v>29.8</v>
      </c>
      <c r="K12" s="36">
        <v>29.6</v>
      </c>
      <c r="L12" s="36">
        <v>29.6</v>
      </c>
      <c r="M12" s="36">
        <v>29.7</v>
      </c>
      <c r="N12" s="36">
        <v>29.6</v>
      </c>
      <c r="O12" s="36">
        <v>29.3</v>
      </c>
      <c r="P12" s="38">
        <v>29.1</v>
      </c>
      <c r="Q12" s="44">
        <v>29.1</v>
      </c>
      <c r="R12" s="45">
        <v>28.9</v>
      </c>
      <c r="S12" s="36">
        <v>29</v>
      </c>
      <c r="T12" s="36">
        <v>28.9</v>
      </c>
      <c r="U12" s="36">
        <v>29.4</v>
      </c>
      <c r="V12" s="36">
        <v>28.9</v>
      </c>
      <c r="W12" s="36">
        <v>29.4</v>
      </c>
      <c r="X12" s="36">
        <v>29.3</v>
      </c>
      <c r="Y12" s="41">
        <v>29</v>
      </c>
      <c r="Z12" s="41">
        <v>28.9</v>
      </c>
      <c r="AA12" s="41">
        <v>28.9</v>
      </c>
      <c r="AB12" s="41">
        <v>29</v>
      </c>
      <c r="AC12" s="41">
        <v>29</v>
      </c>
      <c r="AD12" s="41">
        <v>29.1</v>
      </c>
      <c r="AE12" s="41">
        <v>29.1</v>
      </c>
      <c r="AF12" s="41">
        <v>28.7</v>
      </c>
      <c r="AG12" s="41">
        <v>28.5</v>
      </c>
      <c r="AH12" s="36">
        <v>27.9</v>
      </c>
      <c r="AI12" s="41">
        <v>28.3</v>
      </c>
      <c r="AJ12" s="41">
        <v>29</v>
      </c>
      <c r="AK12" s="36">
        <v>29.2</v>
      </c>
    </row>
    <row r="13" spans="2:37" x14ac:dyDescent="0.2">
      <c r="B13" s="59">
        <v>5</v>
      </c>
      <c r="C13" s="3">
        <v>29.2</v>
      </c>
      <c r="D13" s="45">
        <v>29.4</v>
      </c>
      <c r="E13" s="36">
        <v>29</v>
      </c>
      <c r="F13" s="36">
        <v>29.3</v>
      </c>
      <c r="G13" s="36">
        <v>29.3</v>
      </c>
      <c r="H13" s="36">
        <v>29.1</v>
      </c>
      <c r="I13" s="36">
        <v>29.2</v>
      </c>
      <c r="J13" s="36">
        <v>28.7</v>
      </c>
      <c r="K13" s="36">
        <v>29</v>
      </c>
      <c r="L13" s="36">
        <v>28.8</v>
      </c>
      <c r="M13" s="36">
        <v>28.9</v>
      </c>
      <c r="N13" s="36">
        <v>28.5</v>
      </c>
      <c r="O13" s="36">
        <v>29</v>
      </c>
      <c r="P13" s="38">
        <v>28.8</v>
      </c>
      <c r="Q13" s="44">
        <v>28.8</v>
      </c>
      <c r="R13" s="45">
        <v>28.8</v>
      </c>
      <c r="S13" s="36">
        <v>28.7</v>
      </c>
      <c r="T13" s="36">
        <v>28.7</v>
      </c>
      <c r="U13" s="36">
        <v>29.2</v>
      </c>
      <c r="V13" s="36">
        <v>28.7</v>
      </c>
      <c r="W13" s="36">
        <v>29.2</v>
      </c>
      <c r="X13" s="36">
        <v>28</v>
      </c>
      <c r="Y13" s="41">
        <v>28.3</v>
      </c>
      <c r="Z13" s="41">
        <v>28.8</v>
      </c>
      <c r="AA13" s="41">
        <v>28.7</v>
      </c>
      <c r="AB13" s="41">
        <v>28.6</v>
      </c>
      <c r="AC13" s="41">
        <v>28.4</v>
      </c>
      <c r="AD13" s="41">
        <v>28.7</v>
      </c>
      <c r="AE13" s="41">
        <v>28.7</v>
      </c>
      <c r="AF13" s="41">
        <v>27.8</v>
      </c>
      <c r="AG13" s="41">
        <v>27.7</v>
      </c>
      <c r="AH13" s="36">
        <v>27.6</v>
      </c>
      <c r="AI13" s="41">
        <v>27.9</v>
      </c>
      <c r="AJ13" s="41">
        <v>28.2</v>
      </c>
      <c r="AK13" s="36">
        <v>28.6</v>
      </c>
    </row>
    <row r="14" spans="2:37" x14ac:dyDescent="0.2">
      <c r="B14" s="59">
        <v>6</v>
      </c>
      <c r="C14" s="3">
        <v>31.8</v>
      </c>
      <c r="D14" s="45">
        <v>31.7</v>
      </c>
      <c r="E14" s="36">
        <v>31.5</v>
      </c>
      <c r="F14" s="36">
        <v>31.8</v>
      </c>
      <c r="G14" s="36">
        <v>32.1</v>
      </c>
      <c r="H14" s="36">
        <v>31.8</v>
      </c>
      <c r="I14" s="36">
        <v>31.8</v>
      </c>
      <c r="J14" s="36">
        <v>32</v>
      </c>
      <c r="K14" s="36">
        <v>32.5</v>
      </c>
      <c r="L14" s="36">
        <v>32.200000000000003</v>
      </c>
      <c r="M14" s="36">
        <v>32.200000000000003</v>
      </c>
      <c r="N14" s="36">
        <v>32.299999999999997</v>
      </c>
      <c r="O14" s="36">
        <v>32</v>
      </c>
      <c r="P14" s="44">
        <v>32.1</v>
      </c>
      <c r="Q14" s="38">
        <v>32.1</v>
      </c>
      <c r="R14" s="45">
        <v>32</v>
      </c>
      <c r="S14" s="36">
        <v>32</v>
      </c>
      <c r="T14" s="36">
        <v>31.9</v>
      </c>
      <c r="U14" s="36">
        <v>32.4</v>
      </c>
      <c r="V14" s="36">
        <v>32.700000000000003</v>
      </c>
      <c r="W14" s="36">
        <v>32.6</v>
      </c>
      <c r="X14" s="36">
        <v>32</v>
      </c>
      <c r="Y14" s="41">
        <v>31.3</v>
      </c>
      <c r="Z14" s="41">
        <v>31.7</v>
      </c>
      <c r="AA14" s="41">
        <v>31.5</v>
      </c>
      <c r="AB14" s="41">
        <v>31</v>
      </c>
      <c r="AC14" s="41">
        <v>31.2</v>
      </c>
      <c r="AD14" s="41">
        <v>31.4</v>
      </c>
      <c r="AE14" s="41">
        <v>31.5</v>
      </c>
      <c r="AF14" s="41">
        <v>31</v>
      </c>
      <c r="AG14" s="41">
        <v>30.5</v>
      </c>
      <c r="AH14" s="36">
        <v>30.3</v>
      </c>
      <c r="AI14" s="41">
        <v>30.8</v>
      </c>
      <c r="AJ14" s="41">
        <v>30.2</v>
      </c>
      <c r="AK14" s="36">
        <v>30.6</v>
      </c>
    </row>
    <row r="15" spans="2:37" x14ac:dyDescent="0.2">
      <c r="B15" s="59">
        <v>7</v>
      </c>
      <c r="C15" s="3">
        <v>31.5</v>
      </c>
      <c r="D15" s="45">
        <v>31.2</v>
      </c>
      <c r="E15" s="36">
        <v>31.7</v>
      </c>
      <c r="F15" s="36">
        <v>31.4</v>
      </c>
      <c r="G15" s="36">
        <v>31.4</v>
      </c>
      <c r="H15" s="36">
        <v>31.3</v>
      </c>
      <c r="I15" s="36">
        <v>31.3</v>
      </c>
      <c r="J15" s="36">
        <v>31.9</v>
      </c>
      <c r="K15" s="36">
        <v>31.8</v>
      </c>
      <c r="L15" s="36">
        <v>31.3</v>
      </c>
      <c r="M15" s="36">
        <v>31.1</v>
      </c>
      <c r="N15" s="36">
        <v>30.8</v>
      </c>
      <c r="O15" s="36">
        <v>31.1</v>
      </c>
      <c r="P15" s="38">
        <v>31</v>
      </c>
      <c r="Q15" s="44">
        <v>30.8</v>
      </c>
      <c r="R15" s="45">
        <v>30.6</v>
      </c>
      <c r="S15" s="36">
        <v>31.1</v>
      </c>
      <c r="T15" s="36">
        <v>30.8</v>
      </c>
      <c r="U15" s="36">
        <v>30.6</v>
      </c>
      <c r="V15" s="36">
        <v>30.7</v>
      </c>
      <c r="W15" s="36">
        <v>31</v>
      </c>
      <c r="X15" s="36">
        <v>31</v>
      </c>
      <c r="Y15" s="41">
        <v>30.7</v>
      </c>
      <c r="Z15" s="41">
        <v>30.3</v>
      </c>
      <c r="AA15" s="41">
        <v>30</v>
      </c>
      <c r="AB15" s="41">
        <v>30.6</v>
      </c>
      <c r="AC15" s="41">
        <v>30.5</v>
      </c>
      <c r="AD15" s="41">
        <v>30.3</v>
      </c>
      <c r="AE15" s="41">
        <v>30.7</v>
      </c>
      <c r="AF15" s="62">
        <v>30.1</v>
      </c>
      <c r="AG15" s="41">
        <v>30</v>
      </c>
      <c r="AH15" s="36">
        <v>29.6</v>
      </c>
      <c r="AI15" s="41">
        <v>29.8</v>
      </c>
      <c r="AJ15" s="41">
        <v>29.6</v>
      </c>
      <c r="AK15" s="36">
        <v>30.1</v>
      </c>
    </row>
    <row r="16" spans="2:37" x14ac:dyDescent="0.2">
      <c r="B16" s="59">
        <v>8</v>
      </c>
      <c r="C16" s="3">
        <v>36.5</v>
      </c>
      <c r="D16" s="45">
        <v>36.700000000000003</v>
      </c>
      <c r="E16" s="36">
        <v>36.9</v>
      </c>
      <c r="F16" s="36">
        <v>37.299999999999997</v>
      </c>
      <c r="G16" s="36">
        <v>37.299999999999997</v>
      </c>
      <c r="H16" s="36">
        <v>36.700000000000003</v>
      </c>
      <c r="I16" s="36">
        <v>37.1</v>
      </c>
      <c r="J16" s="36">
        <v>37.9</v>
      </c>
      <c r="K16" s="36">
        <v>34.799999999999997</v>
      </c>
      <c r="L16" s="36">
        <v>33.9</v>
      </c>
      <c r="M16" s="36">
        <v>34</v>
      </c>
      <c r="N16" s="36">
        <v>33.700000000000003</v>
      </c>
      <c r="O16" s="36">
        <v>33.700000000000003</v>
      </c>
      <c r="P16" s="46">
        <v>32.9</v>
      </c>
      <c r="Q16" s="44">
        <v>32.5</v>
      </c>
      <c r="R16" s="45">
        <v>32.200000000000003</v>
      </c>
      <c r="S16" s="36">
        <v>32</v>
      </c>
      <c r="T16" s="36">
        <v>32</v>
      </c>
      <c r="U16" s="36">
        <v>32.1</v>
      </c>
      <c r="V16" s="36">
        <v>32.200000000000003</v>
      </c>
      <c r="W16" s="36">
        <v>31.9</v>
      </c>
      <c r="X16" s="36">
        <v>32.299999999999997</v>
      </c>
      <c r="Y16" s="47">
        <v>31.7</v>
      </c>
      <c r="Z16" s="47">
        <v>31.3</v>
      </c>
      <c r="AA16" s="41">
        <v>31.2</v>
      </c>
      <c r="AB16" s="41">
        <v>31.3</v>
      </c>
      <c r="AC16" s="41">
        <v>31.6</v>
      </c>
      <c r="AD16" s="41">
        <v>31.8</v>
      </c>
      <c r="AE16" s="41">
        <v>31.5</v>
      </c>
      <c r="AF16" s="62">
        <v>30.6</v>
      </c>
      <c r="AG16" s="41">
        <v>30</v>
      </c>
      <c r="AH16" s="36">
        <v>30.3</v>
      </c>
      <c r="AI16" s="41">
        <v>30.5</v>
      </c>
      <c r="AJ16" s="41">
        <v>30.6</v>
      </c>
      <c r="AK16" s="36">
        <v>30.9</v>
      </c>
    </row>
    <row r="17" spans="2:37" x14ac:dyDescent="0.2">
      <c r="B17" s="59">
        <v>9</v>
      </c>
      <c r="C17" s="3">
        <v>30.7</v>
      </c>
      <c r="D17" s="45">
        <v>30.7</v>
      </c>
      <c r="E17" s="36">
        <v>30.7</v>
      </c>
      <c r="F17" s="36">
        <v>30</v>
      </c>
      <c r="G17" s="36">
        <v>30.3</v>
      </c>
      <c r="H17" s="36">
        <v>30.3</v>
      </c>
      <c r="I17" s="36">
        <v>30.5</v>
      </c>
      <c r="J17" s="36">
        <v>29.5</v>
      </c>
      <c r="K17" s="36">
        <v>31.1</v>
      </c>
      <c r="L17" s="36">
        <v>30.8</v>
      </c>
      <c r="M17" s="36">
        <v>30.5</v>
      </c>
      <c r="N17" s="36">
        <v>30.2</v>
      </c>
      <c r="O17" s="36">
        <v>30.2</v>
      </c>
      <c r="P17" s="44">
        <v>30</v>
      </c>
      <c r="Q17" s="38">
        <v>30.3</v>
      </c>
      <c r="R17" s="45">
        <v>29.4</v>
      </c>
      <c r="S17" s="36">
        <v>29.7</v>
      </c>
      <c r="T17" s="36">
        <v>29.5</v>
      </c>
      <c r="U17" s="36">
        <v>30.5</v>
      </c>
      <c r="V17" s="36">
        <v>30.4</v>
      </c>
      <c r="W17" s="36">
        <v>30.7</v>
      </c>
      <c r="X17" s="36">
        <v>30.4</v>
      </c>
      <c r="Y17" s="41">
        <v>30</v>
      </c>
      <c r="Z17" s="41">
        <v>30.2</v>
      </c>
      <c r="AA17" s="41">
        <v>29.7</v>
      </c>
      <c r="AB17" s="41">
        <v>29.8</v>
      </c>
      <c r="AC17" s="41">
        <v>30</v>
      </c>
      <c r="AD17" s="41">
        <v>30.3</v>
      </c>
      <c r="AE17" s="41">
        <v>30.4</v>
      </c>
      <c r="AF17" s="41">
        <v>30.3</v>
      </c>
      <c r="AG17" s="41">
        <v>29.8</v>
      </c>
      <c r="AH17" s="36">
        <v>30.3</v>
      </c>
      <c r="AI17" s="41">
        <v>30.1</v>
      </c>
      <c r="AJ17" s="41">
        <v>30</v>
      </c>
      <c r="AK17" s="36">
        <v>30.2</v>
      </c>
    </row>
    <row r="18" spans="2:37" x14ac:dyDescent="0.2">
      <c r="B18" s="59">
        <v>10</v>
      </c>
      <c r="C18" s="3">
        <v>34.5</v>
      </c>
      <c r="D18" s="45">
        <v>34.6</v>
      </c>
      <c r="E18" s="36">
        <v>34.4</v>
      </c>
      <c r="F18" s="36">
        <v>34.5</v>
      </c>
      <c r="G18" s="36">
        <v>34.5</v>
      </c>
      <c r="H18" s="36">
        <v>34.6</v>
      </c>
      <c r="I18" s="36">
        <v>35.1</v>
      </c>
      <c r="J18" s="36">
        <v>34.6</v>
      </c>
      <c r="K18" s="36">
        <v>34.9</v>
      </c>
      <c r="L18" s="36">
        <v>34.5</v>
      </c>
      <c r="M18" s="36">
        <v>34.299999999999997</v>
      </c>
      <c r="N18" s="36">
        <v>34.799999999999997</v>
      </c>
      <c r="O18" s="36">
        <v>34.200000000000003</v>
      </c>
      <c r="P18" s="44">
        <v>34.6</v>
      </c>
      <c r="Q18" s="38">
        <v>33.9</v>
      </c>
      <c r="R18" s="45">
        <v>33.799999999999997</v>
      </c>
      <c r="S18" s="36">
        <v>34.1</v>
      </c>
      <c r="T18" s="36">
        <v>33.6</v>
      </c>
      <c r="U18" s="36">
        <v>34.700000000000003</v>
      </c>
      <c r="V18" s="36">
        <v>34.1</v>
      </c>
      <c r="W18" s="36">
        <v>34.4</v>
      </c>
      <c r="X18" s="36">
        <v>34.799999999999997</v>
      </c>
      <c r="Y18" s="41">
        <v>34.299999999999997</v>
      </c>
      <c r="Z18" s="41">
        <v>34.4</v>
      </c>
      <c r="AA18" s="41">
        <v>34.1</v>
      </c>
      <c r="AB18" s="41">
        <v>34.200000000000003</v>
      </c>
      <c r="AC18" s="41">
        <v>34.700000000000003</v>
      </c>
      <c r="AD18" s="41">
        <v>34.700000000000003</v>
      </c>
      <c r="AE18" s="41">
        <v>34.700000000000003</v>
      </c>
      <c r="AF18" s="41">
        <v>33.4</v>
      </c>
      <c r="AG18" s="41">
        <v>33.200000000000003</v>
      </c>
      <c r="AH18" s="36">
        <v>32.9</v>
      </c>
      <c r="AI18" s="41">
        <v>33.4</v>
      </c>
      <c r="AJ18" s="41">
        <v>33.6</v>
      </c>
      <c r="AK18" s="36">
        <v>33.9</v>
      </c>
    </row>
    <row r="19" spans="2:37" x14ac:dyDescent="0.2">
      <c r="B19" s="60" t="s">
        <v>86</v>
      </c>
      <c r="C19" s="61">
        <f>AVERAGE(C9:C18)</f>
        <v>31.4</v>
      </c>
      <c r="D19" s="49">
        <f t="shared" ref="D19:AD19" si="0">AVERAGE(D9:D18)</f>
        <v>31.339999999999996</v>
      </c>
      <c r="E19" s="48">
        <f t="shared" si="0"/>
        <v>31.169999999999998</v>
      </c>
      <c r="F19" s="48">
        <f t="shared" si="0"/>
        <v>31.240000000000002</v>
      </c>
      <c r="G19" s="48">
        <f t="shared" si="0"/>
        <v>31.27</v>
      </c>
      <c r="H19" s="48">
        <f t="shared" si="0"/>
        <v>31.260000000000009</v>
      </c>
      <c r="I19" s="48">
        <f t="shared" si="0"/>
        <v>31.430000000000007</v>
      </c>
      <c r="J19" s="48">
        <f t="shared" si="0"/>
        <v>31.380000000000006</v>
      </c>
      <c r="K19" s="48">
        <f t="shared" si="0"/>
        <v>31.390000000000004</v>
      </c>
      <c r="L19" s="48">
        <f t="shared" si="0"/>
        <v>31.15</v>
      </c>
      <c r="M19" s="48">
        <f t="shared" si="0"/>
        <v>31.02</v>
      </c>
      <c r="N19" s="48">
        <f t="shared" si="0"/>
        <v>30.95</v>
      </c>
      <c r="O19" s="48">
        <f t="shared" si="0"/>
        <v>30.979999999999997</v>
      </c>
      <c r="P19" s="48">
        <f t="shared" si="0"/>
        <v>30.860000000000003</v>
      </c>
      <c r="Q19" s="48">
        <f t="shared" si="0"/>
        <v>30.689999999999998</v>
      </c>
      <c r="R19" s="49">
        <f t="shared" si="0"/>
        <v>30.49</v>
      </c>
      <c r="S19" s="48">
        <f t="shared" si="0"/>
        <v>30.630000000000003</v>
      </c>
      <c r="T19" s="48">
        <f t="shared" si="0"/>
        <v>30.530000000000008</v>
      </c>
      <c r="U19" s="48">
        <f t="shared" si="0"/>
        <v>30.839999999999996</v>
      </c>
      <c r="V19" s="48">
        <f t="shared" si="0"/>
        <v>30.759999999999998</v>
      </c>
      <c r="W19" s="48">
        <f t="shared" si="0"/>
        <v>30.889999999999997</v>
      </c>
      <c r="X19" s="48">
        <f t="shared" si="0"/>
        <v>30.689999999999998</v>
      </c>
      <c r="Y19" s="50">
        <f t="shared" si="0"/>
        <v>30.359999999999996</v>
      </c>
      <c r="Z19" s="50">
        <f t="shared" si="0"/>
        <v>30.48</v>
      </c>
      <c r="AA19" s="50">
        <f t="shared" si="0"/>
        <v>30.28</v>
      </c>
      <c r="AB19" s="50">
        <f t="shared" si="0"/>
        <v>30.35</v>
      </c>
      <c r="AC19" s="50">
        <f t="shared" si="0"/>
        <v>30.48</v>
      </c>
      <c r="AD19" s="50">
        <f t="shared" si="0"/>
        <v>30.51</v>
      </c>
      <c r="AE19" s="50">
        <f>AVERAGE(AE9:AE18)</f>
        <v>30.589999999999996</v>
      </c>
      <c r="AF19" s="50">
        <f t="shared" ref="AF19:AK19" si="1">AVERAGE(AF9:AF18)</f>
        <v>30.179999999999996</v>
      </c>
      <c r="AG19" s="50">
        <f t="shared" si="1"/>
        <v>29.97</v>
      </c>
      <c r="AH19" s="48">
        <f t="shared" si="1"/>
        <v>29.830000000000002</v>
      </c>
      <c r="AI19" s="48">
        <f t="shared" si="1"/>
        <v>30.089999999999996</v>
      </c>
      <c r="AJ19" s="51">
        <f t="shared" si="1"/>
        <v>30.15</v>
      </c>
      <c r="AK19" s="48">
        <f t="shared" si="1"/>
        <v>30.389999999999997</v>
      </c>
    </row>
    <row r="20" spans="2:37" x14ac:dyDescent="0.2">
      <c r="B20" s="60" t="s">
        <v>87</v>
      </c>
      <c r="C20" s="61">
        <f>_xlfn.STDEV.P(C9:C18)</f>
        <v>2.3034756347745469</v>
      </c>
      <c r="D20" s="49">
        <f t="shared" ref="D20:P20" si="2">_xlfn.STDEV.P(D9:D18)</f>
        <v>2.3812601705819558</v>
      </c>
      <c r="E20" s="48">
        <f t="shared" si="2"/>
        <v>2.6264234235933848</v>
      </c>
      <c r="F20" s="48">
        <f t="shared" si="2"/>
        <v>2.6560120481654437</v>
      </c>
      <c r="G20" s="48">
        <f t="shared" si="2"/>
        <v>2.6469038516727417</v>
      </c>
      <c r="H20" s="48">
        <f t="shared" si="2"/>
        <v>2.4228908353452501</v>
      </c>
      <c r="I20" s="48">
        <f t="shared" si="2"/>
        <v>2.5573619219813226</v>
      </c>
      <c r="J20" s="48">
        <f t="shared" si="2"/>
        <v>2.7859648238985355</v>
      </c>
      <c r="K20" s="48">
        <f t="shared" si="2"/>
        <v>2.0603155098188233</v>
      </c>
      <c r="L20" s="48">
        <f t="shared" si="2"/>
        <v>1.8183783984638617</v>
      </c>
      <c r="M20" s="48">
        <f t="shared" si="2"/>
        <v>1.8186808406094785</v>
      </c>
      <c r="N20" s="48">
        <f t="shared" si="2"/>
        <v>1.954098257509074</v>
      </c>
      <c r="O20" s="48">
        <f t="shared" si="2"/>
        <v>1.7560182231400687</v>
      </c>
      <c r="P20" s="48">
        <f t="shared" si="2"/>
        <v>1.7743731287415283</v>
      </c>
      <c r="Q20" s="48">
        <f>_xlfn.STDEV.P(Q9:Q18)</f>
        <v>1.613350550872314</v>
      </c>
      <c r="R20" s="49">
        <f t="shared" ref="R20:AK20" si="3">_xlfn.STDEV.P(R9:R18)</f>
        <v>1.6525434941326054</v>
      </c>
      <c r="S20" s="48">
        <f t="shared" si="3"/>
        <v>1.6334319698108033</v>
      </c>
      <c r="T20" s="48">
        <f t="shared" si="3"/>
        <v>1.5060212481900783</v>
      </c>
      <c r="U20" s="48">
        <f t="shared" si="3"/>
        <v>1.6894969665554309</v>
      </c>
      <c r="V20" s="48">
        <f t="shared" si="3"/>
        <v>1.6445060048537385</v>
      </c>
      <c r="W20" s="48">
        <f t="shared" si="3"/>
        <v>1.6943730403898665</v>
      </c>
      <c r="X20" s="48">
        <f t="shared" si="3"/>
        <v>1.9449678660584593</v>
      </c>
      <c r="Y20" s="50">
        <f t="shared" si="3"/>
        <v>1.6948156241904304</v>
      </c>
      <c r="Z20" s="50">
        <f t="shared" si="3"/>
        <v>1.6803571049035972</v>
      </c>
      <c r="AA20" s="50">
        <f t="shared" si="3"/>
        <v>1.6430459518832703</v>
      </c>
      <c r="AB20" s="50">
        <f t="shared" si="3"/>
        <v>1.6396645998496158</v>
      </c>
      <c r="AC20" s="50">
        <f t="shared" si="3"/>
        <v>1.7560182231400687</v>
      </c>
      <c r="AD20" s="51">
        <f t="shared" si="3"/>
        <v>1.7705648816126454</v>
      </c>
      <c r="AE20" s="51">
        <f t="shared" si="3"/>
        <v>1.7541094606665804</v>
      </c>
      <c r="AF20" s="51">
        <f t="shared" si="3"/>
        <v>1.4627371602581234</v>
      </c>
      <c r="AG20" s="51">
        <f t="shared" si="3"/>
        <v>1.4283206922816745</v>
      </c>
      <c r="AH20" s="48">
        <f t="shared" si="3"/>
        <v>1.4519297503667314</v>
      </c>
      <c r="AI20" s="48">
        <f t="shared" si="3"/>
        <v>1.4257980221616242</v>
      </c>
      <c r="AJ20" s="48">
        <f t="shared" si="3"/>
        <v>1.3462912017836266</v>
      </c>
      <c r="AK20" s="52">
        <f t="shared" si="3"/>
        <v>1.3641480858030035</v>
      </c>
    </row>
    <row r="21" spans="2:37" x14ac:dyDescent="0.2">
      <c r="B21" s="57" t="s">
        <v>88</v>
      </c>
      <c r="C21" s="3">
        <v>34.9</v>
      </c>
      <c r="D21" s="45">
        <v>34.9</v>
      </c>
      <c r="E21" s="36">
        <v>35.200000000000003</v>
      </c>
      <c r="F21" s="36">
        <v>35.5</v>
      </c>
      <c r="G21" s="36">
        <v>35.799999999999997</v>
      </c>
      <c r="H21" s="36">
        <v>34.9</v>
      </c>
      <c r="I21" s="48">
        <f t="shared" ref="I21" si="4">SUM(I9,I11,I13,I15,I17)/5</f>
        <v>30.079999999999995</v>
      </c>
      <c r="J21" s="48">
        <f t="shared" ref="J21:O21" si="5">SUM(J9,J11,J13,J16,J17)/5</f>
        <v>30.98</v>
      </c>
      <c r="K21" s="54">
        <f t="shared" si="5"/>
        <v>30.9</v>
      </c>
      <c r="L21" s="54">
        <f t="shared" si="5"/>
        <v>30.68</v>
      </c>
      <c r="M21" s="54">
        <f t="shared" si="5"/>
        <v>30.52</v>
      </c>
      <c r="N21" s="54">
        <f t="shared" si="5"/>
        <v>30.3</v>
      </c>
      <c r="O21" s="54">
        <f t="shared" si="5"/>
        <v>30.439999999999998</v>
      </c>
      <c r="P21" s="54">
        <f t="shared" ref="P21:AD21" si="6">SUM(P9,P11,P13,P16,P17)/5</f>
        <v>30.22</v>
      </c>
      <c r="Q21" s="54">
        <f t="shared" si="6"/>
        <v>30.139999999999997</v>
      </c>
      <c r="R21" s="54">
        <f t="shared" si="6"/>
        <v>29.78</v>
      </c>
      <c r="S21" s="54">
        <f t="shared" si="6"/>
        <v>29.919999999999998</v>
      </c>
      <c r="T21" s="54">
        <f t="shared" si="6"/>
        <v>29.939999999999998</v>
      </c>
      <c r="U21" s="54">
        <f t="shared" si="6"/>
        <v>30.160000000000004</v>
      </c>
      <c r="V21" s="54">
        <f t="shared" si="6"/>
        <v>30.2</v>
      </c>
      <c r="W21" s="54">
        <f t="shared" si="6"/>
        <v>30.119999999999997</v>
      </c>
      <c r="X21" s="54">
        <f t="shared" si="6"/>
        <v>29.859999999999996</v>
      </c>
      <c r="Y21" s="54">
        <f t="shared" si="6"/>
        <v>29.68</v>
      </c>
      <c r="Z21" s="54">
        <f t="shared" si="6"/>
        <v>29.759999999999998</v>
      </c>
      <c r="AA21" s="54">
        <f t="shared" si="6"/>
        <v>29.560000000000002</v>
      </c>
      <c r="AB21" s="54">
        <f t="shared" si="6"/>
        <v>29.560000000000002</v>
      </c>
      <c r="AC21" s="54">
        <f t="shared" si="6"/>
        <v>29.72</v>
      </c>
      <c r="AD21" s="54">
        <f t="shared" si="6"/>
        <v>29.8</v>
      </c>
      <c r="AE21" s="55">
        <f>SUM(AE9,AE11,AE13,AE16,AE17)/5</f>
        <v>29.8</v>
      </c>
      <c r="AF21" s="55">
        <f t="shared" ref="AF21:AK21" si="7">SUM(AF9,AF11,AF13,AF16,AF17)/5</f>
        <v>29.560000000000002</v>
      </c>
      <c r="AG21" s="55">
        <f t="shared" si="7"/>
        <v>29.32</v>
      </c>
      <c r="AH21" s="54">
        <f t="shared" si="7"/>
        <v>29.4</v>
      </c>
      <c r="AI21" s="54">
        <f t="shared" si="7"/>
        <v>29.659999999999997</v>
      </c>
      <c r="AJ21" s="54">
        <f t="shared" si="7"/>
        <v>29.76</v>
      </c>
      <c r="AK21" s="54">
        <f t="shared" si="7"/>
        <v>29.9</v>
      </c>
    </row>
    <row r="22" spans="2:37" x14ac:dyDescent="0.2">
      <c r="B22" s="57" t="s">
        <v>89</v>
      </c>
      <c r="C22" s="3">
        <v>39.1</v>
      </c>
      <c r="D22" s="45">
        <v>39.1</v>
      </c>
      <c r="E22" s="36">
        <v>39.700000000000003</v>
      </c>
      <c r="F22" s="36">
        <v>40.1</v>
      </c>
      <c r="G22" s="36">
        <v>40.299999999999997</v>
      </c>
      <c r="H22" s="36">
        <v>40.299999999999997</v>
      </c>
      <c r="I22" s="48">
        <f t="shared" ref="I22" si="8">SUM(I10,I12,I14,I16)/4</f>
        <v>32.200000000000003</v>
      </c>
      <c r="J22" s="48">
        <f>SUM(J10,J12,J14,J15)/4</f>
        <v>31.075000000000003</v>
      </c>
      <c r="K22" s="54">
        <f t="shared" ref="K22:AD22" si="9">SUM(K10,K12,K14,K15)/4</f>
        <v>31.125</v>
      </c>
      <c r="L22" s="54">
        <f t="shared" si="9"/>
        <v>30.900000000000002</v>
      </c>
      <c r="M22" s="54">
        <f t="shared" si="9"/>
        <v>30.825000000000003</v>
      </c>
      <c r="N22" s="54">
        <f t="shared" si="9"/>
        <v>30.8</v>
      </c>
      <c r="O22" s="54">
        <f>SUM(O10,O12,O14,O16)/4</f>
        <v>31.5</v>
      </c>
      <c r="P22" s="54">
        <f t="shared" si="9"/>
        <v>30.725000000000001</v>
      </c>
      <c r="Q22" s="54">
        <f t="shared" si="9"/>
        <v>30.574999999999999</v>
      </c>
      <c r="R22" s="54">
        <f t="shared" si="9"/>
        <v>30.549999999999997</v>
      </c>
      <c r="S22" s="54">
        <f t="shared" si="9"/>
        <v>30.65</v>
      </c>
      <c r="T22" s="54">
        <f t="shared" si="9"/>
        <v>30.499999999999996</v>
      </c>
      <c r="U22" s="54">
        <f t="shared" si="9"/>
        <v>30.725000000000001</v>
      </c>
      <c r="V22" s="54">
        <f t="shared" si="9"/>
        <v>30.625</v>
      </c>
      <c r="W22" s="54">
        <f t="shared" si="9"/>
        <v>30.975000000000001</v>
      </c>
      <c r="X22" s="54">
        <f t="shared" si="9"/>
        <v>30.7</v>
      </c>
      <c r="Y22" s="54">
        <f t="shared" si="9"/>
        <v>30.225000000000001</v>
      </c>
      <c r="Z22" s="54">
        <f t="shared" si="9"/>
        <v>30.4</v>
      </c>
      <c r="AA22" s="54">
        <f t="shared" si="9"/>
        <v>30.225000000000001</v>
      </c>
      <c r="AB22" s="54">
        <f t="shared" si="9"/>
        <v>30.375</v>
      </c>
      <c r="AC22" s="54">
        <f t="shared" si="9"/>
        <v>30.375</v>
      </c>
      <c r="AD22" s="54">
        <f t="shared" si="9"/>
        <v>30.349999999999998</v>
      </c>
      <c r="AE22" s="55">
        <f>SUM(AE10,AE12,AE14,AE15)/4</f>
        <v>30.55</v>
      </c>
      <c r="AF22" s="55">
        <f t="shared" ref="AF22:AK22" si="10">SUM(AF10,AF12,AF14,AF15)/4</f>
        <v>30.15</v>
      </c>
      <c r="AG22" s="55">
        <f t="shared" si="10"/>
        <v>29.975000000000001</v>
      </c>
      <c r="AH22" s="54">
        <f t="shared" si="10"/>
        <v>29.6</v>
      </c>
      <c r="AI22" s="54">
        <f t="shared" si="10"/>
        <v>29.8</v>
      </c>
      <c r="AJ22" s="54">
        <f t="shared" si="10"/>
        <v>29.774999999999999</v>
      </c>
      <c r="AK22" s="54">
        <f t="shared" si="10"/>
        <v>30.125</v>
      </c>
    </row>
    <row r="23" spans="2:37" x14ac:dyDescent="0.2">
      <c r="B23" s="57" t="s">
        <v>90</v>
      </c>
      <c r="C23" s="3">
        <v>45.9</v>
      </c>
      <c r="D23" s="45">
        <v>45.7</v>
      </c>
      <c r="E23" s="36">
        <v>45.3</v>
      </c>
      <c r="F23" s="36">
        <v>45</v>
      </c>
      <c r="G23" s="36">
        <v>45.2</v>
      </c>
      <c r="H23" s="36">
        <v>45.1</v>
      </c>
      <c r="I23" s="48">
        <f t="shared" ref="I23:AK24" si="11">STDEV(I9,I11,I13,I15,I17)</f>
        <v>1.2357184145265465</v>
      </c>
      <c r="J23" s="48">
        <f t="shared" si="11"/>
        <v>1.4532721699667954</v>
      </c>
      <c r="K23" s="54">
        <f t="shared" si="11"/>
        <v>1.3693063937629157</v>
      </c>
      <c r="L23" s="54">
        <f t="shared" si="11"/>
        <v>1.1674759098157013</v>
      </c>
      <c r="M23" s="54">
        <f t="shared" si="11"/>
        <v>0.9939818911831354</v>
      </c>
      <c r="N23" s="54">
        <f t="shared" si="11"/>
        <v>1.0473776778220931</v>
      </c>
      <c r="O23" s="54">
        <f>STDEV(O9,O11,O13,O15,O17)</f>
        <v>0.94710083940412648</v>
      </c>
      <c r="P23" s="54">
        <f t="shared" si="11"/>
        <v>0.93166517590816889</v>
      </c>
      <c r="Q23" s="54">
        <f t="shared" si="11"/>
        <v>0.97724101428460319</v>
      </c>
      <c r="R23" s="54">
        <f t="shared" si="11"/>
        <v>0.90443352436760205</v>
      </c>
      <c r="S23" s="54">
        <f t="shared" si="11"/>
        <v>1.0310189135025607</v>
      </c>
      <c r="T23" s="54">
        <f t="shared" si="11"/>
        <v>0.88034084308295035</v>
      </c>
      <c r="U23" s="54">
        <f t="shared" si="11"/>
        <v>0.81117199162692999</v>
      </c>
      <c r="V23" s="54">
        <f t="shared" si="11"/>
        <v>0.80311892021045028</v>
      </c>
      <c r="W23" s="54">
        <f t="shared" si="11"/>
        <v>1.1949895397031729</v>
      </c>
      <c r="X23" s="54">
        <f t="shared" si="11"/>
        <v>1.4764823060233401</v>
      </c>
      <c r="Y23" s="54">
        <f t="shared" si="11"/>
        <v>1.0709808588392231</v>
      </c>
      <c r="Z23" s="54">
        <f t="shared" si="11"/>
        <v>0.99146356463563523</v>
      </c>
      <c r="AA23" s="54">
        <f t="shared" si="11"/>
        <v>0.93648278147545228</v>
      </c>
      <c r="AB23" s="54">
        <f t="shared" si="11"/>
        <v>1.0353743284435826</v>
      </c>
      <c r="AC23" s="54">
        <f t="shared" si="11"/>
        <v>1.0198039027185577</v>
      </c>
      <c r="AD23" s="54">
        <f t="shared" si="11"/>
        <v>1.0295630140987002</v>
      </c>
      <c r="AE23" s="55">
        <f t="shared" si="11"/>
        <v>1.1610340218959987</v>
      </c>
      <c r="AF23" s="55">
        <f t="shared" si="11"/>
        <v>1.1193748255164577</v>
      </c>
      <c r="AG23" s="55">
        <f t="shared" si="11"/>
        <v>1.0663020210053065</v>
      </c>
      <c r="AH23" s="54">
        <f t="shared" si="11"/>
        <v>1.1480418110852926</v>
      </c>
      <c r="AI23" s="54">
        <f t="shared" si="11"/>
        <v>0.97826376811164839</v>
      </c>
      <c r="AJ23" s="54">
        <f t="shared" si="11"/>
        <v>0.85615419172016005</v>
      </c>
      <c r="AK23" s="54">
        <f t="shared" si="11"/>
        <v>0.77653074633268648</v>
      </c>
    </row>
    <row r="24" spans="2:37" x14ac:dyDescent="0.2">
      <c r="B24" s="57" t="s">
        <v>91</v>
      </c>
      <c r="C24" s="3">
        <v>37</v>
      </c>
      <c r="D24" s="45">
        <v>36.4</v>
      </c>
      <c r="E24" s="36">
        <v>36.5</v>
      </c>
      <c r="F24" s="36">
        <v>36.1</v>
      </c>
      <c r="G24" s="36">
        <v>36.4</v>
      </c>
      <c r="H24" s="36">
        <v>36.4</v>
      </c>
      <c r="I24" s="48">
        <f t="shared" si="11"/>
        <v>3.2042159727459074</v>
      </c>
      <c r="J24" s="48">
        <f t="shared" si="11"/>
        <v>3.3003030163910703</v>
      </c>
      <c r="K24" s="54">
        <f t="shared" si="11"/>
        <v>2.4014578905323307</v>
      </c>
      <c r="L24" s="54">
        <f t="shared" si="11"/>
        <v>2.1102132593650333</v>
      </c>
      <c r="M24" s="54">
        <f t="shared" si="11"/>
        <v>2.0892582415776171</v>
      </c>
      <c r="N24" s="54">
        <f t="shared" si="11"/>
        <v>2.1603240497666079</v>
      </c>
      <c r="O24" s="54">
        <f>STDEV(O10,O12,O14,O16,O18)</f>
        <v>2.0007498594277107</v>
      </c>
      <c r="P24" s="54">
        <f t="shared" si="11"/>
        <v>2.0980943734732236</v>
      </c>
      <c r="Q24" s="54">
        <f t="shared" si="11"/>
        <v>1.8899735447883912</v>
      </c>
      <c r="R24" s="54">
        <f t="shared" si="11"/>
        <v>1.8322117781522964</v>
      </c>
      <c r="S24" s="54">
        <f t="shared" si="11"/>
        <v>1.9044684297724659</v>
      </c>
      <c r="T24" s="54">
        <f t="shared" si="11"/>
        <v>1.7812916661793496</v>
      </c>
      <c r="U24" s="54">
        <f t="shared" si="11"/>
        <v>2.0191582404556621</v>
      </c>
      <c r="V24" s="54">
        <f t="shared" si="11"/>
        <v>2.0656718035544772</v>
      </c>
      <c r="W24" s="54">
        <f t="shared" si="11"/>
        <v>1.8689569283426521</v>
      </c>
      <c r="X24" s="54">
        <f t="shared" si="11"/>
        <v>2.0753312988532686</v>
      </c>
      <c r="Y24" s="54">
        <f t="shared" si="11"/>
        <v>2.0243517480912243</v>
      </c>
      <c r="Z24" s="54">
        <f t="shared" si="11"/>
        <v>1.9899748742132399</v>
      </c>
      <c r="AA24" s="54">
        <f t="shared" si="11"/>
        <v>1.8889150324988162</v>
      </c>
      <c r="AB24" s="54">
        <f t="shared" si="11"/>
        <v>1.8673510650116127</v>
      </c>
      <c r="AC24" s="54">
        <f t="shared" si="11"/>
        <v>2.0659138413786775</v>
      </c>
      <c r="AD24" s="54">
        <f t="shared" si="11"/>
        <v>2.0559669258040127</v>
      </c>
      <c r="AE24" s="55">
        <f t="shared" si="11"/>
        <v>2.0218803129760183</v>
      </c>
      <c r="AF24" s="55">
        <f t="shared" si="11"/>
        <v>1.6733200530681507</v>
      </c>
      <c r="AG24" s="55">
        <f t="shared" si="11"/>
        <v>1.7049926686059396</v>
      </c>
      <c r="AH24" s="54">
        <f t="shared" si="11"/>
        <v>1.772004514666935</v>
      </c>
      <c r="AI24" s="54">
        <f t="shared" si="11"/>
        <v>1.8201648277010511</v>
      </c>
      <c r="AJ24" s="54">
        <f t="shared" si="11"/>
        <v>1.7111399708965955</v>
      </c>
      <c r="AK24" s="54">
        <f t="shared" si="11"/>
        <v>1.7300289014926884</v>
      </c>
    </row>
    <row r="25" spans="2:37" x14ac:dyDescent="0.2">
      <c r="B25" s="57" t="s">
        <v>92</v>
      </c>
      <c r="C25" s="3">
        <v>42.3</v>
      </c>
      <c r="D25" s="45">
        <v>42.1</v>
      </c>
      <c r="E25" s="36">
        <v>43.3</v>
      </c>
      <c r="F25" s="36">
        <v>43.3</v>
      </c>
      <c r="G25" s="36">
        <v>43.3</v>
      </c>
      <c r="H25" s="36">
        <v>43.3</v>
      </c>
      <c r="I25" s="48">
        <f t="shared" ref="I25:AK26" si="12">I23/SQRT(5)</f>
        <v>0.55263007518592433</v>
      </c>
      <c r="J25" s="48">
        <f t="shared" si="12"/>
        <v>0.64992307237087654</v>
      </c>
      <c r="K25" s="54">
        <f t="shared" si="12"/>
        <v>0.61237243569579469</v>
      </c>
      <c r="L25" s="54">
        <f t="shared" si="12"/>
        <v>0.52211109928826438</v>
      </c>
      <c r="M25" s="54">
        <f t="shared" si="12"/>
        <v>0.44452221541785791</v>
      </c>
      <c r="N25" s="54">
        <f t="shared" si="12"/>
        <v>0.46840153714521482</v>
      </c>
      <c r="O25" s="54">
        <f>O23/SQRT(5)</f>
        <v>0.42355637169094762</v>
      </c>
      <c r="P25" s="54">
        <f t="shared" si="12"/>
        <v>0.41665333311999297</v>
      </c>
      <c r="Q25" s="54">
        <f t="shared" si="12"/>
        <v>0.43703546766824314</v>
      </c>
      <c r="R25" s="54">
        <f t="shared" si="12"/>
        <v>0.40447496832313412</v>
      </c>
      <c r="S25" s="54">
        <f t="shared" si="12"/>
        <v>0.4610856753359403</v>
      </c>
      <c r="T25" s="54">
        <f t="shared" si="12"/>
        <v>0.39370039370059051</v>
      </c>
      <c r="U25" s="54">
        <f t="shared" si="12"/>
        <v>0.36276714294434109</v>
      </c>
      <c r="V25" s="54">
        <f t="shared" si="12"/>
        <v>0.35916569992135927</v>
      </c>
      <c r="W25" s="54">
        <f t="shared" si="12"/>
        <v>0.53441556863549566</v>
      </c>
      <c r="X25" s="54">
        <f t="shared" si="12"/>
        <v>0.66030296076876704</v>
      </c>
      <c r="Y25" s="54">
        <f t="shared" si="12"/>
        <v>0.47895720059312186</v>
      </c>
      <c r="Z25" s="54">
        <f t="shared" si="12"/>
        <v>0.44339598554790738</v>
      </c>
      <c r="AA25" s="54">
        <f t="shared" si="12"/>
        <v>0.41880783182743841</v>
      </c>
      <c r="AB25" s="54">
        <f t="shared" si="12"/>
        <v>0.46303347611160889</v>
      </c>
      <c r="AC25" s="54">
        <f t="shared" si="12"/>
        <v>0.4560701700396555</v>
      </c>
      <c r="AD25" s="54">
        <f t="shared" si="12"/>
        <v>0.46043457732885357</v>
      </c>
      <c r="AE25" s="55">
        <f t="shared" si="12"/>
        <v>0.51923019942988646</v>
      </c>
      <c r="AF25" s="55">
        <f t="shared" si="12"/>
        <v>0.50059964043135308</v>
      </c>
      <c r="AG25" s="55">
        <f t="shared" si="12"/>
        <v>0.47686476070265477</v>
      </c>
      <c r="AH25" s="54">
        <f t="shared" si="12"/>
        <v>0.51341990611973709</v>
      </c>
      <c r="AI25" s="54">
        <f t="shared" si="12"/>
        <v>0.43749285708454738</v>
      </c>
      <c r="AJ25" s="54">
        <f t="shared" si="12"/>
        <v>0.38288379438153308</v>
      </c>
      <c r="AK25" s="54">
        <f t="shared" si="12"/>
        <v>0.34727510708370646</v>
      </c>
    </row>
    <row r="26" spans="2:37" x14ac:dyDescent="0.2">
      <c r="B26" s="57" t="s">
        <v>93</v>
      </c>
      <c r="C26" s="3">
        <v>38.9</v>
      </c>
      <c r="D26" s="45">
        <v>38.299999999999997</v>
      </c>
      <c r="E26" s="36">
        <v>38.299999999999997</v>
      </c>
      <c r="F26" s="36">
        <v>38</v>
      </c>
      <c r="G26" s="36">
        <v>38.299999999999997</v>
      </c>
      <c r="H26" s="36">
        <v>38.299999999999997</v>
      </c>
      <c r="I26" s="48">
        <f t="shared" si="12"/>
        <v>1.4329689459300925</v>
      </c>
      <c r="J26" s="48">
        <f t="shared" si="12"/>
        <v>1.475940378199607</v>
      </c>
      <c r="K26" s="54">
        <f t="shared" si="12"/>
        <v>1.0739646176667079</v>
      </c>
      <c r="L26" s="54">
        <f t="shared" si="12"/>
        <v>0.9437160589923218</v>
      </c>
      <c r="M26" s="54">
        <f t="shared" si="12"/>
        <v>0.9343446901438458</v>
      </c>
      <c r="N26" s="54">
        <f t="shared" si="12"/>
        <v>0.96612628574115478</v>
      </c>
      <c r="O26" s="54">
        <f>O24/SQRT(5)</f>
        <v>0.89476253833070185</v>
      </c>
      <c r="P26" s="54">
        <f t="shared" si="12"/>
        <v>0.93829632845919186</v>
      </c>
      <c r="Q26" s="54">
        <f t="shared" si="12"/>
        <v>0.84522186436461721</v>
      </c>
      <c r="R26" s="54">
        <f t="shared" si="12"/>
        <v>0.8193900170248597</v>
      </c>
      <c r="S26" s="54">
        <f t="shared" si="12"/>
        <v>0.85170417399470355</v>
      </c>
      <c r="T26" s="54">
        <f t="shared" si="12"/>
        <v>0.79661785066617774</v>
      </c>
      <c r="U26" s="54">
        <f t="shared" si="12"/>
        <v>0.90299501659754522</v>
      </c>
      <c r="V26" s="54">
        <f t="shared" si="12"/>
        <v>0.92379651439048049</v>
      </c>
      <c r="W26" s="54">
        <f t="shared" si="12"/>
        <v>0.83582294775867472</v>
      </c>
      <c r="X26" s="54">
        <f t="shared" si="12"/>
        <v>0.92811637201376795</v>
      </c>
      <c r="Y26" s="54">
        <f t="shared" si="12"/>
        <v>0.90531762382050152</v>
      </c>
      <c r="Z26" s="54">
        <f t="shared" si="12"/>
        <v>0.88994381845147952</v>
      </c>
      <c r="AA26" s="54">
        <f t="shared" si="12"/>
        <v>0.84474848327771546</v>
      </c>
      <c r="AB26" s="54">
        <f t="shared" si="12"/>
        <v>0.83510478384451903</v>
      </c>
      <c r="AC26" s="54">
        <f t="shared" si="12"/>
        <v>0.92390475699608809</v>
      </c>
      <c r="AD26" s="54">
        <f t="shared" si="12"/>
        <v>0.91945636111780771</v>
      </c>
      <c r="AE26" s="55">
        <f t="shared" si="12"/>
        <v>0.90421236443658537</v>
      </c>
      <c r="AF26" s="55">
        <f t="shared" si="12"/>
        <v>0.74833147735478811</v>
      </c>
      <c r="AG26" s="55">
        <f t="shared" si="12"/>
        <v>0.76249590162833047</v>
      </c>
      <c r="AH26" s="54">
        <f t="shared" si="12"/>
        <v>0.79246451024635789</v>
      </c>
      <c r="AI26" s="54">
        <f t="shared" si="12"/>
        <v>0.81400245699874851</v>
      </c>
      <c r="AJ26" s="54">
        <f t="shared" si="12"/>
        <v>0.7652450587883598</v>
      </c>
      <c r="AK26" s="56">
        <f t="shared" si="12"/>
        <v>0.77369244535538773</v>
      </c>
    </row>
    <row r="28" spans="2:37" x14ac:dyDescent="0.2">
      <c r="B28" s="23" t="s">
        <v>96</v>
      </c>
      <c r="C28" s="23" t="s">
        <v>95</v>
      </c>
      <c r="D28" s="23"/>
      <c r="L28" s="12"/>
      <c r="M28" s="12"/>
      <c r="N28" s="12"/>
      <c r="O28" s="12"/>
      <c r="P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 x14ac:dyDescent="0.2">
      <c r="B29" s="23"/>
      <c r="C29" s="58" t="s">
        <v>97</v>
      </c>
      <c r="D29" s="23"/>
    </row>
    <row r="30" spans="2:37" x14ac:dyDescent="0.2">
      <c r="L30" s="12"/>
    </row>
    <row r="31" spans="2:37" x14ac:dyDescent="0.2">
      <c r="L31" s="12"/>
    </row>
    <row r="32" spans="2:37" x14ac:dyDescent="0.2">
      <c r="L32" s="12"/>
    </row>
    <row r="33" spans="11:21" x14ac:dyDescent="0.2">
      <c r="L33" s="12"/>
      <c r="U33" s="12"/>
    </row>
    <row r="34" spans="11:21" x14ac:dyDescent="0.2">
      <c r="K34" s="12"/>
      <c r="L34" s="12"/>
      <c r="U34" s="12"/>
    </row>
    <row r="35" spans="11:21" x14ac:dyDescent="0.2">
      <c r="K35" s="12"/>
      <c r="L35" s="12"/>
      <c r="U35" s="12"/>
    </row>
    <row r="36" spans="11:21" x14ac:dyDescent="0.2">
      <c r="L36" s="12"/>
      <c r="U36" s="12"/>
    </row>
    <row r="37" spans="11:21" x14ac:dyDescent="0.2">
      <c r="L37" s="12"/>
      <c r="U37" s="12"/>
    </row>
    <row r="38" spans="11:21" x14ac:dyDescent="0.2">
      <c r="K38" s="12"/>
      <c r="L38" s="12"/>
      <c r="T38" s="12"/>
      <c r="U38" s="12"/>
    </row>
    <row r="39" spans="11:21" x14ac:dyDescent="0.2">
      <c r="L39" s="12"/>
      <c r="T39" s="12"/>
      <c r="U39" s="12"/>
    </row>
    <row r="40" spans="11:21" x14ac:dyDescent="0.2">
      <c r="L40" s="12"/>
      <c r="T40" s="12"/>
      <c r="U40" s="12"/>
    </row>
    <row r="41" spans="11:21" x14ac:dyDescent="0.2">
      <c r="L41" s="12"/>
      <c r="T41" s="12"/>
    </row>
    <row r="42" spans="11:21" x14ac:dyDescent="0.2">
      <c r="L42" s="12"/>
      <c r="T42" s="12"/>
    </row>
    <row r="43" spans="11:21" x14ac:dyDescent="0.2">
      <c r="L43" s="12"/>
      <c r="T43" s="12"/>
    </row>
    <row r="44" spans="11:21" x14ac:dyDescent="0.2">
      <c r="L44" s="12"/>
    </row>
    <row r="45" spans="11:21" x14ac:dyDescent="0.2">
      <c r="L45" s="12"/>
    </row>
    <row r="46" spans="11:21" x14ac:dyDescent="0.2">
      <c r="L46" s="12"/>
    </row>
    <row r="47" spans="11:21" x14ac:dyDescent="0.2">
      <c r="L47" s="12"/>
    </row>
    <row r="48" spans="11:21" x14ac:dyDescent="0.2">
      <c r="L48" s="12"/>
    </row>
    <row r="49" spans="12:12" x14ac:dyDescent="0.2">
      <c r="L49" s="12"/>
    </row>
    <row r="50" spans="12:12" x14ac:dyDescent="0.2">
      <c r="L50" s="12"/>
    </row>
    <row r="51" spans="12:12" x14ac:dyDescent="0.2">
      <c r="L51" s="12"/>
    </row>
    <row r="52" spans="12:12" x14ac:dyDescent="0.2">
      <c r="L52" s="12"/>
    </row>
    <row r="53" spans="12:12" x14ac:dyDescent="0.2">
      <c r="L53" s="12"/>
    </row>
    <row r="54" spans="12:12" x14ac:dyDescent="0.2">
      <c r="L54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8112-02AB-FF4F-BD19-EC540A0A23C9}">
  <dimension ref="B2:M13"/>
  <sheetViews>
    <sheetView workbookViewId="0">
      <selection activeCell="B2" sqref="B2:M13"/>
    </sheetView>
  </sheetViews>
  <sheetFormatPr baseColWidth="10" defaultRowHeight="16" x14ac:dyDescent="0.2"/>
  <cols>
    <col min="2" max="2" width="24" bestFit="1" customWidth="1"/>
    <col min="3" max="3" width="15" bestFit="1" customWidth="1"/>
    <col min="4" max="4" width="17.6640625" bestFit="1" customWidth="1"/>
    <col min="8" max="9" width="15.1640625" bestFit="1" customWidth="1"/>
    <col min="12" max="13" width="19.1640625" bestFit="1" customWidth="1"/>
  </cols>
  <sheetData>
    <row r="2" spans="2:13" x14ac:dyDescent="0.2">
      <c r="B2" s="21" t="s">
        <v>110</v>
      </c>
      <c r="C2" s="21" t="s">
        <v>102</v>
      </c>
      <c r="D2" s="21" t="s">
        <v>35</v>
      </c>
    </row>
    <row r="3" spans="2:13" x14ac:dyDescent="0.2">
      <c r="B3" s="21" t="s">
        <v>109</v>
      </c>
      <c r="C3" s="21"/>
      <c r="D3" s="21" t="s">
        <v>94</v>
      </c>
    </row>
    <row r="4" spans="2:13" x14ac:dyDescent="0.2">
      <c r="B4" s="21" t="s">
        <v>10</v>
      </c>
      <c r="C4" s="21" t="s">
        <v>32</v>
      </c>
      <c r="D4" s="21"/>
    </row>
    <row r="5" spans="2:13" x14ac:dyDescent="0.2">
      <c r="B5" s="95" t="s">
        <v>29</v>
      </c>
      <c r="C5" s="95" t="s">
        <v>6</v>
      </c>
      <c r="D5" s="96"/>
    </row>
    <row r="7" spans="2:13" x14ac:dyDescent="0.2">
      <c r="B7" s="2"/>
      <c r="C7" s="2"/>
      <c r="D7" s="2"/>
      <c r="E7" s="2" t="s">
        <v>111</v>
      </c>
      <c r="F7" s="2"/>
      <c r="G7" s="2"/>
      <c r="H7" s="2"/>
      <c r="I7" s="2" t="s">
        <v>112</v>
      </c>
      <c r="J7" s="2"/>
      <c r="K7" s="2"/>
      <c r="L7" s="2"/>
      <c r="M7" s="2" t="s">
        <v>113</v>
      </c>
    </row>
    <row r="8" spans="2:13" x14ac:dyDescent="0.2">
      <c r="B8" s="10" t="s">
        <v>114</v>
      </c>
      <c r="C8" s="16" t="s">
        <v>9</v>
      </c>
      <c r="D8" s="10" t="s">
        <v>114</v>
      </c>
      <c r="E8" s="16" t="s">
        <v>9</v>
      </c>
      <c r="F8" s="10" t="s">
        <v>114</v>
      </c>
      <c r="G8" s="16" t="s">
        <v>9</v>
      </c>
      <c r="H8" s="10" t="s">
        <v>114</v>
      </c>
      <c r="I8" s="16" t="s">
        <v>10</v>
      </c>
      <c r="J8" s="10" t="s">
        <v>114</v>
      </c>
      <c r="K8" s="16" t="s">
        <v>9</v>
      </c>
      <c r="L8" s="10" t="s">
        <v>114</v>
      </c>
      <c r="M8" s="16" t="s">
        <v>9</v>
      </c>
    </row>
    <row r="9" spans="2:13" x14ac:dyDescent="0.2">
      <c r="B9" s="2">
        <v>1</v>
      </c>
      <c r="C9" s="94">
        <v>9.9999999999997896E-2</v>
      </c>
      <c r="D9" s="2">
        <v>2</v>
      </c>
      <c r="E9" s="94">
        <f>'Panel I'!P10-'Panel I'!M10</f>
        <v>0.39999999999999858</v>
      </c>
      <c r="F9" s="2">
        <v>1</v>
      </c>
      <c r="G9" s="94">
        <v>-0.19999999999999929</v>
      </c>
      <c r="H9" s="2">
        <v>2</v>
      </c>
      <c r="I9" s="94">
        <f>'Panel I'!AC10-'Panel I'!P10</f>
        <v>0.10000000000000142</v>
      </c>
      <c r="J9" s="2">
        <v>1</v>
      </c>
      <c r="K9" s="94">
        <v>0.30000000000000071</v>
      </c>
      <c r="L9" s="2">
        <v>2</v>
      </c>
      <c r="M9" s="94">
        <v>-0.19999999999999929</v>
      </c>
    </row>
    <row r="10" spans="2:13" x14ac:dyDescent="0.2">
      <c r="B10" s="2">
        <v>3</v>
      </c>
      <c r="C10" s="94">
        <v>0.10000000000000142</v>
      </c>
      <c r="D10" s="2">
        <v>4</v>
      </c>
      <c r="E10" s="94">
        <f>'Panel I'!Q12-'Panel I'!M12</f>
        <v>-0.59999999999999787</v>
      </c>
      <c r="F10" s="2">
        <v>3</v>
      </c>
      <c r="G10" s="94">
        <v>-0.60000000000000142</v>
      </c>
      <c r="H10" s="2">
        <v>4</v>
      </c>
      <c r="I10" s="94">
        <f>'Panel I'!AC12-'Panel I'!P12</f>
        <v>-0.10000000000000142</v>
      </c>
      <c r="J10" s="2">
        <v>3</v>
      </c>
      <c r="K10" s="94">
        <v>0.90000000000000213</v>
      </c>
      <c r="L10" s="2">
        <v>4</v>
      </c>
      <c r="M10" s="94">
        <v>0.19999999999999929</v>
      </c>
    </row>
    <row r="11" spans="2:13" x14ac:dyDescent="0.2">
      <c r="B11" s="2">
        <v>5</v>
      </c>
      <c r="C11" s="94">
        <v>-9.9999999999997868E-2</v>
      </c>
      <c r="D11" s="2">
        <v>6</v>
      </c>
      <c r="E11" s="94">
        <f>'Panel I'!P14-'Panel I'!M14</f>
        <v>-0.10000000000000142</v>
      </c>
      <c r="F11" s="2">
        <v>5</v>
      </c>
      <c r="G11" s="94">
        <v>-0.40000000000000213</v>
      </c>
      <c r="H11" s="2">
        <v>6</v>
      </c>
      <c r="I11" s="94">
        <f>'Panel I'!AC14-'Panel I'!P14</f>
        <v>-0.90000000000000213</v>
      </c>
      <c r="J11" s="2">
        <v>5</v>
      </c>
      <c r="K11" s="94">
        <v>0.20000000000000284</v>
      </c>
      <c r="L11" s="2">
        <v>6</v>
      </c>
      <c r="M11" s="94">
        <v>-0.59999999999999787</v>
      </c>
    </row>
    <row r="12" spans="2:13" x14ac:dyDescent="0.2">
      <c r="B12" s="2">
        <v>8</v>
      </c>
      <c r="C12" s="94">
        <f>'Panel I'!P12-'Panel I'!L12</f>
        <v>-0.5</v>
      </c>
      <c r="D12" s="2">
        <v>7</v>
      </c>
      <c r="E12" s="94">
        <v>-0.10000000000000142</v>
      </c>
      <c r="F12" s="2">
        <v>8</v>
      </c>
      <c r="G12" s="94">
        <f>'Panel I'!AB12-'Panel I'!O12</f>
        <v>-0.30000000000000071</v>
      </c>
      <c r="H12" s="2">
        <v>7</v>
      </c>
      <c r="I12" s="94">
        <f>'Panel I'!AC15-'Panel I'!P15</f>
        <v>-0.5</v>
      </c>
      <c r="J12" s="2">
        <v>8</v>
      </c>
      <c r="K12" s="94">
        <v>-0.70000000000000284</v>
      </c>
      <c r="L12" s="2">
        <v>7</v>
      </c>
      <c r="M12" s="94">
        <v>-0.39999999999999858</v>
      </c>
    </row>
    <row r="13" spans="2:13" x14ac:dyDescent="0.2">
      <c r="B13" s="2">
        <v>9</v>
      </c>
      <c r="C13" s="94">
        <v>-0.5</v>
      </c>
      <c r="D13" s="2">
        <v>10</v>
      </c>
      <c r="E13" s="94">
        <f>'Panel I'!P18-'Panel I'!M18</f>
        <v>0.30000000000000426</v>
      </c>
      <c r="F13" s="2">
        <v>9</v>
      </c>
      <c r="G13" s="94">
        <f>'Panel I'!AB13-'Panel I'!O13</f>
        <v>-0.39999999999999858</v>
      </c>
      <c r="H13" s="2">
        <v>10</v>
      </c>
      <c r="I13" s="94">
        <f>'Panel I'!AC18-'Panel I'!P18</f>
        <v>0.10000000000000142</v>
      </c>
      <c r="J13" s="2">
        <v>9</v>
      </c>
      <c r="K13" s="94">
        <v>0.19999999999999929</v>
      </c>
      <c r="L13" s="2">
        <v>10</v>
      </c>
      <c r="M13" s="94">
        <v>-0.80000000000000426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9189-69C9-F54F-902F-FEC521A0888C}">
  <dimension ref="B2:BT28"/>
  <sheetViews>
    <sheetView topLeftCell="A2" workbookViewId="0">
      <selection activeCell="I31" sqref="I31"/>
    </sheetView>
  </sheetViews>
  <sheetFormatPr baseColWidth="10" defaultRowHeight="16" x14ac:dyDescent="0.2"/>
  <cols>
    <col min="66" max="67" width="12.1640625" bestFit="1" customWidth="1"/>
    <col min="68" max="68" width="13" bestFit="1" customWidth="1"/>
  </cols>
  <sheetData>
    <row r="2" spans="2:72" x14ac:dyDescent="0.2">
      <c r="B2" t="s">
        <v>49</v>
      </c>
      <c r="C2" t="s">
        <v>115</v>
      </c>
      <c r="AI2" t="s">
        <v>49</v>
      </c>
      <c r="AJ2" t="s">
        <v>116</v>
      </c>
    </row>
    <row r="3" spans="2:72" x14ac:dyDescent="0.2">
      <c r="B3" s="36"/>
      <c r="C3" s="36" t="s">
        <v>58</v>
      </c>
      <c r="D3" s="36" t="s">
        <v>59</v>
      </c>
      <c r="E3" s="36" t="s">
        <v>60</v>
      </c>
      <c r="F3" s="36" t="s">
        <v>61</v>
      </c>
      <c r="G3" s="36" t="s">
        <v>62</v>
      </c>
      <c r="H3" s="36" t="s">
        <v>63</v>
      </c>
      <c r="I3" s="36" t="s">
        <v>64</v>
      </c>
      <c r="J3" s="36" t="s">
        <v>65</v>
      </c>
      <c r="K3" s="36" t="s">
        <v>66</v>
      </c>
      <c r="L3" s="36" t="s">
        <v>67</v>
      </c>
      <c r="M3" s="36" t="s">
        <v>68</v>
      </c>
      <c r="N3" s="38" t="s">
        <v>117</v>
      </c>
      <c r="O3" s="38" t="s">
        <v>69</v>
      </c>
      <c r="P3" s="38" t="s">
        <v>70</v>
      </c>
      <c r="Q3" s="38" t="s">
        <v>71</v>
      </c>
      <c r="R3" s="38" t="s">
        <v>72</v>
      </c>
      <c r="S3" s="38" t="s">
        <v>73</v>
      </c>
      <c r="T3" s="36" t="s">
        <v>74</v>
      </c>
      <c r="U3" s="38" t="s">
        <v>75</v>
      </c>
      <c r="V3" s="38" t="s">
        <v>118</v>
      </c>
      <c r="W3" s="38" t="s">
        <v>76</v>
      </c>
      <c r="X3" s="38" t="s">
        <v>77</v>
      </c>
      <c r="Y3" s="38" t="s">
        <v>78</v>
      </c>
      <c r="Z3" s="38" t="s">
        <v>79</v>
      </c>
      <c r="AA3" s="38" t="s">
        <v>119</v>
      </c>
      <c r="AB3" s="38" t="s">
        <v>80</v>
      </c>
      <c r="AC3" s="38" t="s">
        <v>81</v>
      </c>
      <c r="AD3" s="38" t="s">
        <v>82</v>
      </c>
      <c r="AE3" s="38" t="s">
        <v>120</v>
      </c>
      <c r="AF3" s="38" t="s">
        <v>83</v>
      </c>
      <c r="AG3" s="38" t="s">
        <v>84</v>
      </c>
      <c r="AH3" s="38" t="s">
        <v>85</v>
      </c>
      <c r="AI3" s="36"/>
      <c r="AJ3" s="36" t="s">
        <v>58</v>
      </c>
      <c r="AK3" s="36" t="s">
        <v>59</v>
      </c>
      <c r="AL3" s="36" t="s">
        <v>60</v>
      </c>
      <c r="AM3" s="36" t="s">
        <v>61</v>
      </c>
      <c r="AN3" s="36" t="s">
        <v>62</v>
      </c>
      <c r="AO3" s="36" t="s">
        <v>63</v>
      </c>
      <c r="AP3" s="36" t="s">
        <v>64</v>
      </c>
      <c r="AQ3" s="36" t="s">
        <v>65</v>
      </c>
      <c r="AR3" s="36" t="s">
        <v>66</v>
      </c>
      <c r="AS3" s="36" t="s">
        <v>67</v>
      </c>
      <c r="AT3" s="36" t="s">
        <v>68</v>
      </c>
      <c r="AU3" s="36" t="s">
        <v>69</v>
      </c>
      <c r="AV3" s="36" t="s">
        <v>70</v>
      </c>
      <c r="AW3" s="36" t="s">
        <v>71</v>
      </c>
      <c r="AX3" s="36" t="s">
        <v>72</v>
      </c>
      <c r="AY3" s="36" t="s">
        <v>73</v>
      </c>
      <c r="AZ3" s="36" t="s">
        <v>74</v>
      </c>
      <c r="BA3" s="36" t="s">
        <v>75</v>
      </c>
      <c r="BB3" s="36" t="s">
        <v>76</v>
      </c>
      <c r="BC3" s="36" t="s">
        <v>77</v>
      </c>
      <c r="BD3" s="36" t="s">
        <v>78</v>
      </c>
      <c r="BE3" s="36" t="s">
        <v>79</v>
      </c>
      <c r="BF3" s="36" t="s">
        <v>80</v>
      </c>
      <c r="BG3" s="36" t="s">
        <v>81</v>
      </c>
      <c r="BH3" s="36" t="s">
        <v>82</v>
      </c>
      <c r="BI3" s="36" t="s">
        <v>83</v>
      </c>
      <c r="BJ3" s="41" t="s">
        <v>84</v>
      </c>
      <c r="BK3" s="41" t="s">
        <v>85</v>
      </c>
      <c r="BL3" s="36"/>
      <c r="BM3" s="36"/>
      <c r="BN3" s="36" t="s">
        <v>121</v>
      </c>
      <c r="BO3" s="36" t="s">
        <v>122</v>
      </c>
      <c r="BP3" s="36" t="s">
        <v>123</v>
      </c>
      <c r="BQ3" s="36" t="s">
        <v>124</v>
      </c>
      <c r="BR3" s="36"/>
      <c r="BS3" s="36"/>
      <c r="BT3" s="36"/>
    </row>
    <row r="4" spans="2:72" x14ac:dyDescent="0.2">
      <c r="B4" s="97">
        <v>1</v>
      </c>
      <c r="C4" s="36">
        <v>57.6</v>
      </c>
      <c r="D4" s="36">
        <v>52.4</v>
      </c>
      <c r="E4" s="36">
        <v>49.7</v>
      </c>
      <c r="F4" s="36">
        <v>47.8</v>
      </c>
      <c r="G4" s="36">
        <v>45.8</v>
      </c>
      <c r="H4" s="36">
        <v>42.8</v>
      </c>
      <c r="I4" s="36">
        <v>40.4</v>
      </c>
      <c r="J4" s="36">
        <v>36.9</v>
      </c>
      <c r="K4" s="36">
        <v>33.6</v>
      </c>
      <c r="L4" s="36">
        <v>31.5</v>
      </c>
      <c r="M4" s="36">
        <v>29</v>
      </c>
      <c r="N4" s="36">
        <v>29.1</v>
      </c>
      <c r="O4" s="36">
        <v>27</v>
      </c>
      <c r="P4" s="36">
        <v>23.4</v>
      </c>
      <c r="Q4" s="36">
        <v>20.399999999999999</v>
      </c>
      <c r="R4" s="36">
        <v>18.100000000000001</v>
      </c>
      <c r="S4" s="36">
        <v>15.1</v>
      </c>
      <c r="T4" s="36">
        <v>11.2</v>
      </c>
      <c r="U4" s="36">
        <v>7.4</v>
      </c>
      <c r="V4" s="36">
        <v>21.3</v>
      </c>
      <c r="W4" s="36">
        <v>17</v>
      </c>
      <c r="X4" s="36">
        <v>13.8</v>
      </c>
      <c r="Y4" s="36">
        <v>9.9</v>
      </c>
      <c r="Z4" s="36">
        <v>6.7</v>
      </c>
      <c r="AA4" s="36">
        <v>16.399999999999999</v>
      </c>
      <c r="AB4" s="36">
        <v>11.8</v>
      </c>
      <c r="AC4" s="36">
        <v>7.9</v>
      </c>
      <c r="AD4" s="36">
        <v>4.4000000000000004</v>
      </c>
      <c r="AE4" s="36">
        <v>30</v>
      </c>
      <c r="AF4" s="36">
        <v>25.8</v>
      </c>
      <c r="AG4" s="36">
        <v>22.5</v>
      </c>
      <c r="AH4" s="36">
        <v>19.3</v>
      </c>
      <c r="AI4" s="97">
        <v>1</v>
      </c>
      <c r="AJ4" s="36" t="s">
        <v>125</v>
      </c>
      <c r="AK4" s="36">
        <f t="shared" ref="AK4:AT13" si="0">C4-D4</f>
        <v>5.2000000000000028</v>
      </c>
      <c r="AL4" s="36">
        <f t="shared" si="0"/>
        <v>2.6999999999999957</v>
      </c>
      <c r="AM4" s="36">
        <f t="shared" si="0"/>
        <v>1.9000000000000057</v>
      </c>
      <c r="AN4" s="36">
        <f t="shared" si="0"/>
        <v>2</v>
      </c>
      <c r="AO4" s="36">
        <f t="shared" si="0"/>
        <v>3</v>
      </c>
      <c r="AP4" s="36">
        <f t="shared" si="0"/>
        <v>2.3999999999999986</v>
      </c>
      <c r="AQ4" s="36">
        <f t="shared" si="0"/>
        <v>3.5</v>
      </c>
      <c r="AR4" s="36">
        <f t="shared" si="0"/>
        <v>3.2999999999999972</v>
      </c>
      <c r="AS4" s="36">
        <f t="shared" si="0"/>
        <v>2.1000000000000014</v>
      </c>
      <c r="AT4" s="36">
        <f t="shared" si="0"/>
        <v>2.5</v>
      </c>
      <c r="AU4" s="36">
        <f t="shared" ref="AU4:BA13" si="1">N4-O4</f>
        <v>2.1000000000000014</v>
      </c>
      <c r="AV4" s="36">
        <f t="shared" si="1"/>
        <v>3.6000000000000014</v>
      </c>
      <c r="AW4" s="36">
        <f t="shared" si="1"/>
        <v>3</v>
      </c>
      <c r="AX4" s="36">
        <f t="shared" si="1"/>
        <v>2.2999999999999972</v>
      </c>
      <c r="AY4" s="36">
        <f t="shared" si="1"/>
        <v>3.0000000000000018</v>
      </c>
      <c r="AZ4" s="36">
        <f t="shared" si="1"/>
        <v>3.9000000000000004</v>
      </c>
      <c r="BA4" s="36">
        <f t="shared" si="1"/>
        <v>3.7999999999999989</v>
      </c>
      <c r="BB4" s="36"/>
      <c r="BC4" s="36">
        <f t="shared" ref="BC4:BE13" si="2">W4-X4</f>
        <v>3.1999999999999993</v>
      </c>
      <c r="BD4" s="36">
        <f t="shared" si="2"/>
        <v>3.9000000000000004</v>
      </c>
      <c r="BE4" s="36">
        <f t="shared" si="2"/>
        <v>3.2</v>
      </c>
      <c r="BF4" s="36">
        <f>AA4-AB4</f>
        <v>4.5999999999999979</v>
      </c>
      <c r="BG4" s="36">
        <f>AB4-AC4</f>
        <v>3.9000000000000004</v>
      </c>
      <c r="BH4" s="36">
        <f>AC4-AD4</f>
        <v>3.5</v>
      </c>
      <c r="BI4" s="36">
        <f>AE4-AF4</f>
        <v>4.1999999999999993</v>
      </c>
      <c r="BJ4" s="41">
        <f>AF4-AG4</f>
        <v>3.3000000000000007</v>
      </c>
      <c r="BK4" s="41">
        <f>AG4-AH4</f>
        <v>3.1999999999999993</v>
      </c>
      <c r="BL4" s="36"/>
      <c r="BM4" s="36"/>
      <c r="BN4" s="36">
        <f>AVERAGE(AK4:AP4)</f>
        <v>2.8666666666666671</v>
      </c>
      <c r="BO4" s="36">
        <f>AVERAGE(AQ4:BD4)</f>
        <v>3.092307692307692</v>
      </c>
      <c r="BP4" s="36">
        <f>AVERAGE(BE4:BK4)</f>
        <v>3.6999999999999997</v>
      </c>
      <c r="BQ4" s="36" t="s">
        <v>126</v>
      </c>
      <c r="BR4" s="36">
        <f t="shared" ref="BR4:BT5" si="3">AVERAGE(BN4,BN6,BN8,BN10,BN12)</f>
        <v>2.7599999999999993</v>
      </c>
      <c r="BS4" s="36">
        <f t="shared" si="3"/>
        <v>2.7692307692307692</v>
      </c>
      <c r="BT4" s="36">
        <f t="shared" si="3"/>
        <v>3.5114285714285716</v>
      </c>
    </row>
    <row r="5" spans="2:72" x14ac:dyDescent="0.2">
      <c r="B5" s="97">
        <v>2</v>
      </c>
      <c r="C5" s="36">
        <v>50.7</v>
      </c>
      <c r="D5" s="36">
        <v>45.7</v>
      </c>
      <c r="E5" s="36">
        <v>43.1</v>
      </c>
      <c r="F5" s="36">
        <v>40.6</v>
      </c>
      <c r="G5" s="36">
        <v>37.700000000000003</v>
      </c>
      <c r="H5" s="36">
        <v>34.200000000000003</v>
      </c>
      <c r="I5" s="36">
        <v>31.8</v>
      </c>
      <c r="J5" s="36">
        <v>29.5</v>
      </c>
      <c r="K5" s="36">
        <v>26.4</v>
      </c>
      <c r="L5" s="36">
        <v>23.6</v>
      </c>
      <c r="M5" s="36">
        <v>20.9</v>
      </c>
      <c r="N5" s="36">
        <v>27.9</v>
      </c>
      <c r="O5" s="36">
        <v>25</v>
      </c>
      <c r="P5" s="36">
        <v>21.4</v>
      </c>
      <c r="Q5" s="36">
        <v>18</v>
      </c>
      <c r="R5" s="36">
        <v>15.2</v>
      </c>
      <c r="S5" s="36">
        <v>12.7</v>
      </c>
      <c r="T5" s="36">
        <v>8.1999999999999993</v>
      </c>
      <c r="U5" s="36">
        <v>4.5</v>
      </c>
      <c r="V5" s="36">
        <v>23.6</v>
      </c>
      <c r="W5" s="36">
        <v>19.100000000000001</v>
      </c>
      <c r="X5" s="36">
        <v>14.9</v>
      </c>
      <c r="Y5" s="36">
        <v>10.9</v>
      </c>
      <c r="Z5" s="36">
        <v>7</v>
      </c>
      <c r="AA5" s="36">
        <v>19.600000000000001</v>
      </c>
      <c r="AB5" s="36">
        <v>14.7</v>
      </c>
      <c r="AC5" s="36">
        <v>10.9</v>
      </c>
      <c r="AD5" s="36">
        <v>7.2</v>
      </c>
      <c r="AE5" s="36">
        <v>33.200000000000003</v>
      </c>
      <c r="AF5" s="36">
        <v>29.2</v>
      </c>
      <c r="AG5" s="36">
        <v>25.8</v>
      </c>
      <c r="AH5" s="36">
        <v>22.1</v>
      </c>
      <c r="AI5" s="97">
        <v>2</v>
      </c>
      <c r="AJ5" s="36" t="s">
        <v>125</v>
      </c>
      <c r="AK5" s="36">
        <f t="shared" si="0"/>
        <v>5</v>
      </c>
      <c r="AL5" s="36">
        <f t="shared" si="0"/>
        <v>2.6000000000000014</v>
      </c>
      <c r="AM5" s="36">
        <f t="shared" si="0"/>
        <v>2.5</v>
      </c>
      <c r="AN5" s="36">
        <f t="shared" si="0"/>
        <v>2.8999999999999986</v>
      </c>
      <c r="AO5" s="36">
        <f t="shared" si="0"/>
        <v>3.5</v>
      </c>
      <c r="AP5" s="36">
        <f t="shared" si="0"/>
        <v>2.4000000000000021</v>
      </c>
      <c r="AQ5" s="36">
        <f t="shared" si="0"/>
        <v>2.3000000000000007</v>
      </c>
      <c r="AR5" s="36">
        <f t="shared" si="0"/>
        <v>3.1000000000000014</v>
      </c>
      <c r="AS5" s="36">
        <f t="shared" si="0"/>
        <v>2.7999999999999972</v>
      </c>
      <c r="AT5" s="36">
        <f t="shared" si="0"/>
        <v>2.7000000000000028</v>
      </c>
      <c r="AU5" s="36">
        <f t="shared" si="1"/>
        <v>2.8999999999999986</v>
      </c>
      <c r="AV5" s="36">
        <f t="shared" si="1"/>
        <v>3.6000000000000014</v>
      </c>
      <c r="AW5" s="36">
        <f t="shared" si="1"/>
        <v>3.3999999999999986</v>
      </c>
      <c r="AX5" s="36">
        <f t="shared" si="1"/>
        <v>2.8000000000000007</v>
      </c>
      <c r="AY5" s="36">
        <f t="shared" si="1"/>
        <v>2.5</v>
      </c>
      <c r="AZ5" s="36">
        <f t="shared" si="1"/>
        <v>4.5</v>
      </c>
      <c r="BA5" s="36">
        <f t="shared" si="1"/>
        <v>3.6999999999999993</v>
      </c>
      <c r="BB5" s="36"/>
      <c r="BC5" s="36">
        <f t="shared" si="2"/>
        <v>4.2000000000000011</v>
      </c>
      <c r="BD5" s="36">
        <f t="shared" si="2"/>
        <v>4</v>
      </c>
      <c r="BE5" s="36">
        <f t="shared" si="2"/>
        <v>3.9000000000000004</v>
      </c>
      <c r="BF5" s="36">
        <f t="shared" ref="BF5:BH13" si="4">AA5-AB5</f>
        <v>4.9000000000000021</v>
      </c>
      <c r="BG5" s="36">
        <f t="shared" si="4"/>
        <v>3.7999999999999989</v>
      </c>
      <c r="BH5" s="36">
        <f t="shared" si="4"/>
        <v>3.7</v>
      </c>
      <c r="BI5" s="36">
        <f t="shared" ref="BI5:BK13" si="5">AE5-AF5</f>
        <v>4.0000000000000036</v>
      </c>
      <c r="BJ5" s="41">
        <f t="shared" si="5"/>
        <v>3.3999999999999986</v>
      </c>
      <c r="BK5" s="41">
        <f t="shared" si="5"/>
        <v>3.6999999999999993</v>
      </c>
      <c r="BL5" s="36"/>
      <c r="BM5" s="36"/>
      <c r="BN5" s="36">
        <f t="shared" ref="BN5:BN13" si="6">AVERAGE(AK5:AP5)</f>
        <v>3.1500000000000004</v>
      </c>
      <c r="BO5" s="36">
        <f t="shared" ref="BO5:BO13" si="7">AVERAGE(AQ5:BD5)</f>
        <v>3.2692307692307692</v>
      </c>
      <c r="BP5" s="36">
        <f t="shared" ref="BP5:BP13" si="8">AVERAGE(BE5:BK5)</f>
        <v>3.9142857142857146</v>
      </c>
      <c r="BQ5" s="36" t="s">
        <v>127</v>
      </c>
      <c r="BR5" s="36">
        <f t="shared" si="3"/>
        <v>2.8233333333333333</v>
      </c>
      <c r="BS5" s="36">
        <f t="shared" si="3"/>
        <v>2.9075641025641028</v>
      </c>
      <c r="BT5" s="36">
        <f t="shared" si="3"/>
        <v>3.66</v>
      </c>
    </row>
    <row r="6" spans="2:72" x14ac:dyDescent="0.2">
      <c r="B6" s="97">
        <v>3</v>
      </c>
      <c r="C6" s="36">
        <v>51.1</v>
      </c>
      <c r="D6" s="36">
        <v>46.9</v>
      </c>
      <c r="E6" s="36">
        <v>43.6</v>
      </c>
      <c r="F6" s="36">
        <v>39.1</v>
      </c>
      <c r="G6" s="36">
        <v>33</v>
      </c>
      <c r="H6" s="36">
        <v>31.4</v>
      </c>
      <c r="I6" s="36">
        <v>27.8</v>
      </c>
      <c r="J6" s="36">
        <v>24.7</v>
      </c>
      <c r="K6" s="36">
        <v>21.6</v>
      </c>
      <c r="L6" s="36">
        <v>18.2</v>
      </c>
      <c r="M6" s="36">
        <v>15.8</v>
      </c>
      <c r="N6" s="36">
        <v>27.5</v>
      </c>
      <c r="O6" s="36">
        <v>24.9</v>
      </c>
      <c r="P6" s="36">
        <v>21.3</v>
      </c>
      <c r="Q6" s="36">
        <v>18.3</v>
      </c>
      <c r="R6" s="36">
        <v>16.5</v>
      </c>
      <c r="S6" s="36">
        <v>13.9</v>
      </c>
      <c r="T6" s="36">
        <v>10.8</v>
      </c>
      <c r="U6" s="36">
        <v>7.4</v>
      </c>
      <c r="V6" s="36">
        <v>22.7</v>
      </c>
      <c r="W6" s="36">
        <v>18.8</v>
      </c>
      <c r="X6" s="36">
        <v>15.3</v>
      </c>
      <c r="Y6" s="36">
        <v>12.2</v>
      </c>
      <c r="Z6" s="36">
        <v>9.1</v>
      </c>
      <c r="AA6" s="36">
        <v>19.600000000000001</v>
      </c>
      <c r="AB6" s="36">
        <v>15.3</v>
      </c>
      <c r="AC6" s="36">
        <v>11.7</v>
      </c>
      <c r="AD6" s="36">
        <v>9.1</v>
      </c>
      <c r="AE6" s="36">
        <v>31.1</v>
      </c>
      <c r="AF6" s="36">
        <v>26.5</v>
      </c>
      <c r="AG6" s="36">
        <v>23.3</v>
      </c>
      <c r="AH6" s="36">
        <v>20.100000000000001</v>
      </c>
      <c r="AI6" s="97">
        <v>3</v>
      </c>
      <c r="AJ6" s="36" t="s">
        <v>125</v>
      </c>
      <c r="AK6" s="36">
        <f t="shared" si="0"/>
        <v>4.2000000000000028</v>
      </c>
      <c r="AL6" s="36">
        <f t="shared" si="0"/>
        <v>3.2999999999999972</v>
      </c>
      <c r="AM6" s="36">
        <f t="shared" si="0"/>
        <v>4.5</v>
      </c>
      <c r="AN6" s="36">
        <f t="shared" si="0"/>
        <v>6.1000000000000014</v>
      </c>
      <c r="AO6" s="98">
        <f>35.1-H6</f>
        <v>3.7000000000000028</v>
      </c>
      <c r="AP6" s="36">
        <f t="shared" si="0"/>
        <v>3.5999999999999979</v>
      </c>
      <c r="AQ6" s="36">
        <f t="shared" si="0"/>
        <v>3.1000000000000014</v>
      </c>
      <c r="AR6" s="36">
        <f t="shared" si="0"/>
        <v>3.0999999999999979</v>
      </c>
      <c r="AS6" s="36">
        <f t="shared" si="0"/>
        <v>3.4000000000000021</v>
      </c>
      <c r="AT6" s="36">
        <f t="shared" si="0"/>
        <v>2.3999999999999986</v>
      </c>
      <c r="AU6" s="36">
        <f t="shared" si="1"/>
        <v>2.6000000000000014</v>
      </c>
      <c r="AV6" s="36">
        <f t="shared" si="1"/>
        <v>3.5999999999999979</v>
      </c>
      <c r="AW6" s="36">
        <f t="shared" si="1"/>
        <v>3</v>
      </c>
      <c r="AX6" s="36">
        <f t="shared" si="1"/>
        <v>1.8000000000000007</v>
      </c>
      <c r="AY6" s="36">
        <f t="shared" si="1"/>
        <v>2.5999999999999996</v>
      </c>
      <c r="AZ6" s="36">
        <f t="shared" si="1"/>
        <v>3.0999999999999996</v>
      </c>
      <c r="BA6" s="36">
        <f t="shared" si="1"/>
        <v>3.4000000000000004</v>
      </c>
      <c r="BB6" s="36"/>
      <c r="BC6" s="36">
        <f t="shared" si="2"/>
        <v>3.5</v>
      </c>
      <c r="BD6" s="36">
        <f t="shared" si="2"/>
        <v>3.1000000000000014</v>
      </c>
      <c r="BE6" s="36">
        <f t="shared" si="2"/>
        <v>3.0999999999999996</v>
      </c>
      <c r="BF6" s="36">
        <f t="shared" si="4"/>
        <v>4.3000000000000007</v>
      </c>
      <c r="BG6" s="36">
        <f t="shared" si="4"/>
        <v>3.6000000000000014</v>
      </c>
      <c r="BH6" s="36">
        <f t="shared" si="4"/>
        <v>2.5999999999999996</v>
      </c>
      <c r="BI6" s="36">
        <f t="shared" si="5"/>
        <v>4.6000000000000014</v>
      </c>
      <c r="BJ6" s="41">
        <f t="shared" si="5"/>
        <v>3.1999999999999993</v>
      </c>
      <c r="BK6" s="41">
        <f t="shared" si="5"/>
        <v>3.1999999999999993</v>
      </c>
      <c r="BL6" s="36"/>
      <c r="BM6" s="36"/>
      <c r="BN6" s="36">
        <f t="shared" si="6"/>
        <v>4.2333333333333334</v>
      </c>
      <c r="BO6" s="36">
        <f t="shared" si="7"/>
        <v>2.976923076923077</v>
      </c>
      <c r="BP6" s="36">
        <f t="shared" si="8"/>
        <v>3.5142857142857147</v>
      </c>
      <c r="BQ6" s="99" t="s">
        <v>90</v>
      </c>
      <c r="BR6" s="36">
        <f t="shared" ref="BR6:BT7" si="9">STDEV(BN4,BN6,BN8,BN10,BN12)</f>
        <v>0.94755533406293257</v>
      </c>
      <c r="BS6" s="36">
        <f t="shared" si="9"/>
        <v>0.48735489419868089</v>
      </c>
      <c r="BT6" s="36">
        <f t="shared" si="9"/>
        <v>0.54486470891443162</v>
      </c>
    </row>
    <row r="7" spans="2:72" x14ac:dyDescent="0.2">
      <c r="B7" s="97">
        <v>4</v>
      </c>
      <c r="C7" s="36">
        <v>51.3</v>
      </c>
      <c r="D7" s="36">
        <v>42.9</v>
      </c>
      <c r="E7" s="36">
        <v>40.5</v>
      </c>
      <c r="F7" s="36">
        <v>38.299999999999997</v>
      </c>
      <c r="G7" s="36">
        <v>36</v>
      </c>
      <c r="H7" s="36">
        <v>33.700000000000003</v>
      </c>
      <c r="I7" s="36">
        <v>31</v>
      </c>
      <c r="J7" s="36">
        <v>28.6</v>
      </c>
      <c r="K7" s="36">
        <v>25.4</v>
      </c>
      <c r="L7" s="36">
        <v>23</v>
      </c>
      <c r="M7" s="36">
        <v>20.8</v>
      </c>
      <c r="N7" s="36">
        <v>26.4</v>
      </c>
      <c r="O7" s="36">
        <v>24.5</v>
      </c>
      <c r="P7" s="36">
        <v>21.4</v>
      </c>
      <c r="Q7" s="36">
        <v>19.7</v>
      </c>
      <c r="R7" s="36">
        <v>19</v>
      </c>
      <c r="S7" s="36">
        <v>16.600000000000001</v>
      </c>
      <c r="T7" s="36">
        <v>13.1</v>
      </c>
      <c r="U7" s="36">
        <v>10.1</v>
      </c>
      <c r="V7" s="36">
        <v>26.7</v>
      </c>
      <c r="W7" s="36">
        <v>22.4</v>
      </c>
      <c r="X7" s="36">
        <v>19.399999999999999</v>
      </c>
      <c r="Y7" s="36">
        <v>16.3</v>
      </c>
      <c r="Z7" s="36">
        <v>13.2</v>
      </c>
      <c r="AA7" s="36">
        <v>21.1</v>
      </c>
      <c r="AB7" s="36">
        <v>17.899999999999999</v>
      </c>
      <c r="AC7" s="36">
        <v>14.5</v>
      </c>
      <c r="AD7" s="36">
        <v>11.8</v>
      </c>
      <c r="AE7" s="36">
        <v>28.9</v>
      </c>
      <c r="AF7" s="36">
        <v>24.5</v>
      </c>
      <c r="AG7" s="36">
        <v>21.2</v>
      </c>
      <c r="AH7" s="36">
        <v>18.899999999999999</v>
      </c>
      <c r="AI7" s="97">
        <v>4</v>
      </c>
      <c r="AJ7" s="36" t="s">
        <v>125</v>
      </c>
      <c r="AK7" s="36">
        <f t="shared" si="0"/>
        <v>8.3999999999999986</v>
      </c>
      <c r="AL7" s="36">
        <f t="shared" si="0"/>
        <v>2.3999999999999986</v>
      </c>
      <c r="AM7" s="36">
        <f t="shared" si="0"/>
        <v>2.2000000000000028</v>
      </c>
      <c r="AN7" s="36">
        <f t="shared" si="0"/>
        <v>2.2999999999999972</v>
      </c>
      <c r="AO7" s="36">
        <f t="shared" si="0"/>
        <v>2.2999999999999972</v>
      </c>
      <c r="AP7" s="36">
        <f t="shared" si="0"/>
        <v>2.7000000000000028</v>
      </c>
      <c r="AQ7" s="36">
        <f t="shared" si="0"/>
        <v>2.3999999999999986</v>
      </c>
      <c r="AR7" s="36">
        <f t="shared" si="0"/>
        <v>3.2000000000000028</v>
      </c>
      <c r="AS7" s="36">
        <f t="shared" si="0"/>
        <v>2.3999999999999986</v>
      </c>
      <c r="AT7" s="36">
        <f t="shared" si="0"/>
        <v>2.1999999999999993</v>
      </c>
      <c r="AU7" s="36">
        <f t="shared" si="1"/>
        <v>1.8999999999999986</v>
      </c>
      <c r="AV7" s="36">
        <f t="shared" si="1"/>
        <v>3.1000000000000014</v>
      </c>
      <c r="AW7" s="36">
        <f t="shared" si="1"/>
        <v>1.6999999999999993</v>
      </c>
      <c r="AX7" s="100"/>
      <c r="AY7" s="36">
        <f t="shared" si="1"/>
        <v>2.3999999999999986</v>
      </c>
      <c r="AZ7" s="36">
        <f t="shared" si="1"/>
        <v>3.5000000000000018</v>
      </c>
      <c r="BA7" s="36">
        <f t="shared" si="1"/>
        <v>3</v>
      </c>
      <c r="BB7" s="36"/>
      <c r="BC7" s="36">
        <f t="shared" si="2"/>
        <v>3</v>
      </c>
      <c r="BD7" s="36">
        <f t="shared" si="2"/>
        <v>3.0999999999999979</v>
      </c>
      <c r="BE7" s="36">
        <f t="shared" si="2"/>
        <v>3.1000000000000014</v>
      </c>
      <c r="BF7" s="36">
        <f t="shared" si="4"/>
        <v>3.2000000000000028</v>
      </c>
      <c r="BG7" s="36">
        <f t="shared" si="4"/>
        <v>3.3999999999999986</v>
      </c>
      <c r="BH7" s="36">
        <f t="shared" si="4"/>
        <v>2.6999999999999993</v>
      </c>
      <c r="BI7" s="36">
        <f t="shared" si="5"/>
        <v>4.3999999999999986</v>
      </c>
      <c r="BJ7" s="41">
        <f t="shared" si="5"/>
        <v>3.3000000000000007</v>
      </c>
      <c r="BK7" s="41">
        <f t="shared" si="5"/>
        <v>2.3000000000000007</v>
      </c>
      <c r="BL7" s="36"/>
      <c r="BM7" s="36"/>
      <c r="BN7" s="36">
        <f t="shared" si="6"/>
        <v>3.3833333333333329</v>
      </c>
      <c r="BO7" s="36">
        <f t="shared" si="7"/>
        <v>2.6583333333333328</v>
      </c>
      <c r="BP7" s="36">
        <f t="shared" si="8"/>
        <v>3.2</v>
      </c>
      <c r="BQ7" s="99" t="s">
        <v>91</v>
      </c>
      <c r="BR7" s="36">
        <f t="shared" si="9"/>
        <v>1.0720307831401104</v>
      </c>
      <c r="BS7" s="36">
        <f t="shared" si="9"/>
        <v>0.65903989248121853</v>
      </c>
      <c r="BT7" s="36">
        <f t="shared" si="9"/>
        <v>0.3175801361186541</v>
      </c>
    </row>
    <row r="8" spans="2:72" x14ac:dyDescent="0.2">
      <c r="B8" s="97">
        <v>5</v>
      </c>
      <c r="C8" s="36">
        <v>57.8</v>
      </c>
      <c r="D8" s="36">
        <v>53.9</v>
      </c>
      <c r="E8" s="36">
        <v>51.7</v>
      </c>
      <c r="F8" s="36">
        <v>48.9</v>
      </c>
      <c r="G8" s="36">
        <v>47.6</v>
      </c>
      <c r="H8" s="36">
        <v>45.1</v>
      </c>
      <c r="I8" s="36">
        <v>42.2</v>
      </c>
      <c r="J8" s="36">
        <v>39.1</v>
      </c>
      <c r="K8" s="36">
        <v>35.5</v>
      </c>
      <c r="L8" s="36">
        <v>34</v>
      </c>
      <c r="M8" s="36">
        <v>31.1</v>
      </c>
      <c r="N8" s="36">
        <v>30.1</v>
      </c>
      <c r="O8" s="36">
        <v>27.9</v>
      </c>
      <c r="P8" s="36">
        <v>25</v>
      </c>
      <c r="Q8" s="36">
        <v>22.4</v>
      </c>
      <c r="R8" s="36">
        <v>19.7</v>
      </c>
      <c r="S8" s="36">
        <v>16.399999999999999</v>
      </c>
      <c r="T8" s="36">
        <v>12.1</v>
      </c>
      <c r="U8" s="36">
        <v>8.1</v>
      </c>
      <c r="V8" s="36">
        <v>24</v>
      </c>
      <c r="W8" s="36">
        <v>19.5</v>
      </c>
      <c r="X8" s="36">
        <v>15.8</v>
      </c>
      <c r="Y8" s="36">
        <v>12.5</v>
      </c>
      <c r="Z8" s="36">
        <v>9.1999999999999993</v>
      </c>
      <c r="AA8" s="36">
        <v>17.899999999999999</v>
      </c>
      <c r="AB8" s="36">
        <v>14</v>
      </c>
      <c r="AC8" s="36">
        <v>10.5</v>
      </c>
      <c r="AD8" s="36">
        <v>7</v>
      </c>
      <c r="AE8" s="36">
        <v>32.5</v>
      </c>
      <c r="AF8" s="36">
        <v>27.7</v>
      </c>
      <c r="AG8" s="36">
        <v>24.3</v>
      </c>
      <c r="AH8" s="36">
        <v>21.2</v>
      </c>
      <c r="AI8" s="97">
        <v>5</v>
      </c>
      <c r="AJ8" s="36" t="s">
        <v>125</v>
      </c>
      <c r="AK8" s="36">
        <f t="shared" si="0"/>
        <v>3.8999999999999986</v>
      </c>
      <c r="AL8" s="36">
        <f t="shared" si="0"/>
        <v>2.1999999999999957</v>
      </c>
      <c r="AM8" s="36">
        <f t="shared" si="0"/>
        <v>2.8000000000000043</v>
      </c>
      <c r="AN8" s="36">
        <f t="shared" si="0"/>
        <v>1.2999999999999972</v>
      </c>
      <c r="AO8" s="36">
        <f t="shared" si="0"/>
        <v>2.5</v>
      </c>
      <c r="AP8" s="36">
        <f t="shared" si="0"/>
        <v>2.8999999999999986</v>
      </c>
      <c r="AQ8" s="36">
        <f t="shared" si="0"/>
        <v>3.1000000000000014</v>
      </c>
      <c r="AR8" s="36">
        <f t="shared" si="0"/>
        <v>3.6000000000000014</v>
      </c>
      <c r="AS8" s="36">
        <f t="shared" si="0"/>
        <v>1.5</v>
      </c>
      <c r="AT8" s="36">
        <f t="shared" si="0"/>
        <v>2.8999999999999986</v>
      </c>
      <c r="AU8" s="36">
        <f t="shared" si="1"/>
        <v>2.2000000000000028</v>
      </c>
      <c r="AV8" s="36">
        <f t="shared" si="1"/>
        <v>2.8999999999999986</v>
      </c>
      <c r="AW8" s="36">
        <f t="shared" si="1"/>
        <v>2.6000000000000014</v>
      </c>
      <c r="AX8" s="36">
        <f t="shared" si="1"/>
        <v>2.6999999999999993</v>
      </c>
      <c r="AY8" s="36">
        <f t="shared" si="1"/>
        <v>3.3000000000000007</v>
      </c>
      <c r="AZ8" s="36">
        <f t="shared" si="1"/>
        <v>4.2999999999999989</v>
      </c>
      <c r="BA8" s="36">
        <f t="shared" si="1"/>
        <v>4</v>
      </c>
      <c r="BB8" s="36"/>
      <c r="BC8" s="36">
        <f t="shared" si="2"/>
        <v>3.6999999999999993</v>
      </c>
      <c r="BD8" s="36">
        <f t="shared" si="2"/>
        <v>3.3000000000000007</v>
      </c>
      <c r="BE8" s="36">
        <f t="shared" si="2"/>
        <v>3.3000000000000007</v>
      </c>
      <c r="BF8" s="36">
        <f t="shared" si="4"/>
        <v>3.8999999999999986</v>
      </c>
      <c r="BG8" s="36">
        <f t="shared" si="4"/>
        <v>3.5</v>
      </c>
      <c r="BH8" s="36">
        <f t="shared" si="4"/>
        <v>3.5</v>
      </c>
      <c r="BI8" s="36">
        <f t="shared" si="5"/>
        <v>4.8000000000000007</v>
      </c>
      <c r="BJ8" s="41">
        <f t="shared" si="5"/>
        <v>3.3999999999999986</v>
      </c>
      <c r="BK8" s="41">
        <f t="shared" si="5"/>
        <v>3.1000000000000014</v>
      </c>
      <c r="BL8" s="36"/>
      <c r="BM8" s="36"/>
      <c r="BN8" s="36">
        <f t="shared" si="6"/>
        <v>2.5999999999999992</v>
      </c>
      <c r="BO8" s="36">
        <f t="shared" si="7"/>
        <v>3.0846153846153843</v>
      </c>
      <c r="BP8" s="36">
        <f t="shared" si="8"/>
        <v>3.6428571428571428</v>
      </c>
      <c r="BQ8" s="99" t="s">
        <v>92</v>
      </c>
      <c r="BR8" s="36">
        <f t="shared" ref="BR8:BT9" si="10">BR6/SQRT(5)</f>
        <v>0.42375962788144783</v>
      </c>
      <c r="BS8" s="36">
        <f t="shared" si="10"/>
        <v>0.21795173451909367</v>
      </c>
      <c r="BT8" s="36">
        <f t="shared" si="10"/>
        <v>0.24367090553466095</v>
      </c>
    </row>
    <row r="9" spans="2:72" x14ac:dyDescent="0.2">
      <c r="B9" s="97">
        <v>6</v>
      </c>
      <c r="C9" s="36">
        <v>56.1</v>
      </c>
      <c r="D9" s="36">
        <v>50.3</v>
      </c>
      <c r="E9" s="36">
        <v>47</v>
      </c>
      <c r="F9" s="36">
        <v>43.8</v>
      </c>
      <c r="G9" s="36">
        <v>41.2</v>
      </c>
      <c r="H9" s="36">
        <v>37.700000000000003</v>
      </c>
      <c r="I9" s="36">
        <v>34.799999999999997</v>
      </c>
      <c r="J9" s="36">
        <v>31.8</v>
      </c>
      <c r="K9" s="36">
        <v>28.2</v>
      </c>
      <c r="L9" s="36">
        <v>25.3</v>
      </c>
      <c r="M9" s="36">
        <v>23.1</v>
      </c>
      <c r="N9" s="100"/>
      <c r="O9" s="36">
        <v>24.3</v>
      </c>
      <c r="P9" s="36">
        <v>20.2</v>
      </c>
      <c r="Q9" s="36">
        <v>17.7</v>
      </c>
      <c r="R9" s="36">
        <v>14.7</v>
      </c>
      <c r="S9" s="36">
        <v>11.8</v>
      </c>
      <c r="T9" s="36">
        <v>8</v>
      </c>
      <c r="U9" s="36">
        <v>4.0999999999999996</v>
      </c>
      <c r="V9" s="36">
        <v>21</v>
      </c>
      <c r="W9" s="36">
        <v>17.5</v>
      </c>
      <c r="X9" s="36">
        <v>13.8</v>
      </c>
      <c r="Y9" s="36">
        <v>10.6</v>
      </c>
      <c r="Z9" s="36">
        <v>7.2</v>
      </c>
      <c r="AA9" s="36">
        <v>18.899999999999999</v>
      </c>
      <c r="AB9" s="36">
        <v>14.9</v>
      </c>
      <c r="AC9" s="36">
        <v>11.1</v>
      </c>
      <c r="AD9" s="36">
        <v>6.9</v>
      </c>
      <c r="AE9" s="36">
        <v>31.3</v>
      </c>
      <c r="AF9" s="36">
        <v>26</v>
      </c>
      <c r="AG9" s="36">
        <v>22.3</v>
      </c>
      <c r="AH9" s="36">
        <v>19.399999999999999</v>
      </c>
      <c r="AI9" s="97">
        <v>6</v>
      </c>
      <c r="AJ9" s="36" t="s">
        <v>125</v>
      </c>
      <c r="AK9" s="36">
        <f t="shared" si="0"/>
        <v>5.8000000000000043</v>
      </c>
      <c r="AL9" s="36">
        <f t="shared" si="0"/>
        <v>3.2999999999999972</v>
      </c>
      <c r="AM9" s="36">
        <f t="shared" si="0"/>
        <v>3.2000000000000028</v>
      </c>
      <c r="AN9" s="36">
        <f t="shared" si="0"/>
        <v>2.5999999999999943</v>
      </c>
      <c r="AO9" s="36">
        <f t="shared" si="0"/>
        <v>3.5</v>
      </c>
      <c r="AP9" s="36">
        <f t="shared" si="0"/>
        <v>2.9000000000000057</v>
      </c>
      <c r="AQ9" s="36">
        <f t="shared" si="0"/>
        <v>2.9999999999999964</v>
      </c>
      <c r="AR9" s="36">
        <f t="shared" si="0"/>
        <v>3.6000000000000014</v>
      </c>
      <c r="AS9" s="36">
        <f t="shared" si="0"/>
        <v>2.8999999999999986</v>
      </c>
      <c r="AT9" s="36">
        <f t="shared" si="0"/>
        <v>2.1999999999999993</v>
      </c>
      <c r="AU9" s="100"/>
      <c r="AV9" s="36">
        <f t="shared" si="1"/>
        <v>4.1000000000000014</v>
      </c>
      <c r="AW9" s="36">
        <f t="shared" si="1"/>
        <v>2.5</v>
      </c>
      <c r="AX9" s="36">
        <f t="shared" si="1"/>
        <v>3</v>
      </c>
      <c r="AY9" s="36">
        <f t="shared" si="1"/>
        <v>2.8999999999999986</v>
      </c>
      <c r="AZ9" s="36">
        <f t="shared" si="1"/>
        <v>3.8000000000000007</v>
      </c>
      <c r="BA9" s="36">
        <f t="shared" si="1"/>
        <v>3.9000000000000004</v>
      </c>
      <c r="BB9" s="36"/>
      <c r="BC9" s="36">
        <f t="shared" si="2"/>
        <v>3.6999999999999993</v>
      </c>
      <c r="BD9" s="36">
        <f t="shared" si="2"/>
        <v>3.2000000000000011</v>
      </c>
      <c r="BE9" s="36">
        <f t="shared" si="2"/>
        <v>3.3999999999999995</v>
      </c>
      <c r="BF9" s="36">
        <f t="shared" si="4"/>
        <v>3.9999999999999982</v>
      </c>
      <c r="BG9" s="36">
        <f t="shared" si="4"/>
        <v>3.8000000000000007</v>
      </c>
      <c r="BH9" s="36">
        <f t="shared" si="4"/>
        <v>4.1999999999999993</v>
      </c>
      <c r="BI9" s="36">
        <f t="shared" si="5"/>
        <v>5.3000000000000007</v>
      </c>
      <c r="BJ9" s="41">
        <f t="shared" si="5"/>
        <v>3.6999999999999993</v>
      </c>
      <c r="BK9" s="41">
        <f t="shared" si="5"/>
        <v>2.9000000000000021</v>
      </c>
      <c r="BL9" s="36"/>
      <c r="BM9" s="36"/>
      <c r="BN9" s="36">
        <f t="shared" si="6"/>
        <v>3.5500000000000007</v>
      </c>
      <c r="BO9" s="36">
        <f t="shared" si="7"/>
        <v>3.2333333333333329</v>
      </c>
      <c r="BP9" s="36">
        <f>AVERAGE(BE9:BK9)</f>
        <v>3.9</v>
      </c>
      <c r="BQ9" s="99" t="s">
        <v>93</v>
      </c>
      <c r="BR9" s="36">
        <f t="shared" si="10"/>
        <v>0.47942674101472443</v>
      </c>
      <c r="BS9" s="36">
        <f t="shared" si="10"/>
        <v>0.29473159989443143</v>
      </c>
      <c r="BT9" s="36">
        <f t="shared" si="10"/>
        <v>0.14202615453298936</v>
      </c>
    </row>
    <row r="10" spans="2:72" x14ac:dyDescent="0.2">
      <c r="B10" s="97">
        <v>7</v>
      </c>
      <c r="C10" s="36">
        <v>55.4</v>
      </c>
      <c r="D10" s="36">
        <v>52.4</v>
      </c>
      <c r="E10" s="36">
        <v>50.4</v>
      </c>
      <c r="F10" s="36">
        <v>49.5</v>
      </c>
      <c r="G10" s="36">
        <v>48.7</v>
      </c>
      <c r="H10" s="36">
        <v>47.3</v>
      </c>
      <c r="I10" s="36">
        <v>45.7</v>
      </c>
      <c r="J10" s="36">
        <v>43.7</v>
      </c>
      <c r="K10" s="36">
        <v>41.6</v>
      </c>
      <c r="L10" s="36">
        <v>39.6</v>
      </c>
      <c r="M10" s="36">
        <v>38.700000000000003</v>
      </c>
      <c r="N10" s="36">
        <v>32</v>
      </c>
      <c r="O10" s="36">
        <v>31.3</v>
      </c>
      <c r="P10" s="36">
        <v>29.4</v>
      </c>
      <c r="Q10" s="36">
        <v>28</v>
      </c>
      <c r="R10" s="36">
        <v>27</v>
      </c>
      <c r="S10" s="36">
        <v>25.8</v>
      </c>
      <c r="T10" s="36">
        <v>22.9</v>
      </c>
      <c r="U10" s="36">
        <v>19.7</v>
      </c>
      <c r="V10" s="36">
        <v>24.4</v>
      </c>
      <c r="W10" s="36">
        <v>21.3</v>
      </c>
      <c r="X10" s="36">
        <v>18.3</v>
      </c>
      <c r="Y10" s="36">
        <v>15.5</v>
      </c>
      <c r="Z10" s="36">
        <v>12.2</v>
      </c>
      <c r="AA10" s="36">
        <v>17.8</v>
      </c>
      <c r="AB10" s="101">
        <v>17.2</v>
      </c>
      <c r="AC10" s="36">
        <v>14.6</v>
      </c>
      <c r="AD10" s="36">
        <v>12.3</v>
      </c>
      <c r="AE10" s="36">
        <v>33.799999999999997</v>
      </c>
      <c r="AF10" s="36">
        <v>30.2</v>
      </c>
      <c r="AG10" s="36">
        <v>27.1</v>
      </c>
      <c r="AH10" s="36">
        <v>24.3</v>
      </c>
      <c r="AI10" s="97">
        <v>7</v>
      </c>
      <c r="AJ10" s="36" t="s">
        <v>125</v>
      </c>
      <c r="AK10" s="36">
        <f t="shared" si="0"/>
        <v>3</v>
      </c>
      <c r="AL10" s="36">
        <f t="shared" si="0"/>
        <v>2</v>
      </c>
      <c r="AM10" s="36">
        <f t="shared" si="0"/>
        <v>0.89999999999999858</v>
      </c>
      <c r="AN10" s="36">
        <f t="shared" si="0"/>
        <v>0.79999999999999716</v>
      </c>
      <c r="AO10" s="36">
        <f t="shared" si="0"/>
        <v>1.4000000000000057</v>
      </c>
      <c r="AP10" s="36">
        <f t="shared" si="0"/>
        <v>1.5999999999999943</v>
      </c>
      <c r="AQ10" s="36">
        <f t="shared" si="0"/>
        <v>2</v>
      </c>
      <c r="AR10" s="36">
        <f t="shared" si="0"/>
        <v>2.1000000000000014</v>
      </c>
      <c r="AS10" s="36">
        <f t="shared" si="0"/>
        <v>2</v>
      </c>
      <c r="AT10" s="36">
        <f t="shared" si="0"/>
        <v>0.89999999999999858</v>
      </c>
      <c r="AU10" s="36">
        <f>N10-O10</f>
        <v>0.69999999999999929</v>
      </c>
      <c r="AV10" s="36">
        <f t="shared" si="1"/>
        <v>1.9000000000000021</v>
      </c>
      <c r="AW10" s="36">
        <f t="shared" si="1"/>
        <v>1.3999999999999986</v>
      </c>
      <c r="AX10" s="36">
        <f t="shared" si="1"/>
        <v>1</v>
      </c>
      <c r="AY10" s="36">
        <f t="shared" si="1"/>
        <v>1.1999999999999993</v>
      </c>
      <c r="AZ10" s="36">
        <f t="shared" si="1"/>
        <v>2.9000000000000021</v>
      </c>
      <c r="BA10" s="36">
        <f t="shared" si="1"/>
        <v>3.1999999999999993</v>
      </c>
      <c r="BB10" s="36"/>
      <c r="BC10" s="36">
        <f t="shared" si="2"/>
        <v>3</v>
      </c>
      <c r="BD10" s="36">
        <f t="shared" si="2"/>
        <v>2.8000000000000007</v>
      </c>
      <c r="BE10" s="36">
        <f t="shared" si="2"/>
        <v>3.3000000000000007</v>
      </c>
      <c r="BF10" s="37">
        <f t="shared" si="4"/>
        <v>0.60000000000000142</v>
      </c>
      <c r="BG10" s="36">
        <f t="shared" si="4"/>
        <v>2.5999999999999996</v>
      </c>
      <c r="BH10" s="36">
        <f t="shared" si="4"/>
        <v>2.2999999999999989</v>
      </c>
      <c r="BI10" s="36">
        <f t="shared" si="5"/>
        <v>3.5999999999999979</v>
      </c>
      <c r="BJ10" s="41">
        <f t="shared" si="5"/>
        <v>3.0999999999999979</v>
      </c>
      <c r="BK10" s="41">
        <f t="shared" si="5"/>
        <v>2.8000000000000007</v>
      </c>
      <c r="BL10" s="36"/>
      <c r="BM10" s="36"/>
      <c r="BN10" s="36">
        <f t="shared" si="6"/>
        <v>1.616666666666666</v>
      </c>
      <c r="BO10" s="36">
        <f t="shared" si="7"/>
        <v>1.9307692307692308</v>
      </c>
      <c r="BP10" s="36">
        <f t="shared" si="8"/>
        <v>2.6142857142857139</v>
      </c>
      <c r="BQ10" s="36"/>
      <c r="BR10" s="36"/>
      <c r="BS10" s="36"/>
      <c r="BT10" s="36"/>
    </row>
    <row r="11" spans="2:72" x14ac:dyDescent="0.2">
      <c r="B11" s="97">
        <v>8</v>
      </c>
      <c r="C11" s="36">
        <v>57.2</v>
      </c>
      <c r="D11" s="36">
        <v>55.2</v>
      </c>
      <c r="E11" s="36">
        <v>54.4</v>
      </c>
      <c r="F11" s="36">
        <v>54.4</v>
      </c>
      <c r="G11" s="36">
        <v>54.3</v>
      </c>
      <c r="H11" s="36">
        <v>53.7</v>
      </c>
      <c r="I11" s="36">
        <v>51.6</v>
      </c>
      <c r="J11" s="36">
        <v>49.9</v>
      </c>
      <c r="K11" s="36">
        <v>48.7</v>
      </c>
      <c r="L11" s="36">
        <v>48.4</v>
      </c>
      <c r="M11" s="36">
        <v>48.1</v>
      </c>
      <c r="N11" s="36">
        <v>32.200000000000003</v>
      </c>
      <c r="O11" s="36">
        <v>30.7</v>
      </c>
      <c r="P11" s="36">
        <v>28</v>
      </c>
      <c r="Q11" s="36">
        <v>25.4</v>
      </c>
      <c r="R11" s="36">
        <v>24.9</v>
      </c>
      <c r="S11" s="36">
        <v>22.8</v>
      </c>
      <c r="T11" s="36">
        <v>20.100000000000001</v>
      </c>
      <c r="U11" s="36">
        <v>17.600000000000001</v>
      </c>
      <c r="V11" s="36">
        <v>24.1</v>
      </c>
      <c r="W11" s="36">
        <v>20.5</v>
      </c>
      <c r="X11" s="36">
        <v>17.3</v>
      </c>
      <c r="Y11" s="36">
        <v>14.3</v>
      </c>
      <c r="Z11" s="36">
        <v>11</v>
      </c>
      <c r="AA11" s="36">
        <v>21.3</v>
      </c>
      <c r="AB11" s="101">
        <v>15.7</v>
      </c>
      <c r="AC11" s="36">
        <v>13.2</v>
      </c>
      <c r="AD11" s="36">
        <v>10.9</v>
      </c>
      <c r="AE11" s="36">
        <v>31.6</v>
      </c>
      <c r="AF11" s="36">
        <v>27.7</v>
      </c>
      <c r="AG11" s="36">
        <v>24.2</v>
      </c>
      <c r="AH11" s="36">
        <v>21.1</v>
      </c>
      <c r="AI11" s="97">
        <v>8</v>
      </c>
      <c r="AJ11" s="36" t="s">
        <v>125</v>
      </c>
      <c r="AK11" s="36">
        <f t="shared" si="0"/>
        <v>2</v>
      </c>
      <c r="AL11" s="36">
        <f t="shared" si="0"/>
        <v>0.80000000000000426</v>
      </c>
      <c r="AM11" s="36">
        <f t="shared" si="0"/>
        <v>0</v>
      </c>
      <c r="AN11" s="36">
        <f t="shared" si="0"/>
        <v>0.10000000000000142</v>
      </c>
      <c r="AO11" s="36">
        <f t="shared" si="0"/>
        <v>0.59999999999999432</v>
      </c>
      <c r="AP11" s="36">
        <f t="shared" si="0"/>
        <v>2.1000000000000014</v>
      </c>
      <c r="AQ11" s="36">
        <f t="shared" si="0"/>
        <v>1.7000000000000028</v>
      </c>
      <c r="AR11" s="36">
        <f t="shared" si="0"/>
        <v>1.1999999999999957</v>
      </c>
      <c r="AS11" s="36">
        <f t="shared" si="0"/>
        <v>0.30000000000000426</v>
      </c>
      <c r="AT11" s="36">
        <f t="shared" si="0"/>
        <v>0.29999999999999716</v>
      </c>
      <c r="AU11" s="36">
        <f>N11-O11</f>
        <v>1.5000000000000036</v>
      </c>
      <c r="AV11" s="36">
        <f t="shared" si="1"/>
        <v>2.6999999999999993</v>
      </c>
      <c r="AW11" s="36">
        <f t="shared" si="1"/>
        <v>2.6000000000000014</v>
      </c>
      <c r="AX11" s="102">
        <f t="shared" si="1"/>
        <v>0.5</v>
      </c>
      <c r="AY11" s="36">
        <f t="shared" si="1"/>
        <v>2.0999999999999979</v>
      </c>
      <c r="AZ11" s="36">
        <f t="shared" si="1"/>
        <v>2.6999999999999993</v>
      </c>
      <c r="BA11" s="36">
        <f t="shared" si="1"/>
        <v>2.5</v>
      </c>
      <c r="BB11" s="36"/>
      <c r="BC11" s="36">
        <f t="shared" si="2"/>
        <v>3.1999999999999993</v>
      </c>
      <c r="BD11" s="36">
        <f t="shared" si="2"/>
        <v>3</v>
      </c>
      <c r="BE11" s="36">
        <f t="shared" si="2"/>
        <v>3.3000000000000007</v>
      </c>
      <c r="BF11" s="36">
        <f t="shared" si="4"/>
        <v>5.6000000000000014</v>
      </c>
      <c r="BG11" s="36">
        <f t="shared" si="4"/>
        <v>2.5</v>
      </c>
      <c r="BH11" s="36">
        <f t="shared" si="4"/>
        <v>2.2999999999999989</v>
      </c>
      <c r="BI11" s="36">
        <f t="shared" si="5"/>
        <v>3.9000000000000021</v>
      </c>
      <c r="BJ11" s="41">
        <f t="shared" si="5"/>
        <v>3.5</v>
      </c>
      <c r="BK11" s="41">
        <f t="shared" si="5"/>
        <v>3.0999999999999979</v>
      </c>
      <c r="BL11" s="36"/>
      <c r="BM11" s="36"/>
      <c r="BN11" s="36">
        <f t="shared" si="6"/>
        <v>0.93333333333333357</v>
      </c>
      <c r="BO11" s="36">
        <f t="shared" si="7"/>
        <v>1.8692307692307693</v>
      </c>
      <c r="BP11" s="36">
        <f t="shared" si="8"/>
        <v>3.4571428571428569</v>
      </c>
      <c r="BQ11" s="36"/>
      <c r="BR11" s="36"/>
      <c r="BS11" s="36"/>
      <c r="BT11" s="36"/>
    </row>
    <row r="12" spans="2:72" x14ac:dyDescent="0.2">
      <c r="B12" s="97">
        <v>9</v>
      </c>
      <c r="C12" s="36">
        <v>57.6</v>
      </c>
      <c r="D12" s="36">
        <v>52.3</v>
      </c>
      <c r="E12" s="36">
        <v>48.7</v>
      </c>
      <c r="F12" s="36">
        <v>48.2</v>
      </c>
      <c r="G12" s="36">
        <v>47.2</v>
      </c>
      <c r="H12" s="36">
        <v>44.9</v>
      </c>
      <c r="I12" s="36">
        <v>42.7</v>
      </c>
      <c r="J12" s="36">
        <v>39.799999999999997</v>
      </c>
      <c r="K12" s="36">
        <v>37.1</v>
      </c>
      <c r="L12" s="36">
        <v>35.1</v>
      </c>
      <c r="M12" s="36">
        <v>33.4</v>
      </c>
      <c r="N12" s="36">
        <v>36.700000000000003</v>
      </c>
      <c r="O12" s="36">
        <v>34.200000000000003</v>
      </c>
      <c r="P12" s="36">
        <v>30.9</v>
      </c>
      <c r="Q12" s="36">
        <v>29.3</v>
      </c>
      <c r="R12" s="36">
        <v>27.6</v>
      </c>
      <c r="S12" s="36">
        <v>24.8</v>
      </c>
      <c r="T12" s="36">
        <v>21</v>
      </c>
      <c r="U12" s="36">
        <v>18</v>
      </c>
      <c r="V12" s="36">
        <v>23.3</v>
      </c>
      <c r="W12" s="36">
        <v>18.600000000000001</v>
      </c>
      <c r="X12" s="36">
        <v>14.8</v>
      </c>
      <c r="Y12" s="36">
        <v>10.7</v>
      </c>
      <c r="Z12" s="36">
        <v>6.9</v>
      </c>
      <c r="AA12" s="36">
        <v>17.600000000000001</v>
      </c>
      <c r="AB12" s="36">
        <v>11.1</v>
      </c>
      <c r="AC12" s="36">
        <v>7.8</v>
      </c>
      <c r="AD12" s="36">
        <v>3.7</v>
      </c>
      <c r="AE12" s="36">
        <v>32.299999999999997</v>
      </c>
      <c r="AF12" s="36">
        <v>28.1</v>
      </c>
      <c r="AG12" s="36">
        <v>24.9</v>
      </c>
      <c r="AH12" s="36">
        <v>21.4</v>
      </c>
      <c r="AI12" s="97">
        <v>9</v>
      </c>
      <c r="AJ12" s="36" t="s">
        <v>125</v>
      </c>
      <c r="AK12" s="36">
        <f t="shared" si="0"/>
        <v>5.3000000000000043</v>
      </c>
      <c r="AL12" s="36">
        <f t="shared" si="0"/>
        <v>3.5999999999999943</v>
      </c>
      <c r="AM12" s="36">
        <f t="shared" si="0"/>
        <v>0.5</v>
      </c>
      <c r="AN12" s="36">
        <f t="shared" si="0"/>
        <v>1</v>
      </c>
      <c r="AO12" s="36">
        <f t="shared" si="0"/>
        <v>2.3000000000000043</v>
      </c>
      <c r="AP12" s="36">
        <f t="shared" si="0"/>
        <v>2.1999999999999957</v>
      </c>
      <c r="AQ12" s="36">
        <f t="shared" si="0"/>
        <v>2.9000000000000057</v>
      </c>
      <c r="AR12" s="36">
        <f t="shared" si="0"/>
        <v>2.6999999999999957</v>
      </c>
      <c r="AS12" s="36">
        <f t="shared" si="0"/>
        <v>2</v>
      </c>
      <c r="AT12" s="36">
        <f t="shared" si="0"/>
        <v>1.7000000000000028</v>
      </c>
      <c r="AU12" s="36">
        <f>N12-O12</f>
        <v>2.5</v>
      </c>
      <c r="AV12" s="36">
        <f t="shared" si="1"/>
        <v>3.3000000000000043</v>
      </c>
      <c r="AW12" s="36">
        <f t="shared" si="1"/>
        <v>1.5999999999999979</v>
      </c>
      <c r="AX12" s="36">
        <f t="shared" si="1"/>
        <v>1.6999999999999993</v>
      </c>
      <c r="AY12" s="36">
        <f t="shared" si="1"/>
        <v>2.8000000000000007</v>
      </c>
      <c r="AZ12" s="36">
        <f t="shared" si="1"/>
        <v>3.8000000000000007</v>
      </c>
      <c r="BA12" s="36">
        <f t="shared" si="1"/>
        <v>3</v>
      </c>
      <c r="BB12" s="36"/>
      <c r="BC12" s="36">
        <f t="shared" si="2"/>
        <v>3.8000000000000007</v>
      </c>
      <c r="BD12" s="36">
        <f t="shared" si="2"/>
        <v>4.1000000000000014</v>
      </c>
      <c r="BE12" s="36">
        <f t="shared" si="2"/>
        <v>3.7999999999999989</v>
      </c>
      <c r="BF12" s="36">
        <f t="shared" si="4"/>
        <v>6.5000000000000018</v>
      </c>
      <c r="BG12" s="36">
        <f t="shared" si="4"/>
        <v>3.3</v>
      </c>
      <c r="BH12" s="36">
        <f t="shared" si="4"/>
        <v>4.0999999999999996</v>
      </c>
      <c r="BI12" s="36">
        <f>AE12-AF12</f>
        <v>4.1999999999999957</v>
      </c>
      <c r="BJ12" s="41">
        <f t="shared" si="5"/>
        <v>3.2000000000000028</v>
      </c>
      <c r="BK12" s="41">
        <f t="shared" si="5"/>
        <v>3.5</v>
      </c>
      <c r="BL12" s="36"/>
      <c r="BM12" s="36"/>
      <c r="BN12" s="36">
        <f t="shared" si="6"/>
        <v>2.4833333333333329</v>
      </c>
      <c r="BO12" s="36">
        <f t="shared" si="7"/>
        <v>2.7615384615384619</v>
      </c>
      <c r="BP12" s="36">
        <f t="shared" si="8"/>
        <v>4.0857142857142863</v>
      </c>
      <c r="BQ12" s="36"/>
      <c r="BR12" s="36"/>
      <c r="BS12" s="36"/>
      <c r="BT12" s="36"/>
    </row>
    <row r="13" spans="2:72" x14ac:dyDescent="0.2">
      <c r="B13" s="97">
        <v>10</v>
      </c>
      <c r="C13" s="36">
        <v>53.3</v>
      </c>
      <c r="D13" s="36">
        <v>48.8</v>
      </c>
      <c r="E13" s="36">
        <v>45.8</v>
      </c>
      <c r="F13" s="36">
        <v>43.8</v>
      </c>
      <c r="G13" s="36">
        <v>40.700000000000003</v>
      </c>
      <c r="H13" s="36">
        <v>38</v>
      </c>
      <c r="I13" s="36">
        <v>34.700000000000003</v>
      </c>
      <c r="J13" s="36">
        <v>30.5</v>
      </c>
      <c r="K13" s="36">
        <v>26.3</v>
      </c>
      <c r="L13" s="36">
        <v>22.2</v>
      </c>
      <c r="M13" s="36">
        <v>18.899999999999999</v>
      </c>
      <c r="N13" s="36">
        <v>35.6</v>
      </c>
      <c r="O13" s="36">
        <v>31.6</v>
      </c>
      <c r="P13" s="36">
        <v>27.9</v>
      </c>
      <c r="Q13" s="36">
        <v>24.6</v>
      </c>
      <c r="R13" s="36">
        <v>22.8</v>
      </c>
      <c r="S13" s="36">
        <v>19.8</v>
      </c>
      <c r="T13" s="36">
        <v>16.5</v>
      </c>
      <c r="U13" s="36">
        <v>13</v>
      </c>
      <c r="V13" s="36">
        <v>20.399999999999999</v>
      </c>
      <c r="W13" s="36">
        <v>16.2</v>
      </c>
      <c r="X13" s="36">
        <v>12.5</v>
      </c>
      <c r="Y13" s="36">
        <v>9</v>
      </c>
      <c r="Z13" s="36">
        <v>5.0999999999999996</v>
      </c>
      <c r="AA13" s="36">
        <v>19.399999999999999</v>
      </c>
      <c r="AB13" s="36">
        <v>15.4</v>
      </c>
      <c r="AC13" s="36">
        <v>11.9</v>
      </c>
      <c r="AD13" s="36">
        <v>8.1</v>
      </c>
      <c r="AE13" s="36">
        <v>32.1</v>
      </c>
      <c r="AF13" s="36">
        <v>27.2</v>
      </c>
      <c r="AG13" s="36">
        <v>23.8</v>
      </c>
      <c r="AH13" s="36">
        <v>20.5</v>
      </c>
      <c r="AI13" s="97">
        <v>10</v>
      </c>
      <c r="AJ13" s="36" t="s">
        <v>125</v>
      </c>
      <c r="AK13" s="36">
        <f t="shared" si="0"/>
        <v>4.5</v>
      </c>
      <c r="AL13" s="36">
        <f t="shared" si="0"/>
        <v>3</v>
      </c>
      <c r="AM13" s="36">
        <f t="shared" si="0"/>
        <v>2</v>
      </c>
      <c r="AN13" s="36">
        <f t="shared" si="0"/>
        <v>3.0999999999999943</v>
      </c>
      <c r="AO13" s="36">
        <f t="shared" si="0"/>
        <v>2.7000000000000028</v>
      </c>
      <c r="AP13" s="36">
        <f t="shared" si="0"/>
        <v>3.2999999999999972</v>
      </c>
      <c r="AQ13" s="36">
        <f t="shared" si="0"/>
        <v>4.2000000000000028</v>
      </c>
      <c r="AR13" s="36">
        <f t="shared" si="0"/>
        <v>4.1999999999999993</v>
      </c>
      <c r="AS13" s="36">
        <f t="shared" si="0"/>
        <v>4.1000000000000014</v>
      </c>
      <c r="AT13" s="36">
        <f t="shared" si="0"/>
        <v>3.3000000000000007</v>
      </c>
      <c r="AU13" s="36">
        <f>N13-O13</f>
        <v>4</v>
      </c>
      <c r="AV13" s="36">
        <f t="shared" si="1"/>
        <v>3.7000000000000028</v>
      </c>
      <c r="AW13" s="36">
        <f t="shared" si="1"/>
        <v>3.2999999999999972</v>
      </c>
      <c r="AX13" s="36">
        <f t="shared" si="1"/>
        <v>1.8000000000000007</v>
      </c>
      <c r="AY13" s="36">
        <f t="shared" si="1"/>
        <v>3</v>
      </c>
      <c r="AZ13" s="36">
        <f t="shared" si="1"/>
        <v>3.3000000000000007</v>
      </c>
      <c r="BA13" s="36">
        <f t="shared" si="1"/>
        <v>3.5</v>
      </c>
      <c r="BB13" s="36"/>
      <c r="BC13" s="36">
        <f t="shared" si="2"/>
        <v>3.6999999999999993</v>
      </c>
      <c r="BD13" s="36">
        <f t="shared" si="2"/>
        <v>3.5</v>
      </c>
      <c r="BE13" s="36">
        <f t="shared" si="2"/>
        <v>3.9000000000000004</v>
      </c>
      <c r="BF13" s="36">
        <f t="shared" si="4"/>
        <v>3.9999999999999982</v>
      </c>
      <c r="BG13" s="36">
        <f t="shared" si="4"/>
        <v>3.5</v>
      </c>
      <c r="BH13" s="36">
        <f t="shared" si="4"/>
        <v>3.8000000000000007</v>
      </c>
      <c r="BI13" s="36">
        <f t="shared" si="5"/>
        <v>4.9000000000000021</v>
      </c>
      <c r="BJ13" s="41">
        <f t="shared" si="5"/>
        <v>3.3999999999999986</v>
      </c>
      <c r="BK13" s="41">
        <f t="shared" si="5"/>
        <v>3.3000000000000007</v>
      </c>
      <c r="BL13" s="36"/>
      <c r="BM13" s="36"/>
      <c r="BN13" s="36">
        <f t="shared" si="6"/>
        <v>3.0999999999999992</v>
      </c>
      <c r="BO13" s="36">
        <f t="shared" si="7"/>
        <v>3.5076923076923086</v>
      </c>
      <c r="BP13" s="36">
        <f t="shared" si="8"/>
        <v>3.8285714285714287</v>
      </c>
      <c r="BQ13" s="36"/>
      <c r="BR13" s="36"/>
      <c r="BS13" s="36"/>
      <c r="BT13" s="36"/>
    </row>
    <row r="14" spans="2:72" x14ac:dyDescent="0.2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97" t="s">
        <v>128</v>
      </c>
      <c r="AJ14" s="36"/>
      <c r="AK14" s="36">
        <f>AVERAGE(AK4:AK13)</f>
        <v>4.7300000000000013</v>
      </c>
      <c r="AL14" s="36">
        <f t="shared" ref="AL14:AV14" si="11">AVERAGE(AL4:AL13)</f>
        <v>2.5899999999999985</v>
      </c>
      <c r="AM14" s="36">
        <f t="shared" si="11"/>
        <v>2.0500000000000016</v>
      </c>
      <c r="AN14" s="36">
        <f t="shared" si="11"/>
        <v>2.219999999999998</v>
      </c>
      <c r="AO14" s="36">
        <f t="shared" si="11"/>
        <v>2.5500000000000007</v>
      </c>
      <c r="AP14" s="36">
        <f t="shared" si="11"/>
        <v>2.6099999999999994</v>
      </c>
      <c r="AQ14" s="36">
        <f t="shared" si="11"/>
        <v>2.8200000000000012</v>
      </c>
      <c r="AR14" s="36">
        <f t="shared" si="11"/>
        <v>3.0099999999999993</v>
      </c>
      <c r="AS14" s="36">
        <f t="shared" si="11"/>
        <v>2.3500000000000005</v>
      </c>
      <c r="AT14" s="36">
        <f t="shared" si="11"/>
        <v>2.11</v>
      </c>
      <c r="AU14" s="36">
        <f t="shared" si="11"/>
        <v>2.2666666666666675</v>
      </c>
      <c r="AV14" s="36">
        <f t="shared" si="11"/>
        <v>3.2500000000000013</v>
      </c>
      <c r="AW14" s="36">
        <f>AVERAGE(AW4:AW13)</f>
        <v>2.5099999999999993</v>
      </c>
      <c r="AX14" s="36">
        <f>AVERAGE(AX4:AX13)</f>
        <v>1.9555555555555553</v>
      </c>
      <c r="AY14" s="36">
        <f>AVERAGE(AY4:AY13)</f>
        <v>2.5799999999999996</v>
      </c>
      <c r="AZ14" s="36">
        <f t="shared" ref="AZ14:BA14" si="12">AVERAGE(AZ4:AZ13)</f>
        <v>3.5799999999999996</v>
      </c>
      <c r="BA14" s="36">
        <f t="shared" si="12"/>
        <v>3.4</v>
      </c>
      <c r="BB14" s="36"/>
      <c r="BC14" s="36">
        <f t="shared" ref="BC14" si="13">AVERAGE(BC4:BC13)</f>
        <v>3.5</v>
      </c>
      <c r="BD14" s="36">
        <f>AVERAGE(BD4:BD13)</f>
        <v>3.4</v>
      </c>
      <c r="BE14" s="36">
        <f>AVERAGE(BE4:BE13)</f>
        <v>3.4299999999999997</v>
      </c>
      <c r="BF14" s="36">
        <f t="shared" ref="BF14:BK14" si="14">AVERAGE(BF4:BF13)</f>
        <v>4.16</v>
      </c>
      <c r="BG14" s="36">
        <f t="shared" si="14"/>
        <v>3.3900000000000006</v>
      </c>
      <c r="BH14" s="36">
        <f t="shared" si="14"/>
        <v>3.2700000000000005</v>
      </c>
      <c r="BI14" s="36">
        <f t="shared" si="14"/>
        <v>4.3900000000000006</v>
      </c>
      <c r="BJ14" s="41">
        <f t="shared" si="14"/>
        <v>3.35</v>
      </c>
      <c r="BK14" s="41">
        <f t="shared" si="14"/>
        <v>3.1100000000000003</v>
      </c>
      <c r="BL14" s="36"/>
      <c r="BM14" s="36"/>
      <c r="BN14" s="36"/>
      <c r="BO14" s="36"/>
      <c r="BP14" s="36"/>
      <c r="BQ14" s="36"/>
      <c r="BR14" s="36"/>
      <c r="BS14" s="36"/>
      <c r="BT14" s="36"/>
    </row>
    <row r="15" spans="2:72" x14ac:dyDescent="0.2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97" t="s">
        <v>87</v>
      </c>
      <c r="AJ15" s="36"/>
      <c r="AK15" s="36">
        <f>_xlfn.STDEV.P(AK4:AK13)</f>
        <v>1.6340440630533812</v>
      </c>
      <c r="AL15" s="36">
        <f t="shared" ref="AL15:BA15" si="15">_xlfn.STDEV.P(AL4:AL13)</f>
        <v>0.77129760793094426</v>
      </c>
      <c r="AM15" s="36">
        <f t="shared" si="15"/>
        <v>1.2674778104566569</v>
      </c>
      <c r="AN15" s="36">
        <f t="shared" si="15"/>
        <v>1.5917286200857228</v>
      </c>
      <c r="AO15" s="36">
        <f t="shared" si="15"/>
        <v>0.92763139231054581</v>
      </c>
      <c r="AP15" s="36">
        <f t="shared" si="15"/>
        <v>0.56293871780150329</v>
      </c>
      <c r="AQ15" s="36">
        <f t="shared" si="15"/>
        <v>0.70256672281001109</v>
      </c>
      <c r="AR15" s="36">
        <f t="shared" si="15"/>
        <v>0.80305666051655489</v>
      </c>
      <c r="AS15" s="36">
        <f t="shared" si="15"/>
        <v>0.99523866484376478</v>
      </c>
      <c r="AT15" s="36">
        <f t="shared" si="15"/>
        <v>0.86884981440983233</v>
      </c>
      <c r="AU15" s="36">
        <f t="shared" si="15"/>
        <v>0.86794777108610233</v>
      </c>
      <c r="AV15" s="36">
        <f t="shared" si="15"/>
        <v>0.59707620954112606</v>
      </c>
      <c r="AW15" s="36">
        <f t="shared" si="15"/>
        <v>0.68036754772696184</v>
      </c>
      <c r="AX15" s="36">
        <f t="shared" si="15"/>
        <v>0.79037418861238817</v>
      </c>
      <c r="AY15" s="36">
        <f t="shared" si="15"/>
        <v>0.56533176100410309</v>
      </c>
      <c r="AZ15" s="36">
        <f t="shared" si="15"/>
        <v>0.5582114294781173</v>
      </c>
      <c r="BA15" s="36">
        <f t="shared" si="15"/>
        <v>0.45166359162544961</v>
      </c>
      <c r="BB15" s="36"/>
      <c r="BC15" s="36">
        <f t="shared" ref="BC15" si="16">_xlfn.STDEV.P(BC4:BC13)</f>
        <v>0.37148351242013355</v>
      </c>
      <c r="BD15" s="36">
        <f>_xlfn.STDEV.P(BD4:BD13)</f>
        <v>0.43127717305695806</v>
      </c>
      <c r="BE15" s="36">
        <f t="shared" ref="BE15:BK15" si="17">_xlfn.STDEV.P(BE4:BE13)</f>
        <v>0.30016662039607245</v>
      </c>
      <c r="BF15" s="36">
        <f t="shared" si="17"/>
        <v>1.4840485167271327</v>
      </c>
      <c r="BG15" s="36">
        <f t="shared" si="17"/>
        <v>0.45705579528104867</v>
      </c>
      <c r="BH15" s="36">
        <f t="shared" si="17"/>
        <v>0.69144775652249912</v>
      </c>
      <c r="BI15" s="36">
        <f t="shared" si="17"/>
        <v>0.48877397639399384</v>
      </c>
      <c r="BJ15" s="41">
        <f t="shared" si="17"/>
        <v>0.16278820596099686</v>
      </c>
      <c r="BK15" s="41">
        <f t="shared" si="17"/>
        <v>0.36728735344413932</v>
      </c>
      <c r="BL15" s="36"/>
      <c r="BM15" s="36"/>
      <c r="BN15" s="36"/>
      <c r="BO15" s="36"/>
      <c r="BP15" s="36"/>
      <c r="BQ15" s="36"/>
      <c r="BR15" s="36"/>
      <c r="BS15" s="36"/>
      <c r="BT15" s="36"/>
    </row>
    <row r="16" spans="2:72" x14ac:dyDescent="0.2">
      <c r="B16" s="36"/>
      <c r="C16" s="36"/>
      <c r="D16" s="36"/>
      <c r="E16" s="36"/>
      <c r="F16" s="36"/>
      <c r="G16" s="36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36"/>
      <c r="AA16" s="36"/>
      <c r="AB16" s="36"/>
      <c r="AC16" s="36"/>
      <c r="AD16" s="36"/>
      <c r="AE16" s="36"/>
      <c r="AF16" s="36"/>
      <c r="AG16" s="36"/>
      <c r="AH16" s="36"/>
      <c r="AI16" s="103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</row>
    <row r="17" spans="2:72" x14ac:dyDescent="0.2">
      <c r="B17" s="36"/>
      <c r="C17" s="78"/>
      <c r="D17" s="78"/>
      <c r="E17" s="78"/>
      <c r="F17" s="78"/>
      <c r="G17" s="78"/>
      <c r="H17" s="36"/>
      <c r="I17" s="36"/>
      <c r="J17" s="36"/>
      <c r="K17" s="36"/>
      <c r="L17" s="36"/>
      <c r="M17" s="36"/>
      <c r="N17" s="36" t="s">
        <v>137</v>
      </c>
      <c r="O17" s="36"/>
      <c r="P17" s="36"/>
      <c r="Q17" s="36" t="s">
        <v>138</v>
      </c>
      <c r="R17" s="36"/>
      <c r="S17" s="36"/>
      <c r="T17" s="36"/>
      <c r="U17" s="36"/>
      <c r="V17" s="36"/>
      <c r="W17" s="36"/>
      <c r="X17" s="36"/>
      <c r="Y17" s="36" t="s">
        <v>108</v>
      </c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41"/>
      <c r="BK17" s="41"/>
      <c r="BL17" s="36"/>
      <c r="BM17" s="36"/>
      <c r="BN17" s="36"/>
      <c r="BO17" s="36"/>
      <c r="BP17" s="36"/>
      <c r="BQ17" s="36"/>
      <c r="BR17" s="36"/>
      <c r="BS17" s="36"/>
      <c r="BT17" s="36"/>
    </row>
    <row r="18" spans="2:72" x14ac:dyDescent="0.2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 t="s">
        <v>129</v>
      </c>
      <c r="O18" s="36"/>
      <c r="P18" s="36"/>
      <c r="Q18" s="36"/>
      <c r="R18" s="36"/>
      <c r="S18" s="36"/>
      <c r="T18" s="36"/>
      <c r="U18" s="36"/>
      <c r="V18" s="36" t="s">
        <v>130</v>
      </c>
      <c r="W18" s="36"/>
      <c r="X18" s="36"/>
      <c r="Y18" s="36"/>
      <c r="Z18" s="36"/>
      <c r="AA18" s="36"/>
      <c r="AB18" s="36"/>
      <c r="AC18" s="36"/>
      <c r="AD18" s="36"/>
      <c r="AE18" s="36" t="s">
        <v>129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41"/>
      <c r="BK18" s="41"/>
      <c r="BL18" s="36"/>
      <c r="BM18" s="36"/>
      <c r="BN18" s="36"/>
      <c r="BO18" s="36"/>
      <c r="BP18" s="36"/>
      <c r="BQ18" s="36"/>
      <c r="BR18" s="36"/>
      <c r="BS18" s="36"/>
      <c r="BT18" s="36"/>
    </row>
    <row r="19" spans="2:72" x14ac:dyDescent="0.2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 t="s">
        <v>138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41"/>
      <c r="BK19" s="41"/>
      <c r="BL19" s="36"/>
      <c r="BM19" s="36"/>
      <c r="BN19" s="36"/>
      <c r="BO19" s="36"/>
      <c r="BP19" s="36"/>
      <c r="BQ19" s="36"/>
      <c r="BR19" s="36"/>
      <c r="BS19" s="36"/>
      <c r="BT19" s="36"/>
    </row>
    <row r="20" spans="2:72" x14ac:dyDescent="0.2">
      <c r="B20" s="36"/>
      <c r="C20" s="84" t="s">
        <v>106</v>
      </c>
      <c r="D20" s="84"/>
      <c r="E20" s="84"/>
      <c r="F20" s="84"/>
      <c r="G20" s="84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84" t="s">
        <v>106</v>
      </c>
      <c r="AK20" s="84"/>
      <c r="AL20" s="84"/>
      <c r="AM20" s="84"/>
      <c r="AN20" s="84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41"/>
      <c r="BK20" s="41"/>
      <c r="BL20" s="36"/>
      <c r="BM20" s="36"/>
      <c r="BN20" s="36"/>
      <c r="BO20" s="36"/>
      <c r="BP20" s="36"/>
      <c r="BQ20" s="36"/>
      <c r="BR20" s="36"/>
      <c r="BS20" s="36"/>
      <c r="BT20" s="36"/>
    </row>
    <row r="21" spans="2:72" x14ac:dyDescent="0.2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41"/>
      <c r="BK21" s="41"/>
      <c r="BL21" s="36"/>
      <c r="BM21" s="36"/>
      <c r="BN21" s="36"/>
      <c r="BO21" s="36"/>
      <c r="BP21" s="36"/>
      <c r="BQ21" s="36"/>
      <c r="BR21" s="36"/>
      <c r="BS21" s="36"/>
      <c r="BT21" s="36"/>
    </row>
    <row r="22" spans="2:72" x14ac:dyDescent="0.2">
      <c r="B22" s="36"/>
      <c r="C22" s="36"/>
      <c r="D22" s="36"/>
      <c r="E22" s="36"/>
      <c r="F22" s="36"/>
      <c r="G22" s="36" t="s">
        <v>131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41"/>
      <c r="BK22" s="41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2:72" x14ac:dyDescent="0.2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41"/>
      <c r="BK23" s="41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2:72" x14ac:dyDescent="0.2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 t="s">
        <v>132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104" t="s">
        <v>133</v>
      </c>
      <c r="AT24" s="104"/>
      <c r="AU24" s="104"/>
      <c r="AV24" s="104"/>
      <c r="AW24" s="104"/>
      <c r="AX24" s="104"/>
      <c r="AY24" s="104"/>
      <c r="AZ24" s="104"/>
      <c r="BA24" s="104"/>
      <c r="BB24" s="104"/>
      <c r="BC24" s="36"/>
      <c r="BD24" s="36"/>
      <c r="BE24" s="36"/>
      <c r="BF24" s="36"/>
      <c r="BG24" s="36"/>
      <c r="BH24" s="36"/>
      <c r="BI24" s="36"/>
      <c r="BJ24" s="41"/>
      <c r="BK24" s="41"/>
      <c r="BL24" s="36"/>
      <c r="BM24" s="36"/>
      <c r="BN24" s="36"/>
      <c r="BO24" s="36"/>
      <c r="BP24" s="36"/>
      <c r="BQ24" s="36"/>
      <c r="BR24" s="36"/>
      <c r="BS24" s="36"/>
      <c r="BT24" s="36"/>
    </row>
    <row r="25" spans="2:72" x14ac:dyDescent="0.2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41"/>
      <c r="BK25" s="41"/>
      <c r="BL25" s="36"/>
      <c r="BM25" s="36"/>
      <c r="BN25" s="36"/>
      <c r="BO25" s="36"/>
      <c r="BP25" s="36"/>
      <c r="BQ25" s="36"/>
      <c r="BR25" s="36"/>
      <c r="BS25" s="36"/>
      <c r="BT25" s="36"/>
    </row>
    <row r="26" spans="2:72" x14ac:dyDescent="0.2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 t="s">
        <v>134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41"/>
      <c r="BK26" s="41"/>
      <c r="BL26" s="36"/>
      <c r="BM26" s="36"/>
      <c r="BN26" s="36"/>
      <c r="BO26" s="36"/>
      <c r="BP26" s="36"/>
      <c r="BQ26" s="36"/>
      <c r="BR26" s="36"/>
      <c r="BS26" s="36"/>
      <c r="BT26" s="36"/>
    </row>
    <row r="27" spans="2:72" x14ac:dyDescent="0.2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 t="s">
        <v>135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41"/>
      <c r="BK27" s="41"/>
      <c r="BL27" s="36"/>
      <c r="BM27" s="36"/>
      <c r="BN27" s="36"/>
      <c r="BO27" s="36"/>
      <c r="BP27" s="36"/>
      <c r="BQ27" s="36"/>
      <c r="BR27" s="36"/>
      <c r="BS27" s="36"/>
      <c r="BT27" s="36"/>
    </row>
    <row r="28" spans="2:72" x14ac:dyDescent="0.2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 t="s">
        <v>136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41"/>
      <c r="BK28" s="41"/>
      <c r="BL28" s="36"/>
      <c r="BM28" s="36"/>
      <c r="BN28" s="36"/>
      <c r="BO28" s="36"/>
      <c r="BP28" s="36"/>
      <c r="BQ28" s="36"/>
      <c r="BR28" s="36"/>
      <c r="BS28" s="36"/>
      <c r="BT28" s="3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7132-F90A-B74E-A7D3-946BB2762628}">
  <dimension ref="A4:L98"/>
  <sheetViews>
    <sheetView workbookViewId="0">
      <selection activeCell="G53" sqref="G53"/>
    </sheetView>
  </sheetViews>
  <sheetFormatPr baseColWidth="10" defaultRowHeight="16" x14ac:dyDescent="0.2"/>
  <cols>
    <col min="1" max="1" width="18.6640625" bestFit="1" customWidth="1"/>
  </cols>
  <sheetData>
    <row r="4" spans="1:9" x14ac:dyDescent="0.2">
      <c r="A4" s="105" t="s">
        <v>139</v>
      </c>
      <c r="B4" s="106" t="s">
        <v>140</v>
      </c>
      <c r="C4" s="107"/>
      <c r="D4" s="107"/>
      <c r="E4" s="107"/>
      <c r="F4" s="107"/>
      <c r="G4" s="107"/>
      <c r="H4" s="107"/>
      <c r="I4" s="107"/>
    </row>
    <row r="5" spans="1:9" x14ac:dyDescent="0.2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2">
      <c r="A6" s="105" t="s">
        <v>141</v>
      </c>
      <c r="B6" s="106" t="s">
        <v>142</v>
      </c>
      <c r="C6" s="107"/>
      <c r="D6" s="107"/>
      <c r="E6" s="107"/>
      <c r="F6" s="107"/>
      <c r="G6" s="107"/>
      <c r="H6" s="107"/>
      <c r="I6" s="107"/>
    </row>
    <row r="7" spans="1:9" x14ac:dyDescent="0.2">
      <c r="A7" s="107"/>
      <c r="B7" s="107"/>
      <c r="C7" s="107"/>
      <c r="D7" s="107"/>
      <c r="E7" s="107"/>
      <c r="F7" s="107"/>
      <c r="G7" s="107"/>
      <c r="H7" s="107"/>
      <c r="I7" s="107"/>
    </row>
    <row r="8" spans="1:9" x14ac:dyDescent="0.2">
      <c r="A8" s="105" t="s">
        <v>143</v>
      </c>
      <c r="B8" s="106" t="s">
        <v>144</v>
      </c>
      <c r="C8" s="107"/>
      <c r="D8" s="107"/>
      <c r="E8" s="107"/>
      <c r="F8" s="107"/>
      <c r="G8" s="107"/>
      <c r="H8" s="107"/>
      <c r="I8" s="107"/>
    </row>
    <row r="9" spans="1:9" x14ac:dyDescent="0.2">
      <c r="A9" s="107"/>
      <c r="B9" s="108"/>
      <c r="C9" s="107"/>
      <c r="D9" s="107"/>
      <c r="E9" s="107"/>
      <c r="F9" s="107"/>
      <c r="G9" s="107"/>
      <c r="H9" s="107"/>
      <c r="I9" s="107"/>
    </row>
    <row r="10" spans="1:9" x14ac:dyDescent="0.2">
      <c r="A10" s="107"/>
      <c r="B10" s="106"/>
      <c r="C10" s="107"/>
      <c r="D10" s="107"/>
      <c r="E10" s="107"/>
      <c r="F10" s="107"/>
      <c r="G10" s="107"/>
      <c r="H10" s="107"/>
      <c r="I10" s="107"/>
    </row>
    <row r="11" spans="1:9" x14ac:dyDescent="0.2">
      <c r="A11" s="107"/>
      <c r="B11" s="107"/>
      <c r="C11" s="107"/>
      <c r="D11" s="107"/>
      <c r="E11" s="107"/>
      <c r="F11" s="107"/>
      <c r="G11" s="107"/>
      <c r="H11" s="107"/>
      <c r="I11" s="107"/>
    </row>
    <row r="12" spans="1:9" x14ac:dyDescent="0.2">
      <c r="A12" s="107"/>
      <c r="B12" s="107"/>
      <c r="C12" s="107"/>
      <c r="D12" s="107"/>
      <c r="E12" s="107"/>
      <c r="F12" s="107"/>
      <c r="G12" s="107"/>
      <c r="H12" s="107"/>
      <c r="I12" s="107"/>
    </row>
    <row r="13" spans="1:9" x14ac:dyDescent="0.2">
      <c r="A13" s="232" t="s">
        <v>145</v>
      </c>
      <c r="B13" s="233"/>
      <c r="C13" s="233"/>
      <c r="D13" s="233"/>
      <c r="E13" s="233"/>
      <c r="F13" s="233"/>
      <c r="G13" s="233"/>
      <c r="H13" s="233"/>
      <c r="I13" s="233"/>
    </row>
    <row r="14" spans="1:9" x14ac:dyDescent="0.2">
      <c r="A14" s="107"/>
      <c r="B14" s="107"/>
      <c r="C14" s="107"/>
      <c r="D14" s="107"/>
      <c r="E14" s="107"/>
      <c r="F14" s="107"/>
      <c r="G14" s="107"/>
      <c r="H14" s="107"/>
      <c r="I14" s="107"/>
    </row>
    <row r="15" spans="1:9" x14ac:dyDescent="0.2">
      <c r="A15" s="107"/>
      <c r="B15" s="107"/>
      <c r="C15" s="107"/>
      <c r="D15" s="107"/>
      <c r="E15" s="107"/>
      <c r="F15" s="107"/>
      <c r="G15" s="107"/>
      <c r="H15" s="107"/>
      <c r="I15" s="107"/>
    </row>
    <row r="16" spans="1:9" x14ac:dyDescent="0.2">
      <c r="A16" s="234" t="s">
        <v>146</v>
      </c>
      <c r="B16" s="237" t="str">
        <f>$B$10 &amp; "Concentrations (ng/mL) in Mouse Plasma"</f>
        <v>Concentrations (ng/mL) in Mouse Plasma</v>
      </c>
      <c r="C16" s="238"/>
      <c r="D16" s="238"/>
      <c r="E16" s="238"/>
      <c r="F16" s="238"/>
      <c r="G16" s="238"/>
      <c r="H16" s="238"/>
      <c r="I16" s="239"/>
    </row>
    <row r="17" spans="1:12" x14ac:dyDescent="0.2">
      <c r="A17" s="235"/>
      <c r="B17" s="237" t="s">
        <v>147</v>
      </c>
      <c r="C17" s="238"/>
      <c r="D17" s="238"/>
      <c r="E17" s="238"/>
      <c r="F17" s="239"/>
      <c r="G17" s="237"/>
      <c r="H17" s="238"/>
      <c r="I17" s="239"/>
    </row>
    <row r="18" spans="1:12" x14ac:dyDescent="0.2">
      <c r="A18" s="236"/>
      <c r="B18" s="109">
        <v>10901</v>
      </c>
      <c r="C18" s="109">
        <v>10903</v>
      </c>
      <c r="D18" s="109">
        <v>10905</v>
      </c>
      <c r="E18" s="109">
        <v>10907</v>
      </c>
      <c r="F18" s="109">
        <v>10909</v>
      </c>
      <c r="G18" s="109" t="s">
        <v>148</v>
      </c>
      <c r="H18" s="109" t="s">
        <v>149</v>
      </c>
      <c r="I18" s="109" t="s">
        <v>150</v>
      </c>
    </row>
    <row r="19" spans="1:12" x14ac:dyDescent="0.2">
      <c r="A19" s="119" t="s">
        <v>151</v>
      </c>
      <c r="B19" s="120">
        <v>0.629</v>
      </c>
      <c r="C19" s="120">
        <v>1.33</v>
      </c>
      <c r="D19" s="120">
        <v>0.49399999999999999</v>
      </c>
      <c r="E19" s="120">
        <v>10.5</v>
      </c>
      <c r="F19" s="120">
        <v>0.28599999999999998</v>
      </c>
      <c r="G19" s="121">
        <f>AVERAGE(B19:F19)</f>
        <v>2.6477999999999997</v>
      </c>
      <c r="H19" s="121">
        <f>STDEV(B19:F19)</f>
        <v>4.4069873156159636</v>
      </c>
      <c r="I19" s="122">
        <f>H19/G19</f>
        <v>1.6643958439519466</v>
      </c>
    </row>
    <row r="20" spans="1:12" x14ac:dyDescent="0.2">
      <c r="A20" s="123"/>
      <c r="B20" s="124">
        <v>1.5070560893212259E-3</v>
      </c>
      <c r="C20" s="124">
        <v>3.1866209837793807E-3</v>
      </c>
      <c r="D20" s="124">
        <v>1.1836020796894841E-3</v>
      </c>
      <c r="E20" s="124">
        <v>2.5157534082468791E-2</v>
      </c>
      <c r="F20" s="124">
        <v>6.8524330929391186E-4</v>
      </c>
      <c r="G20" s="125"/>
      <c r="H20" s="125"/>
      <c r="I20" s="126"/>
    </row>
    <row r="21" spans="1:12" x14ac:dyDescent="0.2">
      <c r="A21" s="112"/>
      <c r="B21" s="107"/>
      <c r="C21" s="107"/>
      <c r="D21" s="107"/>
      <c r="E21" s="107"/>
      <c r="F21" s="107"/>
      <c r="G21" s="113"/>
      <c r="H21" s="113"/>
      <c r="I21" s="114"/>
    </row>
    <row r="22" spans="1:12" x14ac:dyDescent="0.2">
      <c r="A22" s="234" t="s">
        <v>152</v>
      </c>
      <c r="B22" s="237" t="str">
        <f>$B$10 &amp; "Concentrations (ng/mL) in Mouse Plasma"</f>
        <v>Concentrations (ng/mL) in Mouse Plasma</v>
      </c>
      <c r="C22" s="238"/>
      <c r="D22" s="238"/>
      <c r="E22" s="238"/>
      <c r="F22" s="238"/>
      <c r="G22" s="238"/>
      <c r="H22" s="238"/>
      <c r="I22" s="239"/>
    </row>
    <row r="23" spans="1:12" x14ac:dyDescent="0.2">
      <c r="A23" s="235"/>
      <c r="B23" s="237" t="s">
        <v>147</v>
      </c>
      <c r="C23" s="238"/>
      <c r="D23" s="238"/>
      <c r="E23" s="238"/>
      <c r="F23" s="239"/>
      <c r="G23" s="237"/>
      <c r="H23" s="238"/>
      <c r="I23" s="239"/>
    </row>
    <row r="24" spans="1:12" x14ac:dyDescent="0.2">
      <c r="A24" s="236"/>
      <c r="B24" s="109">
        <v>10912</v>
      </c>
      <c r="C24" s="109">
        <v>10917</v>
      </c>
      <c r="D24" s="109">
        <v>10918</v>
      </c>
      <c r="E24" s="109">
        <v>10919</v>
      </c>
      <c r="F24" s="109">
        <v>10920</v>
      </c>
      <c r="G24" s="109" t="s">
        <v>148</v>
      </c>
      <c r="H24" s="109" t="s">
        <v>149</v>
      </c>
      <c r="I24" s="109" t="s">
        <v>150</v>
      </c>
    </row>
    <row r="25" spans="1:12" x14ac:dyDescent="0.2">
      <c r="A25" s="110" t="s">
        <v>151</v>
      </c>
      <c r="B25" s="115">
        <v>94.3</v>
      </c>
      <c r="C25" s="115">
        <v>84.3</v>
      </c>
      <c r="D25" s="115">
        <v>105</v>
      </c>
      <c r="E25" s="115">
        <v>115</v>
      </c>
      <c r="F25" s="115">
        <v>174</v>
      </c>
      <c r="G25" s="116">
        <f>AVERAGE(B25:F25)</f>
        <v>114.52000000000001</v>
      </c>
      <c r="H25" s="117">
        <f>STDEV(B25:F25)</f>
        <v>35.181060245535505</v>
      </c>
      <c r="I25" s="111">
        <f>H25/G25</f>
        <v>0.30720450790722581</v>
      </c>
    </row>
    <row r="26" spans="1:12" x14ac:dyDescent="0.2">
      <c r="A26" s="118"/>
      <c r="B26" s="25">
        <v>0.22593861561683876</v>
      </c>
      <c r="C26" s="25">
        <v>0.20197905934782087</v>
      </c>
      <c r="D26" s="25">
        <v>0.25157534082468791</v>
      </c>
      <c r="E26" s="25">
        <v>0.27553489709370582</v>
      </c>
      <c r="F26" s="25">
        <v>0.41689627908091142</v>
      </c>
    </row>
    <row r="29" spans="1:12" x14ac:dyDescent="0.2">
      <c r="A29" s="140" t="s">
        <v>139</v>
      </c>
      <c r="B29" s="106" t="s">
        <v>140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 x14ac:dyDescent="0.2">
      <c r="A30" s="142"/>
      <c r="B30" s="143"/>
      <c r="C30" s="141"/>
      <c r="D30" s="141"/>
      <c r="E30" s="141"/>
      <c r="F30" s="141"/>
      <c r="G30" s="141"/>
      <c r="H30" s="141"/>
      <c r="I30" s="141"/>
      <c r="J30" s="141"/>
      <c r="K30" s="141"/>
      <c r="L30" s="141"/>
    </row>
    <row r="31" spans="1:12" x14ac:dyDescent="0.2">
      <c r="A31" s="140" t="s">
        <v>153</v>
      </c>
      <c r="B31" s="106" t="s">
        <v>142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</row>
    <row r="32" spans="1:12" x14ac:dyDescent="0.2">
      <c r="A32" s="142"/>
      <c r="B32" s="143"/>
      <c r="C32" s="141"/>
      <c r="D32" s="141"/>
      <c r="E32" s="141"/>
      <c r="F32" s="141"/>
      <c r="G32" s="141"/>
      <c r="H32" s="141"/>
      <c r="I32" s="141"/>
      <c r="J32" s="141"/>
      <c r="K32" s="141"/>
      <c r="L32" s="141"/>
    </row>
    <row r="33" spans="1:12" x14ac:dyDescent="0.2">
      <c r="A33" s="140" t="s">
        <v>143</v>
      </c>
      <c r="B33" s="106" t="s">
        <v>144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</row>
    <row r="34" spans="1:12" x14ac:dyDescent="0.2">
      <c r="A34" s="144"/>
      <c r="B34" s="108"/>
      <c r="C34" s="141"/>
      <c r="D34" s="141"/>
      <c r="E34" s="141"/>
      <c r="F34" s="141"/>
      <c r="G34" s="141"/>
      <c r="H34" s="141"/>
      <c r="I34" s="141"/>
      <c r="J34" s="141"/>
      <c r="K34" s="141"/>
      <c r="L34" s="141"/>
    </row>
    <row r="35" spans="1:12" x14ac:dyDescent="0.2">
      <c r="A35" s="13"/>
      <c r="B35" s="13"/>
      <c r="C35" s="13"/>
      <c r="D35" s="13"/>
      <c r="E35" s="13"/>
      <c r="F35" s="13"/>
      <c r="G35" s="13"/>
      <c r="H35" s="145"/>
      <c r="I35" s="145"/>
      <c r="J35" s="145"/>
      <c r="K35" s="145"/>
      <c r="L35" s="141"/>
    </row>
    <row r="36" spans="1:12" x14ac:dyDescent="0.2">
      <c r="A36" s="230" t="s">
        <v>154</v>
      </c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</row>
    <row r="37" spans="1:12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141"/>
    </row>
    <row r="38" spans="1:12" x14ac:dyDescent="0.2">
      <c r="A38" s="146"/>
      <c r="B38" s="146"/>
      <c r="C38" s="146" t="s">
        <v>155</v>
      </c>
      <c r="D38" s="146" t="s">
        <v>156</v>
      </c>
      <c r="E38" s="146" t="s">
        <v>157</v>
      </c>
      <c r="F38" s="146" t="s">
        <v>158</v>
      </c>
      <c r="G38" s="146" t="s">
        <v>159</v>
      </c>
      <c r="H38" s="146" t="s">
        <v>160</v>
      </c>
      <c r="I38" s="146" t="s">
        <v>161</v>
      </c>
      <c r="J38" s="146" t="s">
        <v>162</v>
      </c>
      <c r="K38" s="146" t="s">
        <v>163</v>
      </c>
      <c r="L38" s="146" t="s">
        <v>164</v>
      </c>
    </row>
    <row r="39" spans="1:12" x14ac:dyDescent="0.2">
      <c r="A39" s="147"/>
      <c r="B39" s="147" t="s">
        <v>165</v>
      </c>
      <c r="C39" s="231" t="s">
        <v>166</v>
      </c>
      <c r="D39" s="231"/>
      <c r="E39" s="231"/>
      <c r="F39" s="231"/>
      <c r="G39" s="231"/>
      <c r="H39" s="231"/>
      <c r="I39" s="231"/>
      <c r="J39" s="231"/>
      <c r="K39" s="231"/>
      <c r="L39" s="146"/>
    </row>
    <row r="40" spans="1:12" ht="29" x14ac:dyDescent="0.2">
      <c r="A40" s="148" t="s">
        <v>167</v>
      </c>
      <c r="B40" s="148" t="s">
        <v>168</v>
      </c>
      <c r="C40" s="149">
        <v>0.25</v>
      </c>
      <c r="D40" s="149">
        <v>0.5</v>
      </c>
      <c r="E40" s="150">
        <v>1</v>
      </c>
      <c r="F40" s="150">
        <v>2</v>
      </c>
      <c r="G40" s="151">
        <v>10</v>
      </c>
      <c r="H40" s="151">
        <v>50</v>
      </c>
      <c r="I40" s="152">
        <v>250</v>
      </c>
      <c r="J40" s="152">
        <v>1250</v>
      </c>
      <c r="K40" s="152">
        <v>2500</v>
      </c>
      <c r="L40" s="152">
        <v>5000</v>
      </c>
    </row>
    <row r="41" spans="1:12" x14ac:dyDescent="0.2">
      <c r="A41" s="153">
        <v>44312</v>
      </c>
      <c r="B41" s="154" t="s">
        <v>169</v>
      </c>
      <c r="C41" s="107">
        <v>0.26800000000000002</v>
      </c>
      <c r="D41" s="107">
        <v>0.51900000000000002</v>
      </c>
      <c r="E41" s="113">
        <v>1</v>
      </c>
      <c r="F41" s="107">
        <v>1.98</v>
      </c>
      <c r="G41" s="107">
        <v>10.3</v>
      </c>
      <c r="H41" s="107">
        <v>53.1</v>
      </c>
      <c r="I41" s="107">
        <v>271</v>
      </c>
      <c r="J41" s="107">
        <v>1210</v>
      </c>
      <c r="K41" s="107">
        <v>2390</v>
      </c>
      <c r="L41" s="107">
        <v>4510</v>
      </c>
    </row>
    <row r="42" spans="1:12" x14ac:dyDescent="0.2">
      <c r="A42" s="107"/>
      <c r="B42" s="154"/>
      <c r="C42" s="107">
        <v>0.223</v>
      </c>
      <c r="D42" s="107">
        <v>0.51300000000000001</v>
      </c>
      <c r="E42" s="107">
        <v>0.998</v>
      </c>
      <c r="F42" s="107">
        <v>2.0699999999999998</v>
      </c>
      <c r="G42" s="107">
        <v>10.7</v>
      </c>
      <c r="H42" s="107">
        <v>52.4</v>
      </c>
      <c r="I42" s="107">
        <v>273</v>
      </c>
      <c r="J42" s="107">
        <v>1200</v>
      </c>
      <c r="K42" s="107">
        <v>2310</v>
      </c>
      <c r="L42" s="107">
        <v>4280</v>
      </c>
    </row>
    <row r="43" spans="1:12" x14ac:dyDescent="0.2">
      <c r="A43" s="107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07"/>
    </row>
    <row r="44" spans="1:12" x14ac:dyDescent="0.2">
      <c r="A44" s="153" t="s">
        <v>148</v>
      </c>
      <c r="B44" s="107"/>
      <c r="C44" s="155">
        <f>AVERAGE(C41:C42)</f>
        <v>0.2455</v>
      </c>
      <c r="D44" s="155">
        <f t="shared" ref="D44:L44" si="0">AVERAGE(D41:D42)</f>
        <v>0.51600000000000001</v>
      </c>
      <c r="E44" s="155">
        <f t="shared" si="0"/>
        <v>0.999</v>
      </c>
      <c r="F44" s="113">
        <f t="shared" si="0"/>
        <v>2.0249999999999999</v>
      </c>
      <c r="G44" s="156">
        <f t="shared" si="0"/>
        <v>10.5</v>
      </c>
      <c r="H44" s="156">
        <f t="shared" si="0"/>
        <v>52.75</v>
      </c>
      <c r="I44" s="154">
        <f t="shared" si="0"/>
        <v>272</v>
      </c>
      <c r="J44" s="154">
        <f t="shared" si="0"/>
        <v>1205</v>
      </c>
      <c r="K44" s="154">
        <f t="shared" si="0"/>
        <v>2350</v>
      </c>
      <c r="L44" s="154">
        <f t="shared" si="0"/>
        <v>4395</v>
      </c>
    </row>
    <row r="45" spans="1:12" x14ac:dyDescent="0.2">
      <c r="A45" s="153" t="s">
        <v>170</v>
      </c>
      <c r="B45" s="107"/>
      <c r="C45" s="156">
        <f>(C44-C40)/C40*100</f>
        <v>-1.8000000000000016</v>
      </c>
      <c r="D45" s="156">
        <f>(D44-D40)/D40*100</f>
        <v>3.2000000000000028</v>
      </c>
      <c r="E45" s="156">
        <f t="shared" ref="E45:L45" si="1">(E44-E40)/E40*100</f>
        <v>-0.10000000000000009</v>
      </c>
      <c r="F45" s="156">
        <f t="shared" si="1"/>
        <v>1.2499999999999956</v>
      </c>
      <c r="G45" s="156">
        <f t="shared" si="1"/>
        <v>5</v>
      </c>
      <c r="H45" s="156">
        <f t="shared" si="1"/>
        <v>5.5</v>
      </c>
      <c r="I45" s="156">
        <f t="shared" si="1"/>
        <v>8.7999999999999989</v>
      </c>
      <c r="J45" s="156">
        <f t="shared" si="1"/>
        <v>-3.5999999999999996</v>
      </c>
      <c r="K45" s="156">
        <f t="shared" si="1"/>
        <v>-6</v>
      </c>
      <c r="L45" s="156">
        <f t="shared" si="1"/>
        <v>-12.1</v>
      </c>
    </row>
    <row r="46" spans="1:12" x14ac:dyDescent="0.2">
      <c r="A46" s="157" t="s">
        <v>171</v>
      </c>
      <c r="B46" s="158"/>
      <c r="C46" s="159">
        <f t="shared" ref="C46:K46" si="2">COUNT(C41:C42)</f>
        <v>2</v>
      </c>
      <c r="D46" s="159">
        <f t="shared" si="2"/>
        <v>2</v>
      </c>
      <c r="E46" s="159">
        <f t="shared" si="2"/>
        <v>2</v>
      </c>
      <c r="F46" s="159">
        <f t="shared" si="2"/>
        <v>2</v>
      </c>
      <c r="G46" s="159">
        <f t="shared" si="2"/>
        <v>2</v>
      </c>
      <c r="H46" s="159">
        <f t="shared" si="2"/>
        <v>2</v>
      </c>
      <c r="I46" s="159">
        <f t="shared" si="2"/>
        <v>2</v>
      </c>
      <c r="J46" s="159">
        <f t="shared" si="2"/>
        <v>2</v>
      </c>
      <c r="K46" s="159">
        <f t="shared" si="2"/>
        <v>2</v>
      </c>
      <c r="L46" s="159">
        <f>COUNT(L41:L42)</f>
        <v>2</v>
      </c>
    </row>
    <row r="49" spans="1:6" x14ac:dyDescent="0.2">
      <c r="A49" s="118"/>
      <c r="B49" s="118"/>
      <c r="C49" s="118"/>
      <c r="D49" s="118"/>
      <c r="E49" s="118"/>
      <c r="F49" s="118"/>
    </row>
    <row r="50" spans="1:6" x14ac:dyDescent="0.2">
      <c r="A50" s="118"/>
      <c r="B50" s="118"/>
      <c r="C50" s="118"/>
      <c r="D50" s="118"/>
      <c r="E50" s="118"/>
      <c r="F50" s="118"/>
    </row>
    <row r="51" spans="1:6" x14ac:dyDescent="0.2">
      <c r="A51" s="118"/>
      <c r="B51" s="118"/>
      <c r="C51" s="118"/>
      <c r="D51" s="118"/>
      <c r="E51" s="118"/>
      <c r="F51" s="118"/>
    </row>
    <row r="52" spans="1:6" x14ac:dyDescent="0.2">
      <c r="A52" s="118"/>
      <c r="B52" s="118"/>
      <c r="C52" s="118"/>
      <c r="D52" s="118"/>
      <c r="E52" s="118"/>
      <c r="F52" s="118"/>
    </row>
    <row r="53" spans="1:6" x14ac:dyDescent="0.2">
      <c r="A53" s="118"/>
      <c r="B53" s="118"/>
      <c r="C53" s="118"/>
      <c r="D53" s="118"/>
      <c r="E53" s="118"/>
      <c r="F53" s="118"/>
    </row>
    <row r="54" spans="1:6" x14ac:dyDescent="0.2">
      <c r="A54" s="118"/>
      <c r="B54" s="118"/>
      <c r="C54" s="118"/>
      <c r="D54" s="118"/>
      <c r="E54" s="118"/>
      <c r="F54" s="118"/>
    </row>
    <row r="55" spans="1:6" x14ac:dyDescent="0.2">
      <c r="A55" s="105" t="s">
        <v>172</v>
      </c>
      <c r="B55" s="105"/>
      <c r="C55" s="105"/>
      <c r="D55" s="105"/>
      <c r="E55" s="105"/>
      <c r="F55" s="105"/>
    </row>
    <row r="56" spans="1:6" x14ac:dyDescent="0.2">
      <c r="A56" s="160" t="s">
        <v>173</v>
      </c>
      <c r="B56" s="225">
        <f>'[1]Compound Data Summary'!B54</f>
        <v>0</v>
      </c>
      <c r="C56" s="225"/>
      <c r="D56" s="225"/>
      <c r="E56" s="225"/>
      <c r="F56" s="225"/>
    </row>
    <row r="57" spans="1:6" x14ac:dyDescent="0.2">
      <c r="A57" s="160" t="s">
        <v>174</v>
      </c>
      <c r="B57" s="225" t="s">
        <v>142</v>
      </c>
      <c r="C57" s="225"/>
      <c r="D57" s="225"/>
      <c r="E57" s="225"/>
      <c r="F57" s="225"/>
    </row>
    <row r="58" spans="1:6" x14ac:dyDescent="0.2">
      <c r="A58" s="160" t="s">
        <v>175</v>
      </c>
      <c r="B58" s="225" t="s">
        <v>10</v>
      </c>
      <c r="C58" s="225"/>
      <c r="D58" s="225"/>
      <c r="E58" s="225"/>
      <c r="F58" s="225"/>
    </row>
    <row r="59" spans="1:6" x14ac:dyDescent="0.2">
      <c r="A59" s="160" t="s">
        <v>176</v>
      </c>
      <c r="B59" s="225" t="s">
        <v>177</v>
      </c>
      <c r="C59" s="225"/>
      <c r="D59" s="225"/>
      <c r="E59" s="225"/>
      <c r="F59" s="225"/>
    </row>
    <row r="60" spans="1:6" x14ac:dyDescent="0.2">
      <c r="A60" s="160" t="s">
        <v>178</v>
      </c>
      <c r="B60" s="225" t="s">
        <v>179</v>
      </c>
      <c r="C60" s="225"/>
      <c r="D60" s="225"/>
      <c r="E60" s="225"/>
      <c r="F60" s="225"/>
    </row>
    <row r="61" spans="1:6" x14ac:dyDescent="0.2">
      <c r="A61" s="161"/>
      <c r="B61" s="161"/>
      <c r="C61" s="161"/>
      <c r="D61" s="161"/>
      <c r="E61" s="161"/>
      <c r="F61" s="161"/>
    </row>
    <row r="62" spans="1:6" x14ac:dyDescent="0.2">
      <c r="A62" s="161"/>
      <c r="B62" s="162"/>
      <c r="C62" s="162"/>
      <c r="D62" s="162"/>
      <c r="E62" s="162"/>
      <c r="F62" s="162"/>
    </row>
    <row r="63" spans="1:6" x14ac:dyDescent="0.2">
      <c r="A63" s="105" t="s">
        <v>180</v>
      </c>
      <c r="B63" s="163"/>
      <c r="C63" s="163"/>
      <c r="D63" s="163"/>
      <c r="E63" s="163"/>
      <c r="F63" s="163"/>
    </row>
    <row r="64" spans="1:6" x14ac:dyDescent="0.2">
      <c r="A64" s="164" t="s">
        <v>181</v>
      </c>
      <c r="B64" s="226" t="s">
        <v>182</v>
      </c>
      <c r="C64" s="226"/>
      <c r="D64" s="226"/>
      <c r="E64" s="226"/>
      <c r="F64" s="226"/>
    </row>
    <row r="65" spans="1:6" x14ac:dyDescent="0.2">
      <c r="A65" s="160" t="s">
        <v>183</v>
      </c>
      <c r="B65" s="227" t="s">
        <v>184</v>
      </c>
      <c r="C65" s="227"/>
      <c r="D65" s="227"/>
      <c r="E65" s="227"/>
      <c r="F65" s="227"/>
    </row>
    <row r="66" spans="1:6" x14ac:dyDescent="0.2">
      <c r="A66" s="161"/>
      <c r="B66" s="161"/>
      <c r="C66" s="161"/>
      <c r="D66" s="161"/>
      <c r="E66" s="161"/>
      <c r="F66" s="161"/>
    </row>
    <row r="67" spans="1:6" x14ac:dyDescent="0.2">
      <c r="A67" s="105" t="s">
        <v>185</v>
      </c>
      <c r="B67" s="105"/>
      <c r="C67" s="105"/>
      <c r="D67" s="105"/>
      <c r="E67" s="105"/>
      <c r="F67" s="105"/>
    </row>
    <row r="68" spans="1:6" x14ac:dyDescent="0.2">
      <c r="A68" s="165" t="s">
        <v>186</v>
      </c>
      <c r="B68" s="166"/>
      <c r="C68" s="166"/>
      <c r="D68" s="166"/>
      <c r="E68" s="166"/>
      <c r="F68" s="166"/>
    </row>
    <row r="69" spans="1:6" x14ac:dyDescent="0.2">
      <c r="A69" s="167" t="s">
        <v>187</v>
      </c>
      <c r="B69" s="228" t="s">
        <v>188</v>
      </c>
      <c r="C69" s="229"/>
      <c r="D69" s="168" t="s">
        <v>189</v>
      </c>
      <c r="E69" s="168" t="s">
        <v>190</v>
      </c>
      <c r="F69" s="168" t="s">
        <v>191</v>
      </c>
    </row>
    <row r="70" spans="1:6" x14ac:dyDescent="0.2">
      <c r="A70" s="167" t="s">
        <v>192</v>
      </c>
      <c r="B70" s="220" t="s">
        <v>193</v>
      </c>
      <c r="C70" s="220"/>
      <c r="D70" s="169" t="s">
        <v>194</v>
      </c>
      <c r="E70" s="169" t="s">
        <v>195</v>
      </c>
      <c r="F70" s="169" t="s">
        <v>196</v>
      </c>
    </row>
    <row r="71" spans="1:6" x14ac:dyDescent="0.2">
      <c r="A71" s="167" t="s">
        <v>197</v>
      </c>
      <c r="B71" s="220" t="s">
        <v>198</v>
      </c>
      <c r="C71" s="220"/>
      <c r="D71" s="169" t="s">
        <v>199</v>
      </c>
      <c r="E71" s="169" t="s">
        <v>195</v>
      </c>
      <c r="F71" s="169" t="s">
        <v>196</v>
      </c>
    </row>
    <row r="72" spans="1:6" x14ac:dyDescent="0.2">
      <c r="A72" s="167" t="s">
        <v>200</v>
      </c>
      <c r="B72" s="220" t="s">
        <v>201</v>
      </c>
      <c r="C72" s="220"/>
      <c r="D72" s="169" t="s">
        <v>202</v>
      </c>
      <c r="E72" s="169" t="s">
        <v>203</v>
      </c>
      <c r="F72" s="169" t="s">
        <v>196</v>
      </c>
    </row>
    <row r="73" spans="1:6" x14ac:dyDescent="0.2">
      <c r="A73" s="167"/>
      <c r="B73" s="220"/>
      <c r="C73" s="220"/>
      <c r="D73" s="169" t="s">
        <v>204</v>
      </c>
      <c r="E73" s="169" t="s">
        <v>205</v>
      </c>
      <c r="F73" s="169" t="s">
        <v>196</v>
      </c>
    </row>
    <row r="74" spans="1:6" x14ac:dyDescent="0.2">
      <c r="A74" s="167"/>
      <c r="B74" s="220"/>
      <c r="C74" s="220"/>
      <c r="D74" s="169" t="s">
        <v>206</v>
      </c>
      <c r="E74" s="169" t="s">
        <v>205</v>
      </c>
      <c r="F74" s="169" t="s">
        <v>196</v>
      </c>
    </row>
    <row r="75" spans="1:6" x14ac:dyDescent="0.2">
      <c r="A75" s="167"/>
      <c r="B75" s="221"/>
      <c r="C75" s="222"/>
      <c r="D75" s="169" t="s">
        <v>207</v>
      </c>
      <c r="E75" s="169" t="s">
        <v>195</v>
      </c>
      <c r="F75" s="169" t="s">
        <v>196</v>
      </c>
    </row>
    <row r="76" spans="1:6" x14ac:dyDescent="0.2">
      <c r="A76" s="167"/>
      <c r="B76" s="223"/>
      <c r="C76" s="224"/>
      <c r="D76" s="169" t="s">
        <v>208</v>
      </c>
      <c r="E76" s="169" t="s">
        <v>195</v>
      </c>
      <c r="F76" s="169" t="s">
        <v>196</v>
      </c>
    </row>
    <row r="77" spans="1:6" x14ac:dyDescent="0.2">
      <c r="A77" s="165" t="s">
        <v>209</v>
      </c>
      <c r="B77" s="105"/>
      <c r="C77" s="105"/>
      <c r="D77" s="105"/>
      <c r="E77" s="105"/>
      <c r="F77" s="105"/>
    </row>
    <row r="78" spans="1:6" x14ac:dyDescent="0.2">
      <c r="A78" s="167" t="s">
        <v>210</v>
      </c>
      <c r="B78" s="218" t="s">
        <v>211</v>
      </c>
      <c r="C78" s="218"/>
      <c r="D78" s="218"/>
      <c r="E78" s="218"/>
      <c r="F78" s="218"/>
    </row>
    <row r="79" spans="1:6" x14ac:dyDescent="0.2">
      <c r="A79" s="167" t="s">
        <v>212</v>
      </c>
      <c r="B79" s="218" t="s">
        <v>213</v>
      </c>
      <c r="C79" s="218"/>
      <c r="D79" s="218"/>
      <c r="E79" s="218"/>
      <c r="F79" s="218"/>
    </row>
    <row r="80" spans="1:6" x14ac:dyDescent="0.2">
      <c r="A80" s="167" t="s">
        <v>214</v>
      </c>
      <c r="B80" s="218" t="s">
        <v>215</v>
      </c>
      <c r="C80" s="218"/>
      <c r="D80" s="218"/>
      <c r="E80" s="218"/>
      <c r="F80" s="218"/>
    </row>
    <row r="81" spans="1:6" x14ac:dyDescent="0.2">
      <c r="A81" s="167" t="s">
        <v>216</v>
      </c>
      <c r="B81" s="218" t="s">
        <v>217</v>
      </c>
      <c r="C81" s="218"/>
      <c r="D81" s="218"/>
      <c r="E81" s="218"/>
      <c r="F81" s="218"/>
    </row>
    <row r="82" spans="1:6" x14ac:dyDescent="0.2">
      <c r="A82" s="167" t="s">
        <v>218</v>
      </c>
      <c r="B82" s="218" t="s">
        <v>219</v>
      </c>
      <c r="C82" s="218"/>
      <c r="D82" s="218"/>
      <c r="E82" s="218"/>
      <c r="F82" s="218"/>
    </row>
    <row r="83" spans="1:6" x14ac:dyDescent="0.2">
      <c r="A83" s="167" t="s">
        <v>220</v>
      </c>
      <c r="B83" s="105"/>
      <c r="C83" s="105"/>
      <c r="D83" s="105"/>
      <c r="E83" s="105"/>
      <c r="F83" s="105"/>
    </row>
    <row r="84" spans="1:6" x14ac:dyDescent="0.2">
      <c r="A84" s="167"/>
      <c r="B84" s="170" t="s">
        <v>175</v>
      </c>
      <c r="C84" s="171" t="s">
        <v>10</v>
      </c>
      <c r="D84" s="219" t="s">
        <v>221</v>
      </c>
      <c r="E84" s="219"/>
      <c r="F84" s="219"/>
    </row>
    <row r="85" spans="1:6" x14ac:dyDescent="0.2">
      <c r="A85" s="167"/>
      <c r="B85" s="170" t="s">
        <v>222</v>
      </c>
      <c r="C85" s="170" t="s">
        <v>223</v>
      </c>
      <c r="D85" s="219" t="s">
        <v>224</v>
      </c>
      <c r="E85" s="219"/>
      <c r="F85" s="219"/>
    </row>
    <row r="86" spans="1:6" x14ac:dyDescent="0.2">
      <c r="A86" s="161"/>
      <c r="B86" s="161"/>
      <c r="C86" s="161"/>
      <c r="D86" s="161"/>
      <c r="E86" s="161"/>
      <c r="F86" s="161"/>
    </row>
    <row r="87" spans="1:6" x14ac:dyDescent="0.2">
      <c r="A87" s="105" t="s">
        <v>225</v>
      </c>
      <c r="B87" s="105"/>
      <c r="C87" s="105"/>
      <c r="D87" s="105"/>
      <c r="E87" s="105"/>
      <c r="F87" s="105"/>
    </row>
    <row r="88" spans="1:6" x14ac:dyDescent="0.2">
      <c r="A88" s="160" t="s">
        <v>226</v>
      </c>
      <c r="B88" s="203" t="s">
        <v>227</v>
      </c>
      <c r="C88" s="204"/>
      <c r="D88" s="204"/>
      <c r="E88" s="204"/>
      <c r="F88" s="205"/>
    </row>
    <row r="89" spans="1:6" x14ac:dyDescent="0.2">
      <c r="A89" s="160" t="s">
        <v>228</v>
      </c>
      <c r="B89" s="206" t="s">
        <v>229</v>
      </c>
      <c r="C89" s="207"/>
      <c r="D89" s="207"/>
      <c r="E89" s="207"/>
      <c r="F89" s="208"/>
    </row>
    <row r="90" spans="1:6" x14ac:dyDescent="0.2">
      <c r="A90" s="160" t="s">
        <v>230</v>
      </c>
      <c r="B90" s="209" t="s">
        <v>231</v>
      </c>
      <c r="C90" s="210"/>
      <c r="D90" s="210"/>
      <c r="E90" s="210"/>
      <c r="F90" s="211"/>
    </row>
    <row r="91" spans="1:6" x14ac:dyDescent="0.2">
      <c r="A91" s="160" t="s">
        <v>232</v>
      </c>
      <c r="B91" s="206" t="s">
        <v>233</v>
      </c>
      <c r="C91" s="207"/>
      <c r="D91" s="207"/>
      <c r="E91" s="207"/>
      <c r="F91" s="208"/>
    </row>
    <row r="92" spans="1:6" x14ac:dyDescent="0.2">
      <c r="A92" s="161"/>
      <c r="B92" s="172"/>
      <c r="C92" s="172"/>
      <c r="D92" s="172"/>
      <c r="E92" s="172"/>
      <c r="F92" s="172"/>
    </row>
    <row r="93" spans="1:6" x14ac:dyDescent="0.2">
      <c r="A93" s="105" t="s">
        <v>234</v>
      </c>
      <c r="B93" s="105"/>
      <c r="C93" s="105"/>
      <c r="D93" s="105"/>
      <c r="E93" s="105"/>
      <c r="F93" s="105"/>
    </row>
    <row r="94" spans="1:6" x14ac:dyDescent="0.2">
      <c r="A94" s="173" t="s">
        <v>235</v>
      </c>
      <c r="B94" s="212" t="s">
        <v>236</v>
      </c>
      <c r="C94" s="213"/>
      <c r="D94" s="213"/>
      <c r="E94" s="213"/>
      <c r="F94" s="214"/>
    </row>
    <row r="95" spans="1:6" x14ac:dyDescent="0.2">
      <c r="A95" s="173" t="s">
        <v>237</v>
      </c>
      <c r="B95" s="215" t="s">
        <v>238</v>
      </c>
      <c r="C95" s="216"/>
      <c r="D95" s="216"/>
      <c r="E95" s="216"/>
      <c r="F95" s="217"/>
    </row>
    <row r="96" spans="1:6" x14ac:dyDescent="0.2">
      <c r="A96" s="161"/>
      <c r="B96" s="161"/>
      <c r="C96" s="161"/>
      <c r="D96" s="161"/>
      <c r="E96" s="161"/>
      <c r="F96" s="161"/>
    </row>
    <row r="97" spans="1:6" x14ac:dyDescent="0.2">
      <c r="A97" s="105" t="s">
        <v>239</v>
      </c>
      <c r="B97" s="105"/>
      <c r="C97" s="105"/>
      <c r="D97" s="105"/>
      <c r="E97" s="105"/>
      <c r="F97" s="105"/>
    </row>
    <row r="98" spans="1:6" x14ac:dyDescent="0.2">
      <c r="A98" s="173" t="s">
        <v>240</v>
      </c>
      <c r="B98" s="200" t="s">
        <v>241</v>
      </c>
      <c r="C98" s="201"/>
      <c r="D98" s="201"/>
      <c r="E98" s="201"/>
      <c r="F98" s="202"/>
    </row>
  </sheetData>
  <mergeCells count="40">
    <mergeCell ref="A22:A24"/>
    <mergeCell ref="B22:I22"/>
    <mergeCell ref="B23:F23"/>
    <mergeCell ref="G23:I23"/>
    <mergeCell ref="A13:I13"/>
    <mergeCell ref="A16:A18"/>
    <mergeCell ref="B16:I16"/>
    <mergeCell ref="B17:F17"/>
    <mergeCell ref="G17:I17"/>
    <mergeCell ref="B71:C71"/>
    <mergeCell ref="A36:L36"/>
    <mergeCell ref="C39:K39"/>
    <mergeCell ref="B56:F56"/>
    <mergeCell ref="B57:F57"/>
    <mergeCell ref="B58:F58"/>
    <mergeCell ref="B59:F59"/>
    <mergeCell ref="B60:F60"/>
    <mergeCell ref="B64:F64"/>
    <mergeCell ref="B65:F65"/>
    <mergeCell ref="B69:C69"/>
    <mergeCell ref="B70:C70"/>
    <mergeCell ref="D85:F85"/>
    <mergeCell ref="B72:C72"/>
    <mergeCell ref="B73:C73"/>
    <mergeCell ref="B74:C74"/>
    <mergeCell ref="B75:C75"/>
    <mergeCell ref="B76:C76"/>
    <mergeCell ref="B78:F78"/>
    <mergeCell ref="B79:F79"/>
    <mergeCell ref="B80:F80"/>
    <mergeCell ref="B81:F81"/>
    <mergeCell ref="B82:F82"/>
    <mergeCell ref="D84:F84"/>
    <mergeCell ref="B98:F98"/>
    <mergeCell ref="B88:F88"/>
    <mergeCell ref="B89:F89"/>
    <mergeCell ref="B90:F90"/>
    <mergeCell ref="B91:F91"/>
    <mergeCell ref="B94:F94"/>
    <mergeCell ref="B95:F95"/>
  </mergeCells>
  <conditionalFormatting sqref="B79:F82">
    <cfRule type="cellIs" dxfId="1" priority="1" operator="equal">
      <formula>"NA"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1FCB-4421-5344-BA68-277CBB019C70}">
  <dimension ref="B2:F26"/>
  <sheetViews>
    <sheetView workbookViewId="0">
      <selection activeCell="B2" sqref="B2:F26"/>
    </sheetView>
  </sheetViews>
  <sheetFormatPr baseColWidth="10" defaultRowHeight="16" x14ac:dyDescent="0.2"/>
  <cols>
    <col min="2" max="2" width="16.6640625" bestFit="1" customWidth="1"/>
    <col min="3" max="3" width="15.5" bestFit="1" customWidth="1"/>
    <col min="4" max="4" width="29.1640625" bestFit="1" customWidth="1"/>
    <col min="5" max="5" width="16.83203125" bestFit="1" customWidth="1"/>
    <col min="6" max="6" width="17.1640625" bestFit="1" customWidth="1"/>
  </cols>
  <sheetData>
    <row r="2" spans="2:6" x14ac:dyDescent="0.2">
      <c r="B2" s="185" t="s">
        <v>273</v>
      </c>
      <c r="C2" s="185" t="s">
        <v>263</v>
      </c>
      <c r="D2" s="185"/>
      <c r="E2" s="187"/>
      <c r="F2" s="187"/>
    </row>
    <row r="3" spans="2:6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6" x14ac:dyDescent="0.2">
      <c r="B4" s="185" t="s">
        <v>250</v>
      </c>
      <c r="C4" s="185" t="s">
        <v>262</v>
      </c>
      <c r="D4" s="185"/>
      <c r="E4" s="188" t="s">
        <v>10</v>
      </c>
      <c r="F4" s="188" t="s">
        <v>261</v>
      </c>
    </row>
    <row r="5" spans="2:6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6" x14ac:dyDescent="0.2">
      <c r="B6" s="61" t="s">
        <v>254</v>
      </c>
      <c r="C6" s="3"/>
      <c r="D6" s="3"/>
      <c r="E6" s="11" t="s">
        <v>255</v>
      </c>
      <c r="F6" s="11" t="s">
        <v>256</v>
      </c>
    </row>
    <row r="7" spans="2:6" x14ac:dyDescent="0.2">
      <c r="B7" s="2" t="s">
        <v>257</v>
      </c>
      <c r="C7" s="3"/>
      <c r="D7" s="3"/>
      <c r="E7" s="2" t="s">
        <v>258</v>
      </c>
      <c r="F7" s="2" t="s">
        <v>258</v>
      </c>
    </row>
    <row r="8" spans="2:6" x14ac:dyDescent="0.2">
      <c r="B8" s="185" t="s">
        <v>265</v>
      </c>
      <c r="C8" s="190">
        <v>1</v>
      </c>
      <c r="D8" s="61"/>
      <c r="E8" s="14">
        <v>174.3402778</v>
      </c>
      <c r="F8" s="14">
        <v>779.22222220000003</v>
      </c>
    </row>
    <row r="9" spans="2:6" x14ac:dyDescent="0.2">
      <c r="B9" s="185" t="s">
        <v>265</v>
      </c>
      <c r="C9" s="190">
        <v>2</v>
      </c>
      <c r="D9" s="61"/>
      <c r="E9" s="14">
        <v>260.14583329999999</v>
      </c>
      <c r="F9" s="14">
        <v>1106.930556</v>
      </c>
    </row>
    <row r="10" spans="2:6" x14ac:dyDescent="0.2">
      <c r="B10" s="185" t="s">
        <v>265</v>
      </c>
      <c r="C10" s="190">
        <v>3</v>
      </c>
      <c r="D10" s="61"/>
      <c r="E10" s="14">
        <v>228.25</v>
      </c>
      <c r="F10" s="14">
        <v>913.22222220000003</v>
      </c>
    </row>
    <row r="11" spans="2:6" x14ac:dyDescent="0.2">
      <c r="B11" s="185" t="s">
        <v>265</v>
      </c>
      <c r="C11" s="190">
        <v>4</v>
      </c>
      <c r="D11" s="61"/>
      <c r="E11" s="14">
        <v>282.33333329999999</v>
      </c>
      <c r="F11" s="14">
        <v>890.25</v>
      </c>
    </row>
    <row r="12" spans="2:6" x14ac:dyDescent="0.2">
      <c r="B12" s="185" t="s">
        <v>265</v>
      </c>
      <c r="C12" s="190">
        <v>5</v>
      </c>
      <c r="D12" s="61"/>
      <c r="E12" s="14">
        <v>359.58333329999999</v>
      </c>
      <c r="F12" s="14">
        <v>831.18055560000005</v>
      </c>
    </row>
    <row r="13" spans="2:6" x14ac:dyDescent="0.2">
      <c r="B13" s="185" t="s">
        <v>265</v>
      </c>
      <c r="C13" s="190">
        <v>6</v>
      </c>
      <c r="D13" s="61"/>
      <c r="E13" s="14">
        <v>193.125</v>
      </c>
      <c r="F13" s="14">
        <v>638.6875</v>
      </c>
    </row>
    <row r="14" spans="2:6" x14ac:dyDescent="0.2">
      <c r="B14" s="185" t="s">
        <v>265</v>
      </c>
      <c r="C14" s="190">
        <v>7</v>
      </c>
      <c r="D14" s="61"/>
      <c r="E14" s="14">
        <v>382.58333329999999</v>
      </c>
      <c r="F14" s="14">
        <v>1279.479167</v>
      </c>
    </row>
    <row r="15" spans="2:6" x14ac:dyDescent="0.2">
      <c r="B15" s="185"/>
      <c r="C15" s="190"/>
      <c r="D15" s="61"/>
      <c r="E15" s="14"/>
      <c r="F15" s="14"/>
    </row>
    <row r="16" spans="2:6" x14ac:dyDescent="0.2">
      <c r="B16" s="185"/>
      <c r="C16" s="3"/>
      <c r="D16" s="3"/>
      <c r="E16" s="191" t="s">
        <v>255</v>
      </c>
      <c r="F16" s="191" t="s">
        <v>256</v>
      </c>
    </row>
    <row r="17" spans="2:6" x14ac:dyDescent="0.2">
      <c r="B17" s="185"/>
      <c r="C17" s="3"/>
      <c r="D17" s="3"/>
      <c r="E17" s="2" t="s">
        <v>258</v>
      </c>
      <c r="F17" s="2" t="s">
        <v>258</v>
      </c>
    </row>
    <row r="18" spans="2:6" x14ac:dyDescent="0.2">
      <c r="B18" s="185" t="s">
        <v>266</v>
      </c>
      <c r="C18" s="190">
        <v>1</v>
      </c>
      <c r="D18" s="61"/>
      <c r="E18" s="14">
        <v>175.35416670000001</v>
      </c>
      <c r="F18" s="14">
        <v>744.51666669999997</v>
      </c>
    </row>
    <row r="19" spans="2:6" x14ac:dyDescent="0.2">
      <c r="B19" s="185" t="s">
        <v>267</v>
      </c>
      <c r="C19" s="190">
        <v>2</v>
      </c>
      <c r="D19" s="61"/>
      <c r="E19" s="14">
        <v>216.21250000000001</v>
      </c>
      <c r="F19" s="14">
        <v>1104.5583329999999</v>
      </c>
    </row>
    <row r="20" spans="2:6" x14ac:dyDescent="0.2">
      <c r="B20" s="185" t="s">
        <v>268</v>
      </c>
      <c r="C20" s="190">
        <v>3</v>
      </c>
      <c r="D20" s="61"/>
      <c r="E20" s="14">
        <v>192.86250000000001</v>
      </c>
      <c r="F20" s="14">
        <v>742.95416669999997</v>
      </c>
    </row>
    <row r="21" spans="2:6" x14ac:dyDescent="0.2">
      <c r="B21" s="185" t="s">
        <v>269</v>
      </c>
      <c r="C21" s="190">
        <v>4</v>
      </c>
      <c r="D21" s="61"/>
      <c r="E21" s="14">
        <v>342.65833329999998</v>
      </c>
      <c r="F21" s="14">
        <v>665.52083330000005</v>
      </c>
    </row>
    <row r="22" spans="2:6" x14ac:dyDescent="0.2">
      <c r="B22" s="185" t="s">
        <v>270</v>
      </c>
      <c r="C22" s="190">
        <v>5</v>
      </c>
      <c r="D22" s="61"/>
      <c r="E22" s="14">
        <v>407.47083329999998</v>
      </c>
      <c r="F22" s="14">
        <v>849.54166669999995</v>
      </c>
    </row>
    <row r="23" spans="2:6" x14ac:dyDescent="0.2">
      <c r="B23" s="185" t="s">
        <v>271</v>
      </c>
      <c r="C23" s="190">
        <v>6</v>
      </c>
      <c r="D23" s="61"/>
      <c r="E23" s="14">
        <v>170.55</v>
      </c>
      <c r="F23" s="14">
        <v>559.70416669999997</v>
      </c>
    </row>
    <row r="24" spans="2:6" x14ac:dyDescent="0.2">
      <c r="B24" s="185" t="s">
        <v>272</v>
      </c>
      <c r="C24" s="190">
        <v>7</v>
      </c>
      <c r="D24" s="61"/>
      <c r="E24" s="14">
        <v>349.52916670000002</v>
      </c>
      <c r="F24" s="14">
        <v>1283.708333</v>
      </c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honeticPr fontId="3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E334-17E0-8642-94E0-7F0384681B8A}">
  <dimension ref="B2:K26"/>
  <sheetViews>
    <sheetView workbookViewId="0">
      <selection activeCell="C31" sqref="C31"/>
    </sheetView>
  </sheetViews>
  <sheetFormatPr baseColWidth="10" defaultRowHeight="16" x14ac:dyDescent="0.2"/>
  <cols>
    <col min="2" max="2" width="18.83203125" bestFit="1" customWidth="1"/>
    <col min="3" max="3" width="22.5" bestFit="1" customWidth="1"/>
    <col min="4" max="4" width="29.1640625" bestFit="1" customWidth="1"/>
    <col min="5" max="5" width="17.1640625" bestFit="1" customWidth="1"/>
    <col min="6" max="6" width="16.83203125" bestFit="1" customWidth="1"/>
  </cols>
  <sheetData>
    <row r="2" spans="2:11" x14ac:dyDescent="0.2">
      <c r="B2" s="185" t="s">
        <v>282</v>
      </c>
      <c r="C2" s="185" t="s">
        <v>263</v>
      </c>
      <c r="D2" s="185"/>
      <c r="E2" s="187"/>
      <c r="F2" s="187"/>
    </row>
    <row r="3" spans="2:11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11" x14ac:dyDescent="0.2">
      <c r="B4" s="185" t="s">
        <v>250</v>
      </c>
      <c r="C4" s="185" t="s">
        <v>262</v>
      </c>
      <c r="D4" s="185"/>
      <c r="E4" s="188" t="s">
        <v>10</v>
      </c>
      <c r="F4" s="188" t="s">
        <v>261</v>
      </c>
    </row>
    <row r="5" spans="2:11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11" x14ac:dyDescent="0.2">
      <c r="B6" s="61" t="s">
        <v>282</v>
      </c>
      <c r="C6" s="3"/>
      <c r="D6" s="3"/>
      <c r="E6" s="11" t="s">
        <v>255</v>
      </c>
      <c r="F6" s="11" t="s">
        <v>256</v>
      </c>
    </row>
    <row r="7" spans="2:11" x14ac:dyDescent="0.2">
      <c r="B7" s="2" t="s">
        <v>257</v>
      </c>
      <c r="C7" s="3"/>
      <c r="D7" s="3"/>
      <c r="E7" s="11" t="s">
        <v>283</v>
      </c>
      <c r="F7" s="11" t="s">
        <v>283</v>
      </c>
    </row>
    <row r="8" spans="2:11" x14ac:dyDescent="0.2">
      <c r="B8" s="185" t="s">
        <v>265</v>
      </c>
      <c r="C8" s="190">
        <v>1</v>
      </c>
      <c r="D8" s="61"/>
      <c r="E8" s="14">
        <v>84.395833330000002</v>
      </c>
      <c r="F8" s="14">
        <v>106.69444439999999</v>
      </c>
      <c r="H8" s="12"/>
      <c r="I8" s="12"/>
      <c r="J8" s="12"/>
      <c r="K8" s="12"/>
    </row>
    <row r="9" spans="2:11" x14ac:dyDescent="0.2">
      <c r="B9" s="185" t="s">
        <v>265</v>
      </c>
      <c r="C9" s="190">
        <v>2</v>
      </c>
      <c r="D9" s="61"/>
      <c r="E9" s="14">
        <v>93.798611109999996</v>
      </c>
      <c r="F9" s="14">
        <v>117.3402778</v>
      </c>
      <c r="H9" s="12"/>
      <c r="I9" s="12"/>
      <c r="J9" s="12"/>
      <c r="K9" s="12"/>
    </row>
    <row r="10" spans="2:11" x14ac:dyDescent="0.2">
      <c r="B10" s="185" t="s">
        <v>265</v>
      </c>
      <c r="C10" s="190">
        <v>3</v>
      </c>
      <c r="D10" s="61"/>
      <c r="E10" s="14">
        <v>90.805555560000002</v>
      </c>
      <c r="F10" s="14">
        <v>110.8888889</v>
      </c>
      <c r="H10" s="12"/>
      <c r="I10" s="12"/>
      <c r="J10" s="12"/>
      <c r="K10" s="12"/>
    </row>
    <row r="11" spans="2:11" x14ac:dyDescent="0.2">
      <c r="B11" s="185" t="s">
        <v>265</v>
      </c>
      <c r="C11" s="190">
        <v>4</v>
      </c>
      <c r="D11" s="61"/>
      <c r="E11" s="14">
        <v>74.506944439999998</v>
      </c>
      <c r="F11" s="14">
        <v>104.0138889</v>
      </c>
      <c r="H11" s="12"/>
      <c r="I11" s="12"/>
      <c r="J11" s="12"/>
      <c r="K11" s="12"/>
    </row>
    <row r="12" spans="2:11" x14ac:dyDescent="0.2">
      <c r="B12" s="185" t="s">
        <v>265</v>
      </c>
      <c r="C12" s="190">
        <v>5</v>
      </c>
      <c r="D12" s="61"/>
      <c r="E12" s="14">
        <v>85.388888890000004</v>
      </c>
      <c r="F12" s="14">
        <v>103.61805560000001</v>
      </c>
      <c r="H12" s="12"/>
      <c r="I12" s="12"/>
      <c r="J12" s="12"/>
      <c r="K12" s="12"/>
    </row>
    <row r="13" spans="2:11" x14ac:dyDescent="0.2">
      <c r="B13" s="185" t="s">
        <v>265</v>
      </c>
      <c r="C13" s="190">
        <v>6</v>
      </c>
      <c r="D13" s="61"/>
      <c r="E13" s="14">
        <v>89.256944439999998</v>
      </c>
      <c r="F13" s="14">
        <v>108.54166669999999</v>
      </c>
      <c r="H13" s="12"/>
      <c r="I13" s="12"/>
      <c r="J13" s="12"/>
      <c r="K13" s="12"/>
    </row>
    <row r="14" spans="2:11" x14ac:dyDescent="0.2">
      <c r="B14" s="185"/>
      <c r="C14" s="190"/>
      <c r="D14" s="61"/>
      <c r="E14" s="14"/>
      <c r="F14" s="14"/>
    </row>
    <row r="15" spans="2:11" x14ac:dyDescent="0.2">
      <c r="B15" s="185"/>
      <c r="C15" s="190"/>
      <c r="D15" s="61"/>
      <c r="E15" s="14"/>
      <c r="F15" s="14"/>
    </row>
    <row r="16" spans="2:11" x14ac:dyDescent="0.2">
      <c r="B16" s="185"/>
      <c r="C16" s="3"/>
      <c r="D16" s="3"/>
      <c r="E16" s="191" t="s">
        <v>255</v>
      </c>
      <c r="F16" s="191" t="s">
        <v>256</v>
      </c>
    </row>
    <row r="17" spans="2:6" x14ac:dyDescent="0.2">
      <c r="B17" s="185"/>
      <c r="C17" s="3"/>
      <c r="D17" s="3"/>
      <c r="E17" s="11" t="s">
        <v>283</v>
      </c>
      <c r="F17" s="11" t="s">
        <v>283</v>
      </c>
    </row>
    <row r="18" spans="2:6" x14ac:dyDescent="0.2">
      <c r="B18" s="185" t="s">
        <v>266</v>
      </c>
      <c r="C18" s="190">
        <v>1</v>
      </c>
      <c r="D18" s="61"/>
      <c r="E18" s="14">
        <v>85.137500000000003</v>
      </c>
      <c r="F18" s="14">
        <v>108.79166669999999</v>
      </c>
    </row>
    <row r="19" spans="2:6" x14ac:dyDescent="0.2">
      <c r="B19" s="185" t="s">
        <v>267</v>
      </c>
      <c r="C19" s="190">
        <v>2</v>
      </c>
      <c r="D19" s="61"/>
      <c r="E19" s="14">
        <v>93.583333330000002</v>
      </c>
      <c r="F19" s="14">
        <v>118.21250000000001</v>
      </c>
    </row>
    <row r="20" spans="2:6" x14ac:dyDescent="0.2">
      <c r="B20" s="185" t="s">
        <v>268</v>
      </c>
      <c r="C20" s="190">
        <v>3</v>
      </c>
      <c r="D20" s="61"/>
      <c r="E20" s="14">
        <v>89.491666670000001</v>
      </c>
      <c r="F20" s="14">
        <v>108.7416667</v>
      </c>
    </row>
    <row r="21" spans="2:6" x14ac:dyDescent="0.2">
      <c r="B21" s="185" t="s">
        <v>269</v>
      </c>
      <c r="C21" s="190">
        <v>4</v>
      </c>
      <c r="D21" s="61"/>
      <c r="E21" s="14">
        <v>79.104166669999998</v>
      </c>
      <c r="F21" s="14">
        <v>94.216666669999995</v>
      </c>
    </row>
    <row r="22" spans="2:6" x14ac:dyDescent="0.2">
      <c r="B22" s="185" t="s">
        <v>270</v>
      </c>
      <c r="C22" s="190">
        <v>5</v>
      </c>
      <c r="D22" s="61"/>
      <c r="E22" s="14">
        <v>88.012500000000003</v>
      </c>
      <c r="F22" s="14">
        <v>109.5125</v>
      </c>
    </row>
    <row r="23" spans="2:6" x14ac:dyDescent="0.2">
      <c r="B23" s="185" t="s">
        <v>271</v>
      </c>
      <c r="C23" s="190">
        <v>6</v>
      </c>
      <c r="D23" s="61"/>
      <c r="E23" s="14">
        <v>91.304166670000001</v>
      </c>
      <c r="F23" s="14">
        <v>112.39583330000001</v>
      </c>
    </row>
    <row r="24" spans="2:6" x14ac:dyDescent="0.2">
      <c r="B24" s="185"/>
      <c r="C24" s="190"/>
      <c r="D24" s="61"/>
      <c r="E24" s="14"/>
      <c r="F24" s="14"/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4E56-2475-4B47-97F1-05DFA84D115B}">
  <dimension ref="B2:K26"/>
  <sheetViews>
    <sheetView topLeftCell="A10" workbookViewId="0">
      <selection activeCell="B6" sqref="B6"/>
    </sheetView>
  </sheetViews>
  <sheetFormatPr baseColWidth="10" defaultRowHeight="16" x14ac:dyDescent="0.2"/>
  <cols>
    <col min="2" max="2" width="18.83203125" bestFit="1" customWidth="1"/>
    <col min="3" max="3" width="17.83203125" bestFit="1" customWidth="1"/>
    <col min="4" max="4" width="29.1640625" bestFit="1" customWidth="1"/>
    <col min="5" max="5" width="17.1640625" bestFit="1" customWidth="1"/>
    <col min="6" max="6" width="14" bestFit="1" customWidth="1"/>
  </cols>
  <sheetData>
    <row r="2" spans="2:11" x14ac:dyDescent="0.2">
      <c r="B2" s="185" t="s">
        <v>286</v>
      </c>
      <c r="C2" s="185" t="s">
        <v>285</v>
      </c>
      <c r="D2" s="185"/>
      <c r="E2" s="187"/>
      <c r="F2" s="187"/>
    </row>
    <row r="3" spans="2:11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11" x14ac:dyDescent="0.2">
      <c r="B4" s="185" t="s">
        <v>250</v>
      </c>
      <c r="C4" s="185" t="s">
        <v>262</v>
      </c>
      <c r="D4" s="185"/>
      <c r="E4" s="188" t="s">
        <v>10</v>
      </c>
      <c r="F4" s="188" t="s">
        <v>261</v>
      </c>
    </row>
    <row r="5" spans="2:11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11" x14ac:dyDescent="0.2">
      <c r="B6" s="61" t="s">
        <v>287</v>
      </c>
      <c r="C6" s="3"/>
      <c r="D6" s="3"/>
      <c r="E6" s="11" t="s">
        <v>255</v>
      </c>
      <c r="F6" s="11" t="s">
        <v>256</v>
      </c>
    </row>
    <row r="7" spans="2:11" x14ac:dyDescent="0.2">
      <c r="B7" s="2" t="s">
        <v>257</v>
      </c>
      <c r="C7" s="3"/>
      <c r="D7" s="3"/>
      <c r="E7" s="11" t="s">
        <v>283</v>
      </c>
      <c r="F7" s="11" t="s">
        <v>283</v>
      </c>
    </row>
    <row r="8" spans="2:11" x14ac:dyDescent="0.2">
      <c r="B8" s="185" t="s">
        <v>265</v>
      </c>
      <c r="C8" s="190">
        <v>1</v>
      </c>
      <c r="D8" s="61"/>
      <c r="E8" s="14">
        <v>70.604166669999998</v>
      </c>
      <c r="F8" s="14">
        <v>92.479166669999998</v>
      </c>
      <c r="H8" s="12"/>
      <c r="I8" s="12"/>
      <c r="J8" s="12"/>
      <c r="K8" s="12"/>
    </row>
    <row r="9" spans="2:11" x14ac:dyDescent="0.2">
      <c r="B9" s="185" t="s">
        <v>265</v>
      </c>
      <c r="C9" s="190">
        <v>2</v>
      </c>
      <c r="D9" s="61"/>
      <c r="E9" s="14">
        <v>73.784722220000006</v>
      </c>
      <c r="F9" s="14">
        <v>99.722222220000006</v>
      </c>
      <c r="H9" s="12"/>
      <c r="I9" s="12"/>
      <c r="J9" s="12"/>
      <c r="K9" s="12"/>
    </row>
    <row r="10" spans="2:11" x14ac:dyDescent="0.2">
      <c r="B10" s="185" t="s">
        <v>265</v>
      </c>
      <c r="C10" s="190">
        <v>3</v>
      </c>
      <c r="D10" s="61"/>
      <c r="E10" s="14">
        <v>76.1875</v>
      </c>
      <c r="F10" s="14">
        <v>98.263888890000004</v>
      </c>
      <c r="H10" s="12"/>
      <c r="I10" s="12"/>
      <c r="J10" s="12"/>
      <c r="K10" s="12"/>
    </row>
    <row r="11" spans="2:11" x14ac:dyDescent="0.2">
      <c r="B11" s="185" t="s">
        <v>265</v>
      </c>
      <c r="C11" s="190">
        <v>4</v>
      </c>
      <c r="D11" s="61"/>
      <c r="E11" s="14">
        <v>60.201388889999997</v>
      </c>
      <c r="F11" s="14">
        <v>93.243055560000002</v>
      </c>
      <c r="H11" s="12"/>
      <c r="I11" s="12"/>
      <c r="J11" s="12"/>
      <c r="K11" s="12"/>
    </row>
    <row r="12" spans="2:11" x14ac:dyDescent="0.2">
      <c r="B12" s="185" t="s">
        <v>265</v>
      </c>
      <c r="C12" s="190">
        <v>5</v>
      </c>
      <c r="D12" s="61"/>
      <c r="E12" s="14">
        <v>70.527777779999994</v>
      </c>
      <c r="F12" s="14">
        <v>87.736111109999996</v>
      </c>
      <c r="H12" s="12"/>
      <c r="I12" s="12"/>
      <c r="J12" s="12"/>
      <c r="K12" s="12"/>
    </row>
    <row r="13" spans="2:11" x14ac:dyDescent="0.2">
      <c r="B13" s="185" t="s">
        <v>265</v>
      </c>
      <c r="C13" s="190">
        <v>6</v>
      </c>
      <c r="D13" s="61"/>
      <c r="E13" s="14">
        <v>74.090277779999994</v>
      </c>
      <c r="F13" s="14">
        <v>93.083333330000002</v>
      </c>
      <c r="H13" s="12"/>
      <c r="I13" s="12"/>
      <c r="J13" s="12"/>
      <c r="K13" s="12"/>
    </row>
    <row r="14" spans="2:11" x14ac:dyDescent="0.2">
      <c r="B14" s="185"/>
      <c r="C14" s="190"/>
      <c r="D14" s="61"/>
      <c r="E14" s="14"/>
      <c r="F14" s="14"/>
    </row>
    <row r="15" spans="2:11" x14ac:dyDescent="0.2">
      <c r="B15" s="185"/>
      <c r="C15" s="190"/>
      <c r="D15" s="61"/>
      <c r="E15" s="14"/>
      <c r="F15" s="14"/>
    </row>
    <row r="16" spans="2:11" x14ac:dyDescent="0.2">
      <c r="B16" s="185"/>
      <c r="C16" s="3"/>
      <c r="D16" s="3"/>
      <c r="E16" s="191" t="s">
        <v>255</v>
      </c>
      <c r="F16" s="191" t="s">
        <v>256</v>
      </c>
    </row>
    <row r="17" spans="2:6" x14ac:dyDescent="0.2">
      <c r="B17" s="185"/>
      <c r="C17" s="3"/>
      <c r="D17" s="3"/>
      <c r="E17" s="11" t="s">
        <v>283</v>
      </c>
      <c r="F17" s="11" t="s">
        <v>283</v>
      </c>
    </row>
    <row r="18" spans="2:6" x14ac:dyDescent="0.2">
      <c r="B18" s="185" t="s">
        <v>266</v>
      </c>
      <c r="C18" s="190">
        <v>1</v>
      </c>
      <c r="D18" s="61"/>
      <c r="E18" s="14">
        <v>71.054166670000001</v>
      </c>
      <c r="F18" s="14">
        <v>96.0625</v>
      </c>
    </row>
    <row r="19" spans="2:6" x14ac:dyDescent="0.2">
      <c r="B19" s="185" t="s">
        <v>267</v>
      </c>
      <c r="C19" s="190">
        <v>2</v>
      </c>
      <c r="D19" s="61"/>
      <c r="E19" s="14">
        <v>78.233333329999994</v>
      </c>
      <c r="F19" s="14">
        <v>101.1333333</v>
      </c>
    </row>
    <row r="20" spans="2:6" x14ac:dyDescent="0.2">
      <c r="B20" s="185" t="s">
        <v>268</v>
      </c>
      <c r="C20" s="190">
        <v>3</v>
      </c>
      <c r="D20" s="61"/>
      <c r="E20" s="14">
        <v>78.379166670000004</v>
      </c>
      <c r="F20" s="14">
        <v>98.741666670000001</v>
      </c>
    </row>
    <row r="21" spans="2:6" x14ac:dyDescent="0.2">
      <c r="B21" s="185" t="s">
        <v>269</v>
      </c>
      <c r="C21" s="190">
        <v>4</v>
      </c>
      <c r="D21" s="61"/>
      <c r="E21" s="14">
        <v>72.266666670000006</v>
      </c>
      <c r="F21" s="14">
        <v>82.970833330000005</v>
      </c>
    </row>
    <row r="22" spans="2:6" x14ac:dyDescent="0.2">
      <c r="B22" s="185" t="s">
        <v>270</v>
      </c>
      <c r="C22" s="190">
        <v>5</v>
      </c>
      <c r="D22" s="61"/>
      <c r="E22" s="14">
        <v>73.045833329999994</v>
      </c>
      <c r="F22" s="14">
        <v>93.504166670000004</v>
      </c>
    </row>
    <row r="23" spans="2:6" x14ac:dyDescent="0.2">
      <c r="B23" s="185" t="s">
        <v>271</v>
      </c>
      <c r="C23" s="190">
        <v>6</v>
      </c>
      <c r="D23" s="61"/>
      <c r="E23" s="14">
        <v>80.262500000000003</v>
      </c>
      <c r="F23" s="14">
        <v>100.1208333</v>
      </c>
    </row>
    <row r="24" spans="2:6" x14ac:dyDescent="0.2">
      <c r="B24" s="185"/>
      <c r="C24" s="190"/>
      <c r="D24" s="61"/>
      <c r="E24" s="14"/>
      <c r="F24" s="14"/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0BA22-B743-5147-BD8E-C45B8289CDC1}">
  <dimension ref="B2:K26"/>
  <sheetViews>
    <sheetView workbookViewId="0">
      <selection activeCell="B26" sqref="B2:F26"/>
    </sheetView>
  </sheetViews>
  <sheetFormatPr baseColWidth="10" defaultRowHeight="16" x14ac:dyDescent="0.2"/>
  <cols>
    <col min="2" max="2" width="20.1640625" bestFit="1" customWidth="1"/>
    <col min="3" max="3" width="22" bestFit="1" customWidth="1"/>
    <col min="4" max="4" width="34" bestFit="1" customWidth="1"/>
    <col min="5" max="5" width="19.83203125" bestFit="1" customWidth="1"/>
    <col min="6" max="6" width="14" bestFit="1" customWidth="1"/>
  </cols>
  <sheetData>
    <row r="2" spans="2:11" x14ac:dyDescent="0.2">
      <c r="B2" s="192" t="s">
        <v>289</v>
      </c>
      <c r="C2" s="192" t="s">
        <v>285</v>
      </c>
      <c r="D2" s="192"/>
      <c r="E2" s="193"/>
      <c r="F2" s="193"/>
    </row>
    <row r="3" spans="2:11" x14ac:dyDescent="0.2">
      <c r="B3" s="194" t="s">
        <v>264</v>
      </c>
      <c r="C3" s="192"/>
      <c r="D3" s="192"/>
      <c r="E3" s="193" t="s">
        <v>259</v>
      </c>
      <c r="F3" s="193" t="s">
        <v>260</v>
      </c>
    </row>
    <row r="4" spans="2:11" x14ac:dyDescent="0.2">
      <c r="B4" s="192" t="s">
        <v>250</v>
      </c>
      <c r="C4" s="192" t="s">
        <v>262</v>
      </c>
      <c r="D4" s="192"/>
      <c r="E4" s="195" t="s">
        <v>10</v>
      </c>
      <c r="F4" s="195" t="s">
        <v>261</v>
      </c>
    </row>
    <row r="5" spans="2:11" x14ac:dyDescent="0.2">
      <c r="B5" s="196" t="s">
        <v>251</v>
      </c>
      <c r="C5" s="196" t="s">
        <v>252</v>
      </c>
      <c r="D5" s="196" t="s">
        <v>36</v>
      </c>
      <c r="E5" s="197" t="s">
        <v>253</v>
      </c>
      <c r="F5" s="34"/>
    </row>
    <row r="6" spans="2:11" x14ac:dyDescent="0.2">
      <c r="B6" s="198" t="s">
        <v>289</v>
      </c>
      <c r="C6" s="34"/>
      <c r="D6" s="34"/>
      <c r="E6" s="18" t="s">
        <v>255</v>
      </c>
      <c r="F6" s="18" t="s">
        <v>256</v>
      </c>
    </row>
    <row r="7" spans="2:11" x14ac:dyDescent="0.2">
      <c r="B7" s="197" t="s">
        <v>257</v>
      </c>
      <c r="C7" s="34"/>
      <c r="D7" s="34"/>
      <c r="E7" s="18" t="s">
        <v>290</v>
      </c>
      <c r="F7" s="18" t="s">
        <v>290</v>
      </c>
    </row>
    <row r="8" spans="2:11" x14ac:dyDescent="0.2">
      <c r="B8" s="192" t="s">
        <v>275</v>
      </c>
      <c r="C8" s="199">
        <v>1</v>
      </c>
      <c r="D8" s="198"/>
      <c r="E8" s="14">
        <v>4.7896944440000002</v>
      </c>
      <c r="F8" s="14">
        <v>6.2744999999999997</v>
      </c>
      <c r="H8" s="12"/>
      <c r="I8" s="12"/>
      <c r="J8" s="12"/>
      <c r="K8" s="12"/>
    </row>
    <row r="9" spans="2:11" x14ac:dyDescent="0.2">
      <c r="B9" s="192" t="s">
        <v>275</v>
      </c>
      <c r="C9" s="199">
        <v>2</v>
      </c>
      <c r="D9" s="198"/>
      <c r="E9" s="14">
        <v>5.2660138889999999</v>
      </c>
      <c r="F9" s="14">
        <v>6.8708333330000002</v>
      </c>
      <c r="H9" s="12"/>
      <c r="I9" s="12"/>
      <c r="J9" s="12"/>
      <c r="K9" s="12"/>
    </row>
    <row r="10" spans="2:11" x14ac:dyDescent="0.2">
      <c r="B10" s="192" t="s">
        <v>275</v>
      </c>
      <c r="C10" s="199">
        <v>3</v>
      </c>
      <c r="D10" s="198"/>
      <c r="E10" s="14">
        <v>5.1557291669999996</v>
      </c>
      <c r="F10" s="14">
        <v>6.5485833329999998</v>
      </c>
      <c r="H10" s="12"/>
      <c r="I10" s="12"/>
      <c r="J10" s="12"/>
      <c r="K10" s="12"/>
    </row>
    <row r="11" spans="2:11" x14ac:dyDescent="0.2">
      <c r="B11" s="192" t="s">
        <v>275</v>
      </c>
      <c r="C11" s="199">
        <v>4</v>
      </c>
      <c r="D11" s="198"/>
      <c r="E11" s="14">
        <v>4.2092569439999998</v>
      </c>
      <c r="F11" s="14">
        <v>6.1565833330000004</v>
      </c>
      <c r="H11" s="12"/>
      <c r="I11" s="12"/>
      <c r="J11" s="12"/>
      <c r="K11" s="12"/>
    </row>
    <row r="12" spans="2:11" x14ac:dyDescent="0.2">
      <c r="B12" s="192" t="s">
        <v>275</v>
      </c>
      <c r="C12" s="199">
        <v>5</v>
      </c>
      <c r="D12" s="198"/>
      <c r="E12" s="14">
        <v>4.8331875000000002</v>
      </c>
      <c r="F12" s="14">
        <v>6.0659166669999998</v>
      </c>
      <c r="H12" s="12"/>
      <c r="I12" s="12"/>
      <c r="J12" s="12"/>
      <c r="K12" s="12"/>
    </row>
    <row r="13" spans="2:11" x14ac:dyDescent="0.2">
      <c r="B13" s="192" t="s">
        <v>275</v>
      </c>
      <c r="C13" s="199">
        <v>6</v>
      </c>
      <c r="D13" s="198"/>
      <c r="E13" s="14">
        <v>5.0647291670000003</v>
      </c>
      <c r="F13" s="14">
        <v>6.3687500000000004</v>
      </c>
      <c r="H13" s="12"/>
      <c r="I13" s="12"/>
      <c r="J13" s="12"/>
      <c r="K13" s="12"/>
    </row>
    <row r="14" spans="2:11" x14ac:dyDescent="0.2">
      <c r="B14" s="192"/>
      <c r="C14" s="199"/>
      <c r="D14" s="198"/>
      <c r="E14" s="14"/>
      <c r="F14" s="14"/>
    </row>
    <row r="15" spans="2:11" x14ac:dyDescent="0.2">
      <c r="B15" s="192"/>
      <c r="C15" s="199"/>
      <c r="D15" s="198"/>
      <c r="E15" s="14"/>
      <c r="F15" s="14"/>
    </row>
    <row r="16" spans="2:11" x14ac:dyDescent="0.2">
      <c r="B16" s="192"/>
      <c r="C16" s="34"/>
      <c r="D16" s="34"/>
      <c r="E16" s="18" t="s">
        <v>255</v>
      </c>
      <c r="F16" s="18" t="s">
        <v>256</v>
      </c>
    </row>
    <row r="17" spans="2:6" x14ac:dyDescent="0.2">
      <c r="B17" s="192"/>
      <c r="C17" s="34"/>
      <c r="D17" s="34"/>
      <c r="E17" s="18" t="s">
        <v>290</v>
      </c>
      <c r="F17" s="18" t="s">
        <v>290</v>
      </c>
    </row>
    <row r="18" spans="2:6" x14ac:dyDescent="0.2">
      <c r="B18" s="192" t="s">
        <v>276</v>
      </c>
      <c r="C18" s="199">
        <v>1</v>
      </c>
      <c r="D18" s="198"/>
      <c r="E18" s="14">
        <v>4.8860208329999999</v>
      </c>
      <c r="F18" s="14">
        <v>6.4196499999999999</v>
      </c>
    </row>
    <row r="19" spans="2:6" x14ac:dyDescent="0.2">
      <c r="B19" s="192" t="s">
        <v>277</v>
      </c>
      <c r="C19" s="199">
        <v>2</v>
      </c>
      <c r="D19" s="198"/>
      <c r="E19" s="14">
        <v>5.3710333329999997</v>
      </c>
      <c r="F19" s="14">
        <v>6.9343500000000002</v>
      </c>
    </row>
    <row r="20" spans="2:6" x14ac:dyDescent="0.2">
      <c r="B20" s="192" t="s">
        <v>278</v>
      </c>
      <c r="C20" s="199">
        <v>3</v>
      </c>
      <c r="D20" s="198"/>
      <c r="E20" s="14">
        <v>5.1786000000000003</v>
      </c>
      <c r="F20" s="14">
        <v>6.4534000000000002</v>
      </c>
    </row>
    <row r="21" spans="2:6" x14ac:dyDescent="0.2">
      <c r="B21" s="192" t="s">
        <v>279</v>
      </c>
      <c r="C21" s="199">
        <v>4</v>
      </c>
      <c r="D21" s="198"/>
      <c r="E21" s="14">
        <v>4.6115000000000004</v>
      </c>
      <c r="F21" s="14">
        <v>5.5569499999999996</v>
      </c>
    </row>
    <row r="22" spans="2:6" x14ac:dyDescent="0.2">
      <c r="B22" s="192" t="s">
        <v>280</v>
      </c>
      <c r="C22" s="199">
        <v>5</v>
      </c>
      <c r="D22" s="198"/>
      <c r="E22" s="14">
        <v>5.0488041670000001</v>
      </c>
      <c r="F22" s="14">
        <v>6.4196999999999997</v>
      </c>
    </row>
    <row r="23" spans="2:6" x14ac:dyDescent="0.2">
      <c r="B23" s="192" t="s">
        <v>281</v>
      </c>
      <c r="C23" s="199">
        <v>6</v>
      </c>
      <c r="D23" s="198"/>
      <c r="E23" s="14">
        <v>5.2945458329999999</v>
      </c>
      <c r="F23" s="14">
        <v>6.6446500000000004</v>
      </c>
    </row>
    <row r="24" spans="2:6" x14ac:dyDescent="0.2">
      <c r="B24" s="192"/>
      <c r="C24" s="199"/>
      <c r="D24" s="198"/>
      <c r="E24" s="14"/>
      <c r="F24" s="14"/>
    </row>
    <row r="25" spans="2:6" x14ac:dyDescent="0.2">
      <c r="B25" s="192"/>
      <c r="C25" s="199"/>
      <c r="D25" s="198"/>
      <c r="E25" s="14"/>
      <c r="F25" s="14"/>
    </row>
    <row r="26" spans="2:6" x14ac:dyDescent="0.2">
      <c r="B26" s="34"/>
      <c r="C26" s="34"/>
      <c r="D26" s="34"/>
      <c r="E26" s="34"/>
      <c r="F26" s="3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C7B4-A75E-D340-A30E-5EE19C5902A4}">
  <dimension ref="B2:AL56"/>
  <sheetViews>
    <sheetView topLeftCell="B1" workbookViewId="0">
      <selection activeCell="J31" sqref="J31"/>
    </sheetView>
  </sheetViews>
  <sheetFormatPr baseColWidth="10" defaultRowHeight="16" x14ac:dyDescent="0.2"/>
  <cols>
    <col min="2" max="2" width="24" bestFit="1" customWidth="1"/>
    <col min="3" max="3" width="26.83203125" bestFit="1" customWidth="1"/>
    <col min="4" max="4" width="13.1640625" bestFit="1" customWidth="1"/>
  </cols>
  <sheetData>
    <row r="2" spans="2:37" x14ac:dyDescent="0.2">
      <c r="B2" s="21" t="s">
        <v>104</v>
      </c>
      <c r="C2" s="21" t="s">
        <v>103</v>
      </c>
      <c r="D2" s="21" t="s">
        <v>35</v>
      </c>
    </row>
    <row r="3" spans="2:37" x14ac:dyDescent="0.2">
      <c r="B3" s="21" t="s">
        <v>109</v>
      </c>
      <c r="C3" s="21"/>
      <c r="D3" s="21" t="s">
        <v>94</v>
      </c>
    </row>
    <row r="4" spans="2:37" x14ac:dyDescent="0.2">
      <c r="B4" s="21" t="s">
        <v>10</v>
      </c>
      <c r="C4" s="21" t="s">
        <v>32</v>
      </c>
      <c r="D4" s="21"/>
    </row>
    <row r="5" spans="2:37" x14ac:dyDescent="0.2">
      <c r="B5" s="21" t="s">
        <v>29</v>
      </c>
      <c r="C5" s="21" t="s">
        <v>6</v>
      </c>
      <c r="D5" s="22"/>
    </row>
    <row r="6" spans="2:37" x14ac:dyDescent="0.2">
      <c r="B6" s="3" t="s">
        <v>49</v>
      </c>
      <c r="C6" s="3" t="s">
        <v>50</v>
      </c>
    </row>
    <row r="7" spans="2:37" x14ac:dyDescent="0.2">
      <c r="B7" s="3"/>
      <c r="C7" s="3" t="s">
        <v>51</v>
      </c>
      <c r="D7" s="45" t="s">
        <v>52</v>
      </c>
      <c r="E7" s="36" t="s">
        <v>53</v>
      </c>
      <c r="F7" s="36" t="s">
        <v>54</v>
      </c>
      <c r="G7" s="36" t="s">
        <v>55</v>
      </c>
      <c r="H7" s="37" t="s">
        <v>56</v>
      </c>
      <c r="I7" s="37" t="s">
        <v>57</v>
      </c>
      <c r="J7" s="70" t="s">
        <v>58</v>
      </c>
      <c r="K7" s="91" t="s">
        <v>59</v>
      </c>
      <c r="L7" s="90" t="s">
        <v>60</v>
      </c>
      <c r="M7" s="37" t="s">
        <v>61</v>
      </c>
      <c r="N7" s="37" t="s">
        <v>62</v>
      </c>
      <c r="O7" s="37" t="s">
        <v>63</v>
      </c>
      <c r="P7" s="38" t="s">
        <v>64</v>
      </c>
      <c r="Q7" s="38" t="s">
        <v>65</v>
      </c>
      <c r="R7" s="39" t="s">
        <v>66</v>
      </c>
      <c r="S7" s="38" t="s">
        <v>67</v>
      </c>
      <c r="T7" s="38" t="s">
        <v>68</v>
      </c>
      <c r="U7" s="38" t="s">
        <v>69</v>
      </c>
      <c r="V7" s="38" t="s">
        <v>70</v>
      </c>
      <c r="W7" s="38" t="s">
        <v>71</v>
      </c>
      <c r="X7" s="38" t="s">
        <v>72</v>
      </c>
      <c r="Y7" s="40" t="s">
        <v>73</v>
      </c>
      <c r="Z7" s="40" t="s">
        <v>74</v>
      </c>
      <c r="AA7" s="64" t="s">
        <v>75</v>
      </c>
      <c r="AB7" s="65" t="s">
        <v>76</v>
      </c>
      <c r="AC7" s="42" t="s">
        <v>77</v>
      </c>
      <c r="AD7" s="41" t="s">
        <v>78</v>
      </c>
      <c r="AE7" s="41" t="s">
        <v>79</v>
      </c>
      <c r="AF7" s="41" t="s">
        <v>80</v>
      </c>
      <c r="AG7" s="41" t="s">
        <v>81</v>
      </c>
      <c r="AH7" s="36" t="s">
        <v>82</v>
      </c>
      <c r="AI7" s="36" t="s">
        <v>83</v>
      </c>
      <c r="AJ7" s="43" t="s">
        <v>84</v>
      </c>
      <c r="AK7" s="43" t="s">
        <v>85</v>
      </c>
    </row>
    <row r="8" spans="2:37" x14ac:dyDescent="0.2">
      <c r="B8" s="66">
        <v>11</v>
      </c>
      <c r="C8" s="67">
        <v>47.4</v>
      </c>
      <c r="D8" s="67">
        <v>47.8</v>
      </c>
      <c r="E8" s="67">
        <v>47.3</v>
      </c>
      <c r="F8" s="67">
        <v>47.6</v>
      </c>
      <c r="G8" s="67">
        <v>47.3</v>
      </c>
      <c r="H8" s="67">
        <v>48.1</v>
      </c>
      <c r="I8" s="67">
        <v>48.2</v>
      </c>
      <c r="J8" s="45">
        <v>48.1</v>
      </c>
      <c r="K8" s="68">
        <v>48.2</v>
      </c>
      <c r="L8" s="36">
        <v>48.1</v>
      </c>
      <c r="M8" s="36">
        <v>48.2</v>
      </c>
      <c r="N8" s="36">
        <v>48.1</v>
      </c>
      <c r="O8" s="36">
        <v>48.2</v>
      </c>
      <c r="P8" s="38">
        <v>48.4</v>
      </c>
      <c r="Q8" s="44">
        <v>48.4</v>
      </c>
      <c r="R8" s="45">
        <v>49.1</v>
      </c>
      <c r="S8" s="36">
        <v>49.1</v>
      </c>
      <c r="T8" s="36">
        <v>49.5</v>
      </c>
      <c r="U8" s="36">
        <v>50.2</v>
      </c>
      <c r="V8" s="36">
        <v>49.9</v>
      </c>
      <c r="W8" s="36">
        <v>50.4</v>
      </c>
      <c r="X8" s="36">
        <v>50.5</v>
      </c>
      <c r="Y8" s="41">
        <v>49.7</v>
      </c>
      <c r="Z8" s="41">
        <v>49.5</v>
      </c>
      <c r="AA8" s="41">
        <v>49.6</v>
      </c>
      <c r="AB8" s="41">
        <v>49.4</v>
      </c>
      <c r="AC8" s="41">
        <v>49.6</v>
      </c>
      <c r="AD8" s="41">
        <v>49.6</v>
      </c>
      <c r="AE8" s="41">
        <v>49.8</v>
      </c>
      <c r="AF8" s="41">
        <v>48.9</v>
      </c>
      <c r="AG8" s="41">
        <v>50</v>
      </c>
      <c r="AH8" s="36">
        <v>50</v>
      </c>
      <c r="AI8" s="41">
        <v>49.9</v>
      </c>
      <c r="AJ8" s="41">
        <v>50</v>
      </c>
      <c r="AK8" s="36">
        <v>50.1</v>
      </c>
    </row>
    <row r="9" spans="2:37" x14ac:dyDescent="0.2">
      <c r="B9" s="66">
        <v>12</v>
      </c>
      <c r="C9" s="67">
        <v>37.799999999999997</v>
      </c>
      <c r="D9" s="67">
        <v>37.200000000000003</v>
      </c>
      <c r="E9" s="67">
        <v>36.4</v>
      </c>
      <c r="F9" s="67">
        <v>36</v>
      </c>
      <c r="G9" s="67">
        <v>36.1</v>
      </c>
      <c r="H9" s="67">
        <v>35.799999999999997</v>
      </c>
      <c r="I9" s="67">
        <v>36.6</v>
      </c>
      <c r="J9" s="45">
        <v>36</v>
      </c>
      <c r="K9" s="36">
        <v>37.200000000000003</v>
      </c>
      <c r="L9" s="36">
        <v>37.9</v>
      </c>
      <c r="M9" s="36">
        <v>37.6</v>
      </c>
      <c r="N9" s="36">
        <v>37</v>
      </c>
      <c r="O9" s="36">
        <v>37.9</v>
      </c>
      <c r="P9" s="44">
        <v>37.6</v>
      </c>
      <c r="Q9" s="38">
        <v>37.1</v>
      </c>
      <c r="R9" s="45">
        <v>35.9</v>
      </c>
      <c r="S9" s="36">
        <v>36.799999999999997</v>
      </c>
      <c r="T9" s="36">
        <v>36.6</v>
      </c>
      <c r="U9" s="36">
        <v>37.200000000000003</v>
      </c>
      <c r="V9" s="36">
        <v>36.200000000000003</v>
      </c>
      <c r="W9" s="38">
        <v>36.200000000000003</v>
      </c>
      <c r="X9" s="36">
        <v>36.6</v>
      </c>
      <c r="Y9" s="41">
        <v>36.9</v>
      </c>
      <c r="Z9" s="41">
        <v>36.6</v>
      </c>
      <c r="AA9" s="41">
        <v>36.6</v>
      </c>
      <c r="AB9" s="41">
        <v>36.799999999999997</v>
      </c>
      <c r="AC9" s="41">
        <v>36</v>
      </c>
      <c r="AD9" s="41">
        <v>36</v>
      </c>
      <c r="AE9" s="41">
        <v>36</v>
      </c>
      <c r="AF9" s="41">
        <v>36.5</v>
      </c>
      <c r="AG9" s="41">
        <v>37.5</v>
      </c>
      <c r="AH9" s="68">
        <v>37.9</v>
      </c>
      <c r="AI9" s="69">
        <v>39</v>
      </c>
      <c r="AJ9" s="41">
        <v>40.1</v>
      </c>
      <c r="AK9" s="36">
        <v>40.299999999999997</v>
      </c>
    </row>
    <row r="10" spans="2:37" x14ac:dyDescent="0.2">
      <c r="B10" s="66">
        <v>13</v>
      </c>
      <c r="C10" s="67">
        <v>45</v>
      </c>
      <c r="D10" s="67">
        <v>44.8</v>
      </c>
      <c r="E10" s="67">
        <v>44.6</v>
      </c>
      <c r="F10" s="67">
        <v>44.4</v>
      </c>
      <c r="G10" s="67">
        <v>44.5</v>
      </c>
      <c r="H10" s="67">
        <v>44.1</v>
      </c>
      <c r="I10" s="67">
        <v>44.6</v>
      </c>
      <c r="J10" s="45">
        <v>44.6</v>
      </c>
      <c r="K10" s="36">
        <v>44.4</v>
      </c>
      <c r="L10" s="36">
        <v>44.5</v>
      </c>
      <c r="M10" s="36">
        <v>45</v>
      </c>
      <c r="N10" s="36">
        <v>44.9</v>
      </c>
      <c r="O10" s="36">
        <v>45.2</v>
      </c>
      <c r="P10" s="38">
        <v>45.1</v>
      </c>
      <c r="Q10" s="44">
        <v>45</v>
      </c>
      <c r="R10" s="45">
        <v>44.7</v>
      </c>
      <c r="S10" s="36">
        <v>45.3</v>
      </c>
      <c r="T10" s="36">
        <v>45.2</v>
      </c>
      <c r="U10" s="36">
        <v>46.2</v>
      </c>
      <c r="V10" s="36">
        <v>46.4</v>
      </c>
      <c r="W10" s="36">
        <v>46.5</v>
      </c>
      <c r="X10" s="36">
        <v>46.6</v>
      </c>
      <c r="Y10" s="41">
        <v>45.6</v>
      </c>
      <c r="Z10" s="41">
        <v>45.5</v>
      </c>
      <c r="AA10" s="41">
        <v>45.4</v>
      </c>
      <c r="AB10" s="41">
        <v>45.4</v>
      </c>
      <c r="AC10" s="41">
        <v>45.4</v>
      </c>
      <c r="AD10" s="41">
        <v>45.1</v>
      </c>
      <c r="AE10" s="41">
        <v>45.3</v>
      </c>
      <c r="AF10" s="41">
        <v>45.8</v>
      </c>
      <c r="AG10" s="41">
        <v>45.7</v>
      </c>
      <c r="AH10" s="36">
        <v>45.7</v>
      </c>
      <c r="AI10" s="41">
        <v>46.5</v>
      </c>
      <c r="AJ10" s="41">
        <v>46.4</v>
      </c>
      <c r="AK10" s="36">
        <v>46.6</v>
      </c>
    </row>
    <row r="11" spans="2:37" x14ac:dyDescent="0.2">
      <c r="B11" s="66">
        <v>14</v>
      </c>
      <c r="C11" s="67">
        <v>40.4</v>
      </c>
      <c r="D11" s="67">
        <v>40</v>
      </c>
      <c r="E11" s="67">
        <v>40.299999999999997</v>
      </c>
      <c r="F11" s="67">
        <v>40.1</v>
      </c>
      <c r="G11" s="67">
        <v>39.700000000000003</v>
      </c>
      <c r="H11" s="67">
        <v>40.9</v>
      </c>
      <c r="I11" s="67">
        <v>40.700000000000003</v>
      </c>
      <c r="J11" s="45">
        <v>40.4</v>
      </c>
      <c r="K11" s="36">
        <v>40.700000000000003</v>
      </c>
      <c r="L11" s="36">
        <v>41.1</v>
      </c>
      <c r="M11" s="36">
        <v>40.6</v>
      </c>
      <c r="N11" s="36">
        <v>40.6</v>
      </c>
      <c r="O11" s="36">
        <v>41.1</v>
      </c>
      <c r="P11" s="38">
        <v>41</v>
      </c>
      <c r="Q11" s="44">
        <v>40.799999999999997</v>
      </c>
      <c r="R11" s="45">
        <v>40.5</v>
      </c>
      <c r="S11" s="36">
        <v>40.700000000000003</v>
      </c>
      <c r="T11" s="36">
        <v>40.799999999999997</v>
      </c>
      <c r="U11" s="36">
        <v>41.5</v>
      </c>
      <c r="V11" s="36">
        <v>41.4</v>
      </c>
      <c r="W11" s="36">
        <v>42.2</v>
      </c>
      <c r="X11" s="36">
        <v>42.5</v>
      </c>
      <c r="Y11" s="41">
        <v>42</v>
      </c>
      <c r="Z11" s="41">
        <v>42.5</v>
      </c>
      <c r="AA11" s="41">
        <v>42.8</v>
      </c>
      <c r="AB11" s="41">
        <v>43.1</v>
      </c>
      <c r="AC11" s="41">
        <v>43.1</v>
      </c>
      <c r="AD11" s="41">
        <v>43.2</v>
      </c>
      <c r="AE11" s="41">
        <v>43.6</v>
      </c>
      <c r="AF11" s="41">
        <v>43.4</v>
      </c>
      <c r="AG11" s="41">
        <v>43.4</v>
      </c>
      <c r="AH11" s="36">
        <v>44.2</v>
      </c>
      <c r="AI11" s="41">
        <v>44.3</v>
      </c>
      <c r="AJ11" s="41">
        <v>44.6</v>
      </c>
      <c r="AK11" s="36">
        <v>44.7</v>
      </c>
    </row>
    <row r="12" spans="2:37" x14ac:dyDescent="0.2">
      <c r="B12" s="66">
        <v>15</v>
      </c>
      <c r="C12" s="67">
        <v>34.9</v>
      </c>
      <c r="D12" s="67">
        <v>34.9</v>
      </c>
      <c r="E12" s="67">
        <v>35.200000000000003</v>
      </c>
      <c r="F12" s="67">
        <v>35.5</v>
      </c>
      <c r="G12" s="67">
        <v>35.799999999999997</v>
      </c>
      <c r="H12" s="67">
        <v>34.9</v>
      </c>
      <c r="I12" s="67">
        <v>35</v>
      </c>
      <c r="J12" s="45">
        <v>35</v>
      </c>
      <c r="K12" s="36">
        <v>35.4</v>
      </c>
      <c r="L12" s="36">
        <v>35.5</v>
      </c>
      <c r="M12" s="36">
        <v>36</v>
      </c>
      <c r="N12" s="36">
        <v>36.200000000000003</v>
      </c>
      <c r="O12" s="36">
        <v>36.9</v>
      </c>
      <c r="P12" s="44">
        <v>36.700000000000003</v>
      </c>
      <c r="Q12" s="46">
        <v>36.9</v>
      </c>
      <c r="R12" s="45">
        <v>36.200000000000003</v>
      </c>
      <c r="S12" s="36">
        <v>36.9</v>
      </c>
      <c r="T12" s="36">
        <v>37.5</v>
      </c>
      <c r="U12" s="36">
        <v>37.9</v>
      </c>
      <c r="V12" s="36">
        <v>37.6</v>
      </c>
      <c r="W12" s="36">
        <v>37.5</v>
      </c>
      <c r="X12" s="36">
        <v>38</v>
      </c>
      <c r="Y12" s="41">
        <v>37.5</v>
      </c>
      <c r="Z12" s="41">
        <v>37.700000000000003</v>
      </c>
      <c r="AA12" s="41">
        <v>37.1</v>
      </c>
      <c r="AB12" s="41">
        <v>37.299999999999997</v>
      </c>
      <c r="AC12" s="41">
        <v>38</v>
      </c>
      <c r="AD12" s="41">
        <v>38.200000000000003</v>
      </c>
      <c r="AE12" s="41">
        <v>38.5</v>
      </c>
      <c r="AF12" s="41">
        <v>37.4</v>
      </c>
      <c r="AG12" s="41">
        <v>37.200000000000003</v>
      </c>
      <c r="AH12" s="36">
        <v>36.700000000000003</v>
      </c>
      <c r="AI12" s="41">
        <v>37.6</v>
      </c>
      <c r="AJ12" s="41">
        <v>36.4</v>
      </c>
      <c r="AK12" s="36">
        <v>37.1</v>
      </c>
    </row>
    <row r="13" spans="2:37" x14ac:dyDescent="0.2">
      <c r="B13" s="66">
        <v>16</v>
      </c>
      <c r="C13" s="67">
        <v>39.1</v>
      </c>
      <c r="D13" s="67">
        <v>39.1</v>
      </c>
      <c r="E13" s="67">
        <v>39.700000000000003</v>
      </c>
      <c r="F13" s="67">
        <v>40.1</v>
      </c>
      <c r="G13" s="67">
        <v>40.299999999999997</v>
      </c>
      <c r="H13" s="67">
        <v>40.299999999999997</v>
      </c>
      <c r="I13" s="67">
        <v>40.9</v>
      </c>
      <c r="J13" s="45">
        <v>40.700000000000003</v>
      </c>
      <c r="K13" s="36">
        <v>40.9</v>
      </c>
      <c r="L13" s="36">
        <v>41.4</v>
      </c>
      <c r="M13" s="36">
        <v>41.4</v>
      </c>
      <c r="N13" s="36">
        <v>41.7</v>
      </c>
      <c r="O13" s="36">
        <v>41.5</v>
      </c>
      <c r="P13" s="38">
        <v>41.7</v>
      </c>
      <c r="Q13" s="44">
        <v>42</v>
      </c>
      <c r="R13" s="45">
        <v>41.5</v>
      </c>
      <c r="S13" s="36">
        <v>41.9</v>
      </c>
      <c r="T13" s="36">
        <v>42.6</v>
      </c>
      <c r="U13" s="36">
        <v>43.4</v>
      </c>
      <c r="V13" s="36">
        <v>43.5</v>
      </c>
      <c r="W13" s="36">
        <v>43.7</v>
      </c>
      <c r="X13" s="86">
        <v>44.2</v>
      </c>
      <c r="Y13" s="87">
        <v>44.3</v>
      </c>
      <c r="Z13" s="41">
        <v>44.6</v>
      </c>
      <c r="AA13" s="41">
        <v>44.5</v>
      </c>
      <c r="AB13" s="41">
        <v>45</v>
      </c>
      <c r="AC13" s="41">
        <v>45.8</v>
      </c>
      <c r="AD13" s="41">
        <v>46</v>
      </c>
      <c r="AE13" s="41">
        <v>46.1</v>
      </c>
      <c r="AF13" s="41">
        <v>45.1</v>
      </c>
      <c r="AG13" s="41">
        <v>45.5</v>
      </c>
      <c r="AH13" s="36">
        <v>45.4</v>
      </c>
      <c r="AI13" s="41">
        <v>45.8</v>
      </c>
      <c r="AJ13" s="41">
        <v>45.8</v>
      </c>
      <c r="AK13" s="36">
        <v>46.2</v>
      </c>
    </row>
    <row r="14" spans="2:37" x14ac:dyDescent="0.2">
      <c r="B14" s="66">
        <v>17</v>
      </c>
      <c r="C14" s="67">
        <v>45.9</v>
      </c>
      <c r="D14" s="67">
        <v>45.7</v>
      </c>
      <c r="E14" s="67">
        <v>45.3</v>
      </c>
      <c r="F14" s="67">
        <v>45</v>
      </c>
      <c r="G14" s="67">
        <v>45.2</v>
      </c>
      <c r="H14" s="67">
        <v>45.1</v>
      </c>
      <c r="I14" s="67">
        <v>44.6</v>
      </c>
      <c r="J14" s="45">
        <v>45.5</v>
      </c>
      <c r="K14" s="36">
        <v>46.1</v>
      </c>
      <c r="L14" s="36">
        <v>45.9</v>
      </c>
      <c r="M14" s="36">
        <v>46</v>
      </c>
      <c r="N14" s="36">
        <v>46.1</v>
      </c>
      <c r="O14" s="36">
        <v>46.7</v>
      </c>
      <c r="P14" s="38">
        <v>46.1</v>
      </c>
      <c r="Q14" s="44">
        <v>47</v>
      </c>
      <c r="R14" s="45">
        <v>46</v>
      </c>
      <c r="S14" s="36">
        <v>46.3</v>
      </c>
      <c r="T14" s="36">
        <v>46.2</v>
      </c>
      <c r="U14" s="36">
        <v>45.9</v>
      </c>
      <c r="V14" s="36">
        <v>45.6</v>
      </c>
      <c r="W14" s="36">
        <v>45.3</v>
      </c>
      <c r="X14" s="88">
        <v>45.1</v>
      </c>
      <c r="Y14" s="89">
        <v>44.6</v>
      </c>
      <c r="Z14" s="41">
        <v>43.9</v>
      </c>
      <c r="AA14" s="41">
        <v>43.9</v>
      </c>
      <c r="AB14" s="41">
        <v>43.8</v>
      </c>
      <c r="AC14" s="41">
        <v>43.8</v>
      </c>
      <c r="AD14" s="41">
        <v>43.5</v>
      </c>
      <c r="AE14" s="41">
        <v>43.5</v>
      </c>
      <c r="AF14" s="41">
        <v>44.5</v>
      </c>
      <c r="AG14" s="41">
        <v>45.5</v>
      </c>
      <c r="AH14" s="36">
        <v>45.4</v>
      </c>
      <c r="AI14" s="41">
        <v>45.8</v>
      </c>
      <c r="AJ14" s="41">
        <v>46</v>
      </c>
      <c r="AK14" s="36">
        <v>46.3</v>
      </c>
    </row>
    <row r="15" spans="2:37" x14ac:dyDescent="0.2">
      <c r="B15" s="66">
        <v>18</v>
      </c>
      <c r="C15" s="67">
        <v>37</v>
      </c>
      <c r="D15" s="67">
        <v>36.4</v>
      </c>
      <c r="E15" s="67">
        <v>36.5</v>
      </c>
      <c r="F15" s="67">
        <v>36.1</v>
      </c>
      <c r="G15" s="67">
        <v>36.4</v>
      </c>
      <c r="H15" s="67">
        <v>36.4</v>
      </c>
      <c r="I15" s="67">
        <v>37.5</v>
      </c>
      <c r="J15" s="45">
        <v>34.799999999999997</v>
      </c>
      <c r="K15" s="36">
        <v>39.5</v>
      </c>
      <c r="L15" s="36">
        <v>40.299999999999997</v>
      </c>
      <c r="M15" s="36">
        <v>40.700000000000003</v>
      </c>
      <c r="N15" s="36">
        <v>41.9</v>
      </c>
      <c r="O15" s="36">
        <v>42.6</v>
      </c>
      <c r="P15" s="38">
        <v>43</v>
      </c>
      <c r="Q15" s="44">
        <v>44.4</v>
      </c>
      <c r="R15" s="45">
        <v>44.4</v>
      </c>
      <c r="S15" s="36">
        <v>44.1</v>
      </c>
      <c r="T15" s="36">
        <v>44.1</v>
      </c>
      <c r="U15" s="36">
        <v>43.5</v>
      </c>
      <c r="V15" s="36">
        <v>43.4</v>
      </c>
      <c r="W15" s="36">
        <v>43.3</v>
      </c>
      <c r="X15" s="86">
        <v>43.5</v>
      </c>
      <c r="Y15" s="87">
        <v>43.2</v>
      </c>
      <c r="Z15" s="41">
        <v>42.9</v>
      </c>
      <c r="AA15" s="41">
        <v>42.6</v>
      </c>
      <c r="AB15" s="41">
        <v>44</v>
      </c>
      <c r="AC15" s="41">
        <v>43.3</v>
      </c>
      <c r="AD15" s="41">
        <v>42.8</v>
      </c>
      <c r="AE15" s="41">
        <v>42.9</v>
      </c>
      <c r="AF15" s="41">
        <v>43.2</v>
      </c>
      <c r="AG15" s="41">
        <v>46.1</v>
      </c>
      <c r="AH15" s="36">
        <v>46.5</v>
      </c>
      <c r="AI15" s="41">
        <v>47.2</v>
      </c>
      <c r="AJ15" s="41">
        <v>47.3</v>
      </c>
      <c r="AK15" s="36">
        <v>47.4</v>
      </c>
    </row>
    <row r="16" spans="2:37" x14ac:dyDescent="0.2">
      <c r="B16" s="66">
        <v>19</v>
      </c>
      <c r="C16" s="67">
        <v>42.3</v>
      </c>
      <c r="D16" s="67">
        <v>42.1</v>
      </c>
      <c r="E16" s="67">
        <v>43.3</v>
      </c>
      <c r="F16" s="67">
        <v>43.3</v>
      </c>
      <c r="G16" s="67">
        <v>43.3</v>
      </c>
      <c r="H16" s="67">
        <v>43.3</v>
      </c>
      <c r="I16" s="67">
        <v>43.7</v>
      </c>
      <c r="J16" s="45">
        <v>44</v>
      </c>
      <c r="K16" s="36">
        <v>44.3</v>
      </c>
      <c r="L16" s="36">
        <v>43.9</v>
      </c>
      <c r="M16" s="36">
        <v>43.7</v>
      </c>
      <c r="N16" s="36">
        <v>43.9</v>
      </c>
      <c r="O16" s="36">
        <v>44.5</v>
      </c>
      <c r="P16" s="44">
        <v>44.1</v>
      </c>
      <c r="Q16" s="38">
        <v>43.6</v>
      </c>
      <c r="R16" s="45">
        <v>42.3</v>
      </c>
      <c r="S16" s="36">
        <v>43.1</v>
      </c>
      <c r="T16" s="36">
        <v>42.8</v>
      </c>
      <c r="U16" s="36">
        <v>42</v>
      </c>
      <c r="V16" s="36">
        <v>42.9</v>
      </c>
      <c r="W16" s="36">
        <v>42.9</v>
      </c>
      <c r="X16" s="36">
        <v>43.1</v>
      </c>
      <c r="Y16" s="41">
        <v>44.1</v>
      </c>
      <c r="Z16" s="41">
        <v>45.1</v>
      </c>
      <c r="AA16" s="41">
        <v>43.5</v>
      </c>
      <c r="AB16" s="41">
        <v>44.9</v>
      </c>
      <c r="AC16" s="41">
        <v>43.1</v>
      </c>
      <c r="AD16" s="41">
        <v>43.1</v>
      </c>
      <c r="AE16" s="41">
        <v>42.7</v>
      </c>
      <c r="AF16" s="41">
        <v>43.9</v>
      </c>
      <c r="AG16" s="41">
        <v>44.5</v>
      </c>
      <c r="AH16" s="36">
        <v>44.4</v>
      </c>
      <c r="AI16" s="41">
        <v>44.3</v>
      </c>
      <c r="AJ16" s="41">
        <v>44.8</v>
      </c>
      <c r="AK16" s="36">
        <v>45</v>
      </c>
    </row>
    <row r="17" spans="2:38" x14ac:dyDescent="0.2">
      <c r="B17" s="66">
        <v>20</v>
      </c>
      <c r="C17" s="67">
        <v>38.9</v>
      </c>
      <c r="D17" s="67">
        <v>38.299999999999997</v>
      </c>
      <c r="E17" s="67">
        <v>38.299999999999997</v>
      </c>
      <c r="F17" s="67">
        <v>38</v>
      </c>
      <c r="G17" s="67">
        <v>38.299999999999997</v>
      </c>
      <c r="H17" s="67">
        <v>38.299999999999997</v>
      </c>
      <c r="I17" s="67">
        <v>38.200000000000003</v>
      </c>
      <c r="J17" s="45">
        <v>38.4</v>
      </c>
      <c r="K17" s="36">
        <v>38.299999999999997</v>
      </c>
      <c r="L17" s="36">
        <v>38.299999999999997</v>
      </c>
      <c r="M17" s="36">
        <v>37.9</v>
      </c>
      <c r="N17" s="36">
        <v>38.4</v>
      </c>
      <c r="O17" s="36">
        <v>38.299999999999997</v>
      </c>
      <c r="P17" s="44">
        <v>38.6</v>
      </c>
      <c r="Q17" s="38">
        <v>38.6</v>
      </c>
      <c r="R17" s="45">
        <v>38</v>
      </c>
      <c r="S17" s="36">
        <v>38.200000000000003</v>
      </c>
      <c r="T17" s="36">
        <v>38.299999999999997</v>
      </c>
      <c r="U17" s="36">
        <v>38.4</v>
      </c>
      <c r="V17" s="36">
        <v>38</v>
      </c>
      <c r="W17" s="36">
        <v>38</v>
      </c>
      <c r="X17" s="36">
        <v>38.1</v>
      </c>
      <c r="Y17" s="41">
        <v>38</v>
      </c>
      <c r="Z17" s="41">
        <v>38</v>
      </c>
      <c r="AA17" s="41">
        <v>37.5</v>
      </c>
      <c r="AB17" s="41">
        <v>38.299999999999997</v>
      </c>
      <c r="AC17" s="41">
        <v>37.5</v>
      </c>
      <c r="AD17" s="41">
        <v>37.200000000000003</v>
      </c>
      <c r="AE17" s="41">
        <v>37</v>
      </c>
      <c r="AF17" s="41">
        <v>37.5</v>
      </c>
      <c r="AG17" s="41">
        <v>38.200000000000003</v>
      </c>
      <c r="AH17" s="36">
        <v>38.4</v>
      </c>
      <c r="AI17" s="41">
        <v>38.5</v>
      </c>
      <c r="AJ17" s="41">
        <v>39.200000000000003</v>
      </c>
      <c r="AK17" s="36">
        <v>39.4</v>
      </c>
    </row>
    <row r="18" spans="2:38" x14ac:dyDescent="0.2">
      <c r="B18" s="71" t="s">
        <v>86</v>
      </c>
      <c r="C18" s="65">
        <f t="shared" ref="C18:AK18" si="0">AVERAGE(C8:C17)</f>
        <v>40.869999999999997</v>
      </c>
      <c r="D18" s="65">
        <f t="shared" si="0"/>
        <v>40.630000000000003</v>
      </c>
      <c r="E18" s="65">
        <f t="shared" si="0"/>
        <v>40.69</v>
      </c>
      <c r="F18" s="65">
        <f t="shared" si="0"/>
        <v>40.61</v>
      </c>
      <c r="G18" s="65">
        <f>AVERAGE(G8:G17)</f>
        <v>40.690000000000005</v>
      </c>
      <c r="H18" s="65">
        <f t="shared" si="0"/>
        <v>40.720000000000006</v>
      </c>
      <c r="I18" s="92">
        <f t="shared" si="0"/>
        <v>41</v>
      </c>
      <c r="J18" s="72">
        <f t="shared" si="0"/>
        <v>40.75</v>
      </c>
      <c r="K18" s="65">
        <f t="shared" si="0"/>
        <v>41.500000000000007</v>
      </c>
      <c r="L18" s="65">
        <f t="shared" si="0"/>
        <v>41.69</v>
      </c>
      <c r="M18" s="65">
        <f t="shared" si="0"/>
        <v>41.709999999999994</v>
      </c>
      <c r="N18" s="65">
        <f t="shared" si="0"/>
        <v>41.879999999999995</v>
      </c>
      <c r="O18" s="65">
        <f t="shared" si="0"/>
        <v>42.290000000000006</v>
      </c>
      <c r="P18" s="65">
        <f t="shared" si="0"/>
        <v>42.230000000000004</v>
      </c>
      <c r="Q18" s="65">
        <f t="shared" si="0"/>
        <v>42.38000000000001</v>
      </c>
      <c r="R18" s="72">
        <f t="shared" si="0"/>
        <v>41.86</v>
      </c>
      <c r="S18" s="65">
        <f t="shared" si="0"/>
        <v>42.24</v>
      </c>
      <c r="T18" s="65">
        <f t="shared" si="0"/>
        <v>42.360000000000007</v>
      </c>
      <c r="U18" s="65">
        <f t="shared" si="0"/>
        <v>42.62</v>
      </c>
      <c r="V18" s="65">
        <f t="shared" si="0"/>
        <v>42.489999999999995</v>
      </c>
      <c r="W18" s="65">
        <f t="shared" si="0"/>
        <v>42.6</v>
      </c>
      <c r="X18" s="65">
        <f t="shared" si="0"/>
        <v>42.820000000000007</v>
      </c>
      <c r="Y18" s="65">
        <f t="shared" si="0"/>
        <v>42.59</v>
      </c>
      <c r="Z18" s="73">
        <f t="shared" si="0"/>
        <v>42.63</v>
      </c>
      <c r="AA18" s="73">
        <f t="shared" si="0"/>
        <v>42.35</v>
      </c>
      <c r="AB18" s="74">
        <f t="shared" si="0"/>
        <v>42.8</v>
      </c>
      <c r="AC18" s="74">
        <f t="shared" si="0"/>
        <v>42.56</v>
      </c>
      <c r="AD18" s="64">
        <f t="shared" si="0"/>
        <v>42.47</v>
      </c>
      <c r="AE18" s="64">
        <f t="shared" si="0"/>
        <v>42.54</v>
      </c>
      <c r="AF18" s="64">
        <f t="shared" si="0"/>
        <v>42.62</v>
      </c>
      <c r="AG18" s="64">
        <f t="shared" si="0"/>
        <v>43.36</v>
      </c>
      <c r="AH18" s="64">
        <f t="shared" si="0"/>
        <v>43.459999999999994</v>
      </c>
      <c r="AI18" s="64">
        <f t="shared" si="0"/>
        <v>43.89</v>
      </c>
      <c r="AJ18" s="64">
        <f t="shared" si="0"/>
        <v>44.06</v>
      </c>
      <c r="AK18" s="65">
        <f t="shared" si="0"/>
        <v>44.309999999999995</v>
      </c>
    </row>
    <row r="19" spans="2:38" x14ac:dyDescent="0.2">
      <c r="B19" s="71" t="s">
        <v>87</v>
      </c>
      <c r="C19" s="75">
        <f t="shared" ref="C19:AK19" si="1">_xlfn.STDEV.P(C8:C17)</f>
        <v>3.928371163726768</v>
      </c>
      <c r="D19" s="75">
        <f t="shared" si="1"/>
        <v>4.0904889683263574</v>
      </c>
      <c r="E19" s="75">
        <f t="shared" si="1"/>
        <v>3.9998624976366366</v>
      </c>
      <c r="F19" s="75">
        <f t="shared" si="1"/>
        <v>4.0591747929844066</v>
      </c>
      <c r="G19" s="75">
        <f t="shared" si="1"/>
        <v>3.9444771516640831</v>
      </c>
      <c r="H19" s="75">
        <f t="shared" si="1"/>
        <v>4.1777505909280723</v>
      </c>
      <c r="I19" s="75">
        <f t="shared" si="1"/>
        <v>4.007492981902776</v>
      </c>
      <c r="J19" s="76">
        <f t="shared" si="1"/>
        <v>4.4569608479321552</v>
      </c>
      <c r="K19" s="76">
        <f t="shared" si="1"/>
        <v>3.9145881009373138</v>
      </c>
      <c r="L19" s="76">
        <f t="shared" si="1"/>
        <v>3.7165710002635501</v>
      </c>
      <c r="M19" s="76">
        <f t="shared" si="1"/>
        <v>3.7638942599387675</v>
      </c>
      <c r="N19" s="76">
        <f t="shared" si="1"/>
        <v>3.7357194755495224</v>
      </c>
      <c r="O19" s="76">
        <f t="shared" si="1"/>
        <v>3.6620895674464342</v>
      </c>
      <c r="P19" s="76">
        <f t="shared" si="1"/>
        <v>3.6381451317944973</v>
      </c>
      <c r="Q19" s="76">
        <f t="shared" si="1"/>
        <v>3.8059952706223896</v>
      </c>
      <c r="R19" s="77">
        <f t="shared" si="1"/>
        <v>4.1073592489578994</v>
      </c>
      <c r="S19" s="76">
        <f t="shared" si="1"/>
        <v>3.924589150471677</v>
      </c>
      <c r="T19" s="76">
        <f t="shared" si="1"/>
        <v>3.9087593939765601</v>
      </c>
      <c r="U19" s="76">
        <f t="shared" si="1"/>
        <v>3.9181117901356526</v>
      </c>
      <c r="V19" s="76">
        <f t="shared" si="1"/>
        <v>4.0830013470485156</v>
      </c>
      <c r="W19" s="76">
        <f t="shared" si="1"/>
        <v>4.1643727018603887</v>
      </c>
      <c r="X19" s="76">
        <f t="shared" si="1"/>
        <v>4.0646771089472775</v>
      </c>
      <c r="Y19" s="76">
        <f t="shared" si="1"/>
        <v>3.8591320267645686</v>
      </c>
      <c r="Z19" s="74">
        <f t="shared" si="1"/>
        <v>3.8629134082969037</v>
      </c>
      <c r="AA19" s="74">
        <f t="shared" si="1"/>
        <v>3.9322385482063518</v>
      </c>
      <c r="AB19" s="74">
        <f t="shared" si="1"/>
        <v>3.8548670534792771</v>
      </c>
      <c r="AC19" s="74">
        <f t="shared" si="1"/>
        <v>4.0027990206853996</v>
      </c>
      <c r="AD19" s="74">
        <f t="shared" si="1"/>
        <v>4.0022618604983862</v>
      </c>
      <c r="AE19" s="74">
        <f t="shared" si="1"/>
        <v>4.0618222511577233</v>
      </c>
      <c r="AF19" s="74">
        <f t="shared" si="1"/>
        <v>3.9081453401837551</v>
      </c>
      <c r="AG19" s="74">
        <f t="shared" si="1"/>
        <v>4.0797548945984481</v>
      </c>
      <c r="AH19" s="74">
        <f t="shared" si="1"/>
        <v>4.1012680965769599</v>
      </c>
      <c r="AI19" s="74">
        <f t="shared" si="1"/>
        <v>3.9249076422254827</v>
      </c>
      <c r="AJ19" s="74">
        <f t="shared" si="1"/>
        <v>3.9606060142356996</v>
      </c>
      <c r="AK19" s="65">
        <f t="shared" si="1"/>
        <v>3.8555025612752489</v>
      </c>
    </row>
    <row r="20" spans="2:38" x14ac:dyDescent="0.2">
      <c r="C20" s="78">
        <v>44259</v>
      </c>
      <c r="D20" s="78">
        <v>44260</v>
      </c>
      <c r="E20" s="78">
        <v>44263</v>
      </c>
      <c r="F20" s="78">
        <v>44264</v>
      </c>
      <c r="G20" s="78">
        <v>44265</v>
      </c>
      <c r="H20" s="79">
        <v>44266</v>
      </c>
      <c r="I20" s="79">
        <v>44267</v>
      </c>
      <c r="J20" s="79">
        <v>44270</v>
      </c>
      <c r="K20" s="79">
        <v>44271</v>
      </c>
      <c r="L20" s="79">
        <v>44272</v>
      </c>
      <c r="M20" s="79">
        <v>44273</v>
      </c>
      <c r="N20" s="79">
        <v>44274</v>
      </c>
      <c r="O20" s="79">
        <v>44275</v>
      </c>
      <c r="P20" s="79">
        <v>44276</v>
      </c>
      <c r="Q20" s="79">
        <v>44277</v>
      </c>
      <c r="R20" s="79">
        <v>44278</v>
      </c>
      <c r="S20" s="79">
        <v>44279</v>
      </c>
      <c r="T20" s="79">
        <v>44280</v>
      </c>
      <c r="U20" s="79">
        <v>44281</v>
      </c>
      <c r="V20" s="79">
        <v>44282</v>
      </c>
      <c r="W20" s="79">
        <v>44283</v>
      </c>
      <c r="X20" s="79">
        <v>44284</v>
      </c>
      <c r="Y20" s="79">
        <v>44285</v>
      </c>
      <c r="Z20" s="79">
        <v>44286</v>
      </c>
      <c r="AA20" s="79">
        <v>44287</v>
      </c>
      <c r="AB20" s="79">
        <v>44288</v>
      </c>
      <c r="AC20" s="79">
        <v>44289</v>
      </c>
      <c r="AD20" s="80">
        <v>44290</v>
      </c>
      <c r="AE20" s="80">
        <v>44291</v>
      </c>
      <c r="AF20" s="80">
        <v>44292</v>
      </c>
      <c r="AG20" s="80">
        <v>44293</v>
      </c>
      <c r="AH20" s="81">
        <v>44294</v>
      </c>
      <c r="AI20" s="81">
        <v>44295</v>
      </c>
      <c r="AJ20" s="81">
        <v>44296</v>
      </c>
      <c r="AK20" s="78">
        <v>44297</v>
      </c>
    </row>
    <row r="21" spans="2:38" x14ac:dyDescent="0.2">
      <c r="B21" s="53" t="s">
        <v>88</v>
      </c>
      <c r="C21" s="36">
        <f t="shared" ref="C21:I21" si="2">SUM(C9,C14:C17)/5</f>
        <v>40.380000000000003</v>
      </c>
      <c r="D21" s="36">
        <f t="shared" si="2"/>
        <v>39.94</v>
      </c>
      <c r="E21" s="36">
        <f>SUM(E9,E14:E17)/5</f>
        <v>39.96</v>
      </c>
      <c r="F21" s="36">
        <f t="shared" si="2"/>
        <v>39.679999999999993</v>
      </c>
      <c r="G21" s="36">
        <f>SUM(G9,G14:G17)/5</f>
        <v>39.86</v>
      </c>
      <c r="H21" s="36">
        <f t="shared" si="2"/>
        <v>39.780000000000008</v>
      </c>
      <c r="I21" s="36">
        <f t="shared" si="2"/>
        <v>40.120000000000005</v>
      </c>
      <c r="J21" s="36">
        <f>SUM(J9,J14:J17)/5</f>
        <v>39.74</v>
      </c>
      <c r="K21" s="65">
        <f>SUM(K9,K14:K17)/5</f>
        <v>41.080000000000005</v>
      </c>
      <c r="L21" s="65">
        <f t="shared" ref="L21:AK21" si="3">SUM(L9,L14:L17)/5</f>
        <v>41.260000000000005</v>
      </c>
      <c r="M21" s="65">
        <f t="shared" si="3"/>
        <v>41.18</v>
      </c>
      <c r="N21" s="65">
        <f t="shared" si="3"/>
        <v>41.46</v>
      </c>
      <c r="O21" s="65">
        <f t="shared" si="3"/>
        <v>42</v>
      </c>
      <c r="P21" s="65">
        <f t="shared" si="3"/>
        <v>41.88</v>
      </c>
      <c r="Q21" s="65">
        <f t="shared" si="3"/>
        <v>42.14</v>
      </c>
      <c r="R21" s="65">
        <f t="shared" si="3"/>
        <v>41.320000000000007</v>
      </c>
      <c r="S21" s="65">
        <f t="shared" si="3"/>
        <v>41.7</v>
      </c>
      <c r="T21" s="65">
        <f t="shared" si="3"/>
        <v>41.6</v>
      </c>
      <c r="U21" s="65">
        <f t="shared" si="3"/>
        <v>41.4</v>
      </c>
      <c r="V21" s="65">
        <f t="shared" si="3"/>
        <v>41.220000000000006</v>
      </c>
      <c r="W21" s="65">
        <f t="shared" si="3"/>
        <v>41.14</v>
      </c>
      <c r="X21" s="65">
        <f>SUM(X9,X14:X17)/5</f>
        <v>41.28</v>
      </c>
      <c r="Y21" s="65">
        <f t="shared" si="3"/>
        <v>41.36</v>
      </c>
      <c r="Z21" s="65">
        <f t="shared" si="3"/>
        <v>41.3</v>
      </c>
      <c r="AA21" s="65">
        <f t="shared" si="3"/>
        <v>40.82</v>
      </c>
      <c r="AB21" s="65">
        <f>SUM(AB9,AB14:AB17)/5</f>
        <v>41.56</v>
      </c>
      <c r="AC21" s="65">
        <f t="shared" si="3"/>
        <v>40.739999999999995</v>
      </c>
      <c r="AD21" s="65">
        <f t="shared" si="3"/>
        <v>40.520000000000003</v>
      </c>
      <c r="AE21" s="65">
        <f t="shared" si="3"/>
        <v>40.42</v>
      </c>
      <c r="AF21" s="65">
        <f>SUM(AF9,AF14:AF17)/5</f>
        <v>41.12</v>
      </c>
      <c r="AG21" s="65">
        <f t="shared" si="3"/>
        <v>42.36</v>
      </c>
      <c r="AH21" s="65">
        <f t="shared" si="3"/>
        <v>42.52</v>
      </c>
      <c r="AI21" s="65">
        <f t="shared" si="3"/>
        <v>42.96</v>
      </c>
      <c r="AJ21" s="64">
        <f t="shared" si="3"/>
        <v>43.48</v>
      </c>
      <c r="AK21" s="65">
        <f t="shared" si="3"/>
        <v>43.68</v>
      </c>
    </row>
    <row r="22" spans="2:38" x14ac:dyDescent="0.2">
      <c r="B22" s="53" t="s">
        <v>89</v>
      </c>
      <c r="C22" s="36">
        <f t="shared" ref="C22:AK22" si="4">SUM(C8,C10:C13)/5</f>
        <v>41.36</v>
      </c>
      <c r="D22" s="36">
        <f t="shared" si="4"/>
        <v>41.32</v>
      </c>
      <c r="E22" s="36">
        <f t="shared" si="4"/>
        <v>41.419999999999995</v>
      </c>
      <c r="F22" s="36">
        <f t="shared" si="4"/>
        <v>41.54</v>
      </c>
      <c r="G22" s="36">
        <f t="shared" si="4"/>
        <v>41.52</v>
      </c>
      <c r="H22" s="36">
        <f t="shared" si="4"/>
        <v>41.660000000000004</v>
      </c>
      <c r="I22" s="36">
        <f t="shared" si="4"/>
        <v>41.88</v>
      </c>
      <c r="J22" s="36">
        <f t="shared" si="4"/>
        <v>41.760000000000005</v>
      </c>
      <c r="K22" s="36">
        <f t="shared" si="4"/>
        <v>41.92</v>
      </c>
      <c r="L22" s="36">
        <f t="shared" si="4"/>
        <v>42.12</v>
      </c>
      <c r="M22" s="36">
        <f t="shared" si="4"/>
        <v>42.24</v>
      </c>
      <c r="N22" s="36">
        <f t="shared" si="4"/>
        <v>42.3</v>
      </c>
      <c r="O22" s="36">
        <f t="shared" si="4"/>
        <v>42.58</v>
      </c>
      <c r="P22" s="36">
        <f t="shared" si="4"/>
        <v>42.58</v>
      </c>
      <c r="Q22" s="36">
        <f t="shared" si="4"/>
        <v>42.62</v>
      </c>
      <c r="R22" s="36">
        <f t="shared" si="4"/>
        <v>42.4</v>
      </c>
      <c r="S22" s="36">
        <f t="shared" si="4"/>
        <v>42.780000000000008</v>
      </c>
      <c r="T22" s="36">
        <f t="shared" si="4"/>
        <v>43.12</v>
      </c>
      <c r="U22" s="36">
        <f t="shared" si="4"/>
        <v>43.84</v>
      </c>
      <c r="V22" s="36">
        <f t="shared" si="4"/>
        <v>43.76</v>
      </c>
      <c r="W22" s="36">
        <f t="shared" si="4"/>
        <v>44.06</v>
      </c>
      <c r="X22" s="36">
        <f t="shared" si="4"/>
        <v>44.36</v>
      </c>
      <c r="Y22" s="36">
        <f t="shared" si="4"/>
        <v>43.820000000000007</v>
      </c>
      <c r="Z22" s="36">
        <f t="shared" si="4"/>
        <v>43.959999999999994</v>
      </c>
      <c r="AA22" s="36">
        <f t="shared" si="4"/>
        <v>43.88</v>
      </c>
      <c r="AB22" s="36">
        <f t="shared" si="4"/>
        <v>44.04</v>
      </c>
      <c r="AC22" s="36">
        <f t="shared" si="4"/>
        <v>44.379999999999995</v>
      </c>
      <c r="AD22" s="36">
        <f t="shared" si="4"/>
        <v>44.42</v>
      </c>
      <c r="AE22" s="36">
        <f t="shared" si="4"/>
        <v>44.66</v>
      </c>
      <c r="AF22" s="36">
        <f t="shared" si="4"/>
        <v>44.12</v>
      </c>
      <c r="AG22" s="36">
        <f t="shared" si="4"/>
        <v>44.36</v>
      </c>
      <c r="AH22" s="36">
        <f t="shared" si="4"/>
        <v>44.400000000000006</v>
      </c>
      <c r="AI22" s="36">
        <f t="shared" si="4"/>
        <v>44.819999999999993</v>
      </c>
      <c r="AJ22" s="41">
        <f t="shared" si="4"/>
        <v>44.64</v>
      </c>
      <c r="AK22" s="36">
        <f t="shared" si="4"/>
        <v>44.94</v>
      </c>
    </row>
    <row r="23" spans="2:38" x14ac:dyDescent="0.2">
      <c r="B23" s="53" t="s">
        <v>90</v>
      </c>
      <c r="C23" s="36">
        <f t="shared" ref="C23:AK23" si="5">STDEV(C9,C14:C17)</f>
        <v>3.6887667315784549</v>
      </c>
      <c r="D23" s="36">
        <f t="shared" si="5"/>
        <v>3.8914007760702334</v>
      </c>
      <c r="E23" s="36">
        <f t="shared" si="5"/>
        <v>4.0948748454623116</v>
      </c>
      <c r="F23" s="36">
        <f t="shared" si="5"/>
        <v>4.2008332506777739</v>
      </c>
      <c r="G23" s="36">
        <f t="shared" si="5"/>
        <v>4.1500602405266367</v>
      </c>
      <c r="H23" s="36">
        <f t="shared" si="5"/>
        <v>4.1877201434670885</v>
      </c>
      <c r="I23" s="36">
        <f t="shared" si="5"/>
        <v>3.7359068510871629</v>
      </c>
      <c r="J23" s="36">
        <f t="shared" si="5"/>
        <v>4.7830952321691971</v>
      </c>
      <c r="K23" s="36">
        <f t="shared" si="5"/>
        <v>3.9002564018279613</v>
      </c>
      <c r="L23" s="36">
        <f t="shared" si="5"/>
        <v>3.5168167424533228</v>
      </c>
      <c r="M23" s="36">
        <f t="shared" si="5"/>
        <v>3.6533546228090152</v>
      </c>
      <c r="N23" s="36">
        <f t="shared" si="5"/>
        <v>3.772664840666343</v>
      </c>
      <c r="O23" s="36">
        <f>STDEV(O9,O14:O17)</f>
        <v>3.8470768123342709</v>
      </c>
      <c r="P23" s="36">
        <f t="shared" si="5"/>
        <v>3.6423893257036655</v>
      </c>
      <c r="Q23" s="36">
        <f t="shared" si="5"/>
        <v>4.1470471422447073</v>
      </c>
      <c r="R23" s="36">
        <f t="shared" si="5"/>
        <v>4.2646219058669201</v>
      </c>
      <c r="S23" s="36">
        <f t="shared" si="5"/>
        <v>4.0354677547962137</v>
      </c>
      <c r="T23" s="36">
        <f t="shared" si="5"/>
        <v>4.0230585379782893</v>
      </c>
      <c r="U23" s="36">
        <f t="shared" si="5"/>
        <v>3.5937445652132807</v>
      </c>
      <c r="V23" s="36">
        <f t="shared" si="5"/>
        <v>3.9474042103640707</v>
      </c>
      <c r="W23" s="36">
        <f t="shared" si="5"/>
        <v>3.8513633949550878</v>
      </c>
      <c r="X23" s="36">
        <f t="shared" si="5"/>
        <v>3.7029717795305976</v>
      </c>
      <c r="Y23" s="36">
        <f t="shared" si="5"/>
        <v>3.6253275714064808</v>
      </c>
      <c r="Z23" s="36">
        <f t="shared" si="5"/>
        <v>3.7662979170532962</v>
      </c>
      <c r="AA23" s="36">
        <f t="shared" si="5"/>
        <v>3.4881227042637128</v>
      </c>
      <c r="AB23" s="36">
        <f t="shared" si="5"/>
        <v>3.7219618482730321</v>
      </c>
      <c r="AC23" s="36">
        <f t="shared" si="5"/>
        <v>3.6895799218881264</v>
      </c>
      <c r="AD23" s="36">
        <f t="shared" si="5"/>
        <v>3.6120631223720321</v>
      </c>
      <c r="AE23" s="36">
        <f t="shared" si="5"/>
        <v>3.6079079810882098</v>
      </c>
      <c r="AF23" s="36">
        <f t="shared" si="5"/>
        <v>3.8055223031799459</v>
      </c>
      <c r="AG23" s="36">
        <f t="shared" si="5"/>
        <v>4.1638924097531627</v>
      </c>
      <c r="AH23" s="36">
        <f t="shared" si="5"/>
        <v>4.0616499110583133</v>
      </c>
      <c r="AI23" s="36">
        <f t="shared" si="5"/>
        <v>3.9815825999217953</v>
      </c>
      <c r="AJ23" s="41">
        <f t="shared" si="5"/>
        <v>3.6203590982111131</v>
      </c>
      <c r="AK23" s="36">
        <f t="shared" si="5"/>
        <v>3.6120631223720334</v>
      </c>
    </row>
    <row r="24" spans="2:38" x14ac:dyDescent="0.2">
      <c r="B24" s="53" t="s">
        <v>91</v>
      </c>
      <c r="C24" s="36">
        <f t="shared" ref="C24:AK24" si="6">STDEV(C8,C10:C13)</f>
        <v>4.9369018625044179</v>
      </c>
      <c r="D24" s="36">
        <f t="shared" si="6"/>
        <v>5.0494554161810203</v>
      </c>
      <c r="E24" s="36">
        <f t="shared" si="6"/>
        <v>4.6794230413588309</v>
      </c>
      <c r="F24" s="36">
        <f t="shared" si="6"/>
        <v>4.6241756022019755</v>
      </c>
      <c r="G24" s="36">
        <f t="shared" si="6"/>
        <v>4.4667661680459609</v>
      </c>
      <c r="H24" s="36">
        <f t="shared" si="6"/>
        <v>4.8875351661138424</v>
      </c>
      <c r="I24" s="36">
        <f t="shared" si="6"/>
        <v>4.9251395919303711</v>
      </c>
      <c r="J24" s="36">
        <f t="shared" si="6"/>
        <v>4.922702509800863</v>
      </c>
      <c r="K24" s="36">
        <f t="shared" si="6"/>
        <v>4.7599369743725859</v>
      </c>
      <c r="L24" s="36">
        <f t="shared" si="6"/>
        <v>4.6585405439901457</v>
      </c>
      <c r="M24" s="36">
        <f t="shared" si="6"/>
        <v>4.6225534069386383</v>
      </c>
      <c r="N24" s="36">
        <f t="shared" si="6"/>
        <v>4.4961094292732682</v>
      </c>
      <c r="O24" s="36">
        <f>STDEV(O8,O10:O13)</f>
        <v>4.3031383895942756</v>
      </c>
      <c r="P24" s="36">
        <f t="shared" si="6"/>
        <v>4.4178048847815798</v>
      </c>
      <c r="Q24" s="36">
        <f t="shared" si="6"/>
        <v>4.3441915243230254</v>
      </c>
      <c r="R24" s="36">
        <f t="shared" si="6"/>
        <v>4.8228622207150202</v>
      </c>
      <c r="S24" s="36">
        <f t="shared" si="6"/>
        <v>4.6359465052996462</v>
      </c>
      <c r="T24" s="36">
        <f t="shared" si="6"/>
        <v>4.5350854457220544</v>
      </c>
      <c r="U24" s="36">
        <f t="shared" si="6"/>
        <v>4.662938987376954</v>
      </c>
      <c r="V24" s="36">
        <f t="shared" si="6"/>
        <v>4.6971267813419715</v>
      </c>
      <c r="W24" s="36">
        <f t="shared" si="6"/>
        <v>4.8159111287481196</v>
      </c>
      <c r="X24" s="36">
        <f t="shared" si="6"/>
        <v>4.6543528014107389</v>
      </c>
      <c r="Y24" s="36">
        <f t="shared" si="6"/>
        <v>4.5063288828047163</v>
      </c>
      <c r="Z24" s="36">
        <f t="shared" si="6"/>
        <v>4.3241184072594487</v>
      </c>
      <c r="AA24" s="36">
        <f t="shared" si="6"/>
        <v>4.5427964955520519</v>
      </c>
      <c r="AB24" s="36">
        <f t="shared" si="6"/>
        <v>4.4105555205665423</v>
      </c>
      <c r="AC24" s="36">
        <f t="shared" si="6"/>
        <v>4.2616898056991426</v>
      </c>
      <c r="AD24" s="36">
        <f t="shared" si="6"/>
        <v>4.1823438404798798</v>
      </c>
      <c r="AE24" s="36">
        <f t="shared" si="6"/>
        <v>4.1222566635278781</v>
      </c>
      <c r="AF24" s="36">
        <f t="shared" si="6"/>
        <v>4.2517055401332771</v>
      </c>
      <c r="AG24" s="36">
        <f t="shared" si="6"/>
        <v>4.6661547338252714</v>
      </c>
      <c r="AH24" s="36">
        <f t="shared" si="6"/>
        <v>4.8316663792112129</v>
      </c>
      <c r="AI24" s="36">
        <f t="shared" si="6"/>
        <v>4.5273612623690624</v>
      </c>
      <c r="AJ24" s="41">
        <f t="shared" si="6"/>
        <v>5.0267285584165009</v>
      </c>
      <c r="AK24" s="36">
        <f t="shared" si="6"/>
        <v>4.8086380608234593</v>
      </c>
    </row>
    <row r="25" spans="2:38" x14ac:dyDescent="0.2">
      <c r="B25" s="53" t="s">
        <v>92</v>
      </c>
      <c r="C25" s="36">
        <f t="shared" ref="C25:G26" si="7">C23/SQRT(10)</f>
        <v>1.1664904628842876</v>
      </c>
      <c r="D25" s="36">
        <f t="shared" si="7"/>
        <v>1.2305689740928791</v>
      </c>
      <c r="E25" s="36">
        <f t="shared" si="7"/>
        <v>1.2949131244990912</v>
      </c>
      <c r="F25" s="36">
        <f t="shared" si="7"/>
        <v>1.3284201142710836</v>
      </c>
      <c r="G25" s="36">
        <f t="shared" si="7"/>
        <v>1.3123642786970393</v>
      </c>
      <c r="H25" s="36">
        <f>H23/SQRT(10)</f>
        <v>1.3242733856723095</v>
      </c>
      <c r="I25" s="36">
        <f>I23/SQRT(10)</f>
        <v>1.181397477566293</v>
      </c>
      <c r="J25" s="36">
        <f t="shared" ref="J25:AK26" si="8">J23/SQRT(10)</f>
        <v>1.5125475199146539</v>
      </c>
      <c r="K25" s="36">
        <f t="shared" si="8"/>
        <v>1.2333693688429268</v>
      </c>
      <c r="L25" s="36">
        <f t="shared" si="8"/>
        <v>1.1121151019566275</v>
      </c>
      <c r="M25" s="36">
        <f t="shared" si="8"/>
        <v>1.1552921708381825</v>
      </c>
      <c r="N25" s="36">
        <f t="shared" si="8"/>
        <v>1.1930213744941873</v>
      </c>
      <c r="O25" s="36">
        <f t="shared" si="8"/>
        <v>1.2165525060596445</v>
      </c>
      <c r="P25" s="36">
        <f t="shared" si="8"/>
        <v>1.1518246394308467</v>
      </c>
      <c r="Q25" s="36">
        <f t="shared" si="8"/>
        <v>1.3114114533585557</v>
      </c>
      <c r="R25" s="36">
        <f t="shared" si="8"/>
        <v>1.3485918581987657</v>
      </c>
      <c r="S25" s="36">
        <f t="shared" si="8"/>
        <v>1.2761269529321912</v>
      </c>
      <c r="T25" s="36">
        <f t="shared" si="8"/>
        <v>1.2722028140198405</v>
      </c>
      <c r="U25" s="36">
        <f t="shared" si="8"/>
        <v>1.1364418154925482</v>
      </c>
      <c r="V25" s="36">
        <f t="shared" si="8"/>
        <v>1.2482788150088902</v>
      </c>
      <c r="W25" s="36">
        <f t="shared" si="8"/>
        <v>1.2179080425056721</v>
      </c>
      <c r="X25" s="36">
        <f t="shared" si="8"/>
        <v>1.1709824934643558</v>
      </c>
      <c r="Y25" s="36">
        <f t="shared" si="8"/>
        <v>1.1464292389851198</v>
      </c>
      <c r="Z25" s="36">
        <f t="shared" si="8"/>
        <v>1.1910079764636337</v>
      </c>
      <c r="AA25" s="36">
        <f t="shared" si="8"/>
        <v>1.1030412503619254</v>
      </c>
      <c r="AB25" s="36">
        <f t="shared" si="8"/>
        <v>1.176987680479282</v>
      </c>
      <c r="AC25" s="36">
        <f t="shared" si="8"/>
        <v>1.1667476162392616</v>
      </c>
      <c r="AD25" s="36">
        <f t="shared" si="8"/>
        <v>1.1422346518995119</v>
      </c>
      <c r="AE25" s="36">
        <f t="shared" si="8"/>
        <v>1.1409206808538446</v>
      </c>
      <c r="AF25" s="36">
        <f t="shared" si="8"/>
        <v>1.2034118164618461</v>
      </c>
      <c r="AG25" s="36">
        <f t="shared" si="8"/>
        <v>1.3167383946707105</v>
      </c>
      <c r="AH25" s="36">
        <f t="shared" si="8"/>
        <v>1.2844064777164588</v>
      </c>
      <c r="AI25" s="36">
        <f t="shared" si="8"/>
        <v>1.2590869707847827</v>
      </c>
      <c r="AJ25" s="41">
        <f t="shared" si="8"/>
        <v>1.1448580698060342</v>
      </c>
      <c r="AK25" s="36">
        <f t="shared" si="8"/>
        <v>1.1422346518995123</v>
      </c>
    </row>
    <row r="26" spans="2:38" x14ac:dyDescent="0.2">
      <c r="B26" s="53" t="s">
        <v>93</v>
      </c>
      <c r="C26" s="36">
        <f t="shared" si="7"/>
        <v>1.5611854470241384</v>
      </c>
      <c r="D26" s="36">
        <f t="shared" si="7"/>
        <v>1.5967780058605465</v>
      </c>
      <c r="E26" s="36">
        <f t="shared" si="7"/>
        <v>1.4797634946166205</v>
      </c>
      <c r="F26" s="36">
        <f t="shared" si="7"/>
        <v>1.4622927203538969</v>
      </c>
      <c r="G26" s="36">
        <f t="shared" si="7"/>
        <v>1.4125154866407659</v>
      </c>
      <c r="H26" s="36">
        <f>H24/SQRT(10)</f>
        <v>1.5455743269089153</v>
      </c>
      <c r="I26" s="36">
        <f>I24/SQRT(10)</f>
        <v>1.5574658904772221</v>
      </c>
      <c r="J26" s="36">
        <f t="shared" si="8"/>
        <v>1.5566952174398081</v>
      </c>
      <c r="K26" s="36">
        <f t="shared" si="8"/>
        <v>1.5052242357867895</v>
      </c>
      <c r="L26" s="36">
        <f t="shared" si="8"/>
        <v>1.4731598691248686</v>
      </c>
      <c r="M26" s="36">
        <f t="shared" si="8"/>
        <v>1.4617797371697285</v>
      </c>
      <c r="N26" s="36">
        <f t="shared" si="8"/>
        <v>1.4217946405863258</v>
      </c>
      <c r="O26" s="36">
        <f t="shared" si="8"/>
        <v>1.3607718398026913</v>
      </c>
      <c r="P26" s="36">
        <f t="shared" si="8"/>
        <v>1.397032569412753</v>
      </c>
      <c r="Q26" s="36">
        <f t="shared" si="8"/>
        <v>1.373753980885952</v>
      </c>
      <c r="R26" s="36">
        <f t="shared" si="8"/>
        <v>1.5251229458637168</v>
      </c>
      <c r="S26" s="36">
        <f t="shared" si="8"/>
        <v>1.4660150067444739</v>
      </c>
      <c r="T26" s="36">
        <f t="shared" si="8"/>
        <v>1.434119939196161</v>
      </c>
      <c r="U26" s="36">
        <f t="shared" si="8"/>
        <v>1.4745507790510306</v>
      </c>
      <c r="V26" s="36">
        <f t="shared" si="8"/>
        <v>1.4853619087616319</v>
      </c>
      <c r="W26" s="36">
        <f t="shared" si="8"/>
        <v>1.5229248175796462</v>
      </c>
      <c r="X26" s="36">
        <f t="shared" si="8"/>
        <v>1.4718355886443293</v>
      </c>
      <c r="Y26" s="36">
        <f t="shared" si="8"/>
        <v>1.4250263155464884</v>
      </c>
      <c r="Z26" s="36">
        <f t="shared" si="8"/>
        <v>1.3674063039199429</v>
      </c>
      <c r="AA26" s="36">
        <f t="shared" si="8"/>
        <v>1.4365583872575456</v>
      </c>
      <c r="AB26" s="36">
        <f t="shared" si="8"/>
        <v>1.3947401191619893</v>
      </c>
      <c r="AC26" s="36">
        <f t="shared" si="8"/>
        <v>1.3476646467129718</v>
      </c>
      <c r="AD26" s="36">
        <f t="shared" si="8"/>
        <v>1.3225732493892348</v>
      </c>
      <c r="AE26" s="36">
        <f t="shared" si="8"/>
        <v>1.3035720156554447</v>
      </c>
      <c r="AF26" s="36">
        <f t="shared" si="8"/>
        <v>1.3445073447177593</v>
      </c>
      <c r="AG26" s="36">
        <f t="shared" si="8"/>
        <v>1.4755676873664585</v>
      </c>
      <c r="AH26" s="36">
        <f t="shared" si="8"/>
        <v>1.5279070652366258</v>
      </c>
      <c r="AI26" s="36">
        <f t="shared" si="8"/>
        <v>1.4316773379501397</v>
      </c>
      <c r="AJ26" s="41">
        <f t="shared" si="8"/>
        <v>1.5895911424010902</v>
      </c>
      <c r="AK26" s="36">
        <f t="shared" si="8"/>
        <v>1.5206248715577422</v>
      </c>
    </row>
    <row r="27" spans="2:38" x14ac:dyDescent="0.2">
      <c r="C27" s="82" t="s">
        <v>105</v>
      </c>
      <c r="D27" s="82"/>
      <c r="E27" s="82"/>
      <c r="F27" s="82"/>
      <c r="G27" s="82"/>
      <c r="H27" s="83"/>
      <c r="I27" s="83"/>
      <c r="J27" s="84" t="s">
        <v>106</v>
      </c>
      <c r="K27" s="84"/>
      <c r="L27" s="84"/>
      <c r="M27" s="84"/>
      <c r="N27" s="84"/>
      <c r="O27" s="84"/>
      <c r="P27" s="85" t="s">
        <v>107</v>
      </c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36"/>
      <c r="AF27" s="36"/>
      <c r="AG27" s="36"/>
      <c r="AH27" s="36"/>
      <c r="AI27" s="36"/>
      <c r="AJ27" s="41"/>
      <c r="AK27" s="36"/>
    </row>
    <row r="29" spans="2:38" x14ac:dyDescent="0.2">
      <c r="B29" s="23" t="s">
        <v>96</v>
      </c>
      <c r="C29" s="23" t="s">
        <v>95</v>
      </c>
      <c r="D29" s="2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2:38" x14ac:dyDescent="0.2">
      <c r="B30" s="23"/>
      <c r="C30" s="58" t="s">
        <v>97</v>
      </c>
      <c r="D30" s="23"/>
      <c r="J30" s="12"/>
    </row>
    <row r="31" spans="2:38" x14ac:dyDescent="0.2">
      <c r="J31" s="12"/>
    </row>
    <row r="32" spans="2:38" x14ac:dyDescent="0.2">
      <c r="J32" s="12"/>
    </row>
    <row r="33" spans="10:10" x14ac:dyDescent="0.2">
      <c r="J33" s="12"/>
    </row>
    <row r="34" spans="10:10" x14ac:dyDescent="0.2">
      <c r="J34" s="12"/>
    </row>
    <row r="35" spans="10:10" x14ac:dyDescent="0.2">
      <c r="J35" s="12"/>
    </row>
    <row r="36" spans="10:10" x14ac:dyDescent="0.2">
      <c r="J36" s="12"/>
    </row>
    <row r="37" spans="10:10" x14ac:dyDescent="0.2">
      <c r="J37" s="12"/>
    </row>
    <row r="38" spans="10:10" x14ac:dyDescent="0.2">
      <c r="J38" s="12"/>
    </row>
    <row r="39" spans="10:10" x14ac:dyDescent="0.2">
      <c r="J39" s="12"/>
    </row>
    <row r="40" spans="10:10" x14ac:dyDescent="0.2">
      <c r="J40" s="12"/>
    </row>
    <row r="41" spans="10:10" x14ac:dyDescent="0.2">
      <c r="J41" s="12"/>
    </row>
    <row r="42" spans="10:10" x14ac:dyDescent="0.2">
      <c r="J42" s="12"/>
    </row>
    <row r="43" spans="10:10" x14ac:dyDescent="0.2">
      <c r="J43" s="12"/>
    </row>
    <row r="44" spans="10:10" x14ac:dyDescent="0.2">
      <c r="J44" s="12"/>
    </row>
    <row r="45" spans="10:10" x14ac:dyDescent="0.2">
      <c r="J45" s="12"/>
    </row>
    <row r="46" spans="10:10" x14ac:dyDescent="0.2">
      <c r="J46" s="12"/>
    </row>
    <row r="47" spans="10:10" x14ac:dyDescent="0.2">
      <c r="J47" s="12"/>
    </row>
    <row r="48" spans="10:10" x14ac:dyDescent="0.2">
      <c r="J48" s="12"/>
    </row>
    <row r="49" spans="10:10" x14ac:dyDescent="0.2">
      <c r="J49" s="12"/>
    </row>
    <row r="50" spans="10:10" x14ac:dyDescent="0.2">
      <c r="J50" s="12"/>
    </row>
    <row r="51" spans="10:10" x14ac:dyDescent="0.2">
      <c r="J51" s="12"/>
    </row>
    <row r="52" spans="10:10" x14ac:dyDescent="0.2">
      <c r="J52" s="12"/>
    </row>
    <row r="53" spans="10:10" x14ac:dyDescent="0.2">
      <c r="J53" s="12"/>
    </row>
    <row r="54" spans="10:10" x14ac:dyDescent="0.2">
      <c r="J54" s="12"/>
    </row>
    <row r="55" spans="10:10" x14ac:dyDescent="0.2">
      <c r="J55" s="12"/>
    </row>
    <row r="56" spans="10:10" x14ac:dyDescent="0.2">
      <c r="J56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A055-E259-FA42-87E1-186BBAEBEA2D}">
  <dimension ref="B2:M19"/>
  <sheetViews>
    <sheetView workbookViewId="0">
      <selection activeCell="H16" sqref="H16"/>
    </sheetView>
  </sheetViews>
  <sheetFormatPr baseColWidth="10" defaultRowHeight="16" x14ac:dyDescent="0.2"/>
  <cols>
    <col min="2" max="2" width="24" bestFit="1" customWidth="1"/>
    <col min="3" max="3" width="15" bestFit="1" customWidth="1"/>
    <col min="4" max="4" width="13.1640625" bestFit="1" customWidth="1"/>
    <col min="5" max="5" width="17.6640625" bestFit="1" customWidth="1"/>
    <col min="9" max="9" width="15.1640625" bestFit="1" customWidth="1"/>
    <col min="13" max="13" width="19.1640625" bestFit="1" customWidth="1"/>
  </cols>
  <sheetData>
    <row r="2" spans="2:13" x14ac:dyDescent="0.2">
      <c r="B2" s="21" t="s">
        <v>110</v>
      </c>
      <c r="C2" s="21" t="s">
        <v>248</v>
      </c>
      <c r="D2" s="21" t="s">
        <v>35</v>
      </c>
    </row>
    <row r="3" spans="2:13" x14ac:dyDescent="0.2">
      <c r="B3" s="21" t="s">
        <v>109</v>
      </c>
      <c r="C3" s="21"/>
      <c r="D3" s="21" t="s">
        <v>94</v>
      </c>
    </row>
    <row r="4" spans="2:13" x14ac:dyDescent="0.2">
      <c r="B4" s="21" t="s">
        <v>10</v>
      </c>
      <c r="C4" s="21" t="s">
        <v>32</v>
      </c>
      <c r="D4" s="21"/>
    </row>
    <row r="5" spans="2:13" x14ac:dyDescent="0.2">
      <c r="B5" s="95" t="s">
        <v>29</v>
      </c>
      <c r="C5" s="95" t="s">
        <v>6</v>
      </c>
      <c r="D5" s="96"/>
    </row>
    <row r="7" spans="2:13" x14ac:dyDescent="0.2">
      <c r="B7" s="2"/>
      <c r="C7" s="2"/>
      <c r="D7" s="2"/>
      <c r="E7" s="2" t="s">
        <v>111</v>
      </c>
      <c r="F7" s="2"/>
      <c r="G7" s="2"/>
      <c r="H7" s="2"/>
      <c r="I7" s="2" t="s">
        <v>112</v>
      </c>
      <c r="J7" s="2"/>
      <c r="K7" s="2"/>
      <c r="L7" s="2"/>
      <c r="M7" s="2" t="s">
        <v>113</v>
      </c>
    </row>
    <row r="8" spans="2:13" x14ac:dyDescent="0.2">
      <c r="B8" s="10" t="s">
        <v>114</v>
      </c>
      <c r="C8" s="16" t="s">
        <v>9</v>
      </c>
      <c r="D8" s="10" t="s">
        <v>114</v>
      </c>
      <c r="E8" s="16" t="s">
        <v>9</v>
      </c>
      <c r="F8" s="10" t="s">
        <v>114</v>
      </c>
      <c r="G8" s="16" t="s">
        <v>9</v>
      </c>
      <c r="H8" s="10" t="s">
        <v>114</v>
      </c>
      <c r="I8" s="16" t="s">
        <v>9</v>
      </c>
      <c r="J8" s="10" t="s">
        <v>114</v>
      </c>
      <c r="K8" s="16" t="s">
        <v>9</v>
      </c>
      <c r="L8" s="10" t="s">
        <v>114</v>
      </c>
      <c r="M8" s="16" t="s">
        <v>9</v>
      </c>
    </row>
    <row r="9" spans="2:13" x14ac:dyDescent="0.2">
      <c r="B9" s="2">
        <v>1</v>
      </c>
      <c r="C9" s="94">
        <v>0.3</v>
      </c>
      <c r="D9" s="2">
        <v>2</v>
      </c>
      <c r="E9" s="182">
        <v>1.6</v>
      </c>
      <c r="F9" s="183">
        <v>1</v>
      </c>
      <c r="G9" s="182">
        <v>1.4</v>
      </c>
      <c r="H9" s="183">
        <v>2</v>
      </c>
      <c r="I9" s="182">
        <v>-1.6</v>
      </c>
      <c r="J9" s="183">
        <v>1</v>
      </c>
      <c r="K9" s="182">
        <v>0.3</v>
      </c>
      <c r="L9" s="183">
        <v>2</v>
      </c>
      <c r="M9" s="182">
        <v>4.3</v>
      </c>
    </row>
    <row r="10" spans="2:13" x14ac:dyDescent="0.2">
      <c r="B10" s="2">
        <v>3</v>
      </c>
      <c r="C10" s="94">
        <v>0.4</v>
      </c>
      <c r="D10" s="2">
        <v>7</v>
      </c>
      <c r="E10" s="182">
        <v>1.5</v>
      </c>
      <c r="F10" s="183">
        <v>3</v>
      </c>
      <c r="G10" s="182">
        <v>0.3</v>
      </c>
      <c r="H10" s="183">
        <v>7</v>
      </c>
      <c r="I10" s="182">
        <v>-3.5</v>
      </c>
      <c r="J10" s="183">
        <v>3</v>
      </c>
      <c r="K10" s="182">
        <v>1.3</v>
      </c>
      <c r="L10" s="183">
        <v>7</v>
      </c>
      <c r="M10" s="182">
        <v>2.8</v>
      </c>
    </row>
    <row r="11" spans="2:13" x14ac:dyDescent="0.2">
      <c r="B11" s="2">
        <v>4</v>
      </c>
      <c r="C11" s="94">
        <v>0.4</v>
      </c>
      <c r="D11" s="2">
        <v>8</v>
      </c>
      <c r="E11" s="184" t="s">
        <v>249</v>
      </c>
      <c r="F11" s="183">
        <v>4</v>
      </c>
      <c r="G11" s="182">
        <v>2.8</v>
      </c>
      <c r="H11" s="183">
        <v>8</v>
      </c>
      <c r="I11" s="182">
        <v>-1.5</v>
      </c>
      <c r="J11" s="183">
        <v>4</v>
      </c>
      <c r="K11" s="182">
        <v>1.1000000000000001</v>
      </c>
      <c r="L11" s="183">
        <v>8</v>
      </c>
      <c r="M11" s="182">
        <v>2.5</v>
      </c>
    </row>
    <row r="12" spans="2:13" x14ac:dyDescent="0.2">
      <c r="B12" s="2">
        <v>5</v>
      </c>
      <c r="C12" s="94">
        <v>1.7</v>
      </c>
      <c r="D12" s="2">
        <v>9</v>
      </c>
      <c r="E12" s="182">
        <v>0.1</v>
      </c>
      <c r="F12" s="183">
        <v>5</v>
      </c>
      <c r="G12" s="182">
        <v>1.8</v>
      </c>
      <c r="H12" s="183">
        <v>9</v>
      </c>
      <c r="I12" s="182">
        <v>-1.4</v>
      </c>
      <c r="J12" s="183">
        <v>5</v>
      </c>
      <c r="K12" s="182">
        <v>-1.4</v>
      </c>
      <c r="L12" s="183">
        <v>9</v>
      </c>
      <c r="M12" s="182">
        <v>2.2999999999999998</v>
      </c>
    </row>
    <row r="13" spans="2:13" x14ac:dyDescent="0.2">
      <c r="B13" s="2">
        <v>6</v>
      </c>
      <c r="C13" s="94">
        <v>1.3</v>
      </c>
      <c r="D13" s="2">
        <v>10</v>
      </c>
      <c r="E13" s="182">
        <v>0.2</v>
      </c>
      <c r="F13" s="183">
        <v>6</v>
      </c>
      <c r="G13" s="182">
        <v>4.0999999999999996</v>
      </c>
      <c r="H13" s="183">
        <v>10</v>
      </c>
      <c r="I13" s="182">
        <v>-1.6</v>
      </c>
      <c r="J13" s="183">
        <v>6</v>
      </c>
      <c r="K13" s="182">
        <v>0.1</v>
      </c>
      <c r="L13" s="183">
        <v>10</v>
      </c>
      <c r="M13" s="182">
        <v>2.4</v>
      </c>
    </row>
    <row r="15" spans="2:13" x14ac:dyDescent="0.2">
      <c r="C15" s="12"/>
      <c r="D15" s="12"/>
      <c r="E15" s="12"/>
      <c r="F15" s="12"/>
      <c r="G15" s="12"/>
      <c r="H15" s="12"/>
    </row>
    <row r="16" spans="2:13" x14ac:dyDescent="0.2">
      <c r="C16" s="12"/>
      <c r="D16" s="12"/>
      <c r="E16" s="12"/>
      <c r="F16" s="12"/>
      <c r="G16" s="12"/>
      <c r="H16" s="12"/>
    </row>
    <row r="17" spans="3:8" x14ac:dyDescent="0.2">
      <c r="C17" s="12"/>
      <c r="D17" s="20"/>
      <c r="E17" s="12"/>
      <c r="F17" s="12"/>
      <c r="G17" s="12"/>
      <c r="H17" s="12"/>
    </row>
    <row r="18" spans="3:8" x14ac:dyDescent="0.2">
      <c r="C18" s="12"/>
      <c r="D18" s="12"/>
      <c r="E18" s="12"/>
      <c r="F18" s="12"/>
      <c r="G18" s="12"/>
      <c r="H18" s="12"/>
    </row>
    <row r="19" spans="3:8" x14ac:dyDescent="0.2">
      <c r="C19" s="12"/>
      <c r="D19" s="12"/>
      <c r="E19" s="12"/>
      <c r="F19" s="12"/>
      <c r="G19" s="12"/>
      <c r="H19" s="1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AEE2-9CC0-1545-A81C-7476CBF651EE}">
  <dimension ref="B4:O22"/>
  <sheetViews>
    <sheetView topLeftCell="A3" workbookViewId="0">
      <selection activeCell="D19" sqref="D19"/>
    </sheetView>
  </sheetViews>
  <sheetFormatPr baseColWidth="10" defaultRowHeight="16" x14ac:dyDescent="0.2"/>
  <cols>
    <col min="2" max="2" width="14" bestFit="1" customWidth="1"/>
    <col min="3" max="3" width="40.5" bestFit="1" customWidth="1"/>
    <col min="4" max="4" width="24.33203125" bestFit="1" customWidth="1"/>
  </cols>
  <sheetData>
    <row r="4" spans="2:15" x14ac:dyDescent="0.2">
      <c r="B4" s="10" t="s">
        <v>11</v>
      </c>
      <c r="C4" s="10" t="s">
        <v>109</v>
      </c>
      <c r="D4" s="10" t="s">
        <v>21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2">
      <c r="B5" s="10" t="s">
        <v>13</v>
      </c>
      <c r="C5" s="10" t="s">
        <v>245</v>
      </c>
      <c r="D5" s="10" t="s">
        <v>246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2">
      <c r="B6" s="10"/>
      <c r="C6" s="10"/>
      <c r="D6" s="10" t="s">
        <v>247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x14ac:dyDescent="0.2">
      <c r="B7" s="181"/>
      <c r="C7" s="10"/>
      <c r="D7" s="181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x14ac:dyDescent="0.2">
      <c r="B8" s="3"/>
      <c r="C8" s="3"/>
      <c r="D8" s="2"/>
      <c r="E8" s="2"/>
      <c r="F8" s="2"/>
      <c r="G8" s="2" t="s">
        <v>63</v>
      </c>
      <c r="H8" s="3"/>
      <c r="I8" s="2"/>
      <c r="J8" s="2"/>
      <c r="K8" s="2" t="s">
        <v>70</v>
      </c>
      <c r="L8" s="3"/>
      <c r="M8" s="2"/>
      <c r="N8" s="2"/>
      <c r="O8" s="2" t="s">
        <v>84</v>
      </c>
    </row>
    <row r="9" spans="2:15" x14ac:dyDescent="0.2">
      <c r="B9" s="2" t="s">
        <v>19</v>
      </c>
      <c r="C9" s="3" t="s">
        <v>49</v>
      </c>
      <c r="D9" s="5" t="s">
        <v>6</v>
      </c>
      <c r="E9" s="174" t="s">
        <v>20</v>
      </c>
      <c r="F9" s="2" t="s">
        <v>30</v>
      </c>
      <c r="G9" s="2" t="s">
        <v>242</v>
      </c>
      <c r="H9" s="5" t="s">
        <v>6</v>
      </c>
      <c r="I9" s="174" t="s">
        <v>20</v>
      </c>
      <c r="J9" s="2" t="s">
        <v>30</v>
      </c>
      <c r="K9" s="2" t="s">
        <v>242</v>
      </c>
      <c r="L9" s="5" t="s">
        <v>6</v>
      </c>
      <c r="M9" s="174" t="s">
        <v>20</v>
      </c>
      <c r="N9" s="2" t="s">
        <v>30</v>
      </c>
      <c r="O9" s="2" t="s">
        <v>242</v>
      </c>
    </row>
    <row r="10" spans="2:15" x14ac:dyDescent="0.2">
      <c r="B10" s="2" t="s">
        <v>21</v>
      </c>
      <c r="C10" s="3"/>
      <c r="D10" s="3"/>
      <c r="E10" s="175"/>
      <c r="F10" s="3"/>
      <c r="G10" s="2"/>
      <c r="H10" s="3"/>
      <c r="I10" s="3"/>
      <c r="J10" s="3"/>
      <c r="K10" s="2"/>
      <c r="L10" s="3"/>
      <c r="M10" s="3"/>
      <c r="N10" s="3"/>
      <c r="O10" s="2"/>
    </row>
    <row r="11" spans="2:15" x14ac:dyDescent="0.2">
      <c r="B11" s="2" t="s">
        <v>21</v>
      </c>
      <c r="C11" s="176">
        <v>11</v>
      </c>
      <c r="D11" s="3">
        <v>48.2</v>
      </c>
      <c r="E11" s="175">
        <v>67.56</v>
      </c>
      <c r="F11" s="3">
        <v>65.36</v>
      </c>
      <c r="G11" s="94">
        <f>E11-F11</f>
        <v>2.2000000000000028</v>
      </c>
      <c r="H11" s="177">
        <v>49.9</v>
      </c>
      <c r="I11" s="3">
        <v>56.73</v>
      </c>
      <c r="J11" s="3">
        <v>54.099999999999994</v>
      </c>
      <c r="K11" s="94">
        <f>I11-J11</f>
        <v>2.6300000000000026</v>
      </c>
      <c r="L11" s="3">
        <v>50</v>
      </c>
      <c r="M11" s="3">
        <v>57.44</v>
      </c>
      <c r="N11" s="180">
        <v>54.73</v>
      </c>
      <c r="O11" s="94">
        <f>M11-N11</f>
        <v>2.7100000000000009</v>
      </c>
    </row>
    <row r="12" spans="2:15" x14ac:dyDescent="0.2">
      <c r="B12" s="2" t="s">
        <v>21</v>
      </c>
      <c r="C12" s="176">
        <v>12</v>
      </c>
      <c r="D12" s="3">
        <v>37.9</v>
      </c>
      <c r="E12" s="175">
        <v>73.45</v>
      </c>
      <c r="F12" s="3">
        <v>71.320000000000007</v>
      </c>
      <c r="G12" s="94">
        <f t="shared" ref="G12:G20" si="0">E12-F12</f>
        <v>2.1299999999999955</v>
      </c>
      <c r="H12" s="177">
        <v>36.200000000000003</v>
      </c>
      <c r="I12" s="3">
        <v>62.22</v>
      </c>
      <c r="J12" s="3">
        <v>60.03</v>
      </c>
      <c r="K12" s="94">
        <f t="shared" ref="K12:K20" si="1">I12-J12</f>
        <v>2.1899999999999977</v>
      </c>
      <c r="L12" s="3">
        <v>40.1</v>
      </c>
      <c r="M12" s="3">
        <v>62.24</v>
      </c>
      <c r="N12" s="180">
        <v>59.74</v>
      </c>
      <c r="O12" s="94">
        <f t="shared" ref="O12:O20" si="2">M12-N12</f>
        <v>2.5</v>
      </c>
    </row>
    <row r="13" spans="2:15" x14ac:dyDescent="0.2">
      <c r="B13" s="2" t="s">
        <v>21</v>
      </c>
      <c r="C13" s="176">
        <v>13</v>
      </c>
      <c r="D13" s="3">
        <v>45.2</v>
      </c>
      <c r="E13" s="175">
        <v>65.209999999999994</v>
      </c>
      <c r="F13" s="3">
        <v>62.629999999999995</v>
      </c>
      <c r="G13" s="94">
        <f t="shared" si="0"/>
        <v>2.5799999999999983</v>
      </c>
      <c r="H13" s="177">
        <v>46.4</v>
      </c>
      <c r="I13" s="3">
        <v>64.510000000000005</v>
      </c>
      <c r="J13" s="3">
        <v>62.230000000000004</v>
      </c>
      <c r="K13" s="94">
        <f t="shared" si="1"/>
        <v>2.2800000000000011</v>
      </c>
      <c r="L13" s="3">
        <v>46.4</v>
      </c>
      <c r="M13" s="3">
        <v>57.78</v>
      </c>
      <c r="N13" s="180">
        <v>55.370000000000005</v>
      </c>
      <c r="O13" s="94">
        <f t="shared" si="2"/>
        <v>2.4099999999999966</v>
      </c>
    </row>
    <row r="14" spans="2:15" x14ac:dyDescent="0.2">
      <c r="B14" s="2" t="s">
        <v>21</v>
      </c>
      <c r="C14" s="176">
        <v>14</v>
      </c>
      <c r="D14" s="3">
        <v>41.1</v>
      </c>
      <c r="E14" s="175">
        <v>58.78</v>
      </c>
      <c r="F14" s="3">
        <v>56.18</v>
      </c>
      <c r="G14" s="94">
        <f t="shared" si="0"/>
        <v>2.6000000000000014</v>
      </c>
      <c r="H14" s="177">
        <v>41.4</v>
      </c>
      <c r="I14" s="3">
        <v>63.33</v>
      </c>
      <c r="J14" s="3">
        <v>61.01</v>
      </c>
      <c r="K14" s="94">
        <f t="shared" si="1"/>
        <v>2.3200000000000003</v>
      </c>
      <c r="L14" s="3">
        <v>44.6</v>
      </c>
      <c r="M14" s="3">
        <v>60.04</v>
      </c>
      <c r="N14" s="180">
        <v>57.64</v>
      </c>
      <c r="O14" s="94">
        <f t="shared" si="2"/>
        <v>2.3999999999999986</v>
      </c>
    </row>
    <row r="15" spans="2:15" x14ac:dyDescent="0.2">
      <c r="B15" s="2" t="s">
        <v>19</v>
      </c>
      <c r="C15" s="176">
        <v>15</v>
      </c>
      <c r="D15" s="3">
        <v>36.9</v>
      </c>
      <c r="E15" s="175">
        <v>66.790000000000006</v>
      </c>
      <c r="F15" s="3">
        <v>64.410000000000011</v>
      </c>
      <c r="G15" s="94">
        <f t="shared" si="0"/>
        <v>2.3799999999999955</v>
      </c>
      <c r="H15" s="177">
        <v>37.6</v>
      </c>
      <c r="I15" s="3">
        <v>67.72</v>
      </c>
      <c r="J15" s="3">
        <v>65.429999999999993</v>
      </c>
      <c r="K15" s="94">
        <f t="shared" si="1"/>
        <v>2.2900000000000063</v>
      </c>
      <c r="L15" s="3">
        <v>36.4</v>
      </c>
      <c r="M15" s="3">
        <v>65.55</v>
      </c>
      <c r="N15" s="180">
        <v>63.239999999999995</v>
      </c>
      <c r="O15" s="94">
        <f t="shared" si="2"/>
        <v>2.3100000000000023</v>
      </c>
    </row>
    <row r="16" spans="2:15" x14ac:dyDescent="0.2">
      <c r="B16" s="2" t="s">
        <v>21</v>
      </c>
      <c r="C16" s="176">
        <v>16</v>
      </c>
      <c r="D16" s="3">
        <v>41.5</v>
      </c>
      <c r="E16" s="175">
        <v>62.34</v>
      </c>
      <c r="F16" s="3">
        <v>60.230000000000004</v>
      </c>
      <c r="G16" s="94">
        <f t="shared" si="0"/>
        <v>2.1099999999999994</v>
      </c>
      <c r="H16" s="177">
        <v>43.5</v>
      </c>
      <c r="I16" s="3">
        <v>66.25</v>
      </c>
      <c r="J16" s="3">
        <v>63.79</v>
      </c>
      <c r="K16" s="94">
        <f t="shared" si="1"/>
        <v>2.4600000000000009</v>
      </c>
      <c r="L16" s="3">
        <v>45.8</v>
      </c>
      <c r="M16" s="3">
        <v>63.41</v>
      </c>
      <c r="N16" s="180">
        <v>60.91</v>
      </c>
      <c r="O16" s="94">
        <f t="shared" si="2"/>
        <v>2.5</v>
      </c>
    </row>
    <row r="17" spans="2:15" x14ac:dyDescent="0.2">
      <c r="B17" s="2" t="s">
        <v>21</v>
      </c>
      <c r="C17" s="176">
        <v>17</v>
      </c>
      <c r="D17" s="3">
        <v>46.7</v>
      </c>
      <c r="E17" s="175">
        <v>56.7</v>
      </c>
      <c r="F17" s="3">
        <v>54.650000000000006</v>
      </c>
      <c r="G17" s="94">
        <f t="shared" si="0"/>
        <v>2.0499999999999972</v>
      </c>
      <c r="H17" s="177">
        <v>45.6</v>
      </c>
      <c r="I17" s="3">
        <v>71.209999999999994</v>
      </c>
      <c r="J17" s="3">
        <v>69.22</v>
      </c>
      <c r="K17" s="94">
        <f t="shared" si="1"/>
        <v>1.9899999999999949</v>
      </c>
      <c r="L17" s="3">
        <v>46</v>
      </c>
      <c r="M17" s="3">
        <v>67.7</v>
      </c>
      <c r="N17" s="180">
        <v>65.36</v>
      </c>
      <c r="O17" s="94">
        <f t="shared" si="2"/>
        <v>2.3400000000000034</v>
      </c>
    </row>
    <row r="18" spans="2:15" x14ac:dyDescent="0.2">
      <c r="B18" s="2" t="s">
        <v>21</v>
      </c>
      <c r="C18" s="176">
        <v>18</v>
      </c>
      <c r="D18" s="3">
        <v>42.6</v>
      </c>
      <c r="E18" s="175">
        <v>62.88</v>
      </c>
      <c r="F18" s="3">
        <v>60</v>
      </c>
      <c r="G18" s="94">
        <f t="shared" si="0"/>
        <v>2.8800000000000026</v>
      </c>
      <c r="H18" s="177">
        <v>43.4</v>
      </c>
      <c r="I18" s="3">
        <v>58.87</v>
      </c>
      <c r="J18" s="3">
        <v>56.62</v>
      </c>
      <c r="K18" s="94">
        <f t="shared" si="1"/>
        <v>2.25</v>
      </c>
      <c r="L18" s="3">
        <v>47.3</v>
      </c>
      <c r="M18" s="3">
        <v>66.23</v>
      </c>
      <c r="N18" s="180">
        <v>63.470000000000006</v>
      </c>
      <c r="O18" s="94">
        <f t="shared" si="2"/>
        <v>2.759999999999998</v>
      </c>
    </row>
    <row r="19" spans="2:15" x14ac:dyDescent="0.2">
      <c r="B19" s="2" t="s">
        <v>21</v>
      </c>
      <c r="C19" s="176">
        <v>19</v>
      </c>
      <c r="D19" s="3">
        <v>44.5</v>
      </c>
      <c r="E19" s="178">
        <v>71.44</v>
      </c>
      <c r="F19" s="3">
        <v>68.81</v>
      </c>
      <c r="G19" s="94">
        <f t="shared" si="0"/>
        <v>2.6299999999999955</v>
      </c>
      <c r="H19" s="177">
        <v>42.9</v>
      </c>
      <c r="I19" s="3">
        <v>64.349999999999994</v>
      </c>
      <c r="J19" s="3">
        <v>62.41</v>
      </c>
      <c r="K19" s="94">
        <f t="shared" si="1"/>
        <v>1.9399999999999977</v>
      </c>
      <c r="L19" s="3">
        <v>44.8</v>
      </c>
      <c r="M19" s="3">
        <v>66.709999999999994</v>
      </c>
      <c r="N19" s="180">
        <v>64.069999999999993</v>
      </c>
      <c r="O19" s="94">
        <f t="shared" si="2"/>
        <v>2.6400000000000006</v>
      </c>
    </row>
    <row r="20" spans="2:15" x14ac:dyDescent="0.2">
      <c r="B20" s="2" t="s">
        <v>21</v>
      </c>
      <c r="C20" s="176">
        <v>20</v>
      </c>
      <c r="D20" s="3">
        <v>38.299999999999997</v>
      </c>
      <c r="E20" s="178">
        <v>68.78</v>
      </c>
      <c r="F20" s="3">
        <v>66.52</v>
      </c>
      <c r="G20" s="94">
        <f t="shared" si="0"/>
        <v>2.2600000000000051</v>
      </c>
      <c r="H20" s="177">
        <v>38</v>
      </c>
      <c r="I20" s="3">
        <v>65.55</v>
      </c>
      <c r="J20" s="3">
        <v>63.349999999999994</v>
      </c>
      <c r="K20" s="94">
        <f t="shared" si="1"/>
        <v>2.2000000000000028</v>
      </c>
      <c r="L20" s="3">
        <v>39.200000000000003</v>
      </c>
      <c r="M20" s="3">
        <v>64.88</v>
      </c>
      <c r="N20" s="180">
        <v>62.309999999999995</v>
      </c>
      <c r="O20" s="94">
        <f t="shared" si="2"/>
        <v>2.5700000000000003</v>
      </c>
    </row>
    <row r="21" spans="2:15" x14ac:dyDescent="0.2">
      <c r="B21" s="3"/>
      <c r="C21" s="179" t="s">
        <v>243</v>
      </c>
      <c r="D21" s="3"/>
      <c r="E21" s="3"/>
      <c r="F21" s="3"/>
      <c r="G21" s="2">
        <f>AVERAGE(G12,G17:G20)</f>
        <v>2.3899999999999992</v>
      </c>
      <c r="H21" s="3"/>
      <c r="I21" s="3"/>
      <c r="J21" s="3"/>
      <c r="K21" s="2">
        <f>AVERAGE(K12,K17:K20)</f>
        <v>2.1139999999999985</v>
      </c>
      <c r="L21" s="3"/>
      <c r="M21" s="3"/>
      <c r="N21" s="3"/>
      <c r="O21" s="2">
        <f>AVERAGE(O12,O17:O20)</f>
        <v>2.5620000000000003</v>
      </c>
    </row>
    <row r="22" spans="2:15" x14ac:dyDescent="0.2">
      <c r="B22" s="3"/>
      <c r="C22" s="179" t="s">
        <v>244</v>
      </c>
      <c r="D22" s="3"/>
      <c r="E22" s="3"/>
      <c r="F22" s="3"/>
      <c r="G22" s="2">
        <f>AVERAGE(G11,G13:G16)</f>
        <v>2.3739999999999997</v>
      </c>
      <c r="H22" s="3"/>
      <c r="I22" s="3"/>
      <c r="J22" s="3"/>
      <c r="K22" s="2">
        <f>AVERAGE(K11,K13:K16)</f>
        <v>2.3960000000000021</v>
      </c>
      <c r="L22" s="3"/>
      <c r="M22" s="3"/>
      <c r="N22" s="3"/>
      <c r="O22" s="2">
        <f>AVERAGE(O11,O13:O16)</f>
        <v>2.4659999999999997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6582-B841-B146-B709-410F16358E1E}">
  <dimension ref="A4:L98"/>
  <sheetViews>
    <sheetView topLeftCell="A51" workbookViewId="0">
      <selection activeCell="A49" sqref="A49:F98"/>
    </sheetView>
  </sheetViews>
  <sheetFormatPr baseColWidth="10" defaultRowHeight="16" x14ac:dyDescent="0.2"/>
  <cols>
    <col min="1" max="1" width="18.6640625" bestFit="1" customWidth="1"/>
  </cols>
  <sheetData>
    <row r="4" spans="1:9" x14ac:dyDescent="0.2">
      <c r="A4" s="105" t="s">
        <v>139</v>
      </c>
      <c r="B4" s="106" t="s">
        <v>140</v>
      </c>
      <c r="C4" s="107"/>
      <c r="D4" s="107"/>
      <c r="E4" s="107"/>
      <c r="F4" s="107"/>
      <c r="G4" s="107"/>
      <c r="H4" s="107"/>
      <c r="I4" s="107"/>
    </row>
    <row r="5" spans="1:9" x14ac:dyDescent="0.2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2">
      <c r="A6" s="105" t="s">
        <v>141</v>
      </c>
      <c r="B6" s="106" t="s">
        <v>142</v>
      </c>
      <c r="C6" s="107"/>
      <c r="D6" s="107"/>
      <c r="E6" s="107"/>
      <c r="F6" s="107"/>
      <c r="G6" s="107"/>
      <c r="H6" s="107"/>
      <c r="I6" s="107"/>
    </row>
    <row r="7" spans="1:9" x14ac:dyDescent="0.2">
      <c r="A7" s="107"/>
      <c r="B7" s="107"/>
      <c r="C7" s="107"/>
      <c r="D7" s="107"/>
      <c r="E7" s="107"/>
      <c r="F7" s="107"/>
      <c r="G7" s="107"/>
      <c r="H7" s="107"/>
      <c r="I7" s="107"/>
    </row>
    <row r="8" spans="1:9" x14ac:dyDescent="0.2">
      <c r="A8" s="105" t="s">
        <v>143</v>
      </c>
      <c r="B8" s="106" t="s">
        <v>144</v>
      </c>
      <c r="C8" s="107"/>
      <c r="D8" s="107"/>
      <c r="E8" s="107"/>
      <c r="F8" s="107"/>
      <c r="G8" s="107"/>
      <c r="H8" s="107"/>
      <c r="I8" s="107"/>
    </row>
    <row r="9" spans="1:9" x14ac:dyDescent="0.2">
      <c r="A9" s="107"/>
      <c r="B9" s="108"/>
      <c r="C9" s="107"/>
      <c r="D9" s="107"/>
      <c r="E9" s="107"/>
      <c r="F9" s="107"/>
      <c r="G9" s="107"/>
      <c r="H9" s="107"/>
      <c r="I9" s="107"/>
    </row>
    <row r="10" spans="1:9" x14ac:dyDescent="0.2">
      <c r="A10" s="107"/>
      <c r="B10" s="106"/>
      <c r="C10" s="107"/>
      <c r="D10" s="107"/>
      <c r="E10" s="107"/>
      <c r="F10" s="107"/>
      <c r="G10" s="107"/>
      <c r="H10" s="107"/>
      <c r="I10" s="107"/>
    </row>
    <row r="11" spans="1:9" x14ac:dyDescent="0.2">
      <c r="A11" s="107"/>
      <c r="B11" s="107"/>
      <c r="C11" s="107"/>
      <c r="D11" s="107"/>
      <c r="E11" s="107"/>
      <c r="F11" s="107"/>
      <c r="G11" s="107"/>
      <c r="H11" s="107"/>
      <c r="I11" s="107"/>
    </row>
    <row r="12" spans="1:9" x14ac:dyDescent="0.2">
      <c r="A12" s="107"/>
      <c r="B12" s="107"/>
      <c r="C12" s="107"/>
      <c r="D12" s="107"/>
      <c r="E12" s="107"/>
      <c r="F12" s="107"/>
      <c r="G12" s="107"/>
      <c r="H12" s="107"/>
      <c r="I12" s="107"/>
    </row>
    <row r="13" spans="1:9" x14ac:dyDescent="0.2">
      <c r="A13" s="232" t="s">
        <v>145</v>
      </c>
      <c r="B13" s="233"/>
      <c r="C13" s="233"/>
      <c r="D13" s="233"/>
      <c r="E13" s="233"/>
      <c r="F13" s="233"/>
      <c r="G13" s="233"/>
      <c r="H13" s="233"/>
      <c r="I13" s="233"/>
    </row>
    <row r="14" spans="1:9" x14ac:dyDescent="0.2">
      <c r="A14" s="107"/>
      <c r="B14" s="107"/>
      <c r="C14" s="107"/>
      <c r="D14" s="107"/>
      <c r="E14" s="107"/>
      <c r="F14" s="107"/>
      <c r="G14" s="107"/>
      <c r="H14" s="107"/>
      <c r="I14" s="107"/>
    </row>
    <row r="15" spans="1:9" x14ac:dyDescent="0.2">
      <c r="A15" s="107"/>
      <c r="B15" s="107"/>
      <c r="C15" s="107"/>
      <c r="D15" s="107"/>
      <c r="E15" s="107"/>
      <c r="F15" s="107"/>
      <c r="G15" s="107"/>
      <c r="H15" s="107"/>
      <c r="I15" s="107"/>
    </row>
    <row r="16" spans="1:9" x14ac:dyDescent="0.2">
      <c r="A16" s="234" t="s">
        <v>146</v>
      </c>
      <c r="B16" s="237" t="str">
        <f>$B$10 &amp; "Concentrations (ng/mL) in Mouse Plasma"</f>
        <v>Concentrations (ng/mL) in Mouse Plasma</v>
      </c>
      <c r="C16" s="238"/>
      <c r="D16" s="238"/>
      <c r="E16" s="238"/>
      <c r="F16" s="238"/>
      <c r="G16" s="238"/>
      <c r="H16" s="238"/>
      <c r="I16" s="239"/>
    </row>
    <row r="17" spans="1:12" x14ac:dyDescent="0.2">
      <c r="A17" s="235"/>
      <c r="B17" s="237" t="s">
        <v>147</v>
      </c>
      <c r="C17" s="238"/>
      <c r="D17" s="238"/>
      <c r="E17" s="238"/>
      <c r="F17" s="239"/>
      <c r="G17" s="237"/>
      <c r="H17" s="238"/>
      <c r="I17" s="239"/>
    </row>
    <row r="18" spans="1:12" x14ac:dyDescent="0.2">
      <c r="A18" s="236"/>
      <c r="B18" s="109">
        <v>10901</v>
      </c>
      <c r="C18" s="109">
        <v>10903</v>
      </c>
      <c r="D18" s="109">
        <v>10905</v>
      </c>
      <c r="E18" s="109">
        <v>10907</v>
      </c>
      <c r="F18" s="109">
        <v>10909</v>
      </c>
      <c r="G18" s="109" t="s">
        <v>148</v>
      </c>
      <c r="H18" s="109" t="s">
        <v>149</v>
      </c>
      <c r="I18" s="109" t="s">
        <v>150</v>
      </c>
    </row>
    <row r="19" spans="1:12" x14ac:dyDescent="0.2">
      <c r="A19" s="127" t="s">
        <v>151</v>
      </c>
      <c r="B19" s="128">
        <v>0.629</v>
      </c>
      <c r="C19" s="128">
        <v>1.33</v>
      </c>
      <c r="D19" s="128">
        <v>0.49399999999999999</v>
      </c>
      <c r="E19" s="128">
        <v>10.5</v>
      </c>
      <c r="F19" s="128">
        <v>0.28599999999999998</v>
      </c>
      <c r="G19" s="129">
        <f>AVERAGE(B19:F19)</f>
        <v>2.6477999999999997</v>
      </c>
      <c r="H19" s="129">
        <f>STDEV(B19:F19)</f>
        <v>4.4069873156159636</v>
      </c>
      <c r="I19" s="130">
        <f>H19/G19</f>
        <v>1.6643958439519466</v>
      </c>
    </row>
    <row r="20" spans="1:12" x14ac:dyDescent="0.2">
      <c r="A20" s="131"/>
      <c r="B20" s="132">
        <v>1.5070560893212259E-3</v>
      </c>
      <c r="C20" s="132">
        <v>3.1866209837793807E-3</v>
      </c>
      <c r="D20" s="132">
        <v>1.1836020796894841E-3</v>
      </c>
      <c r="E20" s="132">
        <v>2.5157534082468791E-2</v>
      </c>
      <c r="F20" s="132">
        <v>6.8524330929391186E-4</v>
      </c>
      <c r="G20" s="133"/>
      <c r="H20" s="133"/>
      <c r="I20" s="134"/>
    </row>
    <row r="21" spans="1:12" x14ac:dyDescent="0.2">
      <c r="A21" s="112"/>
      <c r="B21" s="107"/>
      <c r="C21" s="107"/>
      <c r="D21" s="107"/>
      <c r="E21" s="107"/>
      <c r="F21" s="107"/>
      <c r="G21" s="113"/>
      <c r="H21" s="113"/>
      <c r="I21" s="114"/>
    </row>
    <row r="22" spans="1:12" x14ac:dyDescent="0.2">
      <c r="A22" s="234" t="s">
        <v>152</v>
      </c>
      <c r="B22" s="237" t="str">
        <f>$B$10 &amp; "Concentrations (ng/mL) in Mouse Plasma"</f>
        <v>Concentrations (ng/mL) in Mouse Plasma</v>
      </c>
      <c r="C22" s="238"/>
      <c r="D22" s="238"/>
      <c r="E22" s="238"/>
      <c r="F22" s="238"/>
      <c r="G22" s="238"/>
      <c r="H22" s="238"/>
      <c r="I22" s="239"/>
    </row>
    <row r="23" spans="1:12" x14ac:dyDescent="0.2">
      <c r="A23" s="235"/>
      <c r="B23" s="237" t="s">
        <v>147</v>
      </c>
      <c r="C23" s="238"/>
      <c r="D23" s="238"/>
      <c r="E23" s="238"/>
      <c r="F23" s="239"/>
      <c r="G23" s="237"/>
      <c r="H23" s="238"/>
      <c r="I23" s="239"/>
    </row>
    <row r="24" spans="1:12" x14ac:dyDescent="0.2">
      <c r="A24" s="236"/>
      <c r="B24" s="109">
        <v>10912</v>
      </c>
      <c r="C24" s="109">
        <v>10917</v>
      </c>
      <c r="D24" s="109">
        <v>10918</v>
      </c>
      <c r="E24" s="109">
        <v>10919</v>
      </c>
      <c r="F24" s="109">
        <v>10920</v>
      </c>
      <c r="G24" s="109" t="s">
        <v>148</v>
      </c>
      <c r="H24" s="109" t="s">
        <v>149</v>
      </c>
      <c r="I24" s="109" t="s">
        <v>150</v>
      </c>
    </row>
    <row r="25" spans="1:12" x14ac:dyDescent="0.2">
      <c r="A25" s="119" t="s">
        <v>151</v>
      </c>
      <c r="B25" s="135">
        <v>94.3</v>
      </c>
      <c r="C25" s="135">
        <v>84.3</v>
      </c>
      <c r="D25" s="135">
        <v>105</v>
      </c>
      <c r="E25" s="135">
        <v>115</v>
      </c>
      <c r="F25" s="135">
        <v>174</v>
      </c>
      <c r="G25" s="136">
        <f>AVERAGE(B25:F25)</f>
        <v>114.52000000000001</v>
      </c>
      <c r="H25" s="137">
        <f>STDEV(B25:F25)</f>
        <v>35.181060245535505</v>
      </c>
      <c r="I25" s="122">
        <f>H25/G25</f>
        <v>0.30720450790722581</v>
      </c>
    </row>
    <row r="26" spans="1:12" x14ac:dyDescent="0.2">
      <c r="A26" s="138"/>
      <c r="B26" s="124">
        <v>0.22593861561683876</v>
      </c>
      <c r="C26" s="124">
        <v>0.20197905934782087</v>
      </c>
      <c r="D26" s="124">
        <v>0.25157534082468791</v>
      </c>
      <c r="E26" s="124">
        <v>0.27553489709370582</v>
      </c>
      <c r="F26" s="124">
        <v>0.41689627908091142</v>
      </c>
      <c r="G26" s="139"/>
      <c r="H26" s="139"/>
      <c r="I26" s="139"/>
    </row>
    <row r="29" spans="1:12" x14ac:dyDescent="0.2">
      <c r="A29" s="140" t="s">
        <v>139</v>
      </c>
      <c r="B29" s="106" t="s">
        <v>140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 x14ac:dyDescent="0.2">
      <c r="A30" s="142"/>
      <c r="B30" s="143"/>
      <c r="C30" s="141"/>
      <c r="D30" s="141"/>
      <c r="E30" s="141"/>
      <c r="F30" s="141"/>
      <c r="G30" s="141"/>
      <c r="H30" s="141"/>
      <c r="I30" s="141"/>
      <c r="J30" s="141"/>
      <c r="K30" s="141"/>
      <c r="L30" s="141"/>
    </row>
    <row r="31" spans="1:12" x14ac:dyDescent="0.2">
      <c r="A31" s="140" t="s">
        <v>153</v>
      </c>
      <c r="B31" s="106" t="s">
        <v>142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</row>
    <row r="32" spans="1:12" x14ac:dyDescent="0.2">
      <c r="A32" s="142"/>
      <c r="B32" s="143"/>
      <c r="C32" s="141"/>
      <c r="D32" s="141"/>
      <c r="E32" s="141"/>
      <c r="F32" s="141"/>
      <c r="G32" s="141"/>
      <c r="H32" s="141"/>
      <c r="I32" s="141"/>
      <c r="J32" s="141"/>
      <c r="K32" s="141"/>
      <c r="L32" s="141"/>
    </row>
    <row r="33" spans="1:12" x14ac:dyDescent="0.2">
      <c r="A33" s="140" t="s">
        <v>143</v>
      </c>
      <c r="B33" s="106" t="s">
        <v>144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</row>
    <row r="34" spans="1:12" x14ac:dyDescent="0.2">
      <c r="A34" s="144"/>
      <c r="B34" s="108"/>
      <c r="C34" s="141"/>
      <c r="D34" s="141"/>
      <c r="E34" s="141"/>
      <c r="F34" s="141"/>
      <c r="G34" s="141"/>
      <c r="H34" s="141"/>
      <c r="I34" s="141"/>
      <c r="J34" s="141"/>
      <c r="K34" s="141"/>
      <c r="L34" s="141"/>
    </row>
    <row r="35" spans="1:12" x14ac:dyDescent="0.2">
      <c r="A35" s="13"/>
      <c r="B35" s="13"/>
      <c r="C35" s="13"/>
      <c r="D35" s="13"/>
      <c r="E35" s="13"/>
      <c r="F35" s="13"/>
      <c r="G35" s="13"/>
      <c r="H35" s="145"/>
      <c r="I35" s="145"/>
      <c r="J35" s="145"/>
      <c r="K35" s="145"/>
      <c r="L35" s="141"/>
    </row>
    <row r="36" spans="1:12" x14ac:dyDescent="0.2">
      <c r="A36" s="230" t="s">
        <v>154</v>
      </c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</row>
    <row r="37" spans="1:12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141"/>
    </row>
    <row r="38" spans="1:12" x14ac:dyDescent="0.2">
      <c r="A38" s="146"/>
      <c r="B38" s="146"/>
      <c r="C38" s="146" t="s">
        <v>155</v>
      </c>
      <c r="D38" s="146" t="s">
        <v>156</v>
      </c>
      <c r="E38" s="146" t="s">
        <v>157</v>
      </c>
      <c r="F38" s="146" t="s">
        <v>158</v>
      </c>
      <c r="G38" s="146" t="s">
        <v>159</v>
      </c>
      <c r="H38" s="146" t="s">
        <v>160</v>
      </c>
      <c r="I38" s="146" t="s">
        <v>161</v>
      </c>
      <c r="J38" s="146" t="s">
        <v>162</v>
      </c>
      <c r="K38" s="146" t="s">
        <v>163</v>
      </c>
      <c r="L38" s="146" t="s">
        <v>164</v>
      </c>
    </row>
    <row r="39" spans="1:12" x14ac:dyDescent="0.2">
      <c r="A39" s="147"/>
      <c r="B39" s="147" t="s">
        <v>165</v>
      </c>
      <c r="C39" s="231" t="s">
        <v>166</v>
      </c>
      <c r="D39" s="231"/>
      <c r="E39" s="231"/>
      <c r="F39" s="231"/>
      <c r="G39" s="231"/>
      <c r="H39" s="231"/>
      <c r="I39" s="231"/>
      <c r="J39" s="231"/>
      <c r="K39" s="231"/>
      <c r="L39" s="146"/>
    </row>
    <row r="40" spans="1:12" ht="29" x14ac:dyDescent="0.2">
      <c r="A40" s="148" t="s">
        <v>167</v>
      </c>
      <c r="B40" s="148" t="s">
        <v>168</v>
      </c>
      <c r="C40" s="149">
        <v>0.25</v>
      </c>
      <c r="D40" s="149">
        <v>0.5</v>
      </c>
      <c r="E40" s="150">
        <v>1</v>
      </c>
      <c r="F40" s="150">
        <v>2</v>
      </c>
      <c r="G40" s="151">
        <v>10</v>
      </c>
      <c r="H40" s="151">
        <v>50</v>
      </c>
      <c r="I40" s="152">
        <v>250</v>
      </c>
      <c r="J40" s="152">
        <v>1250</v>
      </c>
      <c r="K40" s="152">
        <v>2500</v>
      </c>
      <c r="L40" s="152">
        <v>5000</v>
      </c>
    </row>
    <row r="41" spans="1:12" x14ac:dyDescent="0.2">
      <c r="A41" s="153">
        <v>44312</v>
      </c>
      <c r="B41" s="154" t="s">
        <v>169</v>
      </c>
      <c r="C41" s="107">
        <v>0.26800000000000002</v>
      </c>
      <c r="D41" s="107">
        <v>0.51900000000000002</v>
      </c>
      <c r="E41" s="113">
        <v>1</v>
      </c>
      <c r="F41" s="107">
        <v>1.98</v>
      </c>
      <c r="G41" s="107">
        <v>10.3</v>
      </c>
      <c r="H41" s="107">
        <v>53.1</v>
      </c>
      <c r="I41" s="107">
        <v>271</v>
      </c>
      <c r="J41" s="107">
        <v>1210</v>
      </c>
      <c r="K41" s="107">
        <v>2390</v>
      </c>
      <c r="L41" s="107">
        <v>4510</v>
      </c>
    </row>
    <row r="42" spans="1:12" x14ac:dyDescent="0.2">
      <c r="A42" s="107"/>
      <c r="B42" s="154"/>
      <c r="C42" s="107">
        <v>0.223</v>
      </c>
      <c r="D42" s="107">
        <v>0.51300000000000001</v>
      </c>
      <c r="E42" s="107">
        <v>0.998</v>
      </c>
      <c r="F42" s="107">
        <v>2.0699999999999998</v>
      </c>
      <c r="G42" s="107">
        <v>10.7</v>
      </c>
      <c r="H42" s="107">
        <v>52.4</v>
      </c>
      <c r="I42" s="107">
        <v>273</v>
      </c>
      <c r="J42" s="107">
        <v>1200</v>
      </c>
      <c r="K42" s="107">
        <v>2310</v>
      </c>
      <c r="L42" s="107">
        <v>4280</v>
      </c>
    </row>
    <row r="43" spans="1:12" x14ac:dyDescent="0.2">
      <c r="A43" s="107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07"/>
    </row>
    <row r="44" spans="1:12" x14ac:dyDescent="0.2">
      <c r="A44" s="153" t="s">
        <v>148</v>
      </c>
      <c r="B44" s="107"/>
      <c r="C44" s="155">
        <f>AVERAGE(C41:C42)</f>
        <v>0.2455</v>
      </c>
      <c r="D44" s="155">
        <f t="shared" ref="D44:L44" si="0">AVERAGE(D41:D42)</f>
        <v>0.51600000000000001</v>
      </c>
      <c r="E44" s="155">
        <f t="shared" si="0"/>
        <v>0.999</v>
      </c>
      <c r="F44" s="113">
        <f t="shared" si="0"/>
        <v>2.0249999999999999</v>
      </c>
      <c r="G44" s="156">
        <f t="shared" si="0"/>
        <v>10.5</v>
      </c>
      <c r="H44" s="156">
        <f t="shared" si="0"/>
        <v>52.75</v>
      </c>
      <c r="I44" s="154">
        <f t="shared" si="0"/>
        <v>272</v>
      </c>
      <c r="J44" s="154">
        <f t="shared" si="0"/>
        <v>1205</v>
      </c>
      <c r="K44" s="154">
        <f t="shared" si="0"/>
        <v>2350</v>
      </c>
      <c r="L44" s="154">
        <f t="shared" si="0"/>
        <v>4395</v>
      </c>
    </row>
    <row r="45" spans="1:12" x14ac:dyDescent="0.2">
      <c r="A45" s="153" t="s">
        <v>170</v>
      </c>
      <c r="B45" s="107"/>
      <c r="C45" s="156">
        <f>(C44-C40)/C40*100</f>
        <v>-1.8000000000000016</v>
      </c>
      <c r="D45" s="156">
        <f>(D44-D40)/D40*100</f>
        <v>3.2000000000000028</v>
      </c>
      <c r="E45" s="156">
        <f t="shared" ref="E45:L45" si="1">(E44-E40)/E40*100</f>
        <v>-0.10000000000000009</v>
      </c>
      <c r="F45" s="156">
        <f t="shared" si="1"/>
        <v>1.2499999999999956</v>
      </c>
      <c r="G45" s="156">
        <f t="shared" si="1"/>
        <v>5</v>
      </c>
      <c r="H45" s="156">
        <f t="shared" si="1"/>
        <v>5.5</v>
      </c>
      <c r="I45" s="156">
        <f t="shared" si="1"/>
        <v>8.7999999999999989</v>
      </c>
      <c r="J45" s="156">
        <f t="shared" si="1"/>
        <v>-3.5999999999999996</v>
      </c>
      <c r="K45" s="156">
        <f t="shared" si="1"/>
        <v>-6</v>
      </c>
      <c r="L45" s="156">
        <f t="shared" si="1"/>
        <v>-12.1</v>
      </c>
    </row>
    <row r="46" spans="1:12" x14ac:dyDescent="0.2">
      <c r="A46" s="157" t="s">
        <v>171</v>
      </c>
      <c r="B46" s="158"/>
      <c r="C46" s="159">
        <f t="shared" ref="C46:K46" si="2">COUNT(C41:C42)</f>
        <v>2</v>
      </c>
      <c r="D46" s="159">
        <f t="shared" si="2"/>
        <v>2</v>
      </c>
      <c r="E46" s="159">
        <f t="shared" si="2"/>
        <v>2</v>
      </c>
      <c r="F46" s="159">
        <f t="shared" si="2"/>
        <v>2</v>
      </c>
      <c r="G46" s="159">
        <f t="shared" si="2"/>
        <v>2</v>
      </c>
      <c r="H46" s="159">
        <f t="shared" si="2"/>
        <v>2</v>
      </c>
      <c r="I46" s="159">
        <f t="shared" si="2"/>
        <v>2</v>
      </c>
      <c r="J46" s="159">
        <f t="shared" si="2"/>
        <v>2</v>
      </c>
      <c r="K46" s="159">
        <f t="shared" si="2"/>
        <v>2</v>
      </c>
      <c r="L46" s="159">
        <f>COUNT(L41:L42)</f>
        <v>2</v>
      </c>
    </row>
    <row r="49" spans="1:6" x14ac:dyDescent="0.2">
      <c r="A49" s="118"/>
      <c r="B49" s="118"/>
      <c r="C49" s="118"/>
      <c r="D49" s="118"/>
      <c r="E49" s="118"/>
      <c r="F49" s="118"/>
    </row>
    <row r="50" spans="1:6" x14ac:dyDescent="0.2">
      <c r="A50" s="118"/>
      <c r="B50" s="118"/>
      <c r="C50" s="118"/>
      <c r="D50" s="118"/>
      <c r="E50" s="118"/>
      <c r="F50" s="118"/>
    </row>
    <row r="51" spans="1:6" x14ac:dyDescent="0.2">
      <c r="A51" s="118"/>
      <c r="B51" s="118"/>
      <c r="C51" s="118"/>
      <c r="D51" s="118"/>
      <c r="E51" s="118"/>
      <c r="F51" s="118"/>
    </row>
    <row r="52" spans="1:6" x14ac:dyDescent="0.2">
      <c r="A52" s="118"/>
      <c r="B52" s="118"/>
      <c r="C52" s="118"/>
      <c r="D52" s="118"/>
      <c r="E52" s="118"/>
      <c r="F52" s="118"/>
    </row>
    <row r="53" spans="1:6" x14ac:dyDescent="0.2">
      <c r="A53" s="118"/>
      <c r="B53" s="118"/>
      <c r="C53" s="118"/>
      <c r="D53" s="118"/>
      <c r="E53" s="118"/>
      <c r="F53" s="118"/>
    </row>
    <row r="54" spans="1:6" x14ac:dyDescent="0.2">
      <c r="A54" s="118"/>
      <c r="B54" s="118"/>
      <c r="C54" s="118"/>
      <c r="D54" s="118"/>
      <c r="E54" s="118"/>
      <c r="F54" s="118"/>
    </row>
    <row r="55" spans="1:6" x14ac:dyDescent="0.2">
      <c r="A55" s="105" t="s">
        <v>172</v>
      </c>
      <c r="B55" s="105"/>
      <c r="C55" s="105"/>
      <c r="D55" s="105"/>
      <c r="E55" s="105"/>
      <c r="F55" s="105"/>
    </row>
    <row r="56" spans="1:6" x14ac:dyDescent="0.2">
      <c r="A56" s="160" t="s">
        <v>173</v>
      </c>
      <c r="B56" s="225">
        <f>'[1]Compound Data Summary'!B54</f>
        <v>0</v>
      </c>
      <c r="C56" s="225"/>
      <c r="D56" s="225"/>
      <c r="E56" s="225"/>
      <c r="F56" s="225"/>
    </row>
    <row r="57" spans="1:6" x14ac:dyDescent="0.2">
      <c r="A57" s="160" t="s">
        <v>174</v>
      </c>
      <c r="B57" s="225" t="s">
        <v>142</v>
      </c>
      <c r="C57" s="225"/>
      <c r="D57" s="225"/>
      <c r="E57" s="225"/>
      <c r="F57" s="225"/>
    </row>
    <row r="58" spans="1:6" x14ac:dyDescent="0.2">
      <c r="A58" s="160" t="s">
        <v>175</v>
      </c>
      <c r="B58" s="225" t="s">
        <v>10</v>
      </c>
      <c r="C58" s="225"/>
      <c r="D58" s="225"/>
      <c r="E58" s="225"/>
      <c r="F58" s="225"/>
    </row>
    <row r="59" spans="1:6" x14ac:dyDescent="0.2">
      <c r="A59" s="160" t="s">
        <v>176</v>
      </c>
      <c r="B59" s="225" t="s">
        <v>177</v>
      </c>
      <c r="C59" s="225"/>
      <c r="D59" s="225"/>
      <c r="E59" s="225"/>
      <c r="F59" s="225"/>
    </row>
    <row r="60" spans="1:6" x14ac:dyDescent="0.2">
      <c r="A60" s="160" t="s">
        <v>178</v>
      </c>
      <c r="B60" s="225" t="s">
        <v>179</v>
      </c>
      <c r="C60" s="225"/>
      <c r="D60" s="225"/>
      <c r="E60" s="225"/>
      <c r="F60" s="225"/>
    </row>
    <row r="61" spans="1:6" x14ac:dyDescent="0.2">
      <c r="A61" s="161"/>
      <c r="B61" s="161"/>
      <c r="C61" s="161"/>
      <c r="D61" s="161"/>
      <c r="E61" s="161"/>
      <c r="F61" s="161"/>
    </row>
    <row r="62" spans="1:6" x14ac:dyDescent="0.2">
      <c r="A62" s="161"/>
      <c r="B62" s="162"/>
      <c r="C62" s="162"/>
      <c r="D62" s="162"/>
      <c r="E62" s="162"/>
      <c r="F62" s="162"/>
    </row>
    <row r="63" spans="1:6" x14ac:dyDescent="0.2">
      <c r="A63" s="105" t="s">
        <v>180</v>
      </c>
      <c r="B63" s="163"/>
      <c r="C63" s="163"/>
      <c r="D63" s="163"/>
      <c r="E63" s="163"/>
      <c r="F63" s="163"/>
    </row>
    <row r="64" spans="1:6" x14ac:dyDescent="0.2">
      <c r="A64" s="164" t="s">
        <v>181</v>
      </c>
      <c r="B64" s="226" t="s">
        <v>182</v>
      </c>
      <c r="C64" s="226"/>
      <c r="D64" s="226"/>
      <c r="E64" s="226"/>
      <c r="F64" s="226"/>
    </row>
    <row r="65" spans="1:6" x14ac:dyDescent="0.2">
      <c r="A65" s="160" t="s">
        <v>183</v>
      </c>
      <c r="B65" s="227" t="s">
        <v>184</v>
      </c>
      <c r="C65" s="227"/>
      <c r="D65" s="227"/>
      <c r="E65" s="227"/>
      <c r="F65" s="227"/>
    </row>
    <row r="66" spans="1:6" x14ac:dyDescent="0.2">
      <c r="A66" s="161"/>
      <c r="B66" s="161"/>
      <c r="C66" s="161"/>
      <c r="D66" s="161"/>
      <c r="E66" s="161"/>
      <c r="F66" s="161"/>
    </row>
    <row r="67" spans="1:6" x14ac:dyDescent="0.2">
      <c r="A67" s="105" t="s">
        <v>185</v>
      </c>
      <c r="B67" s="105"/>
      <c r="C67" s="105"/>
      <c r="D67" s="105"/>
      <c r="E67" s="105"/>
      <c r="F67" s="105"/>
    </row>
    <row r="68" spans="1:6" x14ac:dyDescent="0.2">
      <c r="A68" s="165" t="s">
        <v>186</v>
      </c>
      <c r="B68" s="166"/>
      <c r="C68" s="166"/>
      <c r="D68" s="166"/>
      <c r="E68" s="166"/>
      <c r="F68" s="166"/>
    </row>
    <row r="69" spans="1:6" x14ac:dyDescent="0.2">
      <c r="A69" s="167" t="s">
        <v>187</v>
      </c>
      <c r="B69" s="228" t="s">
        <v>188</v>
      </c>
      <c r="C69" s="229"/>
      <c r="D69" s="168" t="s">
        <v>189</v>
      </c>
      <c r="E69" s="168" t="s">
        <v>190</v>
      </c>
      <c r="F69" s="168" t="s">
        <v>191</v>
      </c>
    </row>
    <row r="70" spans="1:6" x14ac:dyDescent="0.2">
      <c r="A70" s="167" t="s">
        <v>192</v>
      </c>
      <c r="B70" s="220" t="s">
        <v>193</v>
      </c>
      <c r="C70" s="220"/>
      <c r="D70" s="169" t="s">
        <v>194</v>
      </c>
      <c r="E70" s="169" t="s">
        <v>195</v>
      </c>
      <c r="F70" s="169" t="s">
        <v>196</v>
      </c>
    </row>
    <row r="71" spans="1:6" x14ac:dyDescent="0.2">
      <c r="A71" s="167" t="s">
        <v>197</v>
      </c>
      <c r="B71" s="220" t="s">
        <v>198</v>
      </c>
      <c r="C71" s="220"/>
      <c r="D71" s="169" t="s">
        <v>199</v>
      </c>
      <c r="E71" s="169" t="s">
        <v>195</v>
      </c>
      <c r="F71" s="169" t="s">
        <v>196</v>
      </c>
    </row>
    <row r="72" spans="1:6" x14ac:dyDescent="0.2">
      <c r="A72" s="167" t="s">
        <v>200</v>
      </c>
      <c r="B72" s="220" t="s">
        <v>201</v>
      </c>
      <c r="C72" s="220"/>
      <c r="D72" s="169" t="s">
        <v>202</v>
      </c>
      <c r="E72" s="169" t="s">
        <v>203</v>
      </c>
      <c r="F72" s="169" t="s">
        <v>196</v>
      </c>
    </row>
    <row r="73" spans="1:6" x14ac:dyDescent="0.2">
      <c r="A73" s="167"/>
      <c r="B73" s="220"/>
      <c r="C73" s="220"/>
      <c r="D73" s="169" t="s">
        <v>204</v>
      </c>
      <c r="E73" s="169" t="s">
        <v>205</v>
      </c>
      <c r="F73" s="169" t="s">
        <v>196</v>
      </c>
    </row>
    <row r="74" spans="1:6" x14ac:dyDescent="0.2">
      <c r="A74" s="167"/>
      <c r="B74" s="220"/>
      <c r="C74" s="220"/>
      <c r="D74" s="169" t="s">
        <v>206</v>
      </c>
      <c r="E74" s="169" t="s">
        <v>205</v>
      </c>
      <c r="F74" s="169" t="s">
        <v>196</v>
      </c>
    </row>
    <row r="75" spans="1:6" x14ac:dyDescent="0.2">
      <c r="A75" s="167"/>
      <c r="B75" s="221"/>
      <c r="C75" s="222"/>
      <c r="D75" s="169" t="s">
        <v>207</v>
      </c>
      <c r="E75" s="169" t="s">
        <v>195</v>
      </c>
      <c r="F75" s="169" t="s">
        <v>196</v>
      </c>
    </row>
    <row r="76" spans="1:6" x14ac:dyDescent="0.2">
      <c r="A76" s="167"/>
      <c r="B76" s="223"/>
      <c r="C76" s="224"/>
      <c r="D76" s="169" t="s">
        <v>208</v>
      </c>
      <c r="E76" s="169" t="s">
        <v>195</v>
      </c>
      <c r="F76" s="169" t="s">
        <v>196</v>
      </c>
    </row>
    <row r="77" spans="1:6" x14ac:dyDescent="0.2">
      <c r="A77" s="165" t="s">
        <v>209</v>
      </c>
      <c r="B77" s="105"/>
      <c r="C77" s="105"/>
      <c r="D77" s="105"/>
      <c r="E77" s="105"/>
      <c r="F77" s="105"/>
    </row>
    <row r="78" spans="1:6" x14ac:dyDescent="0.2">
      <c r="A78" s="167" t="s">
        <v>210</v>
      </c>
      <c r="B78" s="218" t="s">
        <v>211</v>
      </c>
      <c r="C78" s="218"/>
      <c r="D78" s="218"/>
      <c r="E78" s="218"/>
      <c r="F78" s="218"/>
    </row>
    <row r="79" spans="1:6" x14ac:dyDescent="0.2">
      <c r="A79" s="167" t="s">
        <v>212</v>
      </c>
      <c r="B79" s="218" t="s">
        <v>213</v>
      </c>
      <c r="C79" s="218"/>
      <c r="D79" s="218"/>
      <c r="E79" s="218"/>
      <c r="F79" s="218"/>
    </row>
    <row r="80" spans="1:6" x14ac:dyDescent="0.2">
      <c r="A80" s="167" t="s">
        <v>214</v>
      </c>
      <c r="B80" s="218" t="s">
        <v>215</v>
      </c>
      <c r="C80" s="218"/>
      <c r="D80" s="218"/>
      <c r="E80" s="218"/>
      <c r="F80" s="218"/>
    </row>
    <row r="81" spans="1:6" x14ac:dyDescent="0.2">
      <c r="A81" s="167" t="s">
        <v>216</v>
      </c>
      <c r="B81" s="218" t="s">
        <v>217</v>
      </c>
      <c r="C81" s="218"/>
      <c r="D81" s="218"/>
      <c r="E81" s="218"/>
      <c r="F81" s="218"/>
    </row>
    <row r="82" spans="1:6" x14ac:dyDescent="0.2">
      <c r="A82" s="167" t="s">
        <v>218</v>
      </c>
      <c r="B82" s="218" t="s">
        <v>219</v>
      </c>
      <c r="C82" s="218"/>
      <c r="D82" s="218"/>
      <c r="E82" s="218"/>
      <c r="F82" s="218"/>
    </row>
    <row r="83" spans="1:6" x14ac:dyDescent="0.2">
      <c r="A83" s="167" t="s">
        <v>220</v>
      </c>
      <c r="B83" s="105"/>
      <c r="C83" s="105"/>
      <c r="D83" s="105"/>
      <c r="E83" s="105"/>
      <c r="F83" s="105"/>
    </row>
    <row r="84" spans="1:6" x14ac:dyDescent="0.2">
      <c r="A84" s="167"/>
      <c r="B84" s="170" t="s">
        <v>175</v>
      </c>
      <c r="C84" s="171" t="s">
        <v>10</v>
      </c>
      <c r="D84" s="219" t="s">
        <v>221</v>
      </c>
      <c r="E84" s="219"/>
      <c r="F84" s="219"/>
    </row>
    <row r="85" spans="1:6" x14ac:dyDescent="0.2">
      <c r="A85" s="167"/>
      <c r="B85" s="170" t="s">
        <v>222</v>
      </c>
      <c r="C85" s="170" t="s">
        <v>223</v>
      </c>
      <c r="D85" s="219" t="s">
        <v>224</v>
      </c>
      <c r="E85" s="219"/>
      <c r="F85" s="219"/>
    </row>
    <row r="86" spans="1:6" x14ac:dyDescent="0.2">
      <c r="A86" s="161"/>
      <c r="B86" s="161"/>
      <c r="C86" s="161"/>
      <c r="D86" s="161"/>
      <c r="E86" s="161"/>
      <c r="F86" s="161"/>
    </row>
    <row r="87" spans="1:6" x14ac:dyDescent="0.2">
      <c r="A87" s="105" t="s">
        <v>225</v>
      </c>
      <c r="B87" s="105"/>
      <c r="C87" s="105"/>
      <c r="D87" s="105"/>
      <c r="E87" s="105"/>
      <c r="F87" s="105"/>
    </row>
    <row r="88" spans="1:6" x14ac:dyDescent="0.2">
      <c r="A88" s="160" t="s">
        <v>226</v>
      </c>
      <c r="B88" s="203" t="s">
        <v>227</v>
      </c>
      <c r="C88" s="204"/>
      <c r="D88" s="204"/>
      <c r="E88" s="204"/>
      <c r="F88" s="205"/>
    </row>
    <row r="89" spans="1:6" x14ac:dyDescent="0.2">
      <c r="A89" s="160" t="s">
        <v>228</v>
      </c>
      <c r="B89" s="206" t="s">
        <v>229</v>
      </c>
      <c r="C89" s="207"/>
      <c r="D89" s="207"/>
      <c r="E89" s="207"/>
      <c r="F89" s="208"/>
    </row>
    <row r="90" spans="1:6" x14ac:dyDescent="0.2">
      <c r="A90" s="160" t="s">
        <v>230</v>
      </c>
      <c r="B90" s="209" t="s">
        <v>231</v>
      </c>
      <c r="C90" s="210"/>
      <c r="D90" s="210"/>
      <c r="E90" s="210"/>
      <c r="F90" s="211"/>
    </row>
    <row r="91" spans="1:6" x14ac:dyDescent="0.2">
      <c r="A91" s="160" t="s">
        <v>232</v>
      </c>
      <c r="B91" s="206" t="s">
        <v>233</v>
      </c>
      <c r="C91" s="207"/>
      <c r="D91" s="207"/>
      <c r="E91" s="207"/>
      <c r="F91" s="208"/>
    </row>
    <row r="92" spans="1:6" x14ac:dyDescent="0.2">
      <c r="A92" s="161"/>
      <c r="B92" s="172"/>
      <c r="C92" s="172"/>
      <c r="D92" s="172"/>
      <c r="E92" s="172"/>
      <c r="F92" s="172"/>
    </row>
    <row r="93" spans="1:6" x14ac:dyDescent="0.2">
      <c r="A93" s="105" t="s">
        <v>234</v>
      </c>
      <c r="B93" s="105"/>
      <c r="C93" s="105"/>
      <c r="D93" s="105"/>
      <c r="E93" s="105"/>
      <c r="F93" s="105"/>
    </row>
    <row r="94" spans="1:6" x14ac:dyDescent="0.2">
      <c r="A94" s="173" t="s">
        <v>235</v>
      </c>
      <c r="B94" s="212" t="s">
        <v>236</v>
      </c>
      <c r="C94" s="213"/>
      <c r="D94" s="213"/>
      <c r="E94" s="213"/>
      <c r="F94" s="214"/>
    </row>
    <row r="95" spans="1:6" x14ac:dyDescent="0.2">
      <c r="A95" s="173" t="s">
        <v>237</v>
      </c>
      <c r="B95" s="215" t="s">
        <v>238</v>
      </c>
      <c r="C95" s="216"/>
      <c r="D95" s="216"/>
      <c r="E95" s="216"/>
      <c r="F95" s="217"/>
    </row>
    <row r="96" spans="1:6" x14ac:dyDescent="0.2">
      <c r="A96" s="161"/>
      <c r="B96" s="161"/>
      <c r="C96" s="161"/>
      <c r="D96" s="161"/>
      <c r="E96" s="161"/>
      <c r="F96" s="161"/>
    </row>
    <row r="97" spans="1:6" x14ac:dyDescent="0.2">
      <c r="A97" s="105" t="s">
        <v>239</v>
      </c>
      <c r="B97" s="105"/>
      <c r="C97" s="105"/>
      <c r="D97" s="105"/>
      <c r="E97" s="105"/>
      <c r="F97" s="105"/>
    </row>
    <row r="98" spans="1:6" x14ac:dyDescent="0.2">
      <c r="A98" s="173" t="s">
        <v>240</v>
      </c>
      <c r="B98" s="200" t="s">
        <v>241</v>
      </c>
      <c r="C98" s="201"/>
      <c r="D98" s="201"/>
      <c r="E98" s="201"/>
      <c r="F98" s="202"/>
    </row>
  </sheetData>
  <mergeCells count="40">
    <mergeCell ref="A22:A24"/>
    <mergeCell ref="B22:I22"/>
    <mergeCell ref="B23:F23"/>
    <mergeCell ref="G23:I23"/>
    <mergeCell ref="A13:I13"/>
    <mergeCell ref="A16:A18"/>
    <mergeCell ref="B16:I16"/>
    <mergeCell ref="B17:F17"/>
    <mergeCell ref="G17:I17"/>
    <mergeCell ref="B71:C71"/>
    <mergeCell ref="A36:L36"/>
    <mergeCell ref="C39:K39"/>
    <mergeCell ref="B56:F56"/>
    <mergeCell ref="B57:F57"/>
    <mergeCell ref="B58:F58"/>
    <mergeCell ref="B59:F59"/>
    <mergeCell ref="B60:F60"/>
    <mergeCell ref="B64:F64"/>
    <mergeCell ref="B65:F65"/>
    <mergeCell ref="B69:C69"/>
    <mergeCell ref="B70:C70"/>
    <mergeCell ref="D85:F85"/>
    <mergeCell ref="B72:C72"/>
    <mergeCell ref="B73:C73"/>
    <mergeCell ref="B74:C74"/>
    <mergeCell ref="B75:C75"/>
    <mergeCell ref="B76:C76"/>
    <mergeCell ref="B78:F78"/>
    <mergeCell ref="B79:F79"/>
    <mergeCell ref="B80:F80"/>
    <mergeCell ref="B81:F81"/>
    <mergeCell ref="B82:F82"/>
    <mergeCell ref="D84:F84"/>
    <mergeCell ref="B98:F98"/>
    <mergeCell ref="B88:F88"/>
    <mergeCell ref="B89:F89"/>
    <mergeCell ref="B90:F90"/>
    <mergeCell ref="B91:F91"/>
    <mergeCell ref="B94:F94"/>
    <mergeCell ref="B95:F95"/>
  </mergeCells>
  <conditionalFormatting sqref="B79:F82">
    <cfRule type="cellIs" dxfId="0" priority="1" operator="equal">
      <formula>"NA"</formula>
    </cfRule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0AB3-C0B4-D145-9E8A-FE30115317A7}">
  <dimension ref="B2:K26"/>
  <sheetViews>
    <sheetView workbookViewId="0">
      <selection activeCell="B18" sqref="B18:B24"/>
    </sheetView>
  </sheetViews>
  <sheetFormatPr baseColWidth="10" defaultRowHeight="16" x14ac:dyDescent="0.2"/>
  <cols>
    <col min="2" max="2" width="16.83203125" bestFit="1" customWidth="1"/>
    <col min="3" max="3" width="22.5" bestFit="1" customWidth="1"/>
    <col min="4" max="4" width="29.1640625" bestFit="1" customWidth="1"/>
    <col min="5" max="5" width="17.1640625" bestFit="1" customWidth="1"/>
    <col min="6" max="6" width="16.83203125" bestFit="1" customWidth="1"/>
  </cols>
  <sheetData>
    <row r="2" spans="2:11" x14ac:dyDescent="0.2">
      <c r="B2" s="185" t="s">
        <v>273</v>
      </c>
      <c r="C2" s="185" t="s">
        <v>284</v>
      </c>
      <c r="D2" s="185"/>
      <c r="E2" s="187"/>
      <c r="F2" s="187"/>
    </row>
    <row r="3" spans="2:11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11" x14ac:dyDescent="0.2">
      <c r="B4" s="185" t="s">
        <v>250</v>
      </c>
      <c r="C4" s="185" t="s">
        <v>274</v>
      </c>
      <c r="D4" s="185"/>
      <c r="E4" s="188" t="s">
        <v>10</v>
      </c>
      <c r="F4" s="188" t="s">
        <v>261</v>
      </c>
    </row>
    <row r="5" spans="2:11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11" x14ac:dyDescent="0.2">
      <c r="B6" s="61" t="s">
        <v>254</v>
      </c>
      <c r="C6" s="3"/>
      <c r="D6" s="3"/>
      <c r="E6" s="11" t="s">
        <v>255</v>
      </c>
      <c r="F6" s="11" t="s">
        <v>256</v>
      </c>
    </row>
    <row r="7" spans="2:11" x14ac:dyDescent="0.2">
      <c r="B7" s="2" t="s">
        <v>257</v>
      </c>
      <c r="C7" s="3"/>
      <c r="D7" s="3"/>
      <c r="E7" s="2" t="s">
        <v>258</v>
      </c>
      <c r="F7" s="2" t="s">
        <v>258</v>
      </c>
    </row>
    <row r="8" spans="2:11" x14ac:dyDescent="0.2">
      <c r="B8" s="185" t="s">
        <v>275</v>
      </c>
      <c r="C8" s="190">
        <v>1</v>
      </c>
      <c r="D8" s="61"/>
      <c r="E8" s="14">
        <v>312.58333329999999</v>
      </c>
      <c r="F8" s="14">
        <v>1031.805556</v>
      </c>
    </row>
    <row r="9" spans="2:11" x14ac:dyDescent="0.2">
      <c r="B9" s="185" t="s">
        <v>275</v>
      </c>
      <c r="C9" s="190">
        <v>2</v>
      </c>
      <c r="D9" s="61"/>
      <c r="E9" s="14">
        <v>262.50694440000001</v>
      </c>
      <c r="F9" s="14">
        <v>751.5625</v>
      </c>
      <c r="H9" s="12"/>
      <c r="I9" s="12"/>
      <c r="J9" s="12"/>
      <c r="K9" s="12"/>
    </row>
    <row r="10" spans="2:11" x14ac:dyDescent="0.2">
      <c r="B10" s="185" t="s">
        <v>275</v>
      </c>
      <c r="C10" s="190">
        <v>3</v>
      </c>
      <c r="D10" s="61"/>
      <c r="E10" s="14">
        <v>337.65972219999998</v>
      </c>
      <c r="F10" s="14">
        <v>1268.7013890000001</v>
      </c>
      <c r="H10" s="12"/>
      <c r="I10" s="12"/>
      <c r="J10" s="12"/>
      <c r="K10" s="12"/>
    </row>
    <row r="11" spans="2:11" x14ac:dyDescent="0.2">
      <c r="B11" s="185" t="s">
        <v>275</v>
      </c>
      <c r="C11" s="190">
        <v>4</v>
      </c>
      <c r="D11" s="61"/>
      <c r="E11" s="14">
        <v>275.27083329999999</v>
      </c>
      <c r="F11" s="14">
        <v>580.81944439999995</v>
      </c>
      <c r="H11" s="12"/>
      <c r="I11" s="12"/>
      <c r="J11" s="12"/>
      <c r="K11" s="12"/>
    </row>
    <row r="12" spans="2:11" x14ac:dyDescent="0.2">
      <c r="B12" s="185" t="s">
        <v>275</v>
      </c>
      <c r="C12" s="190">
        <v>5</v>
      </c>
      <c r="D12" s="61"/>
      <c r="E12" s="14">
        <v>209.7847222</v>
      </c>
      <c r="F12" s="14">
        <v>693.54166669999995</v>
      </c>
      <c r="H12" s="12"/>
      <c r="I12" s="12"/>
      <c r="J12" s="12"/>
      <c r="K12" s="12"/>
    </row>
    <row r="13" spans="2:11" x14ac:dyDescent="0.2">
      <c r="B13" s="185" t="s">
        <v>275</v>
      </c>
      <c r="C13" s="190">
        <v>6</v>
      </c>
      <c r="D13" s="61"/>
      <c r="E13" s="14">
        <v>239.04861109999999</v>
      </c>
      <c r="F13" s="14">
        <v>1028.7013890000001</v>
      </c>
      <c r="H13" s="12"/>
      <c r="I13" s="12"/>
      <c r="J13" s="12"/>
      <c r="K13" s="12"/>
    </row>
    <row r="14" spans="2:11" x14ac:dyDescent="0.2">
      <c r="B14" s="185" t="s">
        <v>275</v>
      </c>
      <c r="C14" s="190">
        <v>7</v>
      </c>
      <c r="D14" s="61"/>
      <c r="E14" s="14">
        <v>166.61111109999999</v>
      </c>
      <c r="F14" s="14">
        <v>479.28472219999998</v>
      </c>
      <c r="H14" s="12"/>
      <c r="I14" s="12"/>
      <c r="J14" s="12"/>
      <c r="K14" s="12"/>
    </row>
    <row r="15" spans="2:11" x14ac:dyDescent="0.2">
      <c r="B15" s="185"/>
      <c r="C15" s="190"/>
      <c r="D15" s="61"/>
      <c r="E15" s="14"/>
      <c r="F15" s="14"/>
      <c r="H15" s="12"/>
      <c r="I15" s="12"/>
      <c r="J15" s="12"/>
      <c r="K15" s="12"/>
    </row>
    <row r="16" spans="2:11" x14ac:dyDescent="0.2">
      <c r="B16" s="185"/>
      <c r="C16" s="3"/>
      <c r="D16" s="3"/>
      <c r="E16" s="191" t="s">
        <v>255</v>
      </c>
      <c r="F16" s="191" t="s">
        <v>256</v>
      </c>
    </row>
    <row r="17" spans="2:6" x14ac:dyDescent="0.2">
      <c r="B17" s="185"/>
      <c r="C17" s="3"/>
      <c r="D17" s="3"/>
      <c r="E17" s="2" t="s">
        <v>258</v>
      </c>
      <c r="F17" s="2" t="s">
        <v>258</v>
      </c>
    </row>
    <row r="18" spans="2:6" x14ac:dyDescent="0.2">
      <c r="B18" s="185" t="s">
        <v>276</v>
      </c>
      <c r="C18" s="190">
        <v>1</v>
      </c>
      <c r="D18" s="61"/>
      <c r="E18" s="14">
        <v>309.15833329999998</v>
      </c>
      <c r="F18" s="14">
        <v>1008.175</v>
      </c>
    </row>
    <row r="19" spans="2:6" x14ac:dyDescent="0.2">
      <c r="B19" s="185" t="s">
        <v>276</v>
      </c>
      <c r="C19" s="190">
        <v>2</v>
      </c>
      <c r="D19" s="61"/>
      <c r="E19" s="14">
        <v>174.45833329999999</v>
      </c>
      <c r="F19" s="14">
        <v>690.75</v>
      </c>
    </row>
    <row r="20" spans="2:6" x14ac:dyDescent="0.2">
      <c r="B20" s="185" t="s">
        <v>276</v>
      </c>
      <c r="C20" s="190">
        <v>3</v>
      </c>
      <c r="D20" s="61"/>
      <c r="E20" s="14">
        <v>257.27499999999998</v>
      </c>
      <c r="F20" s="14">
        <v>1163.8875</v>
      </c>
    </row>
    <row r="21" spans="2:6" x14ac:dyDescent="0.2">
      <c r="B21" s="185" t="s">
        <v>276</v>
      </c>
      <c r="C21" s="190">
        <v>4</v>
      </c>
      <c r="D21" s="61"/>
      <c r="E21" s="14">
        <v>266.70833329999999</v>
      </c>
      <c r="F21" s="14">
        <v>712.90833329999998</v>
      </c>
    </row>
    <row r="22" spans="2:6" x14ac:dyDescent="0.2">
      <c r="B22" s="185" t="s">
        <v>276</v>
      </c>
      <c r="C22" s="190">
        <v>5</v>
      </c>
      <c r="D22" s="61"/>
      <c r="E22" s="14">
        <v>196.90833330000001</v>
      </c>
      <c r="F22" s="14">
        <v>848.96666670000002</v>
      </c>
    </row>
    <row r="23" spans="2:6" x14ac:dyDescent="0.2">
      <c r="B23" s="185" t="s">
        <v>276</v>
      </c>
      <c r="C23" s="190">
        <v>6</v>
      </c>
      <c r="D23" s="61"/>
      <c r="E23" s="14">
        <v>187.33333329999999</v>
      </c>
      <c r="F23" s="14">
        <v>737.89583330000005</v>
      </c>
    </row>
    <row r="24" spans="2:6" x14ac:dyDescent="0.2">
      <c r="B24" s="185" t="s">
        <v>276</v>
      </c>
      <c r="C24" s="190">
        <v>7</v>
      </c>
      <c r="D24" s="61"/>
      <c r="E24" s="14">
        <v>146.125</v>
      </c>
      <c r="F24" s="14">
        <v>455.52499999999998</v>
      </c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honeticPr fontId="3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8A2BD-B6AF-4247-80BD-4BD5EAA1E29C}">
  <dimension ref="B2:K26"/>
  <sheetViews>
    <sheetView workbookViewId="0">
      <selection activeCell="B18" sqref="B18:B23"/>
    </sheetView>
  </sheetViews>
  <sheetFormatPr baseColWidth="10" defaultRowHeight="16" x14ac:dyDescent="0.2"/>
  <cols>
    <col min="2" max="2" width="18.83203125" bestFit="1" customWidth="1"/>
    <col min="3" max="3" width="22.5" bestFit="1" customWidth="1"/>
    <col min="4" max="4" width="29.1640625" bestFit="1" customWidth="1"/>
    <col min="5" max="5" width="17.1640625" bestFit="1" customWidth="1"/>
    <col min="6" max="6" width="14" bestFit="1" customWidth="1"/>
  </cols>
  <sheetData>
    <row r="2" spans="2:11" x14ac:dyDescent="0.2">
      <c r="B2" s="185" t="s">
        <v>282</v>
      </c>
      <c r="C2" s="185" t="s">
        <v>284</v>
      </c>
      <c r="D2" s="185"/>
      <c r="E2" s="187"/>
      <c r="F2" s="187"/>
    </row>
    <row r="3" spans="2:11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11" x14ac:dyDescent="0.2">
      <c r="B4" s="185" t="s">
        <v>250</v>
      </c>
      <c r="C4" s="185" t="s">
        <v>274</v>
      </c>
      <c r="D4" s="185"/>
      <c r="E4" s="188" t="s">
        <v>10</v>
      </c>
      <c r="F4" s="188" t="s">
        <v>261</v>
      </c>
    </row>
    <row r="5" spans="2:11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11" x14ac:dyDescent="0.2">
      <c r="B6" s="61" t="s">
        <v>288</v>
      </c>
      <c r="C6" s="3"/>
      <c r="D6" s="3"/>
      <c r="E6" s="11" t="s">
        <v>255</v>
      </c>
      <c r="F6" s="11" t="s">
        <v>256</v>
      </c>
    </row>
    <row r="7" spans="2:11" x14ac:dyDescent="0.2">
      <c r="B7" s="2" t="s">
        <v>257</v>
      </c>
      <c r="C7" s="3"/>
      <c r="D7" s="3"/>
      <c r="E7" s="11" t="s">
        <v>283</v>
      </c>
      <c r="F7" s="11" t="s">
        <v>283</v>
      </c>
    </row>
    <row r="8" spans="2:11" x14ac:dyDescent="0.2">
      <c r="B8" s="185" t="s">
        <v>275</v>
      </c>
      <c r="C8" s="190">
        <v>1</v>
      </c>
      <c r="D8" s="61"/>
      <c r="E8" s="14">
        <v>112.35416669999999</v>
      </c>
      <c r="F8" s="14">
        <v>142.20833329999999</v>
      </c>
      <c r="H8" s="12"/>
      <c r="I8" s="12"/>
      <c r="J8" s="12"/>
      <c r="K8" s="12"/>
    </row>
    <row r="9" spans="2:11" x14ac:dyDescent="0.2">
      <c r="B9" s="185" t="s">
        <v>275</v>
      </c>
      <c r="C9" s="190">
        <v>2</v>
      </c>
      <c r="D9" s="61"/>
      <c r="E9" s="14">
        <v>116.88194439999999</v>
      </c>
      <c r="F9" s="14">
        <v>139.2847222</v>
      </c>
      <c r="H9" s="12"/>
      <c r="I9" s="12"/>
      <c r="J9" s="12"/>
      <c r="K9" s="12"/>
    </row>
    <row r="10" spans="2:11" x14ac:dyDescent="0.2">
      <c r="B10" s="185" t="s">
        <v>275</v>
      </c>
      <c r="C10" s="190">
        <v>3</v>
      </c>
      <c r="D10" s="61"/>
      <c r="E10" s="14">
        <v>115.0763889</v>
      </c>
      <c r="F10" s="14">
        <v>145.7152778</v>
      </c>
      <c r="H10" s="12"/>
      <c r="I10" s="12"/>
      <c r="J10" s="12"/>
      <c r="K10" s="12"/>
    </row>
    <row r="11" spans="2:11" x14ac:dyDescent="0.2">
      <c r="B11" s="185" t="s">
        <v>275</v>
      </c>
      <c r="C11" s="190">
        <v>4</v>
      </c>
      <c r="D11" s="61"/>
      <c r="E11" s="14">
        <v>116.9861111</v>
      </c>
      <c r="F11" s="14">
        <v>136.11111109999999</v>
      </c>
      <c r="H11" s="12"/>
      <c r="I11" s="12"/>
      <c r="J11" s="12"/>
      <c r="K11" s="12"/>
    </row>
    <row r="12" spans="2:11" x14ac:dyDescent="0.2">
      <c r="B12" s="185" t="s">
        <v>275</v>
      </c>
      <c r="C12" s="190">
        <v>5</v>
      </c>
      <c r="D12" s="61"/>
      <c r="E12" s="14">
        <v>104.27083330000001</v>
      </c>
      <c r="F12" s="14">
        <v>128.5902778</v>
      </c>
      <c r="H12" s="12"/>
      <c r="I12" s="12"/>
      <c r="J12" s="12"/>
      <c r="K12" s="12"/>
    </row>
    <row r="13" spans="2:11" x14ac:dyDescent="0.2">
      <c r="B13" s="185" t="s">
        <v>275</v>
      </c>
      <c r="C13" s="190">
        <v>6</v>
      </c>
      <c r="D13" s="61"/>
      <c r="E13" s="14">
        <v>118.7986111</v>
      </c>
      <c r="F13" s="14">
        <v>154.39583329999999</v>
      </c>
      <c r="H13" s="12"/>
      <c r="I13" s="12"/>
      <c r="J13" s="12"/>
      <c r="K13" s="12"/>
    </row>
    <row r="14" spans="2:11" x14ac:dyDescent="0.2">
      <c r="B14" s="185"/>
      <c r="C14" s="190"/>
      <c r="D14" s="61"/>
      <c r="E14" s="14"/>
      <c r="F14" s="14"/>
    </row>
    <row r="15" spans="2:11" x14ac:dyDescent="0.2">
      <c r="B15" s="185"/>
      <c r="C15" s="190"/>
      <c r="D15" s="61"/>
      <c r="E15" s="14"/>
      <c r="F15" s="14"/>
    </row>
    <row r="16" spans="2:11" x14ac:dyDescent="0.2">
      <c r="B16" s="185"/>
      <c r="C16" s="3"/>
      <c r="D16" s="3"/>
      <c r="E16" s="11" t="s">
        <v>255</v>
      </c>
      <c r="F16" s="11" t="s">
        <v>256</v>
      </c>
    </row>
    <row r="17" spans="2:6" x14ac:dyDescent="0.2">
      <c r="B17" s="185"/>
      <c r="C17" s="3"/>
      <c r="D17" s="3"/>
      <c r="E17" s="11" t="s">
        <v>283</v>
      </c>
      <c r="F17" s="11" t="s">
        <v>283</v>
      </c>
    </row>
    <row r="18" spans="2:6" x14ac:dyDescent="0.2">
      <c r="B18" s="185" t="s">
        <v>276</v>
      </c>
      <c r="C18" s="190">
        <v>1</v>
      </c>
      <c r="D18" s="61"/>
      <c r="E18" s="14">
        <v>120.3458333</v>
      </c>
      <c r="F18" s="14">
        <v>152.7416667</v>
      </c>
    </row>
    <row r="19" spans="2:6" x14ac:dyDescent="0.2">
      <c r="B19" s="185" t="s">
        <v>276</v>
      </c>
      <c r="C19" s="190">
        <v>2</v>
      </c>
      <c r="D19" s="61"/>
      <c r="E19" s="14">
        <v>116.1583333</v>
      </c>
      <c r="F19" s="14">
        <v>142.03749999999999</v>
      </c>
    </row>
    <row r="20" spans="2:6" x14ac:dyDescent="0.2">
      <c r="B20" s="185" t="s">
        <v>276</v>
      </c>
      <c r="C20" s="190">
        <v>3</v>
      </c>
      <c r="D20" s="61"/>
      <c r="E20" s="14">
        <v>121.175</v>
      </c>
      <c r="F20" s="14">
        <v>159.95833329999999</v>
      </c>
    </row>
    <row r="21" spans="2:6" x14ac:dyDescent="0.2">
      <c r="B21" s="185" t="s">
        <v>276</v>
      </c>
      <c r="C21" s="190">
        <v>4</v>
      </c>
      <c r="D21" s="61"/>
      <c r="E21" s="14">
        <v>109.5125</v>
      </c>
      <c r="F21" s="14">
        <v>135.62916670000001</v>
      </c>
    </row>
    <row r="22" spans="2:6" x14ac:dyDescent="0.2">
      <c r="B22" s="185" t="s">
        <v>276</v>
      </c>
      <c r="C22" s="190">
        <v>5</v>
      </c>
      <c r="D22" s="61"/>
      <c r="E22" s="14">
        <v>105.8875</v>
      </c>
      <c r="F22" s="14">
        <v>129.91249999999999</v>
      </c>
    </row>
    <row r="23" spans="2:6" x14ac:dyDescent="0.2">
      <c r="B23" s="185" t="s">
        <v>276</v>
      </c>
      <c r="C23" s="190">
        <v>6</v>
      </c>
      <c r="D23" s="61"/>
      <c r="E23" s="14">
        <v>126.2625</v>
      </c>
      <c r="F23" s="14">
        <v>157.56666670000001</v>
      </c>
    </row>
    <row r="24" spans="2:6" x14ac:dyDescent="0.2">
      <c r="B24" s="185"/>
      <c r="C24" s="190"/>
      <c r="D24" s="61"/>
      <c r="E24" s="14"/>
      <c r="F24" s="14"/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7F49-22BC-BF4D-8D40-A3373ACEDD9D}">
  <dimension ref="B2:K26"/>
  <sheetViews>
    <sheetView workbookViewId="0">
      <selection activeCell="B18" sqref="B18:B23"/>
    </sheetView>
  </sheetViews>
  <sheetFormatPr baseColWidth="10" defaultRowHeight="16" x14ac:dyDescent="0.2"/>
  <cols>
    <col min="2" max="2" width="18.83203125" bestFit="1" customWidth="1"/>
    <col min="3" max="3" width="17.83203125" bestFit="1" customWidth="1"/>
    <col min="4" max="4" width="29.1640625" bestFit="1" customWidth="1"/>
    <col min="5" max="5" width="17.1640625" bestFit="1" customWidth="1"/>
    <col min="6" max="6" width="14" bestFit="1" customWidth="1"/>
  </cols>
  <sheetData>
    <row r="2" spans="2:11" x14ac:dyDescent="0.2">
      <c r="B2" s="185" t="s">
        <v>286</v>
      </c>
      <c r="C2" s="185" t="s">
        <v>284</v>
      </c>
      <c r="D2" s="185"/>
      <c r="E2" s="187"/>
      <c r="F2" s="187"/>
    </row>
    <row r="3" spans="2:11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11" x14ac:dyDescent="0.2">
      <c r="B4" s="185" t="s">
        <v>250</v>
      </c>
      <c r="C4" s="185" t="s">
        <v>274</v>
      </c>
      <c r="D4" s="185"/>
      <c r="E4" s="188" t="s">
        <v>10</v>
      </c>
      <c r="F4" s="188" t="s">
        <v>261</v>
      </c>
    </row>
    <row r="5" spans="2:11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11" x14ac:dyDescent="0.2">
      <c r="B6" s="61" t="s">
        <v>286</v>
      </c>
      <c r="C6" s="3"/>
      <c r="D6" s="3"/>
      <c r="E6" s="11" t="s">
        <v>255</v>
      </c>
      <c r="F6" s="11" t="s">
        <v>256</v>
      </c>
    </row>
    <row r="7" spans="2:11" x14ac:dyDescent="0.2">
      <c r="B7" s="2" t="s">
        <v>257</v>
      </c>
      <c r="C7" s="3"/>
      <c r="D7" s="3"/>
      <c r="E7" s="11" t="s">
        <v>283</v>
      </c>
      <c r="F7" s="11" t="s">
        <v>283</v>
      </c>
    </row>
    <row r="8" spans="2:11" x14ac:dyDescent="0.2">
      <c r="B8" s="185" t="s">
        <v>275</v>
      </c>
      <c r="C8" s="190">
        <v>1</v>
      </c>
      <c r="D8" s="61"/>
      <c r="E8" s="14">
        <v>81.534722220000006</v>
      </c>
      <c r="F8" s="14">
        <v>104</v>
      </c>
      <c r="H8" s="12"/>
      <c r="I8" s="12"/>
      <c r="J8" s="12"/>
      <c r="K8" s="12"/>
    </row>
    <row r="9" spans="2:11" x14ac:dyDescent="0.2">
      <c r="B9" s="185" t="s">
        <v>275</v>
      </c>
      <c r="C9" s="190">
        <v>2</v>
      </c>
      <c r="D9" s="61"/>
      <c r="E9" s="14">
        <v>96.034722220000006</v>
      </c>
      <c r="F9" s="14">
        <v>118.2152778</v>
      </c>
      <c r="H9" s="12"/>
      <c r="I9" s="12"/>
      <c r="J9" s="12"/>
      <c r="K9" s="12"/>
    </row>
    <row r="10" spans="2:11" x14ac:dyDescent="0.2">
      <c r="B10" s="185" t="s">
        <v>275</v>
      </c>
      <c r="C10" s="190">
        <v>3</v>
      </c>
      <c r="D10" s="61"/>
      <c r="E10" s="14">
        <v>89.875</v>
      </c>
      <c r="F10" s="14">
        <v>117.6736111</v>
      </c>
      <c r="H10" s="12"/>
      <c r="I10" s="12"/>
      <c r="J10" s="12"/>
      <c r="K10" s="12"/>
    </row>
    <row r="11" spans="2:11" x14ac:dyDescent="0.2">
      <c r="B11" s="185" t="s">
        <v>275</v>
      </c>
      <c r="C11" s="190">
        <v>4</v>
      </c>
      <c r="D11" s="61"/>
      <c r="E11" s="14">
        <v>101.8402778</v>
      </c>
      <c r="F11" s="14">
        <v>118</v>
      </c>
      <c r="H11" s="12"/>
      <c r="I11" s="12"/>
      <c r="J11" s="12"/>
      <c r="K11" s="12"/>
    </row>
    <row r="12" spans="2:11" x14ac:dyDescent="0.2">
      <c r="B12" s="185" t="s">
        <v>275</v>
      </c>
      <c r="C12" s="190">
        <v>5</v>
      </c>
      <c r="D12" s="61"/>
      <c r="E12" s="14">
        <v>79.701388890000004</v>
      </c>
      <c r="F12" s="14">
        <v>101.63194439999999</v>
      </c>
      <c r="H12" s="12"/>
      <c r="I12" s="12"/>
      <c r="J12" s="12"/>
      <c r="K12" s="12"/>
    </row>
    <row r="13" spans="2:11" x14ac:dyDescent="0.2">
      <c r="B13" s="185" t="s">
        <v>275</v>
      </c>
      <c r="C13" s="190">
        <v>6</v>
      </c>
      <c r="D13" s="61"/>
      <c r="E13" s="14">
        <v>92.506944439999998</v>
      </c>
      <c r="F13" s="14">
        <v>124.5277778</v>
      </c>
      <c r="H13" s="12"/>
      <c r="I13" s="12"/>
      <c r="J13" s="12"/>
      <c r="K13" s="12"/>
    </row>
    <row r="14" spans="2:11" x14ac:dyDescent="0.2">
      <c r="B14" s="185"/>
      <c r="C14" s="190"/>
      <c r="D14" s="61"/>
      <c r="E14" s="14"/>
      <c r="F14" s="14"/>
    </row>
    <row r="15" spans="2:11" x14ac:dyDescent="0.2">
      <c r="B15" s="185"/>
      <c r="C15" s="190"/>
      <c r="D15" s="61"/>
      <c r="E15" s="14"/>
      <c r="F15" s="14"/>
    </row>
    <row r="16" spans="2:11" x14ac:dyDescent="0.2">
      <c r="B16" s="185"/>
      <c r="C16" s="3"/>
      <c r="D16" s="3"/>
      <c r="E16" s="11" t="s">
        <v>255</v>
      </c>
      <c r="F16" s="11" t="s">
        <v>256</v>
      </c>
    </row>
    <row r="17" spans="2:6" x14ac:dyDescent="0.2">
      <c r="B17" s="185"/>
      <c r="C17" s="3"/>
      <c r="D17" s="3"/>
      <c r="E17" s="11" t="s">
        <v>283</v>
      </c>
      <c r="F17" s="11" t="s">
        <v>283</v>
      </c>
    </row>
    <row r="18" spans="2:6" x14ac:dyDescent="0.2">
      <c r="B18" s="185" t="s">
        <v>276</v>
      </c>
      <c r="C18" s="190">
        <v>1</v>
      </c>
      <c r="D18" s="61"/>
      <c r="E18" s="14">
        <v>96.379166670000004</v>
      </c>
      <c r="F18" s="14">
        <v>122.0041667</v>
      </c>
    </row>
    <row r="19" spans="2:6" x14ac:dyDescent="0.2">
      <c r="B19" s="185" t="s">
        <v>276</v>
      </c>
      <c r="C19" s="190">
        <v>2</v>
      </c>
      <c r="D19" s="61"/>
      <c r="E19" s="14">
        <v>93.858333329999994</v>
      </c>
      <c r="F19" s="14">
        <v>117.0333333</v>
      </c>
    </row>
    <row r="20" spans="2:6" x14ac:dyDescent="0.2">
      <c r="B20" s="185" t="s">
        <v>276</v>
      </c>
      <c r="C20" s="190">
        <v>3</v>
      </c>
      <c r="D20" s="61"/>
      <c r="E20" s="14">
        <v>98.933333329999996</v>
      </c>
      <c r="F20" s="14">
        <v>129.4458333</v>
      </c>
    </row>
    <row r="21" spans="2:6" x14ac:dyDescent="0.2">
      <c r="B21" s="185" t="s">
        <v>276</v>
      </c>
      <c r="C21" s="190">
        <v>4</v>
      </c>
      <c r="D21" s="61"/>
      <c r="E21" s="14">
        <v>92.133333329999999</v>
      </c>
      <c r="F21" s="14">
        <v>115.5916667</v>
      </c>
    </row>
    <row r="22" spans="2:6" x14ac:dyDescent="0.2">
      <c r="B22" s="185" t="s">
        <v>276</v>
      </c>
      <c r="C22" s="190">
        <v>5</v>
      </c>
      <c r="D22" s="61"/>
      <c r="E22" s="14">
        <v>83.345833330000005</v>
      </c>
      <c r="F22" s="14">
        <v>104.0125</v>
      </c>
    </row>
    <row r="23" spans="2:6" x14ac:dyDescent="0.2">
      <c r="B23" s="185" t="s">
        <v>276</v>
      </c>
      <c r="C23" s="190">
        <v>6</v>
      </c>
      <c r="D23" s="61"/>
      <c r="E23" s="14">
        <v>106.625</v>
      </c>
      <c r="F23" s="14">
        <v>133.44166670000001</v>
      </c>
    </row>
    <row r="24" spans="2:6" x14ac:dyDescent="0.2">
      <c r="B24" s="185"/>
      <c r="C24" s="190"/>
      <c r="D24" s="61"/>
      <c r="E24" s="14"/>
      <c r="F24" s="14"/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A6BD-4BB5-BD46-A8D8-AE5A12873D22}">
  <dimension ref="B2:K26"/>
  <sheetViews>
    <sheetView tabSelected="1" workbookViewId="0">
      <selection activeCell="B18" sqref="B18:B23"/>
    </sheetView>
  </sheetViews>
  <sheetFormatPr baseColWidth="10" defaultRowHeight="16" x14ac:dyDescent="0.2"/>
  <cols>
    <col min="2" max="2" width="17.33203125" bestFit="1" customWidth="1"/>
    <col min="3" max="3" width="17.83203125" bestFit="1" customWidth="1"/>
    <col min="5" max="5" width="17.1640625" bestFit="1" customWidth="1"/>
    <col min="6" max="6" width="14" bestFit="1" customWidth="1"/>
  </cols>
  <sheetData>
    <row r="2" spans="2:11" x14ac:dyDescent="0.2">
      <c r="B2" s="185" t="s">
        <v>289</v>
      </c>
      <c r="C2" s="185" t="s">
        <v>284</v>
      </c>
      <c r="D2" s="185"/>
      <c r="E2" s="187"/>
      <c r="F2" s="187"/>
    </row>
    <row r="3" spans="2:11" x14ac:dyDescent="0.2">
      <c r="B3" s="186" t="s">
        <v>264</v>
      </c>
      <c r="C3" s="185"/>
      <c r="D3" s="185"/>
      <c r="E3" s="187" t="s">
        <v>259</v>
      </c>
      <c r="F3" s="187" t="s">
        <v>260</v>
      </c>
    </row>
    <row r="4" spans="2:11" x14ac:dyDescent="0.2">
      <c r="B4" s="185" t="s">
        <v>250</v>
      </c>
      <c r="C4" s="185" t="s">
        <v>274</v>
      </c>
      <c r="D4" s="185"/>
      <c r="E4" s="188" t="s">
        <v>10</v>
      </c>
      <c r="F4" s="188" t="s">
        <v>261</v>
      </c>
    </row>
    <row r="5" spans="2:11" x14ac:dyDescent="0.2">
      <c r="B5" s="189" t="s">
        <v>251</v>
      </c>
      <c r="C5" s="189" t="s">
        <v>252</v>
      </c>
      <c r="D5" s="189" t="s">
        <v>36</v>
      </c>
      <c r="E5" s="2" t="s">
        <v>253</v>
      </c>
      <c r="F5" s="3"/>
    </row>
    <row r="6" spans="2:11" x14ac:dyDescent="0.2">
      <c r="B6" s="61" t="s">
        <v>289</v>
      </c>
      <c r="C6" s="3"/>
      <c r="D6" s="3"/>
      <c r="E6" s="11" t="s">
        <v>255</v>
      </c>
      <c r="F6" s="11" t="s">
        <v>256</v>
      </c>
    </row>
    <row r="7" spans="2:11" x14ac:dyDescent="0.2">
      <c r="B7" s="2" t="s">
        <v>257</v>
      </c>
      <c r="C7" s="3"/>
      <c r="D7" s="3"/>
      <c r="E7" s="11" t="s">
        <v>290</v>
      </c>
      <c r="F7" s="11" t="s">
        <v>290</v>
      </c>
    </row>
    <row r="8" spans="2:11" x14ac:dyDescent="0.2">
      <c r="B8" s="185" t="s">
        <v>275</v>
      </c>
      <c r="C8" s="190">
        <v>1</v>
      </c>
      <c r="D8" s="61"/>
      <c r="E8" s="14">
        <v>6.2211458329999996</v>
      </c>
      <c r="F8" s="14">
        <v>8.1038333330000007</v>
      </c>
      <c r="H8" s="12"/>
      <c r="I8" s="12"/>
      <c r="J8" s="12"/>
      <c r="K8" s="12"/>
    </row>
    <row r="9" spans="2:11" x14ac:dyDescent="0.2">
      <c r="B9" s="185" t="s">
        <v>275</v>
      </c>
      <c r="C9" s="190">
        <v>2</v>
      </c>
      <c r="D9" s="61"/>
      <c r="E9" s="14">
        <v>6.6149583329999997</v>
      </c>
      <c r="F9" s="14">
        <v>8.1539166670000007</v>
      </c>
      <c r="H9" s="12"/>
      <c r="I9" s="12"/>
      <c r="J9" s="12"/>
      <c r="K9" s="12"/>
    </row>
    <row r="10" spans="2:11" x14ac:dyDescent="0.2">
      <c r="B10" s="185" t="s">
        <v>275</v>
      </c>
      <c r="C10" s="190">
        <v>3</v>
      </c>
      <c r="D10" s="61"/>
      <c r="E10" s="14">
        <v>6.4536249999999997</v>
      </c>
      <c r="F10" s="14">
        <v>8.4532500000000006</v>
      </c>
      <c r="H10" s="12"/>
      <c r="I10" s="12"/>
      <c r="J10" s="12"/>
      <c r="K10" s="12"/>
    </row>
    <row r="11" spans="2:11" x14ac:dyDescent="0.2">
      <c r="B11" s="185" t="s">
        <v>275</v>
      </c>
      <c r="C11" s="190">
        <v>4</v>
      </c>
      <c r="D11" s="61"/>
      <c r="E11" s="14">
        <v>6.6947430560000001</v>
      </c>
      <c r="F11" s="14">
        <v>8.0010833330000004</v>
      </c>
      <c r="H11" s="12"/>
      <c r="I11" s="12"/>
      <c r="J11" s="12"/>
      <c r="K11" s="12"/>
    </row>
    <row r="12" spans="2:11" x14ac:dyDescent="0.2">
      <c r="B12" s="185" t="s">
        <v>275</v>
      </c>
      <c r="C12" s="190">
        <v>5</v>
      </c>
      <c r="D12" s="61"/>
      <c r="E12" s="14">
        <v>5.8361805560000004</v>
      </c>
      <c r="F12" s="14">
        <v>7.4290833330000003</v>
      </c>
      <c r="H12" s="12"/>
      <c r="I12" s="12"/>
      <c r="J12" s="12"/>
      <c r="K12" s="12"/>
    </row>
    <row r="13" spans="2:11" x14ac:dyDescent="0.2">
      <c r="B13" s="185" t="s">
        <v>275</v>
      </c>
      <c r="C13" s="190">
        <v>6</v>
      </c>
      <c r="D13" s="61"/>
      <c r="E13" s="14">
        <v>6.6636736110000001</v>
      </c>
      <c r="F13" s="14">
        <v>8.9562500000000007</v>
      </c>
      <c r="H13" s="12"/>
      <c r="I13" s="12"/>
      <c r="J13" s="12"/>
      <c r="K13" s="12"/>
    </row>
    <row r="14" spans="2:11" x14ac:dyDescent="0.2">
      <c r="B14" s="185"/>
      <c r="C14" s="190"/>
      <c r="D14" s="61"/>
      <c r="E14" s="14"/>
      <c r="F14" s="14"/>
    </row>
    <row r="15" spans="2:11" x14ac:dyDescent="0.2">
      <c r="B15" s="185"/>
      <c r="C15" s="190"/>
      <c r="D15" s="61"/>
      <c r="E15" s="14"/>
      <c r="F15" s="14"/>
    </row>
    <row r="16" spans="2:11" x14ac:dyDescent="0.2">
      <c r="B16" s="185"/>
      <c r="C16" s="3"/>
      <c r="D16" s="3"/>
      <c r="E16" s="11" t="s">
        <v>255</v>
      </c>
      <c r="F16" s="11" t="s">
        <v>256</v>
      </c>
    </row>
    <row r="17" spans="2:6" x14ac:dyDescent="0.2">
      <c r="B17" s="185"/>
      <c r="C17" s="3"/>
      <c r="D17" s="3"/>
      <c r="E17" s="11" t="s">
        <v>290</v>
      </c>
      <c r="F17" s="11" t="s">
        <v>290</v>
      </c>
    </row>
    <row r="18" spans="2:6" x14ac:dyDescent="0.2">
      <c r="B18" s="185" t="s">
        <v>276</v>
      </c>
      <c r="C18" s="190">
        <v>1</v>
      </c>
      <c r="D18" s="61"/>
      <c r="E18" s="14">
        <v>6.8571333330000002</v>
      </c>
      <c r="F18" s="14">
        <v>8.8422999999999998</v>
      </c>
    </row>
    <row r="19" spans="2:6" x14ac:dyDescent="0.2">
      <c r="B19" s="185" t="s">
        <v>276</v>
      </c>
      <c r="C19" s="190">
        <v>2</v>
      </c>
      <c r="D19" s="61"/>
      <c r="E19" s="14">
        <v>6.6246749999999999</v>
      </c>
      <c r="F19" s="14">
        <v>8.2688000000000006</v>
      </c>
    </row>
    <row r="20" spans="2:6" x14ac:dyDescent="0.2">
      <c r="B20" s="185" t="s">
        <v>276</v>
      </c>
      <c r="C20" s="190">
        <v>3</v>
      </c>
      <c r="D20" s="61"/>
      <c r="E20" s="14">
        <v>6.9207708329999997</v>
      </c>
      <c r="F20" s="14">
        <v>9.2833500000000004</v>
      </c>
    </row>
    <row r="21" spans="2:6" x14ac:dyDescent="0.2">
      <c r="B21" s="185" t="s">
        <v>276</v>
      </c>
      <c r="C21" s="190">
        <v>4</v>
      </c>
      <c r="D21" s="61"/>
      <c r="E21" s="14">
        <v>6.3004583329999999</v>
      </c>
      <c r="F21" s="14">
        <v>7.9494499999999997</v>
      </c>
    </row>
    <row r="22" spans="2:6" x14ac:dyDescent="0.2">
      <c r="B22" s="185" t="s">
        <v>276</v>
      </c>
      <c r="C22" s="190">
        <v>5</v>
      </c>
      <c r="D22" s="61"/>
      <c r="E22" s="14">
        <v>6.0188333329999999</v>
      </c>
      <c r="F22" s="14">
        <v>7.5240499999999999</v>
      </c>
    </row>
    <row r="23" spans="2:6" x14ac:dyDescent="0.2">
      <c r="B23" s="185" t="s">
        <v>276</v>
      </c>
      <c r="C23" s="190">
        <v>6</v>
      </c>
      <c r="D23" s="61"/>
      <c r="E23" s="14">
        <v>7.2672499999999998</v>
      </c>
      <c r="F23" s="14">
        <v>9.2225000000000001</v>
      </c>
    </row>
    <row r="24" spans="2:6" x14ac:dyDescent="0.2">
      <c r="B24" s="185"/>
      <c r="C24" s="190"/>
      <c r="D24" s="61"/>
      <c r="E24" s="14"/>
      <c r="F24" s="14"/>
    </row>
    <row r="25" spans="2:6" x14ac:dyDescent="0.2">
      <c r="B25" s="185"/>
      <c r="C25" s="190"/>
      <c r="D25" s="61"/>
      <c r="E25" s="14"/>
      <c r="F25" s="14"/>
    </row>
    <row r="26" spans="2:6" x14ac:dyDescent="0.2">
      <c r="B26" s="3"/>
      <c r="C26" s="3"/>
      <c r="D26" s="3"/>
      <c r="E26" s="3"/>
      <c r="F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Panel B</vt:lpstr>
      <vt:lpstr>Panel C</vt:lpstr>
      <vt:lpstr>Panel D</vt:lpstr>
      <vt:lpstr>Panel E</vt:lpstr>
      <vt:lpstr>Panel G</vt:lpstr>
      <vt:lpstr>Panel H</vt:lpstr>
      <vt:lpstr>Panel I</vt:lpstr>
      <vt:lpstr>Panel J</vt:lpstr>
      <vt:lpstr>Panel K</vt:lpstr>
      <vt:lpstr>Panel L</vt:lpstr>
      <vt:lpstr>Panel M</vt:lpstr>
      <vt:lpstr>Panel N</vt:lpstr>
      <vt:lpstr>Panel O</vt:lpstr>
      <vt:lpstr>Panel P</vt:lpstr>
      <vt:lpstr>Panel Q</vt:lpstr>
      <vt:lpstr>Panel R</vt:lpstr>
      <vt:lpstr>Panel S</vt:lpstr>
      <vt:lpstr>Panel T</vt:lpstr>
      <vt:lpstr>Panel U</vt:lpstr>
      <vt:lpstr>Panel V</vt:lpstr>
      <vt:lpstr>Panel W</vt:lpstr>
      <vt:lpstr>Panel 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2022-09-16T18:40:07Z</dcterms:created>
  <dcterms:modified xsi:type="dcterms:W3CDTF">2022-09-20T20:19:30Z</dcterms:modified>
</cp:coreProperties>
</file>