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-120" yWindow="-120" windowWidth="29040" windowHeight="15840" firstSheet="1" activeTab="6"/>
  </bookViews>
  <sheets>
    <sheet name="a-b glucose effect perfusion " sheetId="1" r:id="rId1"/>
    <sheet name="c arginine effect perfusion" sheetId="2" r:id="rId2"/>
    <sheet name="d-e Gcg and Sst NOD glc" sheetId="3" r:id="rId3"/>
    <sheet name="f Gcg NOD CYN" sheetId="4" r:id="rId4"/>
    <sheet name="g-h Gcg perfusion CYN" sheetId="6" r:id="rId5"/>
    <sheet name="i SST perfusion NOD mice" sheetId="7" r:id="rId6"/>
    <sheet name="h NOD ITT Gcg AUC" sheetId="5" r:id="rId7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4" i="1" l="1"/>
  <c r="W45" i="1"/>
  <c r="AT28" i="6" l="1"/>
  <c r="AS28" i="6" s="1"/>
  <c r="AR28" i="6"/>
  <c r="AT27" i="6"/>
  <c r="AS27" i="6" s="1"/>
  <c r="AR27" i="6"/>
  <c r="AA28" i="6"/>
  <c r="Z28" i="6" s="1"/>
  <c r="Y28" i="6"/>
  <c r="AA27" i="6"/>
  <c r="Z27" i="6" s="1"/>
  <c r="Y27" i="6"/>
  <c r="L28" i="6"/>
  <c r="K28" i="6" s="1"/>
  <c r="J28" i="6"/>
  <c r="L27" i="6"/>
  <c r="K27" i="6" s="1"/>
  <c r="J27" i="6"/>
  <c r="AR4" i="6"/>
  <c r="AS4" i="6"/>
  <c r="AT4" i="6"/>
  <c r="AR5" i="6"/>
  <c r="AT5" i="6"/>
  <c r="AS5" i="6" s="1"/>
  <c r="AR6" i="6"/>
  <c r="AT6" i="6"/>
  <c r="AS6" i="6" s="1"/>
  <c r="AR7" i="6"/>
  <c r="AT7" i="6"/>
  <c r="AS7" i="6" s="1"/>
  <c r="AR8" i="6"/>
  <c r="AT8" i="6"/>
  <c r="AS8" i="6" s="1"/>
  <c r="AR9" i="6"/>
  <c r="AT9" i="6"/>
  <c r="AS9" i="6" s="1"/>
  <c r="AR10" i="6"/>
  <c r="AT10" i="6"/>
  <c r="AS10" i="6" s="1"/>
  <c r="AR11" i="6"/>
  <c r="AT11" i="6"/>
  <c r="AS11" i="6" s="1"/>
  <c r="AR12" i="6"/>
  <c r="AS12" i="6"/>
  <c r="AT12" i="6"/>
  <c r="AR13" i="6"/>
  <c r="AT13" i="6"/>
  <c r="AS13" i="6" s="1"/>
  <c r="AR14" i="6"/>
  <c r="AT14" i="6"/>
  <c r="AS14" i="6" s="1"/>
  <c r="AR15" i="6"/>
  <c r="AT15" i="6"/>
  <c r="AS15" i="6" s="1"/>
  <c r="AR16" i="6"/>
  <c r="AT16" i="6"/>
  <c r="AS16" i="6" s="1"/>
  <c r="AR17" i="6"/>
  <c r="AT17" i="6"/>
  <c r="AS17" i="6" s="1"/>
  <c r="AR18" i="6"/>
  <c r="AT18" i="6"/>
  <c r="AS18" i="6" s="1"/>
  <c r="AR19" i="6"/>
  <c r="AT19" i="6"/>
  <c r="AS19" i="6" s="1"/>
  <c r="AR20" i="6"/>
  <c r="AT20" i="6"/>
  <c r="AS20" i="6" s="1"/>
  <c r="AR21" i="6"/>
  <c r="AT21" i="6"/>
  <c r="AS21" i="6" s="1"/>
  <c r="AR22" i="6"/>
  <c r="AT22" i="6"/>
  <c r="AS22" i="6" s="1"/>
  <c r="AR23" i="6"/>
  <c r="AT23" i="6"/>
  <c r="AS23" i="6" s="1"/>
  <c r="AT3" i="6"/>
  <c r="AS3" i="6"/>
  <c r="AR3" i="6"/>
  <c r="Y4" i="6"/>
  <c r="AA4" i="6"/>
  <c r="Z4" i="6" s="1"/>
  <c r="Y5" i="6"/>
  <c r="Z5" i="6"/>
  <c r="AA5" i="6"/>
  <c r="Y6" i="6"/>
  <c r="AA6" i="6"/>
  <c r="Z6" i="6" s="1"/>
  <c r="Y7" i="6"/>
  <c r="AA7" i="6"/>
  <c r="Z7" i="6" s="1"/>
  <c r="Y8" i="6"/>
  <c r="AA8" i="6"/>
  <c r="Z8" i="6" s="1"/>
  <c r="Y9" i="6"/>
  <c r="AA9" i="6"/>
  <c r="Z9" i="6" s="1"/>
  <c r="Y10" i="6"/>
  <c r="AA10" i="6"/>
  <c r="Z10" i="6" s="1"/>
  <c r="Y11" i="6"/>
  <c r="AA11" i="6"/>
  <c r="Z11" i="6" s="1"/>
  <c r="Y12" i="6"/>
  <c r="AA12" i="6"/>
  <c r="Z12" i="6" s="1"/>
  <c r="Y13" i="6"/>
  <c r="AA13" i="6"/>
  <c r="Z13" i="6" s="1"/>
  <c r="Y14" i="6"/>
  <c r="AA14" i="6"/>
  <c r="Z14" i="6" s="1"/>
  <c r="Y15" i="6"/>
  <c r="AA15" i="6"/>
  <c r="Z15" i="6" s="1"/>
  <c r="Y16" i="6"/>
  <c r="AA16" i="6"/>
  <c r="Z16" i="6" s="1"/>
  <c r="Y17" i="6"/>
  <c r="AA17" i="6"/>
  <c r="Z17" i="6" s="1"/>
  <c r="Y18" i="6"/>
  <c r="AA18" i="6"/>
  <c r="Z18" i="6" s="1"/>
  <c r="Y19" i="6"/>
  <c r="AA19" i="6"/>
  <c r="Z19" i="6" s="1"/>
  <c r="Y20" i="6"/>
  <c r="AA20" i="6"/>
  <c r="Z20" i="6" s="1"/>
  <c r="Y21" i="6"/>
  <c r="AA21" i="6"/>
  <c r="Z21" i="6" s="1"/>
  <c r="Y22" i="6"/>
  <c r="AA22" i="6"/>
  <c r="Z22" i="6" s="1"/>
  <c r="Y23" i="6"/>
  <c r="AA23" i="6"/>
  <c r="Z23" i="6" s="1"/>
  <c r="AA3" i="6"/>
  <c r="Z3" i="6"/>
  <c r="Y3" i="6"/>
  <c r="J4" i="6"/>
  <c r="K4" i="6"/>
  <c r="L4" i="6"/>
  <c r="J5" i="6"/>
  <c r="L5" i="6"/>
  <c r="K5" i="6" s="1"/>
  <c r="J6" i="6"/>
  <c r="L6" i="6"/>
  <c r="K6" i="6" s="1"/>
  <c r="J7" i="6"/>
  <c r="L7" i="6"/>
  <c r="K7" i="6" s="1"/>
  <c r="J8" i="6"/>
  <c r="L8" i="6"/>
  <c r="K8" i="6" s="1"/>
  <c r="J9" i="6"/>
  <c r="L9" i="6"/>
  <c r="K9" i="6" s="1"/>
  <c r="J10" i="6"/>
  <c r="K10" i="6"/>
  <c r="L10" i="6"/>
  <c r="J11" i="6"/>
  <c r="L11" i="6"/>
  <c r="K11" i="6" s="1"/>
  <c r="J12" i="6"/>
  <c r="L12" i="6"/>
  <c r="K12" i="6" s="1"/>
  <c r="J13" i="6"/>
  <c r="L13" i="6"/>
  <c r="K13" i="6" s="1"/>
  <c r="J14" i="6"/>
  <c r="L14" i="6"/>
  <c r="K14" i="6" s="1"/>
  <c r="J15" i="6"/>
  <c r="L15" i="6"/>
  <c r="K15" i="6" s="1"/>
  <c r="J16" i="6"/>
  <c r="L16" i="6"/>
  <c r="K16" i="6" s="1"/>
  <c r="J17" i="6"/>
  <c r="L17" i="6"/>
  <c r="K17" i="6" s="1"/>
  <c r="J18" i="6"/>
  <c r="L18" i="6"/>
  <c r="K18" i="6" s="1"/>
  <c r="J19" i="6"/>
  <c r="L19" i="6"/>
  <c r="K19" i="6" s="1"/>
  <c r="J20" i="6"/>
  <c r="L20" i="6"/>
  <c r="K20" i="6" s="1"/>
  <c r="J21" i="6"/>
  <c r="L21" i="6"/>
  <c r="K21" i="6" s="1"/>
  <c r="J22" i="6"/>
  <c r="L22" i="6"/>
  <c r="K22" i="6" s="1"/>
  <c r="J23" i="6"/>
  <c r="L23" i="6"/>
  <c r="K23" i="6" s="1"/>
  <c r="L3" i="6"/>
  <c r="K3" i="6"/>
  <c r="J3" i="6"/>
  <c r="AY4" i="1" l="1"/>
  <c r="AY5" i="1"/>
  <c r="AY6" i="1"/>
  <c r="AX6" i="1" s="1"/>
  <c r="AY7" i="1"/>
  <c r="AX7" i="1" s="1"/>
  <c r="AY8" i="1"/>
  <c r="AY9" i="1"/>
  <c r="AX9" i="1" s="1"/>
  <c r="AY10" i="1"/>
  <c r="AY11" i="1"/>
  <c r="AX11" i="1" s="1"/>
  <c r="AY12" i="1"/>
  <c r="AX12" i="1" s="1"/>
  <c r="AY13" i="1"/>
  <c r="AX13" i="1" s="1"/>
  <c r="AY14" i="1"/>
  <c r="AY15" i="1"/>
  <c r="AY16" i="1"/>
  <c r="AY17" i="1"/>
  <c r="AY18" i="1"/>
  <c r="AX18" i="1" s="1"/>
  <c r="AY19" i="1"/>
  <c r="AX19" i="1" s="1"/>
  <c r="AY20" i="1"/>
  <c r="AY21" i="1"/>
  <c r="AY22" i="1"/>
  <c r="AY23" i="1"/>
  <c r="AY24" i="1"/>
  <c r="AX24" i="1" s="1"/>
  <c r="AY25" i="1"/>
  <c r="AX25" i="1" s="1"/>
  <c r="AY26" i="1"/>
  <c r="AY27" i="1"/>
  <c r="AX27" i="1" s="1"/>
  <c r="AY28" i="1"/>
  <c r="AY29" i="1"/>
  <c r="AY30" i="1"/>
  <c r="AX30" i="1" s="1"/>
  <c r="AY31" i="1"/>
  <c r="AX31" i="1" s="1"/>
  <c r="AY32" i="1"/>
  <c r="AY33" i="1"/>
  <c r="AX33" i="1" s="1"/>
  <c r="AY34" i="1"/>
  <c r="AY35" i="1"/>
  <c r="AX35" i="1" s="1"/>
  <c r="AY36" i="1"/>
  <c r="AX36" i="1" s="1"/>
  <c r="AY37" i="1"/>
  <c r="AX37" i="1" s="1"/>
  <c r="AY38" i="1"/>
  <c r="AY39" i="1"/>
  <c r="AY40" i="1"/>
  <c r="AY3" i="1"/>
  <c r="AX4" i="1"/>
  <c r="AX5" i="1"/>
  <c r="AX8" i="1"/>
  <c r="AX10" i="1"/>
  <c r="AX14" i="1"/>
  <c r="AX15" i="1"/>
  <c r="AX16" i="1"/>
  <c r="AX17" i="1"/>
  <c r="AX20" i="1"/>
  <c r="AX21" i="1"/>
  <c r="AX22" i="1"/>
  <c r="AX23" i="1"/>
  <c r="AX26" i="1"/>
  <c r="AX28" i="1"/>
  <c r="AX29" i="1"/>
  <c r="AX32" i="1"/>
  <c r="AX34" i="1"/>
  <c r="AX38" i="1"/>
  <c r="AX39" i="1"/>
  <c r="AX40" i="1"/>
  <c r="AX3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3" i="1"/>
  <c r="AW4" i="1"/>
  <c r="AW5" i="1"/>
  <c r="AW6" i="1"/>
  <c r="AW7" i="1"/>
  <c r="AW8" i="1"/>
  <c r="AW9" i="1"/>
  <c r="V4" i="1"/>
  <c r="V5" i="1"/>
  <c r="U5" i="1" s="1"/>
  <c r="V6" i="1"/>
  <c r="U6" i="1" s="1"/>
  <c r="V7" i="1"/>
  <c r="U7" i="1" s="1"/>
  <c r="V8" i="1"/>
  <c r="V9" i="1"/>
  <c r="U9" i="1" s="1"/>
  <c r="V10" i="1"/>
  <c r="V11" i="1"/>
  <c r="U11" i="1" s="1"/>
  <c r="V12" i="1"/>
  <c r="U12" i="1" s="1"/>
  <c r="V13" i="1"/>
  <c r="U13" i="1" s="1"/>
  <c r="V14" i="1"/>
  <c r="V15" i="1"/>
  <c r="U15" i="1" s="1"/>
  <c r="V16" i="1"/>
  <c r="V17" i="1"/>
  <c r="U17" i="1" s="1"/>
  <c r="V18" i="1"/>
  <c r="U18" i="1" s="1"/>
  <c r="V19" i="1"/>
  <c r="U19" i="1" s="1"/>
  <c r="V20" i="1"/>
  <c r="V21" i="1"/>
  <c r="U21" i="1" s="1"/>
  <c r="V22" i="1"/>
  <c r="V23" i="1"/>
  <c r="U23" i="1" s="1"/>
  <c r="V24" i="1"/>
  <c r="U24" i="1" s="1"/>
  <c r="V25" i="1"/>
  <c r="U25" i="1" s="1"/>
  <c r="V26" i="1"/>
  <c r="V27" i="1"/>
  <c r="U27" i="1" s="1"/>
  <c r="V28" i="1"/>
  <c r="V29" i="1"/>
  <c r="U29" i="1" s="1"/>
  <c r="V30" i="1"/>
  <c r="U30" i="1" s="1"/>
  <c r="V31" i="1"/>
  <c r="U31" i="1" s="1"/>
  <c r="V32" i="1"/>
  <c r="V33" i="1"/>
  <c r="U33" i="1" s="1"/>
  <c r="V34" i="1"/>
  <c r="V35" i="1"/>
  <c r="U35" i="1" s="1"/>
  <c r="V36" i="1"/>
  <c r="U36" i="1" s="1"/>
  <c r="V37" i="1"/>
  <c r="U37" i="1" s="1"/>
  <c r="V3" i="1"/>
  <c r="U3" i="1" s="1"/>
  <c r="U4" i="1"/>
  <c r="U8" i="1"/>
  <c r="U10" i="1"/>
  <c r="U14" i="1"/>
  <c r="U16" i="1"/>
  <c r="U20" i="1"/>
  <c r="U22" i="1"/>
  <c r="U26" i="1"/>
  <c r="U28" i="1"/>
  <c r="U32" i="1"/>
  <c r="U34" i="1"/>
  <c r="T8" i="1"/>
  <c r="T4" i="1"/>
  <c r="T3" i="1"/>
  <c r="T5" i="1"/>
  <c r="T6" i="1"/>
  <c r="T7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N44" i="1"/>
  <c r="AB43" i="1"/>
  <c r="AC43" i="1"/>
  <c r="AD43" i="1"/>
  <c r="AE43" i="1"/>
  <c r="AF43" i="1"/>
  <c r="AB44" i="1"/>
  <c r="AC44" i="1"/>
  <c r="AD44" i="1"/>
  <c r="AE44" i="1"/>
  <c r="AF44" i="1"/>
  <c r="AB42" i="1"/>
  <c r="AC42" i="1"/>
  <c r="AD42" i="1"/>
  <c r="AE42" i="1"/>
  <c r="AF42" i="1"/>
  <c r="E44" i="1"/>
  <c r="F44" i="1"/>
  <c r="E42" i="1"/>
  <c r="F42" i="1"/>
  <c r="D42" i="1"/>
  <c r="D43" i="1"/>
  <c r="E43" i="1"/>
  <c r="F43" i="1"/>
  <c r="D44" i="1"/>
  <c r="AG43" i="1"/>
  <c r="AF47" i="1" l="1"/>
  <c r="AE47" i="1"/>
  <c r="D47" i="1"/>
  <c r="E47" i="1"/>
  <c r="AB47" i="1"/>
  <c r="AD47" i="1"/>
  <c r="AC47" i="1"/>
  <c r="F47" i="1"/>
  <c r="AC44" i="5"/>
  <c r="AC43" i="5" s="1"/>
  <c r="P44" i="5"/>
  <c r="P43" i="5" s="1"/>
  <c r="O44" i="5"/>
  <c r="O43" i="5" s="1"/>
  <c r="N44" i="5"/>
  <c r="N43" i="5" s="1"/>
  <c r="M44" i="5"/>
  <c r="M43" i="5" s="1"/>
  <c r="L44" i="5"/>
  <c r="L43" i="5" s="1"/>
  <c r="J44" i="5"/>
  <c r="J43" i="5" s="1"/>
  <c r="I44" i="5"/>
  <c r="I43" i="5" s="1"/>
  <c r="H44" i="5"/>
  <c r="H43" i="5" s="1"/>
  <c r="G44" i="5"/>
  <c r="G43" i="5" s="1"/>
  <c r="F44" i="5"/>
  <c r="F43" i="5" s="1"/>
  <c r="AC42" i="5"/>
  <c r="P42" i="5"/>
  <c r="O42" i="5"/>
  <c r="N42" i="5"/>
  <c r="M42" i="5"/>
  <c r="L42" i="5"/>
  <c r="J42" i="5"/>
  <c r="I42" i="5"/>
  <c r="H42" i="5"/>
  <c r="G42" i="5"/>
  <c r="F42" i="5"/>
  <c r="AB41" i="5"/>
  <c r="AA41" i="5"/>
  <c r="Z41" i="5"/>
  <c r="Y41" i="5"/>
  <c r="X41" i="5"/>
  <c r="U41" i="5"/>
  <c r="T41" i="5"/>
  <c r="S41" i="5"/>
  <c r="R41" i="5"/>
  <c r="AB40" i="5"/>
  <c r="AA40" i="5"/>
  <c r="Z40" i="5"/>
  <c r="Y40" i="5"/>
  <c r="X40" i="5"/>
  <c r="U40" i="5"/>
  <c r="T40" i="5"/>
  <c r="S40" i="5"/>
  <c r="R40" i="5"/>
  <c r="AB39" i="5"/>
  <c r="AA39" i="5"/>
  <c r="Z39" i="5"/>
  <c r="Y39" i="5"/>
  <c r="X39" i="5"/>
  <c r="U39" i="5"/>
  <c r="T39" i="5"/>
  <c r="S39" i="5"/>
  <c r="R39" i="5"/>
  <c r="AB38" i="5"/>
  <c r="AA38" i="5"/>
  <c r="Z38" i="5"/>
  <c r="Y38" i="5"/>
  <c r="X38" i="5"/>
  <c r="U38" i="5"/>
  <c r="T38" i="5"/>
  <c r="S38" i="5"/>
  <c r="R38" i="5"/>
  <c r="AB37" i="5"/>
  <c r="AA37" i="5"/>
  <c r="Z37" i="5"/>
  <c r="Y37" i="5"/>
  <c r="X37" i="5"/>
  <c r="U37" i="5"/>
  <c r="T37" i="5"/>
  <c r="S37" i="5"/>
  <c r="R37" i="5"/>
  <c r="AC34" i="5"/>
  <c r="P34" i="5"/>
  <c r="O34" i="5"/>
  <c r="N34" i="5"/>
  <c r="M34" i="5"/>
  <c r="L34" i="5"/>
  <c r="J34" i="5"/>
  <c r="I34" i="5"/>
  <c r="H34" i="5"/>
  <c r="G34" i="5"/>
  <c r="F34" i="5"/>
  <c r="AC33" i="5"/>
  <c r="P33" i="5"/>
  <c r="O33" i="5"/>
  <c r="N33" i="5"/>
  <c r="M33" i="5"/>
  <c r="L33" i="5"/>
  <c r="J33" i="5"/>
  <c r="I33" i="5"/>
  <c r="H33" i="5"/>
  <c r="G33" i="5"/>
  <c r="F33" i="5"/>
  <c r="AC32" i="5"/>
  <c r="P32" i="5"/>
  <c r="O32" i="5"/>
  <c r="N32" i="5"/>
  <c r="M32" i="5"/>
  <c r="L32" i="5"/>
  <c r="J32" i="5"/>
  <c r="I32" i="5"/>
  <c r="H32" i="5"/>
  <c r="G32" i="5"/>
  <c r="F32" i="5"/>
  <c r="AB31" i="5"/>
  <c r="AA31" i="5"/>
  <c r="Z31" i="5"/>
  <c r="Y31" i="5"/>
  <c r="X31" i="5"/>
  <c r="T31" i="5"/>
  <c r="S31" i="5"/>
  <c r="R31" i="5"/>
  <c r="AB30" i="5"/>
  <c r="AA30" i="5"/>
  <c r="Z30" i="5"/>
  <c r="Y30" i="5"/>
  <c r="X30" i="5"/>
  <c r="U30" i="5"/>
  <c r="T30" i="5"/>
  <c r="S30" i="5"/>
  <c r="R30" i="5"/>
  <c r="AB29" i="5"/>
  <c r="AA29" i="5"/>
  <c r="Z29" i="5"/>
  <c r="Y29" i="5"/>
  <c r="X29" i="5"/>
  <c r="U29" i="5"/>
  <c r="T29" i="5"/>
  <c r="S29" i="5"/>
  <c r="R29" i="5"/>
  <c r="AB28" i="5"/>
  <c r="AA28" i="5"/>
  <c r="Z28" i="5"/>
  <c r="Y28" i="5"/>
  <c r="X28" i="5"/>
  <c r="U28" i="5"/>
  <c r="T28" i="5"/>
  <c r="S28" i="5"/>
  <c r="R28" i="5"/>
  <c r="AB27" i="5"/>
  <c r="AA27" i="5"/>
  <c r="Z27" i="5"/>
  <c r="Y27" i="5"/>
  <c r="X27" i="5"/>
  <c r="U27" i="5"/>
  <c r="T27" i="5"/>
  <c r="S27" i="5"/>
  <c r="R27" i="5"/>
  <c r="AB26" i="5"/>
  <c r="AA26" i="5"/>
  <c r="Z26" i="5"/>
  <c r="Y26" i="5"/>
  <c r="X26" i="5"/>
  <c r="U26" i="5"/>
  <c r="T26" i="5"/>
  <c r="S26" i="5"/>
  <c r="R26" i="5"/>
  <c r="AC23" i="5"/>
  <c r="P23" i="5"/>
  <c r="O23" i="5"/>
  <c r="N23" i="5"/>
  <c r="M23" i="5"/>
  <c r="L23" i="5"/>
  <c r="J23" i="5"/>
  <c r="I23" i="5"/>
  <c r="H23" i="5"/>
  <c r="G23" i="5"/>
  <c r="F23" i="5"/>
  <c r="P22" i="5"/>
  <c r="O22" i="5"/>
  <c r="N22" i="5"/>
  <c r="M22" i="5"/>
  <c r="L22" i="5"/>
  <c r="J22" i="5"/>
  <c r="I22" i="5"/>
  <c r="H22" i="5"/>
  <c r="G22" i="5"/>
  <c r="F22" i="5"/>
  <c r="AC21" i="5"/>
  <c r="AC22" i="5" s="1"/>
  <c r="P21" i="5"/>
  <c r="O21" i="5"/>
  <c r="N21" i="5"/>
  <c r="M21" i="5"/>
  <c r="L21" i="5"/>
  <c r="J21" i="5"/>
  <c r="I21" i="5"/>
  <c r="H21" i="5"/>
  <c r="G21" i="5"/>
  <c r="F21" i="5"/>
  <c r="AB20" i="5"/>
  <c r="AA20" i="5"/>
  <c r="Z20" i="5"/>
  <c r="Y20" i="5"/>
  <c r="X20" i="5"/>
  <c r="U20" i="5"/>
  <c r="T20" i="5"/>
  <c r="S20" i="5"/>
  <c r="R20" i="5"/>
  <c r="AB19" i="5"/>
  <c r="AA19" i="5"/>
  <c r="Z19" i="5"/>
  <c r="Y19" i="5"/>
  <c r="X19" i="5"/>
  <c r="U19" i="5"/>
  <c r="T19" i="5"/>
  <c r="S19" i="5"/>
  <c r="R19" i="5"/>
  <c r="AB18" i="5"/>
  <c r="AA18" i="5"/>
  <c r="Z18" i="5"/>
  <c r="Y18" i="5"/>
  <c r="X18" i="5"/>
  <c r="U18" i="5"/>
  <c r="T18" i="5"/>
  <c r="R18" i="5"/>
  <c r="AB17" i="5"/>
  <c r="AA17" i="5"/>
  <c r="Z17" i="5"/>
  <c r="Y17" i="5"/>
  <c r="X17" i="5"/>
  <c r="U17" i="5"/>
  <c r="T17" i="5"/>
  <c r="S17" i="5"/>
  <c r="R17" i="5"/>
  <c r="AB16" i="5"/>
  <c r="AA16" i="5"/>
  <c r="Z16" i="5"/>
  <c r="Y16" i="5"/>
  <c r="X16" i="5"/>
  <c r="U16" i="5"/>
  <c r="T16" i="5"/>
  <c r="S16" i="5"/>
  <c r="R16" i="5"/>
  <c r="AB15" i="5"/>
  <c r="AA15" i="5"/>
  <c r="Z15" i="5"/>
  <c r="Y15" i="5"/>
  <c r="X15" i="5"/>
  <c r="U15" i="5"/>
  <c r="T15" i="5"/>
  <c r="S15" i="5"/>
  <c r="R15" i="5"/>
  <c r="AC13" i="5"/>
  <c r="P13" i="5"/>
  <c r="O13" i="5"/>
  <c r="N13" i="5"/>
  <c r="M13" i="5"/>
  <c r="L13" i="5"/>
  <c r="J13" i="5"/>
  <c r="I13" i="5"/>
  <c r="H13" i="5"/>
  <c r="G13" i="5"/>
  <c r="F13" i="5"/>
  <c r="AC12" i="5"/>
  <c r="P12" i="5"/>
  <c r="O12" i="5"/>
  <c r="N12" i="5"/>
  <c r="M12" i="5"/>
  <c r="L12" i="5"/>
  <c r="J12" i="5"/>
  <c r="I12" i="5"/>
  <c r="H12" i="5"/>
  <c r="G12" i="5"/>
  <c r="F12" i="5"/>
  <c r="AC11" i="5"/>
  <c r="P11" i="5"/>
  <c r="O11" i="5"/>
  <c r="N11" i="5"/>
  <c r="M11" i="5"/>
  <c r="L11" i="5"/>
  <c r="J11" i="5"/>
  <c r="I11" i="5"/>
  <c r="H11" i="5"/>
  <c r="G11" i="5"/>
  <c r="F11" i="5"/>
  <c r="AB10" i="5"/>
  <c r="AA10" i="5"/>
  <c r="Z10" i="5"/>
  <c r="Y10" i="5"/>
  <c r="X10" i="5"/>
  <c r="U10" i="5"/>
  <c r="T10" i="5"/>
  <c r="S10" i="5"/>
  <c r="R10" i="5"/>
  <c r="AB9" i="5"/>
  <c r="AA9" i="5"/>
  <c r="Z9" i="5"/>
  <c r="Y9" i="5"/>
  <c r="X9" i="5"/>
  <c r="U9" i="5"/>
  <c r="T9" i="5"/>
  <c r="S9" i="5"/>
  <c r="R9" i="5"/>
  <c r="AB8" i="5"/>
  <c r="AA8" i="5"/>
  <c r="Z8" i="5"/>
  <c r="Y8" i="5"/>
  <c r="X8" i="5"/>
  <c r="U8" i="5"/>
  <c r="T8" i="5"/>
  <c r="S8" i="5"/>
  <c r="R8" i="5"/>
  <c r="AB7" i="5"/>
  <c r="AA7" i="5"/>
  <c r="Z7" i="5"/>
  <c r="Y7" i="5"/>
  <c r="X7" i="5"/>
  <c r="U7" i="5"/>
  <c r="T7" i="5"/>
  <c r="S7" i="5"/>
  <c r="R7" i="5"/>
  <c r="AB6" i="5"/>
  <c r="AA6" i="5"/>
  <c r="Z6" i="5"/>
  <c r="Y6" i="5"/>
  <c r="X6" i="5"/>
  <c r="U6" i="5"/>
  <c r="T6" i="5"/>
  <c r="S6" i="5"/>
  <c r="R6" i="5"/>
  <c r="AB5" i="5"/>
  <c r="AA5" i="5"/>
  <c r="Z5" i="5"/>
  <c r="Y5" i="5"/>
  <c r="X5" i="5"/>
  <c r="U5" i="5"/>
  <c r="T5" i="5"/>
  <c r="S5" i="5"/>
  <c r="R5" i="5"/>
  <c r="AB4" i="5"/>
  <c r="AA4" i="5"/>
  <c r="Z4" i="5"/>
  <c r="Y4" i="5"/>
  <c r="X4" i="5"/>
  <c r="U4" i="5"/>
  <c r="T4" i="5"/>
  <c r="S4" i="5"/>
  <c r="R4" i="5"/>
  <c r="AB3" i="5"/>
  <c r="AA3" i="5"/>
  <c r="Z3" i="5"/>
  <c r="Z11" i="5" s="1"/>
  <c r="Y3" i="5"/>
  <c r="X3" i="5"/>
  <c r="U3" i="5"/>
  <c r="T3" i="5"/>
  <c r="S3" i="5"/>
  <c r="R3" i="5"/>
  <c r="X13" i="5" l="1"/>
  <c r="V8" i="5"/>
  <c r="V9" i="5"/>
  <c r="V10" i="5"/>
  <c r="Z23" i="5"/>
  <c r="Z34" i="5"/>
  <c r="R12" i="5"/>
  <c r="V5" i="5"/>
  <c r="T44" i="5"/>
  <c r="T43" i="5" s="1"/>
  <c r="V39" i="5"/>
  <c r="AA42" i="5"/>
  <c r="T23" i="5"/>
  <c r="T33" i="5"/>
  <c r="V28" i="5"/>
  <c r="X42" i="5"/>
  <c r="V41" i="5"/>
  <c r="V19" i="5"/>
  <c r="X34" i="5"/>
  <c r="U32" i="5"/>
  <c r="V30" i="5"/>
  <c r="AA12" i="5"/>
  <c r="AB11" i="5"/>
  <c r="V20" i="5"/>
  <c r="U33" i="5"/>
  <c r="V29" i="5"/>
  <c r="U42" i="5"/>
  <c r="R42" i="5"/>
  <c r="S12" i="5"/>
  <c r="V4" i="5"/>
  <c r="AA23" i="5"/>
  <c r="V31" i="5"/>
  <c r="Y42" i="5"/>
  <c r="R23" i="5"/>
  <c r="AB21" i="5"/>
  <c r="AB22" i="5" s="1"/>
  <c r="Z32" i="5"/>
  <c r="Z44" i="5"/>
  <c r="Z43" i="5" s="1"/>
  <c r="S21" i="5"/>
  <c r="AA32" i="5"/>
  <c r="X33" i="5"/>
  <c r="AA44" i="5"/>
  <c r="AA43" i="5" s="1"/>
  <c r="AB12" i="5"/>
  <c r="T13" i="5"/>
  <c r="U13" i="5"/>
  <c r="V7" i="5"/>
  <c r="V16" i="5"/>
  <c r="V17" i="5"/>
  <c r="R32" i="5"/>
  <c r="AB32" i="5"/>
  <c r="R44" i="5"/>
  <c r="R43" i="5" s="1"/>
  <c r="AB44" i="5"/>
  <c r="AB43" i="5" s="1"/>
  <c r="V6" i="5"/>
  <c r="X11" i="5"/>
  <c r="Y11" i="5"/>
  <c r="U21" i="5"/>
  <c r="R22" i="5"/>
  <c r="S32" i="5"/>
  <c r="V27" i="5"/>
  <c r="S44" i="5"/>
  <c r="S43" i="5" s="1"/>
  <c r="V38" i="5"/>
  <c r="U12" i="5"/>
  <c r="R11" i="5"/>
  <c r="AA11" i="5"/>
  <c r="T12" i="5"/>
  <c r="X21" i="5"/>
  <c r="X22" i="5" s="1"/>
  <c r="S23" i="5"/>
  <c r="AB23" i="5"/>
  <c r="T32" i="5"/>
  <c r="Y34" i="5"/>
  <c r="Z42" i="5"/>
  <c r="U44" i="5"/>
  <c r="U43" i="5" s="1"/>
  <c r="V3" i="5"/>
  <c r="T11" i="5"/>
  <c r="Y13" i="5"/>
  <c r="Z21" i="5"/>
  <c r="Z22" i="5" s="1"/>
  <c r="S22" i="5"/>
  <c r="U23" i="5"/>
  <c r="Y33" i="5"/>
  <c r="R34" i="5"/>
  <c r="AA34" i="5"/>
  <c r="S42" i="5"/>
  <c r="AB42" i="5"/>
  <c r="X44" i="5"/>
  <c r="X43" i="5" s="1"/>
  <c r="U11" i="5"/>
  <c r="X12" i="5"/>
  <c r="Z13" i="5"/>
  <c r="R21" i="5"/>
  <c r="AA21" i="5"/>
  <c r="AA22" i="5" s="1"/>
  <c r="T22" i="5"/>
  <c r="X32" i="5"/>
  <c r="Z33" i="5"/>
  <c r="S34" i="5"/>
  <c r="AB34" i="5"/>
  <c r="T42" i="5"/>
  <c r="Y44" i="5"/>
  <c r="Y43" i="5" s="1"/>
  <c r="S11" i="5"/>
  <c r="Y12" i="5"/>
  <c r="R13" i="5"/>
  <c r="AA13" i="5"/>
  <c r="V15" i="5"/>
  <c r="V18" i="5"/>
  <c r="U22" i="5"/>
  <c r="X23" i="5"/>
  <c r="Y32" i="5"/>
  <c r="R33" i="5"/>
  <c r="AA33" i="5"/>
  <c r="T34" i="5"/>
  <c r="V37" i="5"/>
  <c r="Y21" i="5"/>
  <c r="Y22" i="5" s="1"/>
  <c r="Z12" i="5"/>
  <c r="S13" i="5"/>
  <c r="AB13" i="5"/>
  <c r="T21" i="5"/>
  <c r="Y23" i="5"/>
  <c r="S33" i="5"/>
  <c r="AB33" i="5"/>
  <c r="U34" i="5"/>
  <c r="V40" i="5"/>
  <c r="V26" i="5"/>
  <c r="V34" i="5" l="1"/>
  <c r="V32" i="5"/>
  <c r="V33" i="5"/>
  <c r="V11" i="5"/>
  <c r="V12" i="5"/>
  <c r="V13" i="5"/>
  <c r="V44" i="5"/>
  <c r="V43" i="5" s="1"/>
  <c r="V42" i="5"/>
  <c r="V21" i="5"/>
  <c r="V22" i="5"/>
  <c r="V23" i="5"/>
  <c r="L64" i="4" l="1"/>
  <c r="L63" i="4"/>
  <c r="L62" i="4"/>
  <c r="L61" i="4"/>
  <c r="L60" i="4"/>
  <c r="L59" i="4"/>
  <c r="L58" i="4"/>
  <c r="L57" i="4"/>
  <c r="L56" i="4"/>
  <c r="L55" i="4"/>
  <c r="L54" i="4"/>
  <c r="L53" i="4"/>
  <c r="T52" i="4"/>
  <c r="L52" i="4"/>
  <c r="T51" i="4"/>
  <c r="L51" i="4"/>
  <c r="T50" i="4"/>
  <c r="T49" i="4"/>
  <c r="L49" i="4"/>
  <c r="T48" i="4"/>
  <c r="L48" i="4"/>
  <c r="T47" i="4"/>
  <c r="L47" i="4"/>
  <c r="T46" i="4"/>
  <c r="L46" i="4"/>
  <c r="T45" i="4"/>
  <c r="L45" i="4"/>
  <c r="T44" i="4"/>
  <c r="L44" i="4"/>
  <c r="D44" i="4"/>
  <c r="T43" i="4"/>
  <c r="L43" i="4"/>
  <c r="D43" i="4"/>
  <c r="T42" i="4"/>
  <c r="L42" i="4"/>
  <c r="D42" i="4"/>
  <c r="L41" i="4"/>
  <c r="D41" i="4"/>
  <c r="T40" i="4"/>
  <c r="L40" i="4"/>
  <c r="D40" i="4"/>
  <c r="T39" i="4"/>
  <c r="L39" i="4"/>
  <c r="D39" i="4"/>
  <c r="T38" i="4"/>
  <c r="L38" i="4"/>
  <c r="D38" i="4"/>
  <c r="T37" i="4"/>
  <c r="L37" i="4"/>
  <c r="D37" i="4"/>
  <c r="T36" i="4"/>
  <c r="L36" i="4"/>
  <c r="D36" i="4"/>
  <c r="T35" i="4"/>
  <c r="T34" i="4"/>
  <c r="D34" i="4"/>
  <c r="T33" i="4"/>
  <c r="D33" i="4"/>
  <c r="T32" i="4"/>
  <c r="D32" i="4"/>
  <c r="T31" i="4"/>
  <c r="D31" i="4"/>
  <c r="T30" i="4"/>
  <c r="D30" i="4"/>
  <c r="D29" i="4"/>
  <c r="D28" i="4"/>
  <c r="D27" i="4"/>
  <c r="D26" i="4"/>
  <c r="M60" i="3"/>
  <c r="L60" i="3"/>
  <c r="M59" i="3"/>
  <c r="L59" i="3"/>
  <c r="M58" i="3"/>
  <c r="L58" i="3"/>
  <c r="M57" i="3"/>
  <c r="L57" i="3"/>
  <c r="M56" i="3"/>
  <c r="L56" i="3"/>
  <c r="M55" i="3"/>
  <c r="L55" i="3"/>
  <c r="M54" i="3"/>
  <c r="L54" i="3"/>
  <c r="M53" i="3"/>
  <c r="L53" i="3"/>
  <c r="M52" i="3"/>
  <c r="L52" i="3"/>
  <c r="M51" i="3"/>
  <c r="L51" i="3"/>
  <c r="M50" i="3"/>
  <c r="L50" i="3"/>
  <c r="M49" i="3"/>
  <c r="L49" i="3"/>
  <c r="M48" i="3"/>
  <c r="L48" i="3"/>
  <c r="M46" i="3"/>
  <c r="L46" i="3"/>
  <c r="M45" i="3"/>
  <c r="L45" i="3"/>
  <c r="M44" i="3"/>
  <c r="L44" i="3"/>
  <c r="M43" i="3"/>
  <c r="L43" i="3"/>
  <c r="M42" i="3"/>
  <c r="L42" i="3"/>
  <c r="M41" i="3"/>
  <c r="L41" i="3"/>
  <c r="M40" i="3"/>
  <c r="L40" i="3"/>
  <c r="M39" i="3"/>
  <c r="L39" i="3"/>
  <c r="M38" i="3"/>
  <c r="L38" i="3"/>
  <c r="M37" i="3"/>
  <c r="L37" i="3"/>
  <c r="V36" i="3"/>
  <c r="U36" i="3"/>
  <c r="M36" i="3"/>
  <c r="L36" i="3"/>
  <c r="V35" i="3"/>
  <c r="U35" i="3"/>
  <c r="M35" i="3"/>
  <c r="L35" i="3"/>
  <c r="V34" i="3"/>
  <c r="U34" i="3"/>
  <c r="M34" i="3"/>
  <c r="L34" i="3"/>
  <c r="V33" i="3"/>
  <c r="U33" i="3"/>
  <c r="V32" i="3"/>
  <c r="U32" i="3"/>
  <c r="D32" i="3"/>
  <c r="C32" i="3"/>
  <c r="V31" i="3"/>
  <c r="U31" i="3"/>
  <c r="D31" i="3"/>
  <c r="C31" i="3"/>
  <c r="V30" i="3"/>
  <c r="U30" i="3"/>
  <c r="D30" i="3"/>
  <c r="C30" i="3"/>
  <c r="D29" i="3"/>
  <c r="C29" i="3"/>
  <c r="V28" i="3"/>
  <c r="U28" i="3"/>
  <c r="D28" i="3"/>
  <c r="C28" i="3"/>
  <c r="V27" i="3"/>
  <c r="U27" i="3"/>
  <c r="D27" i="3"/>
  <c r="C27" i="3"/>
  <c r="V26" i="3"/>
  <c r="U26" i="3"/>
  <c r="V25" i="3"/>
  <c r="U25" i="3"/>
  <c r="D25" i="3"/>
  <c r="C25" i="3"/>
  <c r="V24" i="3"/>
  <c r="U24" i="3"/>
  <c r="D24" i="3"/>
  <c r="C24" i="3"/>
  <c r="V23" i="3"/>
  <c r="U23" i="3"/>
  <c r="D23" i="3"/>
  <c r="C23" i="3"/>
  <c r="V22" i="3"/>
  <c r="U22" i="3"/>
  <c r="D22" i="3"/>
  <c r="C22" i="3"/>
  <c r="D21" i="3"/>
  <c r="D35" i="3" s="1"/>
  <c r="C21" i="3"/>
  <c r="D20" i="3"/>
  <c r="C20" i="3"/>
  <c r="C41" i="3" l="1"/>
  <c r="L63" i="3"/>
  <c r="L69" i="3"/>
  <c r="U46" i="3"/>
  <c r="D58" i="4"/>
  <c r="C40" i="3"/>
  <c r="C37" i="3"/>
  <c r="L73" i="4"/>
  <c r="L74" i="4"/>
  <c r="D41" i="3"/>
  <c r="V46" i="3"/>
  <c r="M63" i="3"/>
  <c r="D40" i="3"/>
  <c r="U40" i="3"/>
  <c r="D52" i="4"/>
  <c r="D56" i="4"/>
  <c r="T56" i="4"/>
  <c r="T62" i="4"/>
  <c r="C36" i="3"/>
  <c r="D36" i="3"/>
  <c r="V39" i="3"/>
  <c r="D57" i="4"/>
  <c r="T58" i="4"/>
  <c r="L75" i="4"/>
  <c r="D54" i="4"/>
  <c r="T64" i="4"/>
  <c r="T57" i="4"/>
  <c r="L68" i="4"/>
  <c r="D53" i="4"/>
  <c r="T63" i="4"/>
  <c r="L69" i="4"/>
  <c r="L67" i="4"/>
  <c r="L64" i="3"/>
  <c r="M64" i="3"/>
  <c r="M69" i="3"/>
  <c r="C39" i="3"/>
  <c r="U41" i="3"/>
  <c r="U45" i="3"/>
  <c r="L65" i="3"/>
  <c r="L70" i="3"/>
  <c r="D39" i="3"/>
  <c r="V41" i="3"/>
  <c r="V45" i="3"/>
  <c r="M65" i="3"/>
  <c r="M70" i="3"/>
  <c r="C35" i="3"/>
  <c r="D37" i="3"/>
  <c r="V40" i="3"/>
  <c r="U39" i="3"/>
  <c r="U44" i="3"/>
  <c r="L68" i="3"/>
  <c r="V44" i="3"/>
  <c r="M68" i="3"/>
  <c r="AA22" i="2" l="1"/>
  <c r="N43" i="1" l="1"/>
  <c r="N47" i="1" s="1"/>
  <c r="AK44" i="1"/>
  <c r="AH45" i="1"/>
  <c r="AI45" i="1"/>
  <c r="AJ45" i="1"/>
  <c r="AG45" i="1"/>
  <c r="AH44" i="1"/>
  <c r="AI44" i="1"/>
  <c r="AJ44" i="1"/>
  <c r="AL44" i="1"/>
  <c r="AM44" i="1"/>
  <c r="AN44" i="1"/>
  <c r="AN47" i="1" s="1"/>
  <c r="AO44" i="1"/>
  <c r="AP44" i="1"/>
  <c r="AQ44" i="1"/>
  <c r="AR44" i="1"/>
  <c r="AS44" i="1"/>
  <c r="AT44" i="1"/>
  <c r="AG44" i="1"/>
  <c r="AH43" i="1"/>
  <c r="AI43" i="1"/>
  <c r="AJ43" i="1"/>
  <c r="AK43" i="1"/>
  <c r="AK47" i="1" s="1"/>
  <c r="AL43" i="1"/>
  <c r="AM43" i="1"/>
  <c r="AN43" i="1"/>
  <c r="AO43" i="1"/>
  <c r="AP43" i="1"/>
  <c r="AQ43" i="1"/>
  <c r="AR43" i="1"/>
  <c r="AS43" i="1"/>
  <c r="AT43" i="1"/>
  <c r="H45" i="1"/>
  <c r="I45" i="1"/>
  <c r="L45" i="1"/>
  <c r="G45" i="1"/>
  <c r="H44" i="1"/>
  <c r="I44" i="1"/>
  <c r="J44" i="1"/>
  <c r="K44" i="1"/>
  <c r="L44" i="1"/>
  <c r="M44" i="1"/>
  <c r="O44" i="1"/>
  <c r="P44" i="1"/>
  <c r="Q44" i="1"/>
  <c r="R44" i="1"/>
  <c r="R47" i="1" s="1"/>
  <c r="G44" i="1"/>
  <c r="H43" i="1"/>
  <c r="I43" i="1"/>
  <c r="J43" i="1"/>
  <c r="K43" i="1"/>
  <c r="L43" i="1"/>
  <c r="M43" i="1"/>
  <c r="O43" i="1"/>
  <c r="P43" i="1"/>
  <c r="Q43" i="1"/>
  <c r="R43" i="1"/>
  <c r="I47" i="1" l="1"/>
  <c r="AJ47" i="1"/>
  <c r="AP47" i="1"/>
  <c r="AS47" i="1"/>
  <c r="P47" i="1"/>
  <c r="Q47" i="1"/>
  <c r="AR47" i="1"/>
  <c r="AW45" i="1"/>
  <c r="AY45" i="1"/>
  <c r="AX45" i="1" s="1"/>
  <c r="V45" i="1"/>
  <c r="U45" i="1" s="1"/>
  <c r="T45" i="1"/>
  <c r="AI47" i="1"/>
  <c r="AO47" i="1"/>
  <c r="AW43" i="1"/>
  <c r="AY43" i="1"/>
  <c r="AX43" i="1" s="1"/>
  <c r="AW44" i="1"/>
  <c r="AY44" i="1"/>
  <c r="AX44" i="1" s="1"/>
  <c r="AM47" i="1"/>
  <c r="AT47" i="1"/>
  <c r="T44" i="1"/>
  <c r="V44" i="1"/>
  <c r="U44" i="1" s="1"/>
  <c r="O47" i="1"/>
  <c r="M47" i="1"/>
  <c r="L47" i="1"/>
  <c r="K47" i="1"/>
  <c r="AL47" i="1"/>
  <c r="J47" i="1"/>
  <c r="H47" i="1"/>
  <c r="AQ47" i="1"/>
  <c r="AH47" i="1"/>
  <c r="AZ45" i="1"/>
  <c r="AG47" i="1"/>
  <c r="BA44" i="1"/>
  <c r="BA45" i="1"/>
  <c r="AZ44" i="1"/>
  <c r="Z22" i="2"/>
  <c r="Y22" i="2"/>
  <c r="X22" i="2"/>
  <c r="Z21" i="2"/>
  <c r="Y21" i="2"/>
  <c r="X21" i="2"/>
  <c r="L22" i="2"/>
  <c r="F17" i="2"/>
  <c r="F18" i="2"/>
  <c r="E17" i="2"/>
  <c r="E18" i="2"/>
  <c r="K22" i="2"/>
  <c r="J22" i="2"/>
  <c r="I22" i="2"/>
  <c r="K21" i="2"/>
  <c r="J21" i="2"/>
  <c r="I21" i="2"/>
  <c r="U17" i="2"/>
  <c r="V17" i="2"/>
  <c r="U18" i="2"/>
  <c r="V18" i="2"/>
  <c r="T18" i="2"/>
  <c r="S18" i="2"/>
  <c r="R18" i="2"/>
  <c r="T17" i="2"/>
  <c r="S17" i="2"/>
  <c r="R17" i="2"/>
  <c r="K4" i="2"/>
  <c r="K5" i="2"/>
  <c r="K6" i="2"/>
  <c r="K7" i="2"/>
  <c r="K8" i="2"/>
  <c r="K9" i="2"/>
  <c r="K10" i="2"/>
  <c r="K11" i="2"/>
  <c r="K12" i="2"/>
  <c r="K3" i="2"/>
  <c r="Z4" i="2"/>
  <c r="Z5" i="2"/>
  <c r="Z6" i="2"/>
  <c r="Z7" i="2"/>
  <c r="Z8" i="2"/>
  <c r="Z9" i="2"/>
  <c r="Z10" i="2"/>
  <c r="Z11" i="2"/>
  <c r="Z12" i="2"/>
  <c r="Z3" i="2"/>
  <c r="Y3" i="2"/>
  <c r="X3" i="2"/>
  <c r="Y12" i="2"/>
  <c r="X12" i="2"/>
  <c r="Y11" i="2"/>
  <c r="X11" i="2"/>
  <c r="Y10" i="2"/>
  <c r="X10" i="2"/>
  <c r="Y9" i="2"/>
  <c r="X9" i="2"/>
  <c r="Y8" i="2"/>
  <c r="X8" i="2"/>
  <c r="Y7" i="2"/>
  <c r="X7" i="2"/>
  <c r="Y6" i="2"/>
  <c r="X6" i="2"/>
  <c r="Y5" i="2"/>
  <c r="X5" i="2"/>
  <c r="Y4" i="2"/>
  <c r="X4" i="2"/>
  <c r="I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J4" i="2"/>
  <c r="I4" i="2"/>
  <c r="J3" i="2"/>
  <c r="G17" i="2"/>
  <c r="G18" i="2"/>
  <c r="Z17" i="2" l="1"/>
  <c r="AA18" i="2"/>
  <c r="K18" i="2"/>
  <c r="X17" i="2"/>
  <c r="Y17" i="2"/>
  <c r="L18" i="2"/>
  <c r="Z18" i="2"/>
  <c r="X18" i="2"/>
  <c r="I18" i="2"/>
  <c r="J18" i="2"/>
  <c r="Y18" i="2"/>
  <c r="J17" i="2"/>
  <c r="AY47" i="1"/>
  <c r="AX47" i="1" s="1"/>
  <c r="AW47" i="1"/>
  <c r="I17" i="2"/>
  <c r="K17" i="2"/>
  <c r="G43" i="1"/>
  <c r="BA43" i="1" s="1"/>
  <c r="T43" i="1" l="1"/>
  <c r="V43" i="1"/>
  <c r="U43" i="1" s="1"/>
  <c r="G47" i="1"/>
  <c r="V47" i="1" l="1"/>
  <c r="U47" i="1" s="1"/>
  <c r="T47" i="1"/>
  <c r="BA47" i="1"/>
</calcChain>
</file>

<file path=xl/sharedStrings.xml><?xml version="1.0" encoding="utf-8"?>
<sst xmlns="http://schemas.openxmlformats.org/spreadsheetml/2006/main" count="746" uniqueCount="144">
  <si>
    <t>glucagon (pg/min)</t>
  </si>
  <si>
    <t>mean</t>
  </si>
  <si>
    <t>sem</t>
  </si>
  <si>
    <t>n</t>
  </si>
  <si>
    <t xml:space="preserve">Non-diabetic </t>
  </si>
  <si>
    <t xml:space="preserve">diabetic </t>
  </si>
  <si>
    <t>mouse 1</t>
  </si>
  <si>
    <t>mouse 2</t>
  </si>
  <si>
    <t>mouse 3</t>
  </si>
  <si>
    <t>mouse 4</t>
  </si>
  <si>
    <t>mouse 5</t>
  </si>
  <si>
    <t>mouse 6</t>
  </si>
  <si>
    <t>Diabetic-1</t>
  </si>
  <si>
    <t>Diabetic-2</t>
  </si>
  <si>
    <t>Diabetic-3</t>
  </si>
  <si>
    <t>Diabetic-4</t>
  </si>
  <si>
    <t>time (min)</t>
  </si>
  <si>
    <t>glucose (mM)</t>
  </si>
  <si>
    <t>Diabetic-5</t>
  </si>
  <si>
    <t>Diabetic-6</t>
  </si>
  <si>
    <t>Diabetic-7</t>
  </si>
  <si>
    <t>Diabetic-8</t>
  </si>
  <si>
    <t>avarege 10G glucagon release</t>
  </si>
  <si>
    <t>avarege 1G glucagon release</t>
  </si>
  <si>
    <t>p</t>
  </si>
  <si>
    <t>avarege 20G glucagon release</t>
  </si>
  <si>
    <t>arginine (mM)</t>
  </si>
  <si>
    <t>average basal</t>
  </si>
  <si>
    <t>average arginine</t>
  </si>
  <si>
    <t>AUC basal</t>
  </si>
  <si>
    <t>AUC arginine</t>
  </si>
  <si>
    <t>ttest (unpaired, 1 tail)</t>
  </si>
  <si>
    <t>mouse 7</t>
  </si>
  <si>
    <t>mouse 8</t>
  </si>
  <si>
    <t>mouse 9</t>
  </si>
  <si>
    <t>mouse 10</t>
  </si>
  <si>
    <t>mouse 11</t>
  </si>
  <si>
    <t>mouse 12</t>
  </si>
  <si>
    <t>Diabetic-9</t>
  </si>
  <si>
    <t>Diabetic-10</t>
  </si>
  <si>
    <t>Diabetic-11</t>
  </si>
  <si>
    <t>Diabetic-12</t>
  </si>
  <si>
    <t>Diabetic-13</t>
  </si>
  <si>
    <t>Diabetic-14</t>
  </si>
  <si>
    <t>vs control</t>
  </si>
  <si>
    <t>avarege 1G glucagon release (% to 10G)</t>
  </si>
  <si>
    <t>young NOD ND</t>
  </si>
  <si>
    <t>Supernatant</t>
  </si>
  <si>
    <t>Content</t>
  </si>
  <si>
    <t>adult NOD ND</t>
  </si>
  <si>
    <t>adult NOD T1D</t>
  </si>
  <si>
    <t>Glucose (mM)</t>
  </si>
  <si>
    <t>Glucagon (pg/islet/hr)</t>
  </si>
  <si>
    <t>Somatostatin (fmol/islet/hr)</t>
  </si>
  <si>
    <t>Glucagon (pg/islet)</t>
  </si>
  <si>
    <t>Somatostatin (fmol/islet)</t>
  </si>
  <si>
    <t>Somatostatin (pg/islet)</t>
  </si>
  <si>
    <t>replicate1</t>
  </si>
  <si>
    <t>1G-1</t>
  </si>
  <si>
    <t>replicate2</t>
  </si>
  <si>
    <t>1G-2</t>
  </si>
  <si>
    <t>replicate3</t>
  </si>
  <si>
    <t>1G-3</t>
  </si>
  <si>
    <t>replicate4</t>
  </si>
  <si>
    <t>1G-4</t>
  </si>
  <si>
    <t>replicate5</t>
  </si>
  <si>
    <t>1G-5</t>
  </si>
  <si>
    <t>replicate6</t>
  </si>
  <si>
    <t>1G-6</t>
  </si>
  <si>
    <t>replicate7</t>
  </si>
  <si>
    <t>1G-7</t>
  </si>
  <si>
    <t>replicate8</t>
  </si>
  <si>
    <t>replicate9</t>
  </si>
  <si>
    <t>10G-1</t>
  </si>
  <si>
    <t>replicate10</t>
  </si>
  <si>
    <t>10G-2</t>
  </si>
  <si>
    <t>replicate11</t>
  </si>
  <si>
    <t>10G-3</t>
  </si>
  <si>
    <t>replicate12</t>
  </si>
  <si>
    <t>10G-4</t>
  </si>
  <si>
    <t>replicate13</t>
  </si>
  <si>
    <t>10G-5</t>
  </si>
  <si>
    <t>10G-6</t>
  </si>
  <si>
    <t>% of content</t>
  </si>
  <si>
    <t>10G-7</t>
  </si>
  <si>
    <t>Glucagon (%)</t>
    <phoneticPr fontId="0" type="noConversion"/>
  </si>
  <si>
    <t>Somatostatin (%)</t>
    <phoneticPr fontId="0" type="noConversion"/>
  </si>
  <si>
    <t>CYN 154806 (nM)</t>
  </si>
  <si>
    <t>replicate14</t>
  </si>
  <si>
    <t>Glucagon (%)</t>
    <phoneticPr fontId="0" type="noConversion"/>
  </si>
  <si>
    <t>ND/T1D</t>
  </si>
  <si>
    <t>BW (g)</t>
  </si>
  <si>
    <t>Veh/CYN</t>
  </si>
  <si>
    <t>BLOOD GLUCOSE</t>
  </si>
  <si>
    <t>SEUM GLUCAGON (pM)</t>
  </si>
  <si>
    <t>AUC glucagon (pM*min)</t>
  </si>
  <si>
    <t>delta glucagon (pM)</t>
  </si>
  <si>
    <t>delta glucagon AUC (pM*min) 0, 30 and 45 min</t>
  </si>
  <si>
    <t>NORMOGLYCEMIC</t>
  </si>
  <si>
    <t xml:space="preserve"> -15-0</t>
  </si>
  <si>
    <t xml:space="preserve"> 0-15</t>
  </si>
  <si>
    <t xml:space="preserve"> 15-30</t>
  </si>
  <si>
    <t xml:space="preserve"> 30-45</t>
  </si>
  <si>
    <t>Total</t>
  </si>
  <si>
    <t>B6</t>
  </si>
  <si>
    <t>Veh</t>
  </si>
  <si>
    <t>A6</t>
  </si>
  <si>
    <t>J3</t>
  </si>
  <si>
    <t>veh</t>
  </si>
  <si>
    <t>K2</t>
  </si>
  <si>
    <t>K1</t>
  </si>
  <si>
    <t>se</t>
  </si>
  <si>
    <t>CYN</t>
  </si>
  <si>
    <t>"2" 1</t>
  </si>
  <si>
    <t>DIABETIC</t>
  </si>
  <si>
    <t>SEUM GLUCAGON</t>
  </si>
  <si>
    <t>AUC glucagon</t>
  </si>
  <si>
    <t>K3</t>
  </si>
  <si>
    <t>"0/1" 1</t>
  </si>
  <si>
    <t xml:space="preserve"> 3+4</t>
  </si>
  <si>
    <t>1/"0"</t>
  </si>
  <si>
    <t>TH mouse 1</t>
  </si>
  <si>
    <t>TH mouse 6</t>
  </si>
  <si>
    <t>TH mouse 7</t>
  </si>
  <si>
    <t>TH mpouse diabetic 6</t>
  </si>
  <si>
    <t>TH mpouse diabetic 7</t>
  </si>
  <si>
    <t>TH mpouse diabetic 8</t>
  </si>
  <si>
    <t>TH mpouse diabetic 9</t>
  </si>
  <si>
    <t>TH mpouse diabetic 10</t>
  </si>
  <si>
    <t>10 G</t>
  </si>
  <si>
    <t>1 G</t>
  </si>
  <si>
    <t>1 G + 200 nM CYN</t>
  </si>
  <si>
    <t>experimental conditions</t>
  </si>
  <si>
    <t>Young ND</t>
  </si>
  <si>
    <t>Adult ND</t>
  </si>
  <si>
    <t>Adult T1D</t>
  </si>
  <si>
    <t>average glucagon 1 mM glucose</t>
  </si>
  <si>
    <t>average glucagon with CYN</t>
  </si>
  <si>
    <t>Young</t>
  </si>
  <si>
    <t>Adult Pre-Diabetic</t>
  </si>
  <si>
    <t>Adult Diabetic</t>
  </si>
  <si>
    <t>1G</t>
  </si>
  <si>
    <t>10G</t>
  </si>
  <si>
    <t>SST (fmol/min)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</si>
</sst>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</font>
    <font>
      <i/>
      <sz val="10"/>
      <color rgb="FF0000FF"/>
      <name val="Arial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6" borderId="2" applyNumberFormat="0" applyFont="0" applyAlignment="0" applyProtection="0"/>
    <xf numFmtId="0" fontId="11" fillId="0" borderId="0">
      <alignment vertical="center"/>
    </xf>
  </cellStyleXfs>
  <cellXfs count="87">
    <xf numFmtId="0" fontId="0" fillId="0" borderId="0" xfId="0"/>
    <xf numFmtId="0" fontId="1" fillId="2" borderId="0" xfId="0" applyFont="1" applyFill="1"/>
    <xf numFmtId="0" fontId="0" fillId="2" borderId="0" xfId="0" applyFill="1"/>
    <xf numFmtId="2" fontId="0" fillId="2" borderId="0" xfId="0" applyNumberFormat="1" applyFill="1" applyAlignment="1">
      <alignment vertical="center" wrapText="1"/>
    </xf>
    <xf numFmtId="2" fontId="2" fillId="2" borderId="0" xfId="0" applyNumberFormat="1" applyFont="1" applyFill="1" applyAlignment="1">
      <alignment vertical="center" wrapText="1"/>
    </xf>
    <xf numFmtId="0" fontId="2" fillId="2" borderId="0" xfId="0" applyFont="1" applyFill="1"/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2" fontId="4" fillId="2" borderId="0" xfId="0" applyNumberFormat="1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1" fillId="3" borderId="0" xfId="0" applyFont="1" applyFill="1"/>
    <xf numFmtId="0" fontId="0" fillId="3" borderId="0" xfId="0" applyFill="1"/>
    <xf numFmtId="0" fontId="6" fillId="3" borderId="0" xfId="0" applyFont="1" applyFill="1"/>
    <xf numFmtId="0" fontId="0" fillId="3" borderId="0" xfId="0" applyFill="1" applyAlignment="1">
      <alignment vertical="center" wrapText="1"/>
    </xf>
    <xf numFmtId="0" fontId="7" fillId="3" borderId="0" xfId="0" applyFont="1" applyFill="1"/>
    <xf numFmtId="0" fontId="5" fillId="2" borderId="0" xfId="0" applyFont="1" applyFill="1"/>
    <xf numFmtId="0" fontId="6" fillId="2" borderId="0" xfId="0" applyFont="1" applyFill="1"/>
    <xf numFmtId="2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/>
    <xf numFmtId="2" fontId="2" fillId="4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2" fontId="4" fillId="4" borderId="0" xfId="0" applyNumberFormat="1" applyFont="1" applyFill="1" applyAlignment="1">
      <alignment vertical="center" wrapText="1"/>
    </xf>
    <xf numFmtId="0" fontId="0" fillId="5" borderId="0" xfId="0" applyFill="1"/>
    <xf numFmtId="0" fontId="6" fillId="5" borderId="0" xfId="0" applyFont="1" applyFill="1"/>
    <xf numFmtId="0" fontId="0" fillId="5" borderId="0" xfId="0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5" fillId="0" borderId="0" xfId="0" applyFont="1"/>
    <xf numFmtId="0" fontId="10" fillId="0" borderId="0" xfId="0" applyFont="1"/>
    <xf numFmtId="0" fontId="7" fillId="0" borderId="0" xfId="0" applyFont="1"/>
    <xf numFmtId="0" fontId="1" fillId="0" borderId="0" xfId="1" applyFont="1" applyFill="1" applyBorder="1" applyAlignment="1"/>
    <xf numFmtId="0" fontId="1" fillId="0" borderId="0" xfId="0" applyFont="1" applyAlignment="1">
      <alignment horizontal="center"/>
    </xf>
    <xf numFmtId="0" fontId="11" fillId="0" borderId="0" xfId="2">
      <alignment vertical="center"/>
    </xf>
    <xf numFmtId="0" fontId="9" fillId="0" borderId="0" xfId="0" applyFont="1"/>
    <xf numFmtId="0" fontId="0" fillId="0" borderId="0" xfId="1" applyFont="1" applyFill="1" applyBorder="1" applyAlignment="1"/>
    <xf numFmtId="0" fontId="4" fillId="0" borderId="0" xfId="0" applyFont="1"/>
    <xf numFmtId="0" fontId="12" fillId="0" borderId="0" xfId="0" applyFont="1"/>
    <xf numFmtId="0" fontId="13" fillId="0" borderId="0" xfId="0" applyFont="1"/>
    <xf numFmtId="2" fontId="12" fillId="0" borderId="0" xfId="0" applyNumberFormat="1" applyFont="1"/>
    <xf numFmtId="0" fontId="14" fillId="0" borderId="1" xfId="0" applyFont="1" applyBorder="1"/>
    <xf numFmtId="0" fontId="4" fillId="0" borderId="1" xfId="0" applyFont="1" applyBorder="1"/>
    <xf numFmtId="164" fontId="4" fillId="0" borderId="1" xfId="0" applyNumberFormat="1" applyFont="1" applyBorder="1"/>
    <xf numFmtId="164" fontId="4" fillId="0" borderId="0" xfId="0" applyNumberFormat="1" applyFont="1"/>
    <xf numFmtId="1" fontId="4" fillId="0" borderId="0" xfId="0" applyNumberFormat="1" applyFont="1"/>
    <xf numFmtId="165" fontId="4" fillId="0" borderId="0" xfId="0" applyNumberFormat="1" applyFont="1"/>
    <xf numFmtId="0" fontId="14" fillId="0" borderId="3" xfId="0" applyFont="1" applyBorder="1"/>
    <xf numFmtId="0" fontId="4" fillId="0" borderId="3" xfId="0" applyFont="1" applyBorder="1"/>
    <xf numFmtId="164" fontId="4" fillId="0" borderId="3" xfId="0" applyNumberFormat="1" applyFont="1" applyBorder="1"/>
    <xf numFmtId="0" fontId="15" fillId="0" borderId="4" xfId="0" applyFont="1" applyBorder="1"/>
    <xf numFmtId="0" fontId="4" fillId="0" borderId="4" xfId="0" applyFont="1" applyBorder="1"/>
    <xf numFmtId="164" fontId="12" fillId="0" borderId="1" xfId="0" applyNumberFormat="1" applyFont="1" applyBorder="1"/>
    <xf numFmtId="0" fontId="15" fillId="0" borderId="0" xfId="0" applyFont="1"/>
    <xf numFmtId="0" fontId="16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64" fontId="2" fillId="0" borderId="1" xfId="0" applyNumberFormat="1" applyFont="1" applyBorder="1"/>
    <xf numFmtId="164" fontId="4" fillId="0" borderId="4" xfId="0" applyNumberFormat="1" applyFont="1" applyBorder="1"/>
    <xf numFmtId="2" fontId="4" fillId="0" borderId="0" xfId="0" applyNumberFormat="1" applyFont="1"/>
    <xf numFmtId="164" fontId="13" fillId="0" borderId="4" xfId="0" applyNumberFormat="1" applyFont="1" applyBorder="1"/>
    <xf numFmtId="165" fontId="13" fillId="0" borderId="4" xfId="0" applyNumberFormat="1" applyFont="1" applyBorder="1"/>
    <xf numFmtId="0" fontId="17" fillId="0" borderId="0" xfId="0" applyFont="1"/>
    <xf numFmtId="0" fontId="17" fillId="2" borderId="0" xfId="0" applyFont="1" applyFill="1"/>
    <xf numFmtId="0" fontId="17" fillId="4" borderId="0" xfId="0" applyFont="1" applyFill="1"/>
    <xf numFmtId="0" fontId="18" fillId="0" borderId="0" xfId="0" applyFont="1"/>
    <xf numFmtId="0" fontId="18" fillId="2" borderId="0" xfId="0" applyFont="1" applyFill="1"/>
    <xf numFmtId="0" fontId="17" fillId="5" borderId="0" xfId="0" applyFont="1" applyFill="1"/>
    <xf numFmtId="0" fontId="18" fillId="4" borderId="0" xfId="0" applyFont="1" applyFill="1"/>
    <xf numFmtId="0" fontId="17" fillId="3" borderId="0" xfId="0" applyFont="1" applyFill="1"/>
    <xf numFmtId="0" fontId="0" fillId="0" borderId="0" xfId="0" applyFill="1"/>
    <xf numFmtId="0" fontId="1" fillId="0" borderId="0" xfId="0" applyFont="1" applyFill="1"/>
    <xf numFmtId="0" fontId="19" fillId="0" borderId="0" xfId="0" applyFont="1" applyFill="1" applyAlignment="1">
      <alignment horizontal="left"/>
    </xf>
    <xf numFmtId="0" fontId="19" fillId="0" borderId="0" xfId="0" applyFont="1" applyFill="1"/>
    <xf numFmtId="0" fontId="20" fillId="0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/>
    <xf numFmtId="0" fontId="19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</cellXfs>
  <cellStyles count="3">
    <cellStyle name="Normal" xfId="0" builtinId="0"/>
    <cellStyle name="Note" xfId="1" builtinId="1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"/>
  <sheetViews>
    <sheetView zoomScale="55" zoomScaleNormal="55" workbookViewId="0">
      <pane ySplit="1" topLeftCell="A20" activePane="bottomLeft" state="frozen"/>
      <selection pane="bottomLeft" activeCell="AI61" sqref="AI61"/>
    </sheetView>
  </sheetViews>
  <sheetFormatPr defaultRowHeight="15"/>
  <cols>
    <col min="1" max="1" width="25.5703125" customWidth="1"/>
    <col min="2" max="2" width="12.5703125" bestFit="1" customWidth="1"/>
    <col min="3" max="3" width="16.85546875" bestFit="1" customWidth="1"/>
    <col min="4" max="6" width="16.85546875" customWidth="1"/>
    <col min="7" max="12" width="22.5703125" bestFit="1" customWidth="1"/>
    <col min="13" max="18" width="14.85546875" bestFit="1" customWidth="1"/>
    <col min="23" max="23" width="15.7109375" bestFit="1" customWidth="1"/>
    <col min="25" max="25" width="48.140625" bestFit="1" customWidth="1"/>
    <col min="28" max="28" width="22.28515625" bestFit="1" customWidth="1"/>
    <col min="29" max="29" width="22" bestFit="1" customWidth="1"/>
    <col min="30" max="31" width="22.28515625" bestFit="1" customWidth="1"/>
    <col min="32" max="32" width="23.28515625" bestFit="1" customWidth="1"/>
    <col min="33" max="38" width="22.5703125" bestFit="1" customWidth="1"/>
    <col min="39" max="43" width="14.85546875" bestFit="1" customWidth="1"/>
    <col min="44" max="45" width="12.42578125" bestFit="1" customWidth="1"/>
    <col min="46" max="46" width="14.7109375" bestFit="1" customWidth="1"/>
    <col min="53" max="53" width="14.140625" bestFit="1" customWidth="1"/>
  </cols>
  <sheetData>
    <row r="1" spans="1:53">
      <c r="A1" s="15" t="s">
        <v>4</v>
      </c>
      <c r="B1" s="1" t="s">
        <v>16</v>
      </c>
      <c r="C1" s="1" t="s">
        <v>17</v>
      </c>
      <c r="D1" s="1"/>
      <c r="E1" s="1"/>
      <c r="F1" s="1"/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/>
      <c r="T1" s="1" t="s">
        <v>1</v>
      </c>
      <c r="U1" s="1" t="s">
        <v>2</v>
      </c>
      <c r="V1" s="1" t="s">
        <v>3</v>
      </c>
      <c r="W1" s="2"/>
      <c r="Y1" s="14" t="s">
        <v>5</v>
      </c>
      <c r="Z1" s="10" t="s">
        <v>16</v>
      </c>
      <c r="AA1" s="10" t="s">
        <v>17</v>
      </c>
      <c r="AB1" s="10"/>
      <c r="AC1" s="10"/>
      <c r="AD1" s="10"/>
      <c r="AE1" s="10"/>
      <c r="AF1" s="10"/>
      <c r="AG1" s="10" t="s">
        <v>0</v>
      </c>
      <c r="AH1" s="10" t="s">
        <v>0</v>
      </c>
      <c r="AI1" s="10" t="s">
        <v>0</v>
      </c>
      <c r="AJ1" s="10" t="s">
        <v>0</v>
      </c>
      <c r="AK1" s="10" t="s">
        <v>0</v>
      </c>
      <c r="AL1" s="10" t="s">
        <v>0</v>
      </c>
      <c r="AM1" s="10"/>
      <c r="AN1" s="11"/>
      <c r="AO1" s="11"/>
      <c r="AP1" s="11"/>
      <c r="AQ1" s="11"/>
      <c r="AR1" s="11"/>
      <c r="AS1" s="11"/>
      <c r="AT1" s="11"/>
      <c r="AU1" s="11"/>
      <c r="AV1" s="11"/>
      <c r="AW1" s="10" t="s">
        <v>1</v>
      </c>
      <c r="AX1" s="10" t="s">
        <v>2</v>
      </c>
      <c r="AY1" s="10" t="s">
        <v>3</v>
      </c>
      <c r="AZ1" s="11"/>
      <c r="BA1" s="11"/>
    </row>
    <row r="2" spans="1:53">
      <c r="A2" s="15"/>
      <c r="B2" s="1"/>
      <c r="C2" s="1"/>
      <c r="D2" s="1" t="s">
        <v>121</v>
      </c>
      <c r="E2" s="1" t="s">
        <v>122</v>
      </c>
      <c r="F2" s="1" t="s">
        <v>123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/>
      <c r="T2" s="1"/>
      <c r="U2" s="1"/>
      <c r="V2" s="1"/>
      <c r="W2" s="2"/>
      <c r="Y2" s="11"/>
      <c r="Z2" s="11"/>
      <c r="AA2" s="11"/>
      <c r="AB2" s="11" t="s">
        <v>124</v>
      </c>
      <c r="AC2" s="11" t="s">
        <v>125</v>
      </c>
      <c r="AD2" s="11" t="s">
        <v>126</v>
      </c>
      <c r="AE2" s="11" t="s">
        <v>127</v>
      </c>
      <c r="AF2" s="11" t="s">
        <v>128</v>
      </c>
      <c r="AG2" s="11" t="s">
        <v>12</v>
      </c>
      <c r="AH2" s="11" t="s">
        <v>13</v>
      </c>
      <c r="AI2" s="11" t="s">
        <v>14</v>
      </c>
      <c r="AJ2" s="11" t="s">
        <v>15</v>
      </c>
      <c r="AK2" s="11" t="s">
        <v>18</v>
      </c>
      <c r="AL2" s="11" t="s">
        <v>19</v>
      </c>
      <c r="AM2" s="11" t="s">
        <v>20</v>
      </c>
      <c r="AN2" s="11" t="s">
        <v>21</v>
      </c>
      <c r="AO2" s="11" t="s">
        <v>38</v>
      </c>
      <c r="AP2" s="11" t="s">
        <v>39</v>
      </c>
      <c r="AQ2" s="11" t="s">
        <v>40</v>
      </c>
      <c r="AR2" s="11" t="s">
        <v>41</v>
      </c>
      <c r="AS2" s="11" t="s">
        <v>42</v>
      </c>
      <c r="AT2" s="11" t="s">
        <v>43</v>
      </c>
      <c r="AU2" s="11"/>
      <c r="AV2" s="11"/>
      <c r="AW2" s="11"/>
      <c r="AX2" s="11"/>
      <c r="AY2" s="11"/>
      <c r="AZ2" s="11"/>
      <c r="BA2" s="11"/>
    </row>
    <row r="3" spans="1:53" ht="15.75">
      <c r="A3" s="69"/>
      <c r="B3" s="3">
        <v>1</v>
      </c>
      <c r="C3" s="4">
        <v>10</v>
      </c>
      <c r="D3" s="65"/>
      <c r="E3" s="62"/>
      <c r="F3" s="62"/>
      <c r="G3" s="5">
        <v>2.0435205468945448</v>
      </c>
      <c r="H3" s="5">
        <v>2.2516569999999998</v>
      </c>
      <c r="I3" s="5"/>
      <c r="J3" s="5"/>
      <c r="K3" s="5"/>
      <c r="L3" s="4">
        <v>3.6227412985759102</v>
      </c>
      <c r="M3" s="4">
        <v>2.35130171</v>
      </c>
      <c r="N3" s="4">
        <v>6.5652969199999998</v>
      </c>
      <c r="O3" s="4">
        <v>10.1557057</v>
      </c>
      <c r="P3" s="4">
        <v>13.259882299999999</v>
      </c>
      <c r="Q3" s="4"/>
      <c r="R3" s="4">
        <v>12.558086100000001</v>
      </c>
      <c r="S3" s="2"/>
      <c r="T3" s="2">
        <f t="shared" ref="T3:T8" si="0">AVERAGE(D3:R3)</f>
        <v>6.6010239469338075</v>
      </c>
      <c r="U3" s="2">
        <f>STDEV(D3:R3)/SQRT(V3)</f>
        <v>1.6854533067269286</v>
      </c>
      <c r="V3" s="2">
        <f>COUNT(D3:R3)</f>
        <v>8</v>
      </c>
      <c r="W3" s="2"/>
      <c r="Y3" s="11"/>
      <c r="Z3" s="11">
        <v>1</v>
      </c>
      <c r="AA3" s="11">
        <v>10</v>
      </c>
      <c r="AB3" s="11"/>
      <c r="AC3" s="11"/>
      <c r="AD3" s="11"/>
      <c r="AE3" s="11"/>
      <c r="AF3" s="11"/>
      <c r="AG3" s="12">
        <v>4.044384</v>
      </c>
      <c r="AH3" s="12">
        <v>4.6643749999999997</v>
      </c>
      <c r="AI3" s="12">
        <v>3.3413349999999999</v>
      </c>
      <c r="AJ3" s="12">
        <v>1.4534959999999999</v>
      </c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>
        <f t="shared" ref="AW3:AW40" si="1">AVERAGE(AB3:AT3)</f>
        <v>3.3758975000000002</v>
      </c>
      <c r="AX3" s="11">
        <f>STDEV(AB3:AT3)/SQRT(AY3)</f>
        <v>0.69545372253760784</v>
      </c>
      <c r="AY3" s="11">
        <f>COUNT(AB3:AT3)</f>
        <v>4</v>
      </c>
      <c r="AZ3" s="11"/>
      <c r="BA3" s="11"/>
    </row>
    <row r="4" spans="1:53" ht="15.75">
      <c r="A4" s="69"/>
      <c r="B4" s="3">
        <v>2</v>
      </c>
      <c r="C4" s="4">
        <v>10</v>
      </c>
      <c r="D4" s="65"/>
      <c r="E4" s="62"/>
      <c r="F4" s="62"/>
      <c r="G4" s="5">
        <v>1.724043759427395</v>
      </c>
      <c r="H4" s="5">
        <v>2.4446720000000002</v>
      </c>
      <c r="I4" s="5"/>
      <c r="J4" s="5"/>
      <c r="K4" s="5"/>
      <c r="L4" s="4">
        <v>3.4273551102181088</v>
      </c>
      <c r="M4" s="4">
        <v>2.3549139800000001</v>
      </c>
      <c r="N4" s="4">
        <v>6.6532757499999997</v>
      </c>
      <c r="O4" s="4">
        <v>10.1909349</v>
      </c>
      <c r="P4" s="4">
        <v>11.607381800000001</v>
      </c>
      <c r="Q4" s="4">
        <v>15.3490252</v>
      </c>
      <c r="R4" s="4">
        <v>12.1541885</v>
      </c>
      <c r="S4" s="2"/>
      <c r="T4" s="2">
        <f t="shared" si="0"/>
        <v>7.322865666627278</v>
      </c>
      <c r="U4" s="2">
        <f t="shared" ref="U4:U37" si="2">STDEV(D4:R4)/SQRT(V4)</f>
        <v>1.706976266310628</v>
      </c>
      <c r="V4" s="2">
        <f t="shared" ref="V4:V37" si="3">COUNT(D4:R4)</f>
        <v>9</v>
      </c>
      <c r="W4" s="2"/>
      <c r="Y4" s="11"/>
      <c r="Z4" s="11">
        <v>2</v>
      </c>
      <c r="AA4" s="11">
        <v>10</v>
      </c>
      <c r="AB4" s="68">
        <v>6.5017500000000004</v>
      </c>
      <c r="AC4" s="68"/>
      <c r="AD4" s="68"/>
      <c r="AE4" s="68"/>
      <c r="AF4" s="68"/>
      <c r="AG4" s="12">
        <v>3.3914550000000001</v>
      </c>
      <c r="AH4" s="12">
        <v>3.7631929999999998</v>
      </c>
      <c r="AI4" s="12">
        <v>3.7922690000000001</v>
      </c>
      <c r="AJ4" s="12">
        <v>1.4050549999999999</v>
      </c>
      <c r="AK4" s="11"/>
      <c r="AL4" s="11"/>
      <c r="AM4" s="11"/>
      <c r="AN4" s="11"/>
      <c r="AO4" s="11">
        <v>2.3719196899999999</v>
      </c>
      <c r="AP4" s="11">
        <v>3.86680913</v>
      </c>
      <c r="AQ4" s="11">
        <v>1.93312989</v>
      </c>
      <c r="AR4" s="11">
        <v>4.3030280000000003</v>
      </c>
      <c r="AS4" s="11">
        <v>6.1471530000000003</v>
      </c>
      <c r="AT4" s="11">
        <v>18.529019999999999</v>
      </c>
      <c r="AU4" s="11"/>
      <c r="AV4" s="11"/>
      <c r="AW4" s="11">
        <f t="shared" si="1"/>
        <v>5.0913437918181819</v>
      </c>
      <c r="AX4" s="11">
        <f t="shared" ref="AX4:AX40" si="4">STDEV(AB4:AT4)/SQRT(AY4)</f>
        <v>1.4241283038938861</v>
      </c>
      <c r="AY4" s="11">
        <f t="shared" ref="AY4:AY40" si="5">COUNT(AB4:AT4)</f>
        <v>11</v>
      </c>
      <c r="AZ4" s="11"/>
      <c r="BA4" s="11"/>
    </row>
    <row r="5" spans="1:53" ht="15.75">
      <c r="A5" s="69"/>
      <c r="B5" s="3">
        <v>3</v>
      </c>
      <c r="C5" s="4">
        <v>10</v>
      </c>
      <c r="D5" s="65"/>
      <c r="E5" s="62"/>
      <c r="F5" s="62"/>
      <c r="G5" s="5">
        <v>1.513685763968055</v>
      </c>
      <c r="H5" s="5">
        <v>2.3291539999999999</v>
      </c>
      <c r="I5" s="5"/>
      <c r="J5" s="5"/>
      <c r="K5" s="5"/>
      <c r="L5" s="4">
        <v>3.6367901222595087</v>
      </c>
      <c r="M5" s="4">
        <v>2.2173625499999998</v>
      </c>
      <c r="N5" s="4">
        <v>6.1074863600000002</v>
      </c>
      <c r="O5" s="4">
        <v>9.4166710899999995</v>
      </c>
      <c r="P5" s="4">
        <v>10.714575</v>
      </c>
      <c r="Q5" s="4">
        <v>11.191379700000001</v>
      </c>
      <c r="R5" s="4">
        <v>12.395811399999999</v>
      </c>
      <c r="S5" s="2"/>
      <c r="T5" s="2">
        <f t="shared" si="0"/>
        <v>6.6136573318030623</v>
      </c>
      <c r="U5" s="2">
        <f t="shared" si="2"/>
        <v>1.45237015883638</v>
      </c>
      <c r="V5" s="2">
        <f t="shared" si="3"/>
        <v>9</v>
      </c>
      <c r="W5" s="2"/>
      <c r="Y5" s="11"/>
      <c r="Z5" s="11">
        <v>3</v>
      </c>
      <c r="AA5" s="11">
        <v>10</v>
      </c>
      <c r="AB5" s="68">
        <v>7.260103</v>
      </c>
      <c r="AC5" s="68"/>
      <c r="AD5" s="68"/>
      <c r="AE5" s="68"/>
      <c r="AF5" s="68"/>
      <c r="AG5" s="12">
        <v>3.2783199999999999</v>
      </c>
      <c r="AH5" s="12">
        <v>3.539717</v>
      </c>
      <c r="AI5" s="12">
        <v>2.7463820000000001</v>
      </c>
      <c r="AJ5" s="12">
        <v>1.509152</v>
      </c>
      <c r="AK5" s="11"/>
      <c r="AL5" s="11"/>
      <c r="AM5" s="11"/>
      <c r="AN5" s="11"/>
      <c r="AO5" s="11">
        <v>2.3274166599999999</v>
      </c>
      <c r="AP5" s="11">
        <v>3.4799754200000002</v>
      </c>
      <c r="AQ5" s="11">
        <v>1.9166640800000001</v>
      </c>
      <c r="AR5" s="11">
        <v>3.9067500000000002</v>
      </c>
      <c r="AS5" s="11">
        <v>6.7430399999999997</v>
      </c>
      <c r="AT5" s="11">
        <v>18.260000000000002</v>
      </c>
      <c r="AU5" s="11"/>
      <c r="AV5" s="11"/>
      <c r="AW5" s="11">
        <f t="shared" si="1"/>
        <v>4.9970472872727267</v>
      </c>
      <c r="AX5" s="11">
        <f t="shared" si="4"/>
        <v>1.4349232250960364</v>
      </c>
      <c r="AY5" s="11">
        <f t="shared" si="5"/>
        <v>11</v>
      </c>
      <c r="AZ5" s="11"/>
      <c r="BA5" s="11"/>
    </row>
    <row r="6" spans="1:53" ht="15.75">
      <c r="A6" s="69"/>
      <c r="B6" s="3">
        <v>4</v>
      </c>
      <c r="C6" s="4">
        <v>10</v>
      </c>
      <c r="D6" s="65"/>
      <c r="E6" s="62"/>
      <c r="F6" s="62"/>
      <c r="G6" s="5">
        <v>1.65839196247929</v>
      </c>
      <c r="H6" s="5">
        <v>2.7672560000000002</v>
      </c>
      <c r="I6" s="5">
        <v>2.116276</v>
      </c>
      <c r="J6" s="5"/>
      <c r="K6" s="5"/>
      <c r="L6" s="4">
        <v>3.2050446076108714</v>
      </c>
      <c r="M6" s="4">
        <v>2.1396323599999998</v>
      </c>
      <c r="N6" s="4">
        <v>5.4822247500000003</v>
      </c>
      <c r="O6" s="4">
        <v>10.332977</v>
      </c>
      <c r="P6" s="4">
        <v>9.1485094900000004</v>
      </c>
      <c r="Q6" s="4">
        <v>9.30118431</v>
      </c>
      <c r="R6" s="4">
        <v>9.4456062999999997</v>
      </c>
      <c r="S6" s="2"/>
      <c r="T6" s="2">
        <f t="shared" si="0"/>
        <v>5.5597102780090157</v>
      </c>
      <c r="U6" s="2">
        <f t="shared" si="2"/>
        <v>1.1396153509043849</v>
      </c>
      <c r="V6" s="2">
        <f t="shared" si="3"/>
        <v>10</v>
      </c>
      <c r="W6" s="2"/>
      <c r="Y6" s="11"/>
      <c r="Z6" s="11">
        <v>4</v>
      </c>
      <c r="AA6" s="11">
        <v>10</v>
      </c>
      <c r="AB6" s="68">
        <v>6.9869479999999999</v>
      </c>
      <c r="AC6" s="68"/>
      <c r="AD6" s="68"/>
      <c r="AE6" s="68"/>
      <c r="AF6" s="68"/>
      <c r="AG6" s="12">
        <v>4.4413150000000003</v>
      </c>
      <c r="AH6" s="12">
        <v>3.3696959999999998</v>
      </c>
      <c r="AI6" s="12">
        <v>2.5790519999999999</v>
      </c>
      <c r="AJ6" s="12">
        <v>1.7762869999999999</v>
      </c>
      <c r="AK6" s="11"/>
      <c r="AL6" s="11"/>
      <c r="AM6" s="11"/>
      <c r="AN6" s="11"/>
      <c r="AO6" s="11">
        <v>2.5170982099999999</v>
      </c>
      <c r="AP6" s="11">
        <v>3.7934741500000002</v>
      </c>
      <c r="AQ6" s="11">
        <v>2.0434477900000001</v>
      </c>
      <c r="AR6" s="11">
        <v>3.9550809999999998</v>
      </c>
      <c r="AS6" s="11">
        <v>7.1277470000000003</v>
      </c>
      <c r="AT6" s="11">
        <v>18.12107</v>
      </c>
      <c r="AU6" s="11"/>
      <c r="AV6" s="11"/>
      <c r="AW6" s="11">
        <f t="shared" si="1"/>
        <v>5.1555651045454542</v>
      </c>
      <c r="AX6" s="11">
        <f t="shared" si="4"/>
        <v>1.4046948535522279</v>
      </c>
      <c r="AY6" s="11">
        <f t="shared" si="5"/>
        <v>11</v>
      </c>
      <c r="AZ6" s="11"/>
      <c r="BA6" s="11"/>
    </row>
    <row r="7" spans="1:53" ht="15.75">
      <c r="A7" s="69"/>
      <c r="B7" s="3">
        <v>5</v>
      </c>
      <c r="C7" s="4">
        <v>10</v>
      </c>
      <c r="D7" s="65"/>
      <c r="E7" s="62"/>
      <c r="F7" s="62"/>
      <c r="G7" s="5">
        <v>1.56505505460516</v>
      </c>
      <c r="H7" s="5">
        <v>2.5871460000000002</v>
      </c>
      <c r="I7" s="5">
        <v>2.4508890000000001</v>
      </c>
      <c r="J7" s="5"/>
      <c r="K7" s="5"/>
      <c r="L7" s="4">
        <v>3.0921487886945149</v>
      </c>
      <c r="M7" s="4">
        <v>8.1373786900000002</v>
      </c>
      <c r="N7" s="4">
        <v>2.47816372</v>
      </c>
      <c r="O7" s="4">
        <v>12.913760099999999</v>
      </c>
      <c r="P7" s="4">
        <v>9.1536861100000007</v>
      </c>
      <c r="Q7" s="4">
        <v>10.510533300000001</v>
      </c>
      <c r="R7" s="4">
        <v>9.5880974299999995</v>
      </c>
      <c r="S7" s="2"/>
      <c r="T7" s="2">
        <f t="shared" si="0"/>
        <v>6.247685819329968</v>
      </c>
      <c r="U7" s="2">
        <f t="shared" si="2"/>
        <v>1.3320473009050982</v>
      </c>
      <c r="V7" s="2">
        <f t="shared" si="3"/>
        <v>10</v>
      </c>
      <c r="W7" s="2"/>
      <c r="Y7" s="11"/>
      <c r="Z7" s="11">
        <v>5</v>
      </c>
      <c r="AA7" s="11">
        <v>10</v>
      </c>
      <c r="AB7" s="68">
        <v>7.7641489999999997</v>
      </c>
      <c r="AC7" s="68"/>
      <c r="AD7" s="68"/>
      <c r="AE7" s="68"/>
      <c r="AF7" s="68"/>
      <c r="AG7" s="12">
        <v>3.6782900000000001</v>
      </c>
      <c r="AH7" s="12">
        <v>3.4266540000000001</v>
      </c>
      <c r="AI7" s="12">
        <v>2.5067529999999998</v>
      </c>
      <c r="AJ7" s="12">
        <v>1.816316</v>
      </c>
      <c r="AK7" s="11"/>
      <c r="AL7" s="11"/>
      <c r="AM7" s="11"/>
      <c r="AN7" s="11"/>
      <c r="AO7" s="11">
        <v>2.4936828499999999</v>
      </c>
      <c r="AP7" s="11">
        <v>3.7605747599999999</v>
      </c>
      <c r="AQ7" s="11">
        <v>2.0020527000000001</v>
      </c>
      <c r="AR7" s="11">
        <v>3.9563470000000001</v>
      </c>
      <c r="AS7" s="11">
        <v>5.6493149999999996</v>
      </c>
      <c r="AT7" s="11">
        <v>14.109209999999999</v>
      </c>
      <c r="AU7" s="11"/>
      <c r="AV7" s="11"/>
      <c r="AW7" s="11">
        <f t="shared" si="1"/>
        <v>4.651213119090909</v>
      </c>
      <c r="AX7" s="11">
        <f t="shared" si="4"/>
        <v>1.0794393362502814</v>
      </c>
      <c r="AY7" s="11">
        <f t="shared" si="5"/>
        <v>11</v>
      </c>
      <c r="AZ7" s="11"/>
      <c r="BA7" s="11"/>
    </row>
    <row r="8" spans="1:53" ht="15.75">
      <c r="A8" s="69"/>
      <c r="B8" s="17">
        <v>6</v>
      </c>
      <c r="C8" s="20">
        <v>10</v>
      </c>
      <c r="D8" s="63">
        <v>7.5502561100000003</v>
      </c>
      <c r="E8" s="63">
        <v>2.411003</v>
      </c>
      <c r="F8" s="63">
        <v>9.1613530000000001</v>
      </c>
      <c r="G8" s="21">
        <v>1.6360972816063051</v>
      </c>
      <c r="H8" s="21">
        <v>2.5164909999999998</v>
      </c>
      <c r="I8" s="21">
        <v>2.011323</v>
      </c>
      <c r="J8" s="21">
        <v>1.6782474508915015</v>
      </c>
      <c r="K8" s="21">
        <v>5.4523031747372892</v>
      </c>
      <c r="L8" s="20">
        <v>3.5542103064708495</v>
      </c>
      <c r="M8" s="20">
        <v>7.5502561100000003</v>
      </c>
      <c r="N8" s="20">
        <v>2.5292149400000001</v>
      </c>
      <c r="O8" s="20">
        <v>11.9276444</v>
      </c>
      <c r="P8" s="20">
        <v>10.165062300000001</v>
      </c>
      <c r="Q8" s="20">
        <v>11.488351700000001</v>
      </c>
      <c r="R8" s="20">
        <v>8.8474937100000002</v>
      </c>
      <c r="S8" s="19"/>
      <c r="T8" s="2">
        <f t="shared" si="0"/>
        <v>5.8986204989137292</v>
      </c>
      <c r="U8" s="2">
        <f t="shared" si="2"/>
        <v>0.98158324318454682</v>
      </c>
      <c r="V8" s="2">
        <f t="shared" si="3"/>
        <v>15</v>
      </c>
      <c r="W8" s="2"/>
      <c r="Y8" s="11"/>
      <c r="Z8" s="11">
        <v>6</v>
      </c>
      <c r="AA8" s="11">
        <v>10</v>
      </c>
      <c r="AB8" s="68">
        <v>7.0692690000000002</v>
      </c>
      <c r="AC8" s="68"/>
      <c r="AD8" s="68"/>
      <c r="AE8" s="68"/>
      <c r="AF8" s="68"/>
      <c r="AG8" s="12">
        <v>5.9576359999999999</v>
      </c>
      <c r="AH8" s="12">
        <v>3.4710109999999998</v>
      </c>
      <c r="AI8" s="12">
        <v>2.626776</v>
      </c>
      <c r="AJ8" s="12">
        <v>1.789201</v>
      </c>
      <c r="AK8" s="11"/>
      <c r="AL8" s="11"/>
      <c r="AM8" s="11"/>
      <c r="AN8" s="11"/>
      <c r="AO8" s="11">
        <v>2.54334799</v>
      </c>
      <c r="AP8" s="11">
        <v>2.9619614599999999</v>
      </c>
      <c r="AQ8" s="11">
        <v>1.7685681900000001</v>
      </c>
      <c r="AR8" s="11">
        <v>4.1437189999999999</v>
      </c>
      <c r="AS8" s="11">
        <v>5.5791269999999997</v>
      </c>
      <c r="AT8" s="11">
        <v>16.17539</v>
      </c>
      <c r="AU8" s="11"/>
      <c r="AV8" s="11"/>
      <c r="AW8" s="11">
        <f t="shared" si="1"/>
        <v>4.9169096945454545</v>
      </c>
      <c r="AX8" s="11">
        <f t="shared" si="4"/>
        <v>1.2431304519665498</v>
      </c>
      <c r="AY8" s="11">
        <f t="shared" si="5"/>
        <v>11</v>
      </c>
      <c r="AZ8" s="11"/>
      <c r="BA8" s="11"/>
    </row>
    <row r="9" spans="1:53" ht="15.75">
      <c r="A9" s="69"/>
      <c r="B9" s="17">
        <v>7</v>
      </c>
      <c r="C9" s="20">
        <v>10</v>
      </c>
      <c r="D9" s="63">
        <v>7.6355963899999999</v>
      </c>
      <c r="E9" s="63">
        <v>2.0343270000000002</v>
      </c>
      <c r="F9" s="63">
        <v>8.5143889999999995</v>
      </c>
      <c r="G9" s="21">
        <v>1.832521467588405</v>
      </c>
      <c r="H9" s="21">
        <v>3.852249</v>
      </c>
      <c r="I9" s="21">
        <v>2.2134860000000001</v>
      </c>
      <c r="J9" s="21">
        <v>1.4160514655916348</v>
      </c>
      <c r="K9" s="21">
        <v>5.0672680782544886</v>
      </c>
      <c r="L9" s="20">
        <v>3.4508916963382172</v>
      </c>
      <c r="M9" s="20">
        <v>7.6355963899999999</v>
      </c>
      <c r="N9" s="20">
        <v>2.5482624600000001</v>
      </c>
      <c r="O9" s="20">
        <v>11.9424394</v>
      </c>
      <c r="P9" s="20">
        <v>10.2905774</v>
      </c>
      <c r="Q9" s="20">
        <v>9.9715943199999995</v>
      </c>
      <c r="R9" s="20">
        <v>9.08587743</v>
      </c>
      <c r="S9" s="19"/>
      <c r="T9" s="2">
        <f t="shared" ref="T9:T37" si="6">AVERAGE(D9:R9)</f>
        <v>5.8327418331848495</v>
      </c>
      <c r="U9" s="2">
        <f t="shared" si="2"/>
        <v>0.93250991471179601</v>
      </c>
      <c r="V9" s="2">
        <f t="shared" si="3"/>
        <v>15</v>
      </c>
      <c r="W9" s="2"/>
      <c r="Y9" s="23"/>
      <c r="Z9" s="23">
        <v>7</v>
      </c>
      <c r="AA9" s="23">
        <v>10</v>
      </c>
      <c r="AB9" s="66">
        <v>7.1402070000000002</v>
      </c>
      <c r="AC9" s="66">
        <v>6.313307</v>
      </c>
      <c r="AD9" s="66">
        <v>1.987727</v>
      </c>
      <c r="AE9" s="66">
        <v>4.6048410000000004</v>
      </c>
      <c r="AF9" s="66">
        <v>6.1314311640000003</v>
      </c>
      <c r="AG9" s="24">
        <v>4.9593350000000003</v>
      </c>
      <c r="AH9" s="24">
        <v>3.7418279999999999</v>
      </c>
      <c r="AI9" s="24">
        <v>3.0524650000000002</v>
      </c>
      <c r="AJ9" s="24">
        <v>1.6877070000000001</v>
      </c>
      <c r="AK9" s="23">
        <v>3.1160098364040381</v>
      </c>
      <c r="AL9" s="25">
        <v>2.9323277397687018</v>
      </c>
      <c r="AM9" s="25">
        <v>4.9546918495804162</v>
      </c>
      <c r="AN9" s="23">
        <v>1.4850830191315931</v>
      </c>
      <c r="AO9" s="23">
        <v>2.7430551900000002</v>
      </c>
      <c r="AP9" s="23">
        <v>1.5913162999999999</v>
      </c>
      <c r="AQ9" s="23">
        <v>1.95943026</v>
      </c>
      <c r="AR9" s="23">
        <v>3.970637</v>
      </c>
      <c r="AS9" s="23">
        <v>5.1349020000000003</v>
      </c>
      <c r="AT9" s="23">
        <v>18.033729999999998</v>
      </c>
      <c r="AU9" s="23"/>
      <c r="AV9" s="23"/>
      <c r="AW9" s="11">
        <f>AVERAGE(AB9:AT9)</f>
        <v>4.5021069136255125</v>
      </c>
      <c r="AX9" s="11">
        <f t="shared" si="4"/>
        <v>0.84733739648560447</v>
      </c>
      <c r="AY9" s="11">
        <f t="shared" si="5"/>
        <v>19</v>
      </c>
      <c r="AZ9" s="11"/>
      <c r="BA9" s="11"/>
    </row>
    <row r="10" spans="1:53" ht="15.75">
      <c r="A10" s="69"/>
      <c r="B10" s="17">
        <v>8</v>
      </c>
      <c r="C10" s="20">
        <v>10</v>
      </c>
      <c r="D10" s="63">
        <v>7.0155890999999997</v>
      </c>
      <c r="E10" s="63">
        <v>1.864771</v>
      </c>
      <c r="F10" s="63">
        <v>9.0681390000000004</v>
      </c>
      <c r="G10" s="21">
        <v>1.782675677790345</v>
      </c>
      <c r="H10" s="21">
        <v>4.6368539999999996</v>
      </c>
      <c r="I10" s="21">
        <v>2.498853</v>
      </c>
      <c r="J10" s="21">
        <v>1.2980265834123945</v>
      </c>
      <c r="K10" s="21">
        <v>5.3968274189394432</v>
      </c>
      <c r="L10" s="20">
        <v>3.588427554462609</v>
      </c>
      <c r="M10" s="20">
        <v>7.0155890999999997</v>
      </c>
      <c r="N10" s="20">
        <v>2.65559207</v>
      </c>
      <c r="O10" s="20">
        <v>11.6297502</v>
      </c>
      <c r="P10" s="20">
        <v>11.267094200000001</v>
      </c>
      <c r="Q10" s="20">
        <v>9.5811454499999993</v>
      </c>
      <c r="R10" s="20">
        <v>9.7481270599999998</v>
      </c>
      <c r="S10" s="19"/>
      <c r="T10" s="2">
        <f t="shared" si="6"/>
        <v>5.9364974276403188</v>
      </c>
      <c r="U10" s="2">
        <f t="shared" si="2"/>
        <v>0.94163109857871408</v>
      </c>
      <c r="V10" s="2">
        <f t="shared" si="3"/>
        <v>15</v>
      </c>
      <c r="W10" s="2"/>
      <c r="Y10" s="23"/>
      <c r="Z10" s="23">
        <v>8</v>
      </c>
      <c r="AA10" s="23">
        <v>10</v>
      </c>
      <c r="AB10" s="66">
        <v>7.2372129999999997</v>
      </c>
      <c r="AC10" s="66">
        <v>3.4918849999999999</v>
      </c>
      <c r="AD10" s="66">
        <v>1.919006</v>
      </c>
      <c r="AE10" s="66">
        <v>3.9101780000000002</v>
      </c>
      <c r="AF10" s="66">
        <v>6.6853085859999997</v>
      </c>
      <c r="AG10" s="24">
        <v>5.3979239999999997</v>
      </c>
      <c r="AH10" s="24">
        <v>3.6806540000000001</v>
      </c>
      <c r="AI10" s="24">
        <v>3.7872249999999998</v>
      </c>
      <c r="AJ10" s="24">
        <v>1.9104969999999999</v>
      </c>
      <c r="AK10" s="23">
        <v>1.7234626588260276</v>
      </c>
      <c r="AL10" s="25">
        <v>2.4899721110827606</v>
      </c>
      <c r="AM10" s="25">
        <v>5.4022695647656489</v>
      </c>
      <c r="AN10" s="23">
        <v>1.4337400570606347</v>
      </c>
      <c r="AO10" s="23">
        <v>2.8193385200000001</v>
      </c>
      <c r="AP10" s="23">
        <v>1.3866271299999999</v>
      </c>
      <c r="AQ10" s="23">
        <v>2.1355794399999999</v>
      </c>
      <c r="AR10" s="23">
        <v>3.7899440000000002</v>
      </c>
      <c r="AS10" s="23">
        <v>4.7982699999999996</v>
      </c>
      <c r="AT10" s="23">
        <v>14.078469999999999</v>
      </c>
      <c r="AU10" s="23"/>
      <c r="AV10" s="23"/>
      <c r="AW10" s="11">
        <f t="shared" si="1"/>
        <v>4.1093454772492137</v>
      </c>
      <c r="AX10" s="11">
        <f t="shared" si="4"/>
        <v>0.68076974858346773</v>
      </c>
      <c r="AY10" s="11">
        <f t="shared" si="5"/>
        <v>19</v>
      </c>
      <c r="AZ10" s="11"/>
      <c r="BA10" s="11"/>
    </row>
    <row r="11" spans="1:53" ht="15.75">
      <c r="A11" s="69"/>
      <c r="B11" s="17">
        <v>9</v>
      </c>
      <c r="C11" s="20">
        <v>10</v>
      </c>
      <c r="D11" s="63">
        <v>6.1536863400000001</v>
      </c>
      <c r="E11" s="63">
        <v>1.965436</v>
      </c>
      <c r="F11" s="63">
        <v>7.368493</v>
      </c>
      <c r="G11" s="21">
        <v>1.8544232351619598</v>
      </c>
      <c r="H11" s="21">
        <v>4.1353970000000002</v>
      </c>
      <c r="I11" s="21">
        <v>2.7306550000000001</v>
      </c>
      <c r="J11" s="21">
        <v>1.3680978948427922</v>
      </c>
      <c r="K11" s="21">
        <v>4.3852974190266778</v>
      </c>
      <c r="L11" s="20">
        <v>3.6238223209717404</v>
      </c>
      <c r="M11" s="20">
        <v>6.1536863400000001</v>
      </c>
      <c r="N11" s="20">
        <v>2.8339671700000002</v>
      </c>
      <c r="O11" s="20">
        <v>9.6773363400000001</v>
      </c>
      <c r="P11" s="20">
        <v>10.6054917</v>
      </c>
      <c r="Q11" s="20">
        <v>9.4894629199999994</v>
      </c>
      <c r="R11" s="20">
        <v>9.6834070499999996</v>
      </c>
      <c r="S11" s="19"/>
      <c r="T11" s="2">
        <f t="shared" si="6"/>
        <v>5.4685773153335449</v>
      </c>
      <c r="U11" s="2">
        <f t="shared" si="2"/>
        <v>0.83244246644748832</v>
      </c>
      <c r="V11" s="2">
        <f t="shared" si="3"/>
        <v>15</v>
      </c>
      <c r="W11" s="2"/>
      <c r="Y11" s="23"/>
      <c r="Z11" s="23">
        <v>9</v>
      </c>
      <c r="AA11" s="23">
        <v>10</v>
      </c>
      <c r="AB11" s="66">
        <v>6.8466500000000003</v>
      </c>
      <c r="AC11" s="66">
        <v>1.975535</v>
      </c>
      <c r="AD11" s="66">
        <v>1.9277489999999999</v>
      </c>
      <c r="AE11" s="66">
        <v>3.9856569999999998</v>
      </c>
      <c r="AF11" s="66">
        <v>6.4758244149999999</v>
      </c>
      <c r="AG11" s="24">
        <v>7.5580259999999999</v>
      </c>
      <c r="AH11" s="24">
        <v>3.9868589999999999</v>
      </c>
      <c r="AI11" s="24">
        <v>5.1233849999999999</v>
      </c>
      <c r="AJ11" s="24">
        <v>1.9594279999999999</v>
      </c>
      <c r="AK11" s="23">
        <v>0.97504959143159919</v>
      </c>
      <c r="AL11" s="25">
        <v>2.5380363201199159</v>
      </c>
      <c r="AM11" s="25">
        <v>5.2329894259497918</v>
      </c>
      <c r="AN11" s="23">
        <v>1.4402719780404736</v>
      </c>
      <c r="AO11" s="23">
        <v>2.8449349499999999</v>
      </c>
      <c r="AP11" s="23">
        <v>0.81947784000000001</v>
      </c>
      <c r="AQ11" s="23">
        <v>2.13233345</v>
      </c>
      <c r="AR11" s="23">
        <v>3.6574960000000001</v>
      </c>
      <c r="AS11" s="23">
        <v>4.7032389999999999</v>
      </c>
      <c r="AT11" s="23">
        <v>11.03984</v>
      </c>
      <c r="AU11" s="23"/>
      <c r="AV11" s="23"/>
      <c r="AW11" s="11">
        <f t="shared" si="1"/>
        <v>3.9590937879232513</v>
      </c>
      <c r="AX11" s="11">
        <f t="shared" si="4"/>
        <v>0.60492442425574677</v>
      </c>
      <c r="AY11" s="11">
        <f t="shared" si="5"/>
        <v>19</v>
      </c>
      <c r="AZ11" s="11"/>
      <c r="BA11" s="11"/>
    </row>
    <row r="12" spans="1:53" ht="15.75">
      <c r="A12" s="69"/>
      <c r="B12" s="17">
        <v>10</v>
      </c>
      <c r="C12" s="20">
        <v>10</v>
      </c>
      <c r="D12" s="63">
        <v>11.394956799999999</v>
      </c>
      <c r="E12" s="63">
        <v>2.7289059999999998</v>
      </c>
      <c r="F12" s="63">
        <v>8.8956180000000007</v>
      </c>
      <c r="G12" s="21">
        <v>2.4696929788220099</v>
      </c>
      <c r="H12" s="21">
        <v>4.6156040000000003</v>
      </c>
      <c r="I12" s="21">
        <v>3.2526950000000001</v>
      </c>
      <c r="J12" s="21">
        <v>1.899532506431415</v>
      </c>
      <c r="K12" s="21">
        <v>5.2941530213855303</v>
      </c>
      <c r="L12" s="20">
        <v>4.0813636668287421</v>
      </c>
      <c r="M12" s="20">
        <v>11.394956799999999</v>
      </c>
      <c r="N12" s="20">
        <v>2.80165467</v>
      </c>
      <c r="O12" s="20">
        <v>10.779882799999999</v>
      </c>
      <c r="P12" s="20">
        <v>11.1751109</v>
      </c>
      <c r="Q12" s="20">
        <v>8.7118025400000008</v>
      </c>
      <c r="R12" s="20">
        <v>9.85612289</v>
      </c>
      <c r="S12" s="19"/>
      <c r="T12" s="2">
        <f t="shared" si="6"/>
        <v>6.6234701715645148</v>
      </c>
      <c r="U12" s="2">
        <f t="shared" si="2"/>
        <v>0.96724349919746322</v>
      </c>
      <c r="V12" s="2">
        <f t="shared" si="3"/>
        <v>15</v>
      </c>
      <c r="W12" s="2"/>
      <c r="Y12" s="23"/>
      <c r="Z12" s="23">
        <v>10</v>
      </c>
      <c r="AA12" s="23">
        <v>10</v>
      </c>
      <c r="AB12" s="66">
        <v>7.1497310000000001</v>
      </c>
      <c r="AC12" s="66">
        <v>2.8151130000000002</v>
      </c>
      <c r="AD12" s="66">
        <v>2.2700999999999998</v>
      </c>
      <c r="AE12" s="66">
        <v>4.492229</v>
      </c>
      <c r="AF12" s="66">
        <v>6.5609989789999998</v>
      </c>
      <c r="AG12" s="24">
        <v>8.0786049999999996</v>
      </c>
      <c r="AH12" s="24">
        <v>3.5352860000000002</v>
      </c>
      <c r="AI12" s="24">
        <v>4.5553520000000001</v>
      </c>
      <c r="AJ12" s="24">
        <v>1.7313419999999999</v>
      </c>
      <c r="AK12" s="23">
        <v>1.3894336202628246</v>
      </c>
      <c r="AL12" s="25">
        <v>2.8606176440285225</v>
      </c>
      <c r="AM12" s="25">
        <v>5.3018173563649604</v>
      </c>
      <c r="AN12" s="23">
        <v>1.696052080358881</v>
      </c>
      <c r="AO12" s="23">
        <v>2.8638165199999999</v>
      </c>
      <c r="AP12" s="23">
        <v>2.4037625899999999</v>
      </c>
      <c r="AQ12" s="23">
        <v>2.1967879699999999</v>
      </c>
      <c r="AR12" s="23">
        <v>3.7186810000000001</v>
      </c>
      <c r="AS12" s="23">
        <v>4.235055</v>
      </c>
      <c r="AT12" s="23">
        <v>12.132820000000001</v>
      </c>
      <c r="AU12" s="23"/>
      <c r="AV12" s="23"/>
      <c r="AW12" s="11">
        <f t="shared" si="1"/>
        <v>4.2098737242113264</v>
      </c>
      <c r="AX12" s="11">
        <f t="shared" si="4"/>
        <v>0.61907164541118587</v>
      </c>
      <c r="AY12" s="11">
        <f t="shared" si="5"/>
        <v>19</v>
      </c>
      <c r="AZ12" s="11"/>
      <c r="BA12" s="11"/>
    </row>
    <row r="13" spans="1:53">
      <c r="A13" s="69"/>
      <c r="B13" s="3">
        <v>11</v>
      </c>
      <c r="C13" s="3">
        <v>1</v>
      </c>
      <c r="D13" s="61">
        <v>14.8390339</v>
      </c>
      <c r="E13" s="61"/>
      <c r="F13" s="61"/>
      <c r="G13" s="6">
        <v>4.8569574589551152</v>
      </c>
      <c r="H13" s="6">
        <v>4.9371409999999996</v>
      </c>
      <c r="I13" s="7">
        <v>4.9626229999999998</v>
      </c>
      <c r="J13" s="7">
        <v>5.6958401516814741</v>
      </c>
      <c r="K13" s="7">
        <v>10.631025381904358</v>
      </c>
      <c r="L13" s="3">
        <v>7.1737966005814728</v>
      </c>
      <c r="M13" s="3">
        <v>14.8390339</v>
      </c>
      <c r="N13" s="2"/>
      <c r="O13" s="3">
        <v>9.1574036599999999</v>
      </c>
      <c r="P13" s="3">
        <v>12.5503637</v>
      </c>
      <c r="Q13" s="3">
        <v>9.1337412899999997</v>
      </c>
      <c r="R13" s="3">
        <v>9.9634173500000003</v>
      </c>
      <c r="S13" s="2"/>
      <c r="T13" s="2">
        <f t="shared" si="6"/>
        <v>9.0616981160935364</v>
      </c>
      <c r="U13" s="2">
        <f t="shared" si="2"/>
        <v>1.0610302478493214</v>
      </c>
      <c r="V13" s="2">
        <f t="shared" si="3"/>
        <v>12</v>
      </c>
      <c r="W13" s="2"/>
      <c r="Y13" s="23"/>
      <c r="Z13" s="23">
        <v>11</v>
      </c>
      <c r="AA13" s="23">
        <v>10</v>
      </c>
      <c r="AB13" s="66">
        <v>7.1595120000000003</v>
      </c>
      <c r="AC13" s="66">
        <v>2.4583390000000001</v>
      </c>
      <c r="AD13" s="66">
        <v>2.3083309999999999</v>
      </c>
      <c r="AE13" s="66">
        <v>3.584768</v>
      </c>
      <c r="AF13" s="66">
        <v>6.6235894169999998</v>
      </c>
      <c r="AG13" s="24">
        <v>8.4887720000000009</v>
      </c>
      <c r="AH13" s="24">
        <v>2.6866020000000002</v>
      </c>
      <c r="AI13" s="24">
        <v>3.9623089999999999</v>
      </c>
      <c r="AJ13" s="24">
        <v>1.9310309999999999</v>
      </c>
      <c r="AK13" s="23">
        <v>1.2133433221561156</v>
      </c>
      <c r="AL13" s="25">
        <v>2.2827534053957419</v>
      </c>
      <c r="AM13" s="25">
        <v>5.3523954888570726</v>
      </c>
      <c r="AN13" s="23">
        <v>1.724615040043783</v>
      </c>
      <c r="AO13" s="23">
        <v>2.9641605599999998</v>
      </c>
      <c r="AP13" s="23">
        <v>2.3723497999999998</v>
      </c>
      <c r="AQ13" s="23">
        <v>2.50780402</v>
      </c>
      <c r="AR13" s="23">
        <v>4.2672949999999998</v>
      </c>
      <c r="AS13" s="23">
        <v>4.7596400000000001</v>
      </c>
      <c r="AT13" s="23">
        <v>14.63477</v>
      </c>
      <c r="AU13" s="23"/>
      <c r="AV13" s="23"/>
      <c r="AW13" s="11">
        <f t="shared" si="1"/>
        <v>4.2780200028132995</v>
      </c>
      <c r="AX13" s="11">
        <f t="shared" si="4"/>
        <v>0.73425098804727595</v>
      </c>
      <c r="AY13" s="11">
        <f t="shared" si="5"/>
        <v>19</v>
      </c>
      <c r="AZ13" s="11"/>
      <c r="BA13" s="11"/>
    </row>
    <row r="14" spans="1:53">
      <c r="A14" s="69"/>
      <c r="B14" s="3">
        <v>12</v>
      </c>
      <c r="C14" s="3">
        <v>1</v>
      </c>
      <c r="D14" s="61">
        <v>14.0572704</v>
      </c>
      <c r="E14" s="61"/>
      <c r="F14" s="61"/>
      <c r="G14" s="6">
        <v>10.191054449803589</v>
      </c>
      <c r="H14" s="6">
        <v>4.9964769999999996</v>
      </c>
      <c r="I14" s="7">
        <v>8.1128</v>
      </c>
      <c r="J14" s="7">
        <v>10.285344780692858</v>
      </c>
      <c r="K14" s="7">
        <v>13.247149353564787</v>
      </c>
      <c r="L14" s="3">
        <v>8.762493280677516</v>
      </c>
      <c r="M14" s="3">
        <v>14.0572704</v>
      </c>
      <c r="N14" s="2"/>
      <c r="O14" s="3">
        <v>8.1825859199999993</v>
      </c>
      <c r="P14" s="3">
        <v>12.7292088</v>
      </c>
      <c r="Q14" s="3">
        <v>8.3581200599999992</v>
      </c>
      <c r="R14" s="3">
        <v>11.9212054</v>
      </c>
      <c r="S14" s="2"/>
      <c r="T14" s="2">
        <f t="shared" si="6"/>
        <v>10.408414987061564</v>
      </c>
      <c r="U14" s="2">
        <f t="shared" si="2"/>
        <v>0.82042911267938845</v>
      </c>
      <c r="V14" s="2">
        <f t="shared" si="3"/>
        <v>12</v>
      </c>
      <c r="W14" s="2"/>
      <c r="Y14" s="11"/>
      <c r="Z14" s="11">
        <v>12</v>
      </c>
      <c r="AA14" s="11">
        <v>1</v>
      </c>
      <c r="AB14" s="68">
        <v>6.4516520000000002</v>
      </c>
      <c r="AC14" s="11"/>
      <c r="AD14" s="11"/>
      <c r="AE14" s="11"/>
      <c r="AF14" s="11"/>
      <c r="AG14" s="12">
        <v>7.394393</v>
      </c>
      <c r="AH14" s="12">
        <v>2.323296</v>
      </c>
      <c r="AI14" s="12">
        <v>3.5947520000000002</v>
      </c>
      <c r="AJ14" s="12">
        <v>2.5281859999999998</v>
      </c>
      <c r="AK14" s="11">
        <v>1.4549956812855867</v>
      </c>
      <c r="AL14" s="13">
        <v>2.4590560873109628</v>
      </c>
      <c r="AM14" s="13">
        <v>6.3460961372829443</v>
      </c>
      <c r="AN14" s="11">
        <v>2.198153349925104</v>
      </c>
      <c r="AO14" s="11">
        <v>3.7525562300000002</v>
      </c>
      <c r="AP14" s="11">
        <v>2.43111057</v>
      </c>
      <c r="AQ14" s="11">
        <v>2.6811204900000001</v>
      </c>
      <c r="AR14" s="11">
        <v>3.8793920000000002</v>
      </c>
      <c r="AS14" s="11">
        <v>4.6169469999999997</v>
      </c>
      <c r="AT14" s="11">
        <v>14.304830000000001</v>
      </c>
      <c r="AU14" s="11"/>
      <c r="AV14" s="11"/>
      <c r="AW14" s="11">
        <f t="shared" si="1"/>
        <v>4.4277691030536399</v>
      </c>
      <c r="AX14" s="11">
        <f t="shared" si="4"/>
        <v>0.84057422092223899</v>
      </c>
      <c r="AY14" s="11">
        <f t="shared" si="5"/>
        <v>15</v>
      </c>
      <c r="AZ14" s="11"/>
      <c r="BA14" s="11"/>
    </row>
    <row r="15" spans="1:53">
      <c r="A15" s="69"/>
      <c r="B15" s="3">
        <v>13</v>
      </c>
      <c r="C15" s="3">
        <v>1</v>
      </c>
      <c r="D15" s="64"/>
      <c r="E15" s="61"/>
      <c r="F15" s="61"/>
      <c r="G15" s="6">
        <v>14.884353806358119</v>
      </c>
      <c r="H15" s="6">
        <v>8.2879649999999998</v>
      </c>
      <c r="I15" s="7">
        <v>15.26234</v>
      </c>
      <c r="J15" s="7">
        <v>7.9152346700551792</v>
      </c>
      <c r="K15" s="7">
        <v>14.729943375385981</v>
      </c>
      <c r="L15" s="3">
        <v>8.6066290296837469</v>
      </c>
      <c r="M15" s="3">
        <v>14.32686704</v>
      </c>
      <c r="N15" s="2"/>
      <c r="O15" s="3">
        <v>14.8380762</v>
      </c>
      <c r="P15" s="3">
        <v>17.154752200000001</v>
      </c>
      <c r="Q15" s="3">
        <v>15.8389972</v>
      </c>
      <c r="R15" s="3">
        <v>12.3370885</v>
      </c>
      <c r="S15" s="2"/>
      <c r="T15" s="2">
        <f t="shared" si="6"/>
        <v>13.107477001953002</v>
      </c>
      <c r="U15" s="2">
        <f t="shared" si="2"/>
        <v>0.9990670871326216</v>
      </c>
      <c r="V15" s="2">
        <f t="shared" si="3"/>
        <v>11</v>
      </c>
      <c r="W15" s="2"/>
      <c r="Y15" s="11"/>
      <c r="Z15" s="11">
        <v>13</v>
      </c>
      <c r="AA15" s="11">
        <v>1</v>
      </c>
      <c r="AB15" s="68">
        <v>6.6055000000000001</v>
      </c>
      <c r="AC15" s="11"/>
      <c r="AD15" s="11"/>
      <c r="AE15" s="11"/>
      <c r="AF15" s="11"/>
      <c r="AG15" s="12">
        <v>7.592174</v>
      </c>
      <c r="AH15" s="12">
        <v>2.3210419999999998</v>
      </c>
      <c r="AI15" s="12">
        <v>4.3599290000000002</v>
      </c>
      <c r="AJ15" s="12">
        <v>3.112171</v>
      </c>
      <c r="AK15" s="11">
        <v>1.7789173852846876</v>
      </c>
      <c r="AL15" s="13">
        <v>3.1199301205115177</v>
      </c>
      <c r="AM15" s="13">
        <v>7.1818147215748001</v>
      </c>
      <c r="AN15" s="11">
        <v>2.4368691326896021</v>
      </c>
      <c r="AO15" s="11">
        <v>3.65279628</v>
      </c>
      <c r="AP15" s="11">
        <v>2.6271860899999999</v>
      </c>
      <c r="AQ15" s="11">
        <v>2.6997463599999998</v>
      </c>
      <c r="AR15" s="11">
        <v>5.2544399999999998</v>
      </c>
      <c r="AS15" s="11">
        <v>4.8534139999999999</v>
      </c>
      <c r="AT15" s="11">
        <v>13.71668</v>
      </c>
      <c r="AU15" s="11"/>
      <c r="AV15" s="11"/>
      <c r="AW15" s="11">
        <f t="shared" si="1"/>
        <v>4.7541740060040407</v>
      </c>
      <c r="AX15" s="11">
        <f t="shared" si="4"/>
        <v>0.79756786362899768</v>
      </c>
      <c r="AY15" s="11">
        <f t="shared" si="5"/>
        <v>15</v>
      </c>
      <c r="AZ15" s="11"/>
      <c r="BA15" s="11"/>
    </row>
    <row r="16" spans="1:53">
      <c r="A16" s="69"/>
      <c r="B16" s="3">
        <v>14</v>
      </c>
      <c r="C16" s="3">
        <v>1</v>
      </c>
      <c r="D16" s="64"/>
      <c r="E16" s="61"/>
      <c r="F16" s="61"/>
      <c r="G16" s="6">
        <v>16.743035314033648</v>
      </c>
      <c r="H16" s="6">
        <v>8.0571839999999995</v>
      </c>
      <c r="I16" s="7">
        <v>19.304880000000001</v>
      </c>
      <c r="J16" s="7">
        <v>12.077756670877424</v>
      </c>
      <c r="K16" s="7">
        <v>15.996808237039899</v>
      </c>
      <c r="L16" s="3">
        <v>8.4626143949960877</v>
      </c>
      <c r="M16" s="3">
        <v>13.99322884</v>
      </c>
      <c r="N16" s="2"/>
      <c r="O16" s="3">
        <v>13.687283300000001</v>
      </c>
      <c r="P16" s="3">
        <v>21.5316689</v>
      </c>
      <c r="Q16" s="3">
        <v>26.399604700000001</v>
      </c>
      <c r="R16" s="3">
        <v>15.1632996</v>
      </c>
      <c r="S16" s="2"/>
      <c r="T16" s="2">
        <f t="shared" si="6"/>
        <v>15.583396723358824</v>
      </c>
      <c r="U16" s="2">
        <f t="shared" si="2"/>
        <v>1.6339486419757958</v>
      </c>
      <c r="V16" s="2">
        <f t="shared" si="3"/>
        <v>11</v>
      </c>
      <c r="W16" s="2"/>
      <c r="Y16" s="11"/>
      <c r="Z16" s="11">
        <v>14</v>
      </c>
      <c r="AA16" s="11">
        <v>1</v>
      </c>
      <c r="AB16" s="68">
        <v>7.7198289999999998</v>
      </c>
      <c r="AC16" s="11"/>
      <c r="AD16" s="11"/>
      <c r="AE16" s="11"/>
      <c r="AF16" s="11"/>
      <c r="AG16" s="12">
        <v>7.5490389999999996</v>
      </c>
      <c r="AH16" s="12">
        <v>3.191163</v>
      </c>
      <c r="AI16" s="12">
        <v>3.5421339999999999</v>
      </c>
      <c r="AJ16" s="12">
        <v>3.369418</v>
      </c>
      <c r="AK16" s="11">
        <v>1.5812666530910167</v>
      </c>
      <c r="AL16" s="13">
        <v>2.7435519879063075</v>
      </c>
      <c r="AM16" s="13">
        <v>6.4990088187424</v>
      </c>
      <c r="AN16" s="11">
        <v>2.8639042963217505</v>
      </c>
      <c r="AO16" s="11">
        <v>4.0249214000000002</v>
      </c>
      <c r="AP16" s="11">
        <v>3.0279237700000001</v>
      </c>
      <c r="AQ16" s="11">
        <v>3.0092221000000001</v>
      </c>
      <c r="AR16" s="11">
        <v>6.2121370000000002</v>
      </c>
      <c r="AS16" s="11">
        <v>5.5574779999999997</v>
      </c>
      <c r="AT16" s="11">
        <v>15.670260000000001</v>
      </c>
      <c r="AU16" s="11"/>
      <c r="AV16" s="11"/>
      <c r="AW16" s="11">
        <f t="shared" si="1"/>
        <v>5.1040838017374321</v>
      </c>
      <c r="AX16" s="11">
        <f t="shared" si="4"/>
        <v>0.89924683768677272</v>
      </c>
      <c r="AY16" s="11">
        <f t="shared" si="5"/>
        <v>15</v>
      </c>
      <c r="AZ16" s="11"/>
      <c r="BA16" s="11"/>
    </row>
    <row r="17" spans="1:53">
      <c r="A17" s="69"/>
      <c r="B17" s="3">
        <v>15</v>
      </c>
      <c r="C17" s="3">
        <v>1</v>
      </c>
      <c r="D17" s="64"/>
      <c r="E17" s="61"/>
      <c r="F17" s="61"/>
      <c r="G17" s="6">
        <v>16.054057958044048</v>
      </c>
      <c r="H17" s="6">
        <v>7.3914660000000003</v>
      </c>
      <c r="I17" s="7">
        <v>22.1325</v>
      </c>
      <c r="J17" s="7">
        <v>30.447992036507475</v>
      </c>
      <c r="K17" s="7">
        <v>34.604614391783905</v>
      </c>
      <c r="L17" s="3">
        <v>8.6096744116022972</v>
      </c>
      <c r="M17" s="3">
        <v>13.526507730000001</v>
      </c>
      <c r="N17" s="2"/>
      <c r="O17" s="3">
        <v>10.322834800000001</v>
      </c>
      <c r="P17" s="3">
        <v>20.104477899999999</v>
      </c>
      <c r="Q17" s="3">
        <v>39.039189</v>
      </c>
      <c r="R17" s="3">
        <v>19.618876199999999</v>
      </c>
      <c r="S17" s="2"/>
      <c r="T17" s="2">
        <f t="shared" si="6"/>
        <v>20.16838094799434</v>
      </c>
      <c r="U17" s="2">
        <f t="shared" si="2"/>
        <v>3.2039416126119598</v>
      </c>
      <c r="V17" s="2">
        <f t="shared" si="3"/>
        <v>11</v>
      </c>
      <c r="W17" s="2"/>
      <c r="Y17" s="11"/>
      <c r="Z17" s="11">
        <v>15</v>
      </c>
      <c r="AA17" s="11">
        <v>1</v>
      </c>
      <c r="AB17" s="68">
        <v>10.29819</v>
      </c>
      <c r="AC17" s="11"/>
      <c r="AD17" s="11"/>
      <c r="AE17" s="11"/>
      <c r="AF17" s="11"/>
      <c r="AG17" s="12">
        <v>5.3268969999999998</v>
      </c>
      <c r="AH17" s="12">
        <v>3.645994</v>
      </c>
      <c r="AI17" s="12">
        <v>3.7485200000000001</v>
      </c>
      <c r="AJ17" s="12">
        <v>3.345812</v>
      </c>
      <c r="AK17" s="11">
        <v>1.8590358714748145</v>
      </c>
      <c r="AL17" s="13">
        <v>2.7512142543045677</v>
      </c>
      <c r="AM17" s="13">
        <v>7.0667691769467034</v>
      </c>
      <c r="AN17" s="11">
        <v>2.8758298965593925</v>
      </c>
      <c r="AO17" s="11">
        <v>3.99126432</v>
      </c>
      <c r="AP17" s="11">
        <v>2.7725719199999999</v>
      </c>
      <c r="AQ17" s="11">
        <v>3.69995064</v>
      </c>
      <c r="AR17" s="11">
        <v>5.9612090000000002</v>
      </c>
      <c r="AS17" s="11">
        <v>7.8710389999999997</v>
      </c>
      <c r="AT17" s="11">
        <v>15.565720000000001</v>
      </c>
      <c r="AU17" s="11"/>
      <c r="AV17" s="11"/>
      <c r="AW17" s="11">
        <f t="shared" si="1"/>
        <v>5.3853344719523646</v>
      </c>
      <c r="AX17" s="11">
        <f t="shared" si="4"/>
        <v>0.93671913913590088</v>
      </c>
      <c r="AY17" s="11">
        <f t="shared" si="5"/>
        <v>15</v>
      </c>
      <c r="AZ17" s="11"/>
      <c r="BA17" s="11"/>
    </row>
    <row r="18" spans="1:53">
      <c r="A18" s="69"/>
      <c r="B18" s="17">
        <v>16</v>
      </c>
      <c r="C18" s="17">
        <v>1</v>
      </c>
      <c r="D18" s="67"/>
      <c r="E18" s="63">
        <v>5.6958399999999996</v>
      </c>
      <c r="F18" s="63">
        <v>10.631030000000001</v>
      </c>
      <c r="G18" s="18">
        <v>17.041839975381151</v>
      </c>
      <c r="H18" s="18">
        <v>8.2037899999999997</v>
      </c>
      <c r="I18" s="19">
        <v>31.625250000000001</v>
      </c>
      <c r="J18" s="18">
        <v>16.709888988863504</v>
      </c>
      <c r="K18" s="18">
        <v>17.865886782929984</v>
      </c>
      <c r="L18" s="17">
        <v>7.9959895676084427</v>
      </c>
      <c r="M18" s="17">
        <v>13.110588399999999</v>
      </c>
      <c r="N18" s="17">
        <v>2.9343882799999998</v>
      </c>
      <c r="O18" s="17">
        <v>9.9519583300000001</v>
      </c>
      <c r="P18" s="17">
        <v>20.184682299999999</v>
      </c>
      <c r="Q18" s="17">
        <v>44.2570932</v>
      </c>
      <c r="R18" s="17">
        <v>15.1279091</v>
      </c>
      <c r="S18" s="19"/>
      <c r="T18" s="2">
        <f t="shared" si="6"/>
        <v>15.809723923198792</v>
      </c>
      <c r="U18" s="2">
        <f t="shared" si="2"/>
        <v>2.9097526813770895</v>
      </c>
      <c r="V18" s="2">
        <f t="shared" si="3"/>
        <v>14</v>
      </c>
      <c r="W18" s="2"/>
      <c r="Y18" s="11"/>
      <c r="Z18" s="11">
        <v>16</v>
      </c>
      <c r="AA18" s="11">
        <v>1</v>
      </c>
      <c r="AB18" s="68">
        <v>9.054157</v>
      </c>
      <c r="AC18" s="11"/>
      <c r="AD18" s="11"/>
      <c r="AE18" s="11"/>
      <c r="AF18" s="11"/>
      <c r="AG18" s="12">
        <v>14.00792</v>
      </c>
      <c r="AH18" s="12">
        <v>3.707192</v>
      </c>
      <c r="AI18" s="12">
        <v>3.610217</v>
      </c>
      <c r="AJ18" s="12">
        <v>2.86138</v>
      </c>
      <c r="AK18" s="11">
        <v>2.4639818353975667</v>
      </c>
      <c r="AL18" s="13">
        <v>2.9627119982511947</v>
      </c>
      <c r="AM18" s="13">
        <v>9.137783061622768</v>
      </c>
      <c r="AN18" s="11">
        <v>5.6410648819039322</v>
      </c>
      <c r="AO18" s="11">
        <v>3.1445309699999999</v>
      </c>
      <c r="AP18" s="11">
        <v>4.1805709599999998</v>
      </c>
      <c r="AQ18" s="11">
        <v>3.3367563900000001</v>
      </c>
      <c r="AR18" s="11">
        <v>5.162401</v>
      </c>
      <c r="AS18" s="11">
        <v>9.5260630000000006</v>
      </c>
      <c r="AT18" s="11">
        <v>16.97495</v>
      </c>
      <c r="AU18" s="11"/>
      <c r="AV18" s="11"/>
      <c r="AW18" s="11">
        <f t="shared" si="1"/>
        <v>6.384778673145032</v>
      </c>
      <c r="AX18" s="11">
        <f t="shared" si="4"/>
        <v>1.1462090242910867</v>
      </c>
      <c r="AY18" s="11">
        <f t="shared" si="5"/>
        <v>15</v>
      </c>
      <c r="AZ18" s="11"/>
      <c r="BA18" s="11"/>
    </row>
    <row r="19" spans="1:53">
      <c r="A19" s="69"/>
      <c r="B19" s="17">
        <v>17</v>
      </c>
      <c r="C19" s="17">
        <v>1</v>
      </c>
      <c r="D19" s="63">
        <v>22.759525400000001</v>
      </c>
      <c r="E19" s="63">
        <v>10.28534</v>
      </c>
      <c r="F19" s="63">
        <v>13.24715</v>
      </c>
      <c r="G19" s="18">
        <v>15.89596620574965</v>
      </c>
      <c r="H19" s="18">
        <v>8.6492369999999994</v>
      </c>
      <c r="I19" s="19">
        <v>38.926430000000003</v>
      </c>
      <c r="J19" s="18">
        <v>19.697068761283241</v>
      </c>
      <c r="K19" s="18">
        <v>18.401363909035076</v>
      </c>
      <c r="L19" s="17">
        <v>8.5241983822081036</v>
      </c>
      <c r="M19" s="17">
        <v>22.759525400000001</v>
      </c>
      <c r="N19" s="17">
        <v>2.5341314499999998</v>
      </c>
      <c r="O19" s="17">
        <v>17.849275599999999</v>
      </c>
      <c r="P19" s="17">
        <v>19.5120203</v>
      </c>
      <c r="Q19" s="17">
        <v>38.480546699999998</v>
      </c>
      <c r="R19" s="17">
        <v>18.197880900000001</v>
      </c>
      <c r="S19" s="19"/>
      <c r="T19" s="2">
        <f t="shared" si="6"/>
        <v>18.381310667218404</v>
      </c>
      <c r="U19" s="2">
        <f t="shared" si="2"/>
        <v>2.5901239840267682</v>
      </c>
      <c r="V19" s="2">
        <f t="shared" si="3"/>
        <v>15</v>
      </c>
      <c r="W19" s="2"/>
      <c r="Y19" s="23"/>
      <c r="Z19" s="23">
        <v>17</v>
      </c>
      <c r="AA19" s="23">
        <v>1</v>
      </c>
      <c r="AB19" s="66">
        <v>9.5278120000000008</v>
      </c>
      <c r="AC19" s="66">
        <v>2.9479479999999998</v>
      </c>
      <c r="AD19" s="66">
        <v>2.9421439999999999</v>
      </c>
      <c r="AE19" s="66">
        <v>3.8616290000000002</v>
      </c>
      <c r="AF19" s="66">
        <v>7.8532939700000002</v>
      </c>
      <c r="AG19" s="24">
        <v>11.41494</v>
      </c>
      <c r="AH19" s="24">
        <v>3.7654030000000001</v>
      </c>
      <c r="AI19" s="24">
        <v>4.0591650000000001</v>
      </c>
      <c r="AJ19" s="24">
        <v>2.9399199999999999</v>
      </c>
      <c r="AK19" s="23">
        <v>0.34725263343214718</v>
      </c>
      <c r="AL19" s="25">
        <v>3.6159173356011478</v>
      </c>
      <c r="AM19" s="25">
        <v>4.9073026103156323</v>
      </c>
      <c r="AN19" s="23">
        <v>2.5349134783892793</v>
      </c>
      <c r="AO19" s="23">
        <v>2.6925432200000001</v>
      </c>
      <c r="AP19" s="23">
        <v>6.3023640900000002</v>
      </c>
      <c r="AQ19" s="23">
        <v>3.1345855899999999</v>
      </c>
      <c r="AR19" s="23">
        <v>5.3830770000000001</v>
      </c>
      <c r="AS19" s="23">
        <v>9.2208760000000005</v>
      </c>
      <c r="AT19" s="23">
        <v>13.619820000000001</v>
      </c>
      <c r="AU19" s="23"/>
      <c r="AV19" s="23"/>
      <c r="AW19" s="11">
        <f t="shared" si="1"/>
        <v>5.319521417249379</v>
      </c>
      <c r="AX19" s="11">
        <f t="shared" si="4"/>
        <v>0.79593641149127536</v>
      </c>
      <c r="AY19" s="11">
        <f t="shared" si="5"/>
        <v>19</v>
      </c>
      <c r="AZ19" s="11"/>
      <c r="BA19" s="11"/>
    </row>
    <row r="20" spans="1:53">
      <c r="A20" s="69"/>
      <c r="B20" s="17">
        <v>18</v>
      </c>
      <c r="C20" s="17">
        <v>1</v>
      </c>
      <c r="D20" s="63">
        <v>20.228013600000001</v>
      </c>
      <c r="E20" s="63">
        <v>7.915235</v>
      </c>
      <c r="F20" s="63">
        <v>14.729939999999999</v>
      </c>
      <c r="G20" s="18">
        <v>14.441478225608234</v>
      </c>
      <c r="H20" s="18">
        <v>6.549493</v>
      </c>
      <c r="I20" s="19">
        <v>40.312919999999998</v>
      </c>
      <c r="J20" s="18">
        <v>19.679680966558653</v>
      </c>
      <c r="K20" s="18">
        <v>18.200009550980788</v>
      </c>
      <c r="L20" s="17">
        <v>8.0971634707870432</v>
      </c>
      <c r="M20" s="17">
        <v>20.228013600000001</v>
      </c>
      <c r="N20" s="17">
        <v>14.7509344</v>
      </c>
      <c r="O20" s="17">
        <v>22.552797600000002</v>
      </c>
      <c r="P20" s="17">
        <v>20.098365399999999</v>
      </c>
      <c r="Q20" s="17">
        <v>38.8232894</v>
      </c>
      <c r="R20" s="17">
        <v>18.277530200000001</v>
      </c>
      <c r="S20" s="19"/>
      <c r="T20" s="2">
        <f t="shared" si="6"/>
        <v>18.992324294262314</v>
      </c>
      <c r="U20" s="2">
        <f t="shared" si="2"/>
        <v>2.5066561668920651</v>
      </c>
      <c r="V20" s="2">
        <f t="shared" si="3"/>
        <v>15</v>
      </c>
      <c r="W20" s="2"/>
      <c r="Y20" s="23"/>
      <c r="Z20" s="23">
        <v>18</v>
      </c>
      <c r="AA20" s="23">
        <v>1</v>
      </c>
      <c r="AB20" s="66">
        <v>9.0533959999999993</v>
      </c>
      <c r="AC20" s="66">
        <v>3.604241</v>
      </c>
      <c r="AD20" s="66">
        <v>3.2616559999999999</v>
      </c>
      <c r="AE20" s="66">
        <v>4.8994460000000002</v>
      </c>
      <c r="AF20" s="66">
        <v>8.8874957180000003</v>
      </c>
      <c r="AG20" s="24">
        <v>9.3674920000000004</v>
      </c>
      <c r="AH20" s="24">
        <v>3.4310909999999999</v>
      </c>
      <c r="AI20" s="24">
        <v>3.3544079999999998</v>
      </c>
      <c r="AJ20" s="24">
        <v>2.906733</v>
      </c>
      <c r="AK20" s="23">
        <v>0.18716766607041677</v>
      </c>
      <c r="AL20" s="25">
        <v>2.9269369726265881</v>
      </c>
      <c r="AM20" s="25">
        <v>4.6265286663588805</v>
      </c>
      <c r="AN20" s="23">
        <v>2.3755762059060332</v>
      </c>
      <c r="AO20" s="23">
        <v>4.1988161100000001</v>
      </c>
      <c r="AP20" s="23">
        <v>6.59419925</v>
      </c>
      <c r="AQ20" s="23">
        <v>2.9627713099999999</v>
      </c>
      <c r="AR20" s="23">
        <v>4.7106950000000003</v>
      </c>
      <c r="AS20" s="23">
        <v>8.7283439999999999</v>
      </c>
      <c r="AT20" s="23">
        <v>16.18967</v>
      </c>
      <c r="AU20" s="23"/>
      <c r="AV20" s="23"/>
      <c r="AW20" s="11">
        <f t="shared" si="1"/>
        <v>5.3824559946822061</v>
      </c>
      <c r="AX20" s="11">
        <f t="shared" si="4"/>
        <v>0.84359370126463573</v>
      </c>
      <c r="AY20" s="11">
        <f t="shared" si="5"/>
        <v>19</v>
      </c>
      <c r="AZ20" s="11"/>
      <c r="BA20" s="11"/>
    </row>
    <row r="21" spans="1:53">
      <c r="A21" s="69"/>
      <c r="B21" s="17">
        <v>19</v>
      </c>
      <c r="C21" s="17">
        <v>1</v>
      </c>
      <c r="D21" s="63">
        <v>18.951918800000001</v>
      </c>
      <c r="E21" s="63">
        <v>12.07776</v>
      </c>
      <c r="F21" s="63">
        <v>15.99681</v>
      </c>
      <c r="G21" s="18">
        <v>13.45080926963778</v>
      </c>
      <c r="H21" s="18">
        <v>8.5101960000000005</v>
      </c>
      <c r="I21" s="19">
        <v>37.469560000000001</v>
      </c>
      <c r="J21" s="18">
        <v>16.095140638264343</v>
      </c>
      <c r="K21" s="18">
        <v>19.160789750088007</v>
      </c>
      <c r="L21" s="17">
        <v>8.3821964007611722</v>
      </c>
      <c r="M21" s="17">
        <v>18.951918800000001</v>
      </c>
      <c r="N21" s="17">
        <v>13.104911</v>
      </c>
      <c r="O21" s="17">
        <v>23.575558300000001</v>
      </c>
      <c r="P21" s="17">
        <v>20.208354100000001</v>
      </c>
      <c r="Q21" s="17">
        <v>34.959342200000002</v>
      </c>
      <c r="R21" s="17">
        <v>18.440233200000002</v>
      </c>
      <c r="S21" s="19"/>
      <c r="T21" s="2">
        <f t="shared" si="6"/>
        <v>18.622366563916753</v>
      </c>
      <c r="U21" s="2">
        <f t="shared" si="2"/>
        <v>2.1493298092665967</v>
      </c>
      <c r="V21" s="2">
        <f t="shared" si="3"/>
        <v>15</v>
      </c>
      <c r="W21" s="2"/>
      <c r="Y21" s="23"/>
      <c r="Z21" s="23">
        <v>19</v>
      </c>
      <c r="AA21" s="23">
        <v>1</v>
      </c>
      <c r="AB21" s="66">
        <v>8.7506719999999998</v>
      </c>
      <c r="AC21" s="66">
        <v>3.2037840000000002</v>
      </c>
      <c r="AD21" s="66">
        <v>3.8332259999999998</v>
      </c>
      <c r="AE21" s="66">
        <v>4.3083929999999997</v>
      </c>
      <c r="AF21" s="66">
        <v>8.0425234129999996</v>
      </c>
      <c r="AG21" s="24">
        <v>11.5025</v>
      </c>
      <c r="AH21" s="24">
        <v>2.9117899999999999</v>
      </c>
      <c r="AI21" s="24">
        <v>3.0492020000000002</v>
      </c>
      <c r="AJ21" s="24">
        <v>2.7323840000000001</v>
      </c>
      <c r="AK21" s="23">
        <v>0.20308824299564837</v>
      </c>
      <c r="AL21" s="25">
        <v>2.6340206601439711</v>
      </c>
      <c r="AM21" s="25">
        <v>4.4035574643236481</v>
      </c>
      <c r="AN21" s="23">
        <v>2.5067202911431785</v>
      </c>
      <c r="AO21" s="23">
        <v>4.1798758999999999</v>
      </c>
      <c r="AP21" s="23">
        <v>6.5201191999999999</v>
      </c>
      <c r="AQ21" s="23">
        <v>3.2440096</v>
      </c>
      <c r="AR21" s="23">
        <v>4.4175820000000003</v>
      </c>
      <c r="AS21" s="23">
        <v>8.2081520000000001</v>
      </c>
      <c r="AT21" s="23">
        <v>20.14593</v>
      </c>
      <c r="AU21" s="23"/>
      <c r="AV21" s="23"/>
      <c r="AW21" s="11">
        <f t="shared" si="1"/>
        <v>5.5156594616634962</v>
      </c>
      <c r="AX21" s="11">
        <f t="shared" si="4"/>
        <v>1.0262734468326411</v>
      </c>
      <c r="AY21" s="11">
        <f t="shared" si="5"/>
        <v>19</v>
      </c>
      <c r="AZ21" s="11"/>
      <c r="BA21" s="11"/>
    </row>
    <row r="22" spans="1:53">
      <c r="A22" s="69"/>
      <c r="B22" s="17">
        <v>20</v>
      </c>
      <c r="C22" s="17">
        <v>1</v>
      </c>
      <c r="D22" s="63">
        <v>21.5360078</v>
      </c>
      <c r="E22" s="63">
        <v>30.447990000000001</v>
      </c>
      <c r="F22" s="63">
        <v>34.604610000000001</v>
      </c>
      <c r="G22" s="18">
        <v>14.201753345632529</v>
      </c>
      <c r="H22" s="18">
        <v>7.6771919999999998</v>
      </c>
      <c r="I22" s="19">
        <v>38.937139999999999</v>
      </c>
      <c r="J22" s="18">
        <v>12.420444033626579</v>
      </c>
      <c r="K22" s="18">
        <v>15.270623390433389</v>
      </c>
      <c r="L22" s="17">
        <v>7.688922033799197</v>
      </c>
      <c r="M22" s="17">
        <v>21.5360078</v>
      </c>
      <c r="N22" s="17">
        <v>12.302987</v>
      </c>
      <c r="O22" s="17">
        <v>19.0304526</v>
      </c>
      <c r="P22" s="17">
        <v>20.559974799999999</v>
      </c>
      <c r="Q22" s="17">
        <v>30.0086741</v>
      </c>
      <c r="R22" s="17">
        <v>19.636218400000001</v>
      </c>
      <c r="S22" s="19"/>
      <c r="T22" s="2">
        <f t="shared" si="6"/>
        <v>20.390599820232783</v>
      </c>
      <c r="U22" s="2">
        <f t="shared" si="2"/>
        <v>2.4506117675232479</v>
      </c>
      <c r="V22" s="2">
        <f t="shared" si="3"/>
        <v>15</v>
      </c>
      <c r="W22" s="2"/>
      <c r="Y22" s="23"/>
      <c r="Z22" s="23">
        <v>20</v>
      </c>
      <c r="AA22" s="23">
        <v>1</v>
      </c>
      <c r="AB22" s="66">
        <v>9.7071229999999993</v>
      </c>
      <c r="AC22" s="66">
        <v>3.7665679999999999</v>
      </c>
      <c r="AD22" s="66">
        <v>3.8491879999999998</v>
      </c>
      <c r="AE22" s="66">
        <v>4.3204250000000002</v>
      </c>
      <c r="AF22" s="66">
        <v>8.7451268560000006</v>
      </c>
      <c r="AG22" s="24">
        <v>9.4851220000000005</v>
      </c>
      <c r="AH22" s="24">
        <v>2.5954160000000002</v>
      </c>
      <c r="AI22" s="24">
        <v>2.927664</v>
      </c>
      <c r="AJ22" s="24">
        <v>2.8034910000000002</v>
      </c>
      <c r="AK22" s="23">
        <v>0.15238390606016444</v>
      </c>
      <c r="AL22" s="25">
        <v>2.3057232947561479</v>
      </c>
      <c r="AM22" s="25">
        <v>3.3333853168801442</v>
      </c>
      <c r="AN22" s="23">
        <v>2.2766364342981675</v>
      </c>
      <c r="AO22" s="23">
        <v>4.7366372400000003</v>
      </c>
      <c r="AP22" s="23">
        <v>4.7676691599999996</v>
      </c>
      <c r="AQ22" s="23">
        <v>3.1768746600000002</v>
      </c>
      <c r="AR22" s="23">
        <v>3.598954</v>
      </c>
      <c r="AS22" s="23">
        <v>7.4803259999999998</v>
      </c>
      <c r="AT22" s="23">
        <v>19.933039999999998</v>
      </c>
      <c r="AU22" s="23"/>
      <c r="AV22" s="23"/>
      <c r="AW22" s="11">
        <f t="shared" si="1"/>
        <v>5.2611449404207704</v>
      </c>
      <c r="AX22" s="11">
        <f t="shared" si="4"/>
        <v>1.0097810232749904</v>
      </c>
      <c r="AY22" s="11">
        <f t="shared" si="5"/>
        <v>19</v>
      </c>
      <c r="AZ22" s="11"/>
      <c r="BA22" s="11"/>
    </row>
    <row r="23" spans="1:53">
      <c r="A23" s="69"/>
      <c r="B23" s="3">
        <v>21</v>
      </c>
      <c r="C23" s="3">
        <v>1</v>
      </c>
      <c r="D23" s="3"/>
      <c r="E23" s="3"/>
      <c r="F23" s="3"/>
      <c r="G23" s="7">
        <v>13.115980032639674</v>
      </c>
      <c r="H23" s="7">
        <v>7.131443</v>
      </c>
      <c r="I23" s="2">
        <v>31.116119999999999</v>
      </c>
      <c r="J23" s="2"/>
      <c r="K23" s="2"/>
      <c r="L23" s="3">
        <v>7.8639201295778065</v>
      </c>
      <c r="M23" s="3"/>
      <c r="N23" s="3"/>
      <c r="O23" s="3"/>
      <c r="P23" s="3"/>
      <c r="Q23" s="3"/>
      <c r="R23" s="3"/>
      <c r="S23" s="2"/>
      <c r="T23" s="2">
        <f t="shared" si="6"/>
        <v>14.806865790554369</v>
      </c>
      <c r="U23" s="2">
        <f t="shared" si="2"/>
        <v>5.5973764463040592</v>
      </c>
      <c r="V23" s="2">
        <f t="shared" si="3"/>
        <v>4</v>
      </c>
      <c r="W23" s="2"/>
      <c r="Y23" s="23"/>
      <c r="Z23" s="23">
        <v>21</v>
      </c>
      <c r="AA23" s="23">
        <v>1</v>
      </c>
      <c r="AB23" s="66">
        <v>9.0901940000000003</v>
      </c>
      <c r="AC23" s="66">
        <v>4.9922409999999999</v>
      </c>
      <c r="AD23" s="66">
        <v>7.5503479999999996</v>
      </c>
      <c r="AE23" s="66">
        <v>4.6525550000000004</v>
      </c>
      <c r="AF23" s="66">
        <v>11.308006539999999</v>
      </c>
      <c r="AG23" s="24">
        <v>10.29547</v>
      </c>
      <c r="AH23" s="24">
        <v>1.831847</v>
      </c>
      <c r="AI23" s="24">
        <v>2.0913949999999999</v>
      </c>
      <c r="AJ23" s="24">
        <v>2.8348019999999998</v>
      </c>
      <c r="AK23" s="23">
        <v>9.2220988108193541E-2</v>
      </c>
      <c r="AL23" s="25">
        <v>2.3846300552644335</v>
      </c>
      <c r="AM23" s="25">
        <v>2.5273745599572961</v>
      </c>
      <c r="AN23" s="23">
        <v>2.1467852046725371</v>
      </c>
      <c r="AO23" s="23">
        <v>4.9608689300000002</v>
      </c>
      <c r="AP23" s="23">
        <v>5.0396238699999998</v>
      </c>
      <c r="AQ23" s="23">
        <v>3.2171764899999999</v>
      </c>
      <c r="AR23" s="23">
        <v>3.3039480000000001</v>
      </c>
      <c r="AS23" s="23">
        <v>8.0202179999999998</v>
      </c>
      <c r="AT23" s="23">
        <v>16.137540000000001</v>
      </c>
      <c r="AU23" s="23"/>
      <c r="AV23" s="23"/>
      <c r="AW23" s="11">
        <f t="shared" si="1"/>
        <v>5.3935391914738133</v>
      </c>
      <c r="AX23" s="11">
        <f t="shared" si="4"/>
        <v>0.93006349617159578</v>
      </c>
      <c r="AY23" s="11">
        <f t="shared" si="5"/>
        <v>19</v>
      </c>
      <c r="AZ23" s="11"/>
      <c r="BA23" s="11"/>
    </row>
    <row r="24" spans="1:53">
      <c r="A24" s="69"/>
      <c r="B24" s="3">
        <v>22</v>
      </c>
      <c r="C24" s="3">
        <v>1</v>
      </c>
      <c r="D24" s="3"/>
      <c r="E24" s="3"/>
      <c r="F24" s="3"/>
      <c r="G24" s="7">
        <v>12.182220560139495</v>
      </c>
      <c r="H24" s="7">
        <v>5.6348140000000004</v>
      </c>
      <c r="I24" s="2">
        <v>29.38494</v>
      </c>
      <c r="J24" s="2"/>
      <c r="K24" s="2"/>
      <c r="L24" s="3">
        <v>8.0642230077956576</v>
      </c>
      <c r="M24" s="3"/>
      <c r="N24" s="3"/>
      <c r="O24" s="3"/>
      <c r="P24" s="3"/>
      <c r="Q24" s="3"/>
      <c r="R24" s="3"/>
      <c r="S24" s="2"/>
      <c r="T24" s="2">
        <f t="shared" si="6"/>
        <v>13.816549391983788</v>
      </c>
      <c r="U24" s="2">
        <f t="shared" si="2"/>
        <v>5.3624921888756791</v>
      </c>
      <c r="V24" s="2">
        <f t="shared" si="3"/>
        <v>4</v>
      </c>
      <c r="W24" s="2"/>
      <c r="Y24" s="11"/>
      <c r="Z24" s="11">
        <v>22</v>
      </c>
      <c r="AA24" s="11">
        <v>1</v>
      </c>
      <c r="AB24" s="11"/>
      <c r="AC24" s="11"/>
      <c r="AD24" s="11"/>
      <c r="AE24" s="11"/>
      <c r="AF24" s="11"/>
      <c r="AG24" s="12">
        <v>9.4877950000000002</v>
      </c>
      <c r="AH24" s="12">
        <v>1.7703439999999999</v>
      </c>
      <c r="AI24" s="12">
        <v>2.092549</v>
      </c>
      <c r="AJ24" s="12">
        <v>2.7167119999999998</v>
      </c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>
        <f t="shared" si="1"/>
        <v>4.0168499999999998</v>
      </c>
      <c r="AX24" s="11">
        <f t="shared" si="4"/>
        <v>1.834196498895043</v>
      </c>
      <c r="AY24" s="11">
        <f t="shared" si="5"/>
        <v>4</v>
      </c>
      <c r="AZ24" s="11"/>
      <c r="BA24" s="11"/>
    </row>
    <row r="25" spans="1:53">
      <c r="A25" s="69"/>
      <c r="B25" s="3">
        <v>23</v>
      </c>
      <c r="C25" s="3">
        <v>1</v>
      </c>
      <c r="D25" s="3"/>
      <c r="E25" s="3"/>
      <c r="F25" s="3"/>
      <c r="G25" s="7">
        <v>9.586832416369365</v>
      </c>
      <c r="H25" s="7">
        <v>4.1151210000000003</v>
      </c>
      <c r="I25" s="2">
        <v>29.828939999999999</v>
      </c>
      <c r="J25" s="2"/>
      <c r="K25" s="2"/>
      <c r="L25" s="3">
        <v>7.5559207957127228</v>
      </c>
      <c r="M25" s="3"/>
      <c r="N25" s="3"/>
      <c r="O25" s="3"/>
      <c r="P25" s="3"/>
      <c r="Q25" s="3"/>
      <c r="R25" s="3"/>
      <c r="S25" s="2"/>
      <c r="T25" s="2">
        <f t="shared" si="6"/>
        <v>12.771703553020522</v>
      </c>
      <c r="U25" s="2">
        <f t="shared" si="2"/>
        <v>5.7967917177947621</v>
      </c>
      <c r="V25" s="2">
        <f t="shared" si="3"/>
        <v>4</v>
      </c>
      <c r="W25" s="2"/>
      <c r="Y25" s="11"/>
      <c r="Z25" s="11">
        <v>23</v>
      </c>
      <c r="AA25" s="11">
        <v>1</v>
      </c>
      <c r="AB25" s="11"/>
      <c r="AC25" s="11"/>
      <c r="AD25" s="11"/>
      <c r="AE25" s="11"/>
      <c r="AF25" s="11"/>
      <c r="AG25" s="12">
        <v>9.2061030000000006</v>
      </c>
      <c r="AH25" s="12">
        <v>1.8159099999999999</v>
      </c>
      <c r="AI25" s="12">
        <v>2.3384839999999998</v>
      </c>
      <c r="AJ25" s="12">
        <v>2.6983860000000002</v>
      </c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>
        <f t="shared" si="1"/>
        <v>4.0147207500000004</v>
      </c>
      <c r="AX25" s="11">
        <f t="shared" si="4"/>
        <v>1.7399167891032112</v>
      </c>
      <c r="AY25" s="11">
        <f t="shared" si="5"/>
        <v>4</v>
      </c>
      <c r="AZ25" s="11"/>
      <c r="BA25" s="11"/>
    </row>
    <row r="26" spans="1:53">
      <c r="A26" s="69"/>
      <c r="B26" s="3">
        <v>24</v>
      </c>
      <c r="C26" s="3">
        <v>1</v>
      </c>
      <c r="D26" s="3"/>
      <c r="E26" s="3"/>
      <c r="F26" s="3"/>
      <c r="G26" s="7">
        <v>7.7446088224883249</v>
      </c>
      <c r="H26" s="7">
        <v>4.3070570000000004</v>
      </c>
      <c r="I26" s="2">
        <v>36.912329999999997</v>
      </c>
      <c r="J26" s="2"/>
      <c r="K26" s="2"/>
      <c r="L26" s="3">
        <v>7.6572988488526388</v>
      </c>
      <c r="M26" s="3"/>
      <c r="N26" s="3"/>
      <c r="O26" s="3"/>
      <c r="P26" s="3"/>
      <c r="Q26" s="3"/>
      <c r="R26" s="3"/>
      <c r="S26" s="2"/>
      <c r="T26" s="2">
        <f t="shared" si="6"/>
        <v>14.155323667835241</v>
      </c>
      <c r="U26" s="2">
        <f t="shared" si="2"/>
        <v>7.6277524263892582</v>
      </c>
      <c r="V26" s="2">
        <f t="shared" si="3"/>
        <v>4</v>
      </c>
      <c r="W26" s="2"/>
      <c r="Y26" s="11"/>
      <c r="Z26" s="11">
        <v>24</v>
      </c>
      <c r="AA26" s="11">
        <v>1</v>
      </c>
      <c r="AB26" s="11"/>
      <c r="AC26" s="11"/>
      <c r="AD26" s="11"/>
      <c r="AE26" s="11"/>
      <c r="AF26" s="11"/>
      <c r="AG26" s="12">
        <v>6.4050330000000004</v>
      </c>
      <c r="AH26" s="12">
        <v>1.4315560000000001</v>
      </c>
      <c r="AI26" s="12">
        <v>1.965198</v>
      </c>
      <c r="AJ26" s="12">
        <v>2.9820720000000001</v>
      </c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>
        <f t="shared" si="1"/>
        <v>3.1959647500000004</v>
      </c>
      <c r="AX26" s="11">
        <f t="shared" si="4"/>
        <v>1.1169823249736597</v>
      </c>
      <c r="AY26" s="11">
        <f t="shared" si="5"/>
        <v>4</v>
      </c>
      <c r="AZ26" s="11"/>
      <c r="BA26" s="11"/>
    </row>
    <row r="27" spans="1:53">
      <c r="A27" s="69"/>
      <c r="B27" s="3">
        <v>25</v>
      </c>
      <c r="C27" s="3">
        <v>1</v>
      </c>
      <c r="D27" s="3"/>
      <c r="E27" s="3"/>
      <c r="F27" s="3"/>
      <c r="G27" s="7">
        <v>6.4245461838739191</v>
      </c>
      <c r="H27" s="7">
        <v>4.618792</v>
      </c>
      <c r="I27" s="2">
        <v>34.102049999999998</v>
      </c>
      <c r="J27" s="2"/>
      <c r="K27" s="2"/>
      <c r="L27" s="3">
        <v>6.1856443398996488</v>
      </c>
      <c r="M27" s="3"/>
      <c r="N27" s="3"/>
      <c r="O27" s="3"/>
      <c r="P27" s="3"/>
      <c r="Q27" s="3"/>
      <c r="R27" s="3"/>
      <c r="S27" s="2"/>
      <c r="T27" s="2">
        <f t="shared" si="6"/>
        <v>12.832758130943391</v>
      </c>
      <c r="U27" s="2">
        <f t="shared" si="2"/>
        <v>7.1010639949297429</v>
      </c>
      <c r="V27" s="2">
        <f t="shared" si="3"/>
        <v>4</v>
      </c>
      <c r="W27" s="2"/>
      <c r="Y27" s="11"/>
      <c r="Z27" s="11">
        <v>25</v>
      </c>
      <c r="AA27" s="11">
        <v>1</v>
      </c>
      <c r="AB27" s="11"/>
      <c r="AC27" s="11"/>
      <c r="AD27" s="11"/>
      <c r="AE27" s="11"/>
      <c r="AF27" s="11"/>
      <c r="AG27" s="12">
        <v>8.1897310000000001</v>
      </c>
      <c r="AH27" s="12">
        <v>1.341758</v>
      </c>
      <c r="AI27" s="12">
        <v>1.6617440000000001</v>
      </c>
      <c r="AJ27" s="12">
        <v>3.2008990000000002</v>
      </c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>
        <f t="shared" si="1"/>
        <v>3.5985330000000002</v>
      </c>
      <c r="AX27" s="11">
        <f t="shared" si="4"/>
        <v>1.5832823738546558</v>
      </c>
      <c r="AY27" s="11">
        <f t="shared" si="5"/>
        <v>4</v>
      </c>
      <c r="AZ27" s="11"/>
      <c r="BA27" s="11"/>
    </row>
    <row r="28" spans="1:53">
      <c r="A28" s="69"/>
      <c r="B28" s="3">
        <v>26</v>
      </c>
      <c r="C28" s="8">
        <v>20</v>
      </c>
      <c r="D28" s="8"/>
      <c r="E28" s="8"/>
      <c r="F28" s="8"/>
      <c r="G28" s="7">
        <v>3.7274576164137145</v>
      </c>
      <c r="H28" s="7">
        <v>3.451257</v>
      </c>
      <c r="I28" s="2">
        <v>15.68355</v>
      </c>
      <c r="J28" s="2"/>
      <c r="K28" s="2"/>
      <c r="L28" s="8">
        <v>3.7254928163235528</v>
      </c>
      <c r="M28" s="8"/>
      <c r="N28" s="8"/>
      <c r="O28" s="8"/>
      <c r="P28" s="8"/>
      <c r="Q28" s="8"/>
      <c r="R28" s="8"/>
      <c r="S28" s="2"/>
      <c r="T28" s="2">
        <f t="shared" si="6"/>
        <v>6.6469393581843166</v>
      </c>
      <c r="U28" s="2">
        <f t="shared" si="2"/>
        <v>3.0129019948059645</v>
      </c>
      <c r="V28" s="2">
        <f t="shared" si="3"/>
        <v>4</v>
      </c>
      <c r="W28" s="2"/>
      <c r="Y28" s="11"/>
      <c r="Z28" s="11">
        <v>26</v>
      </c>
      <c r="AA28" s="11">
        <v>1</v>
      </c>
      <c r="AB28" s="11"/>
      <c r="AC28" s="11"/>
      <c r="AD28" s="11"/>
      <c r="AE28" s="11"/>
      <c r="AF28" s="11"/>
      <c r="AG28" s="12">
        <v>6.8701780000000001</v>
      </c>
      <c r="AH28" s="12">
        <v>1.9561139999999999</v>
      </c>
      <c r="AI28" s="12">
        <v>1.3402970000000001</v>
      </c>
      <c r="AJ28" s="12">
        <v>2.017191</v>
      </c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>
        <f t="shared" si="1"/>
        <v>3.0459450000000001</v>
      </c>
      <c r="AX28" s="11">
        <f t="shared" si="4"/>
        <v>1.2838762771151924</v>
      </c>
      <c r="AY28" s="11">
        <f t="shared" si="5"/>
        <v>4</v>
      </c>
      <c r="AZ28" s="11"/>
      <c r="BA28" s="11"/>
    </row>
    <row r="29" spans="1:53">
      <c r="A29" s="69"/>
      <c r="B29" s="3">
        <v>27</v>
      </c>
      <c r="C29" s="8">
        <v>20</v>
      </c>
      <c r="D29" s="8"/>
      <c r="E29" s="8"/>
      <c r="F29" s="8"/>
      <c r="G29" s="7">
        <v>1.9579683589549048</v>
      </c>
      <c r="H29" s="7">
        <v>3.993385</v>
      </c>
      <c r="I29" s="2">
        <v>6.3478019999999997</v>
      </c>
      <c r="J29" s="2"/>
      <c r="K29" s="2"/>
      <c r="L29" s="8">
        <v>3.2264978547902521</v>
      </c>
      <c r="M29" s="8"/>
      <c r="N29" s="8"/>
      <c r="O29" s="8"/>
      <c r="P29" s="8"/>
      <c r="Q29" s="8"/>
      <c r="R29" s="8"/>
      <c r="S29" s="2"/>
      <c r="T29" s="2">
        <f t="shared" si="6"/>
        <v>3.8814133034362897</v>
      </c>
      <c r="U29" s="2">
        <f t="shared" si="2"/>
        <v>0.92304593433438331</v>
      </c>
      <c r="V29" s="2">
        <f t="shared" si="3"/>
        <v>4</v>
      </c>
      <c r="W29" s="2"/>
      <c r="Y29" s="11"/>
      <c r="Z29" s="11">
        <v>27</v>
      </c>
      <c r="AA29" s="11">
        <v>20</v>
      </c>
      <c r="AB29" s="11"/>
      <c r="AC29" s="11"/>
      <c r="AD29" s="11"/>
      <c r="AE29" s="11"/>
      <c r="AF29" s="11"/>
      <c r="AG29" s="12">
        <v>5.7289180000000002</v>
      </c>
      <c r="AH29" s="12">
        <v>2.5430359999999999</v>
      </c>
      <c r="AI29" s="12">
        <v>1.3167359999999999</v>
      </c>
      <c r="AJ29" s="12">
        <v>1.9469939999999999</v>
      </c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>
        <f t="shared" si="1"/>
        <v>2.8839210000000004</v>
      </c>
      <c r="AX29" s="11">
        <f t="shared" si="4"/>
        <v>0.98082072524272534</v>
      </c>
      <c r="AY29" s="11">
        <f t="shared" si="5"/>
        <v>4</v>
      </c>
      <c r="AZ29" s="11"/>
      <c r="BA29" s="11"/>
    </row>
    <row r="30" spans="1:53">
      <c r="A30" s="69"/>
      <c r="B30" s="3">
        <v>28</v>
      </c>
      <c r="C30" s="8">
        <v>20</v>
      </c>
      <c r="D30" s="8"/>
      <c r="E30" s="8"/>
      <c r="F30" s="8"/>
      <c r="G30" s="7">
        <v>1.101724059572637</v>
      </c>
      <c r="H30" s="7">
        <v>4.249511</v>
      </c>
      <c r="I30" s="2">
        <v>4.508013</v>
      </c>
      <c r="J30" s="2"/>
      <c r="K30" s="2"/>
      <c r="L30" s="8">
        <v>2.8887223998852671</v>
      </c>
      <c r="M30" s="8"/>
      <c r="N30" s="8"/>
      <c r="O30" s="8"/>
      <c r="P30" s="8"/>
      <c r="Q30" s="8"/>
      <c r="R30" s="8"/>
      <c r="S30" s="2"/>
      <c r="T30" s="2">
        <f t="shared" si="6"/>
        <v>3.1869926148644763</v>
      </c>
      <c r="U30" s="2">
        <f t="shared" si="2"/>
        <v>0.78056337803362996</v>
      </c>
      <c r="V30" s="2">
        <f t="shared" si="3"/>
        <v>4</v>
      </c>
      <c r="W30" s="2"/>
      <c r="Y30" s="11"/>
      <c r="Z30" s="11">
        <v>28</v>
      </c>
      <c r="AA30" s="11">
        <v>20</v>
      </c>
      <c r="AB30" s="11"/>
      <c r="AC30" s="11"/>
      <c r="AD30" s="11"/>
      <c r="AE30" s="11"/>
      <c r="AF30" s="11"/>
      <c r="AG30" s="12">
        <v>9.931972</v>
      </c>
      <c r="AH30" s="12">
        <v>2.6484990000000002</v>
      </c>
      <c r="AI30" s="12">
        <v>1.1127</v>
      </c>
      <c r="AJ30" s="12">
        <v>1.4152260000000001</v>
      </c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>
        <f t="shared" si="1"/>
        <v>3.77709925</v>
      </c>
      <c r="AX30" s="11">
        <f t="shared" si="4"/>
        <v>2.0783339823333407</v>
      </c>
      <c r="AY30" s="11">
        <f t="shared" si="5"/>
        <v>4</v>
      </c>
      <c r="AZ30" s="11"/>
      <c r="BA30" s="11"/>
    </row>
    <row r="31" spans="1:53">
      <c r="A31" s="69"/>
      <c r="B31" s="3">
        <v>29</v>
      </c>
      <c r="C31" s="8">
        <v>20</v>
      </c>
      <c r="D31" s="8"/>
      <c r="E31" s="8"/>
      <c r="F31" s="8"/>
      <c r="G31" s="7">
        <v>0.56290721500953145</v>
      </c>
      <c r="H31" s="7">
        <v>3.8747150000000001</v>
      </c>
      <c r="I31" s="2">
        <v>3.3356499999999998</v>
      </c>
      <c r="J31" s="2"/>
      <c r="K31" s="2"/>
      <c r="L31" s="8">
        <v>2.5545998170302968</v>
      </c>
      <c r="M31" s="8"/>
      <c r="N31" s="8"/>
      <c r="O31" s="8"/>
      <c r="P31" s="8"/>
      <c r="Q31" s="8"/>
      <c r="R31" s="8"/>
      <c r="S31" s="2"/>
      <c r="T31" s="2">
        <f t="shared" si="6"/>
        <v>2.581968008009957</v>
      </c>
      <c r="U31" s="2">
        <f t="shared" si="2"/>
        <v>0.72552204389083352</v>
      </c>
      <c r="V31" s="2">
        <f t="shared" si="3"/>
        <v>4</v>
      </c>
      <c r="W31" s="2"/>
      <c r="Y31" s="11"/>
      <c r="Z31" s="11">
        <v>29</v>
      </c>
      <c r="AA31" s="11">
        <v>20</v>
      </c>
      <c r="AB31" s="11"/>
      <c r="AC31" s="11"/>
      <c r="AD31" s="11"/>
      <c r="AE31" s="11"/>
      <c r="AF31" s="11"/>
      <c r="AG31" s="12">
        <v>7.1720969999999999</v>
      </c>
      <c r="AH31" s="12">
        <v>2.3195389999999998</v>
      </c>
      <c r="AI31" s="12">
        <v>0.94926900000000003</v>
      </c>
      <c r="AJ31" s="12">
        <v>1.8454330000000001</v>
      </c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>
        <f t="shared" si="1"/>
        <v>3.0715844999999997</v>
      </c>
      <c r="AX31" s="11">
        <f t="shared" si="4"/>
        <v>1.3960493597774104</v>
      </c>
      <c r="AY31" s="11">
        <f t="shared" si="5"/>
        <v>4</v>
      </c>
      <c r="AZ31" s="11"/>
      <c r="BA31" s="11"/>
    </row>
    <row r="32" spans="1:53">
      <c r="A32" s="69"/>
      <c r="B32" s="3">
        <v>30</v>
      </c>
      <c r="C32" s="8">
        <v>20</v>
      </c>
      <c r="D32" s="8"/>
      <c r="E32" s="8"/>
      <c r="F32" s="8"/>
      <c r="G32" s="7">
        <v>0.43311682363479753</v>
      </c>
      <c r="H32" s="7">
        <v>3.261946</v>
      </c>
      <c r="I32" s="2">
        <v>3.2749229999999998</v>
      </c>
      <c r="J32" s="2"/>
      <c r="K32" s="2"/>
      <c r="L32" s="8">
        <v>1.9615298098516369</v>
      </c>
      <c r="M32" s="8"/>
      <c r="N32" s="8"/>
      <c r="O32" s="8"/>
      <c r="P32" s="8"/>
      <c r="Q32" s="8"/>
      <c r="R32" s="8"/>
      <c r="S32" s="2"/>
      <c r="T32" s="2">
        <f t="shared" si="6"/>
        <v>2.2328789083716085</v>
      </c>
      <c r="U32" s="2">
        <f t="shared" si="2"/>
        <v>0.67438915959147483</v>
      </c>
      <c r="V32" s="2">
        <f t="shared" si="3"/>
        <v>4</v>
      </c>
      <c r="W32" s="2"/>
      <c r="Y32" s="11"/>
      <c r="Z32" s="11">
        <v>30</v>
      </c>
      <c r="AA32" s="11">
        <v>20</v>
      </c>
      <c r="AB32" s="11"/>
      <c r="AC32" s="11"/>
      <c r="AD32" s="11"/>
      <c r="AE32" s="11"/>
      <c r="AF32" s="11"/>
      <c r="AG32" s="12">
        <v>6.1307650000000002</v>
      </c>
      <c r="AH32" s="12">
        <v>2.2488600000000001</v>
      </c>
      <c r="AI32" s="12">
        <v>0.97901199999999999</v>
      </c>
      <c r="AJ32" s="12">
        <v>2.0002979999999999</v>
      </c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>
        <f t="shared" si="1"/>
        <v>2.8397337500000006</v>
      </c>
      <c r="AX32" s="11">
        <f t="shared" si="4"/>
        <v>1.1308903677418938</v>
      </c>
      <c r="AY32" s="11">
        <f t="shared" si="5"/>
        <v>4</v>
      </c>
      <c r="AZ32" s="11"/>
      <c r="BA32" s="11"/>
    </row>
    <row r="33" spans="1:53">
      <c r="A33" s="69"/>
      <c r="B33" s="17">
        <v>31</v>
      </c>
      <c r="C33" s="22">
        <v>20</v>
      </c>
      <c r="D33" s="22"/>
      <c r="E33" s="22"/>
      <c r="F33" s="22"/>
      <c r="G33" s="18">
        <v>0.31207425668126398</v>
      </c>
      <c r="H33" s="18">
        <v>3.7001979999999999</v>
      </c>
      <c r="I33" s="19">
        <v>3.619437</v>
      </c>
      <c r="J33" s="19"/>
      <c r="K33" s="19"/>
      <c r="L33" s="22">
        <v>1.7248172483630211</v>
      </c>
      <c r="M33" s="22"/>
      <c r="N33" s="22"/>
      <c r="O33" s="22"/>
      <c r="P33" s="22"/>
      <c r="Q33" s="22"/>
      <c r="R33" s="22"/>
      <c r="S33" s="19"/>
      <c r="T33" s="2">
        <f t="shared" si="6"/>
        <v>2.3391316262610711</v>
      </c>
      <c r="U33" s="2">
        <f t="shared" si="2"/>
        <v>0.81537451815140838</v>
      </c>
      <c r="V33" s="2">
        <f t="shared" si="3"/>
        <v>4</v>
      </c>
      <c r="W33" s="2"/>
      <c r="Y33" s="11"/>
      <c r="Z33" s="11">
        <v>31</v>
      </c>
      <c r="AA33" s="11">
        <v>20</v>
      </c>
      <c r="AB33" s="11"/>
      <c r="AC33" s="11"/>
      <c r="AD33" s="11"/>
      <c r="AE33" s="11"/>
      <c r="AF33" s="11"/>
      <c r="AG33" s="12">
        <v>9.2605059999999995</v>
      </c>
      <c r="AH33" s="12">
        <v>1.5593330000000001</v>
      </c>
      <c r="AI33" s="12">
        <v>1.1908319999999999</v>
      </c>
      <c r="AJ33" s="12">
        <v>2.0893130000000002</v>
      </c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>
        <f t="shared" si="1"/>
        <v>3.5249960000000002</v>
      </c>
      <c r="AX33" s="11">
        <f t="shared" si="4"/>
        <v>1.920707622315579</v>
      </c>
      <c r="AY33" s="11">
        <f t="shared" si="5"/>
        <v>4</v>
      </c>
      <c r="AZ33" s="11"/>
      <c r="BA33" s="11"/>
    </row>
    <row r="34" spans="1:53">
      <c r="A34" s="69"/>
      <c r="B34" s="17">
        <v>32</v>
      </c>
      <c r="C34" s="22">
        <v>20</v>
      </c>
      <c r="D34" s="22"/>
      <c r="E34" s="22"/>
      <c r="F34" s="22"/>
      <c r="G34" s="19">
        <v>0.23303935524379049</v>
      </c>
      <c r="H34" s="19">
        <v>3.905732</v>
      </c>
      <c r="I34" s="19">
        <v>3.2927010000000001</v>
      </c>
      <c r="J34" s="19"/>
      <c r="K34" s="19"/>
      <c r="L34" s="22">
        <v>1.4980718390313483</v>
      </c>
      <c r="M34" s="22"/>
      <c r="N34" s="22"/>
      <c r="O34" s="22"/>
      <c r="P34" s="22"/>
      <c r="Q34" s="22"/>
      <c r="R34" s="22"/>
      <c r="S34" s="19"/>
      <c r="T34" s="2">
        <f t="shared" si="6"/>
        <v>2.2323860485687845</v>
      </c>
      <c r="U34" s="2">
        <f t="shared" si="2"/>
        <v>0.83969037090257248</v>
      </c>
      <c r="V34" s="2">
        <f t="shared" si="3"/>
        <v>4</v>
      </c>
      <c r="W34" s="2"/>
      <c r="Y34" s="23"/>
      <c r="Z34" s="23">
        <v>32</v>
      </c>
      <c r="AA34" s="23">
        <v>20</v>
      </c>
      <c r="AB34" s="23"/>
      <c r="AC34" s="23"/>
      <c r="AD34" s="23"/>
      <c r="AE34" s="23"/>
      <c r="AF34" s="23"/>
      <c r="AG34" s="24">
        <v>7.0829250000000004</v>
      </c>
      <c r="AH34" s="24">
        <v>1.3694139999999999</v>
      </c>
      <c r="AI34" s="24">
        <v>0.86868400000000001</v>
      </c>
      <c r="AJ34" s="24">
        <v>2.037112</v>
      </c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11">
        <f t="shared" si="1"/>
        <v>2.8395337500000002</v>
      </c>
      <c r="AX34" s="11">
        <f t="shared" si="4"/>
        <v>1.4345658687638092</v>
      </c>
      <c r="AY34" s="11">
        <f t="shared" si="5"/>
        <v>4</v>
      </c>
      <c r="AZ34" s="11"/>
      <c r="BA34" s="11"/>
    </row>
    <row r="35" spans="1:53">
      <c r="A35" s="69"/>
      <c r="B35" s="17">
        <v>33</v>
      </c>
      <c r="C35" s="22">
        <v>20</v>
      </c>
      <c r="D35" s="22"/>
      <c r="E35" s="22"/>
      <c r="F35" s="22"/>
      <c r="G35" s="19">
        <v>0.2666296620964515</v>
      </c>
      <c r="H35" s="19">
        <v>3.6723330000000001</v>
      </c>
      <c r="I35" s="19">
        <v>2.2315520000000002</v>
      </c>
      <c r="J35" s="19"/>
      <c r="K35" s="19"/>
      <c r="L35" s="22">
        <v>1.6200882907857506</v>
      </c>
      <c r="M35" s="22"/>
      <c r="N35" s="22"/>
      <c r="O35" s="22"/>
      <c r="P35" s="22"/>
      <c r="Q35" s="22"/>
      <c r="R35" s="22"/>
      <c r="S35" s="19"/>
      <c r="T35" s="2">
        <f t="shared" si="6"/>
        <v>1.9476507382205503</v>
      </c>
      <c r="U35" s="2">
        <f t="shared" si="2"/>
        <v>0.7064145292649554</v>
      </c>
      <c r="V35" s="2">
        <f t="shared" si="3"/>
        <v>4</v>
      </c>
      <c r="W35" s="2"/>
      <c r="Y35" s="23"/>
      <c r="Z35" s="23">
        <v>33</v>
      </c>
      <c r="AA35" s="23">
        <v>20</v>
      </c>
      <c r="AB35" s="23"/>
      <c r="AC35" s="23"/>
      <c r="AD35" s="23"/>
      <c r="AE35" s="23"/>
      <c r="AF35" s="23"/>
      <c r="AG35" s="24">
        <v>8.0552960000000002</v>
      </c>
      <c r="AH35" s="24">
        <v>1.3525160000000001</v>
      </c>
      <c r="AI35" s="24">
        <v>0.93932199999999999</v>
      </c>
      <c r="AJ35" s="24">
        <v>1.9522619999999999</v>
      </c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11">
        <f t="shared" si="1"/>
        <v>3.0748489999999999</v>
      </c>
      <c r="AX35" s="11">
        <f t="shared" si="4"/>
        <v>1.6731198508324703</v>
      </c>
      <c r="AY35" s="11">
        <f t="shared" si="5"/>
        <v>4</v>
      </c>
      <c r="AZ35" s="11"/>
      <c r="BA35" s="11"/>
    </row>
    <row r="36" spans="1:53">
      <c r="A36" s="69"/>
      <c r="B36" s="17">
        <v>34</v>
      </c>
      <c r="C36" s="22">
        <v>20</v>
      </c>
      <c r="D36" s="22"/>
      <c r="E36" s="22"/>
      <c r="F36" s="22"/>
      <c r="G36" s="19">
        <v>0.15150083159160752</v>
      </c>
      <c r="H36" s="19">
        <v>3.7634029999999998</v>
      </c>
      <c r="I36" s="19">
        <v>3.3571149999999998</v>
      </c>
      <c r="J36" s="19"/>
      <c r="K36" s="19"/>
      <c r="L36" s="22">
        <v>1.7650914115979428</v>
      </c>
      <c r="M36" s="22"/>
      <c r="N36" s="22"/>
      <c r="O36" s="22"/>
      <c r="P36" s="22"/>
      <c r="Q36" s="22"/>
      <c r="R36" s="22"/>
      <c r="S36" s="19"/>
      <c r="T36" s="2">
        <f t="shared" si="6"/>
        <v>2.2592775607973876</v>
      </c>
      <c r="U36" s="2">
        <f t="shared" si="2"/>
        <v>0.82434737166305239</v>
      </c>
      <c r="V36" s="2">
        <f t="shared" si="3"/>
        <v>4</v>
      </c>
      <c r="W36" s="2"/>
      <c r="Y36" s="23"/>
      <c r="Z36" s="23">
        <v>34</v>
      </c>
      <c r="AA36" s="23">
        <v>20</v>
      </c>
      <c r="AB36" s="23"/>
      <c r="AC36" s="23"/>
      <c r="AD36" s="23"/>
      <c r="AE36" s="23"/>
      <c r="AF36" s="23"/>
      <c r="AG36" s="24">
        <v>8.1072880000000005</v>
      </c>
      <c r="AH36" s="24">
        <v>1.271744</v>
      </c>
      <c r="AI36" s="24">
        <v>1.0914980000000001</v>
      </c>
      <c r="AJ36" s="24">
        <v>1.874771</v>
      </c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11">
        <f t="shared" si="1"/>
        <v>3.0863252499999998</v>
      </c>
      <c r="AX36" s="11">
        <f t="shared" si="4"/>
        <v>1.6820119774587108</v>
      </c>
      <c r="AY36" s="11">
        <f t="shared" si="5"/>
        <v>4</v>
      </c>
      <c r="AZ36" s="11"/>
      <c r="BA36" s="11"/>
    </row>
    <row r="37" spans="1:53">
      <c r="A37" s="69"/>
      <c r="B37" s="17">
        <v>35</v>
      </c>
      <c r="C37" s="22">
        <v>20</v>
      </c>
      <c r="D37" s="22"/>
      <c r="E37" s="22"/>
      <c r="F37" s="22"/>
      <c r="G37" s="19">
        <v>0.14378001872959453</v>
      </c>
      <c r="H37" s="19">
        <v>3.1585100000000002</v>
      </c>
      <c r="I37" s="19">
        <v>2.7239369999999998</v>
      </c>
      <c r="J37" s="19"/>
      <c r="K37" s="19"/>
      <c r="L37" s="22">
        <v>2.0111977793211473</v>
      </c>
      <c r="M37" s="22"/>
      <c r="N37" s="22"/>
      <c r="O37" s="22"/>
      <c r="P37" s="22"/>
      <c r="Q37" s="22"/>
      <c r="R37" s="22"/>
      <c r="S37" s="19"/>
      <c r="T37" s="2">
        <f t="shared" si="6"/>
        <v>2.0093561995126854</v>
      </c>
      <c r="U37" s="2">
        <f t="shared" si="2"/>
        <v>0.66530431979915206</v>
      </c>
      <c r="V37" s="2">
        <f t="shared" si="3"/>
        <v>4</v>
      </c>
      <c r="W37" s="2"/>
      <c r="Y37" s="23"/>
      <c r="Z37" s="23">
        <v>35</v>
      </c>
      <c r="AA37" s="23">
        <v>20</v>
      </c>
      <c r="AB37" s="23"/>
      <c r="AC37" s="23"/>
      <c r="AD37" s="23"/>
      <c r="AE37" s="23"/>
      <c r="AF37" s="23"/>
      <c r="AG37" s="24">
        <v>7.2576260000000001</v>
      </c>
      <c r="AH37" s="24">
        <v>1.1575310000000001</v>
      </c>
      <c r="AI37" s="24">
        <v>0.69248799999999999</v>
      </c>
      <c r="AJ37" s="24">
        <v>1.70282</v>
      </c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11">
        <f t="shared" si="1"/>
        <v>2.7026162500000002</v>
      </c>
      <c r="AX37" s="11">
        <f t="shared" si="4"/>
        <v>1.5323079100745587</v>
      </c>
      <c r="AY37" s="11">
        <f t="shared" si="5"/>
        <v>4</v>
      </c>
      <c r="AZ37" s="11"/>
      <c r="BA37" s="11"/>
    </row>
    <row r="38" spans="1:53">
      <c r="A38" s="69"/>
      <c r="B38" s="3">
        <v>36</v>
      </c>
      <c r="C38" s="2">
        <v>20</v>
      </c>
      <c r="D38" s="2"/>
      <c r="E38" s="2"/>
      <c r="F38" s="2"/>
      <c r="G38" s="2">
        <v>0.1288524805141443</v>
      </c>
      <c r="H38" s="2">
        <v>2.8398219999999998</v>
      </c>
      <c r="I38" s="2">
        <v>2.9973489999999998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Y38" s="23"/>
      <c r="Z38" s="23">
        <v>36</v>
      </c>
      <c r="AA38" s="23">
        <v>20</v>
      </c>
      <c r="AB38" s="23"/>
      <c r="AC38" s="23"/>
      <c r="AD38" s="23"/>
      <c r="AE38" s="23"/>
      <c r="AF38" s="23"/>
      <c r="AG38" s="24">
        <v>6.8656680000000003</v>
      </c>
      <c r="AH38" s="24">
        <v>0.94481099999999996</v>
      </c>
      <c r="AI38" s="24">
        <v>0.58612500000000001</v>
      </c>
      <c r="AJ38" s="24">
        <v>1.5166189999999999</v>
      </c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11">
        <f t="shared" si="1"/>
        <v>2.4783057500000001</v>
      </c>
      <c r="AX38" s="11">
        <f t="shared" si="4"/>
        <v>1.4749503680010942</v>
      </c>
      <c r="AY38" s="11">
        <f t="shared" si="5"/>
        <v>4</v>
      </c>
      <c r="AZ38" s="11"/>
      <c r="BA38" s="11"/>
    </row>
    <row r="39" spans="1:53">
      <c r="A39" s="69"/>
      <c r="B39" s="3">
        <v>37</v>
      </c>
      <c r="C39" s="2">
        <v>20</v>
      </c>
      <c r="D39" s="2"/>
      <c r="E39" s="2"/>
      <c r="F39" s="2"/>
      <c r="G39" s="2">
        <v>0.16054618175534249</v>
      </c>
      <c r="H39" s="2">
        <v>3.4824109999999999</v>
      </c>
      <c r="I39" s="2">
        <v>3.042691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Y39" s="11"/>
      <c r="Z39" s="11">
        <v>37</v>
      </c>
      <c r="AA39" s="11">
        <v>20</v>
      </c>
      <c r="AB39" s="11"/>
      <c r="AC39" s="11"/>
      <c r="AD39" s="11"/>
      <c r="AE39" s="11"/>
      <c r="AF39" s="11"/>
      <c r="AG39" s="12">
        <v>6.0247339999999996</v>
      </c>
      <c r="AH39" s="12">
        <v>0.95416500000000004</v>
      </c>
      <c r="AI39" s="12">
        <v>0.32357799999999998</v>
      </c>
      <c r="AJ39" s="12">
        <v>1.8268180000000001</v>
      </c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>
        <f t="shared" si="1"/>
        <v>2.2823237499999998</v>
      </c>
      <c r="AX39" s="11">
        <f t="shared" si="4"/>
        <v>1.2849711587532728</v>
      </c>
      <c r="AY39" s="11">
        <f t="shared" si="5"/>
        <v>4</v>
      </c>
      <c r="AZ39" s="11"/>
      <c r="BA39" s="11"/>
    </row>
    <row r="40" spans="1:53">
      <c r="A40" s="69"/>
      <c r="B40" s="3">
        <v>38</v>
      </c>
      <c r="C40" s="2">
        <v>20</v>
      </c>
      <c r="D40" s="2"/>
      <c r="E40" s="2"/>
      <c r="F40" s="2"/>
      <c r="G40" s="2">
        <v>0.18722443278562348</v>
      </c>
      <c r="H40" s="2">
        <v>3.559714</v>
      </c>
      <c r="I40" s="2">
        <v>3.4953970000000001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Y40" s="11"/>
      <c r="Z40" s="11">
        <v>38</v>
      </c>
      <c r="AA40" s="11">
        <v>20</v>
      </c>
      <c r="AB40" s="11"/>
      <c r="AC40" s="11"/>
      <c r="AD40" s="11"/>
      <c r="AE40" s="11"/>
      <c r="AF40" s="11"/>
      <c r="AG40" s="12">
        <v>5.7779579999999999</v>
      </c>
      <c r="AH40" s="12">
        <v>1.2586470000000001</v>
      </c>
      <c r="AI40" s="12">
        <v>0.21728</v>
      </c>
      <c r="AJ40" s="12">
        <v>1.720002</v>
      </c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>
        <f t="shared" si="1"/>
        <v>2.2434717499999999</v>
      </c>
      <c r="AX40" s="11">
        <f t="shared" si="4"/>
        <v>1.2193559237901224</v>
      </c>
      <c r="AY40" s="11">
        <f t="shared" si="5"/>
        <v>4</v>
      </c>
      <c r="AZ40" s="11"/>
      <c r="BA40" s="11"/>
    </row>
    <row r="41" spans="1:5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</row>
    <row r="42" spans="1:53">
      <c r="A42" s="2"/>
      <c r="B42" s="2"/>
      <c r="C42" s="2"/>
      <c r="D42" s="1" t="str">
        <f>D2</f>
        <v>TH mouse 1</v>
      </c>
      <c r="E42" s="1" t="str">
        <f>E2</f>
        <v>TH mouse 6</v>
      </c>
      <c r="F42" s="1" t="str">
        <f>F2</f>
        <v>TH mouse 7</v>
      </c>
      <c r="G42" s="1" t="s">
        <v>6</v>
      </c>
      <c r="H42" s="1" t="s">
        <v>7</v>
      </c>
      <c r="I42" s="1" t="s">
        <v>8</v>
      </c>
      <c r="J42" s="1" t="s">
        <v>9</v>
      </c>
      <c r="K42" s="1" t="s">
        <v>10</v>
      </c>
      <c r="L42" s="1" t="s">
        <v>11</v>
      </c>
      <c r="M42" s="1"/>
      <c r="N42" s="1"/>
      <c r="O42" s="1"/>
      <c r="P42" s="1"/>
      <c r="Q42" s="1"/>
      <c r="R42" s="1"/>
      <c r="S42" s="2"/>
      <c r="T42" s="1" t="s">
        <v>1</v>
      </c>
      <c r="U42" s="1" t="s">
        <v>2</v>
      </c>
      <c r="V42" s="1" t="s">
        <v>3</v>
      </c>
      <c r="W42" s="1" t="s">
        <v>24</v>
      </c>
      <c r="Y42" s="11"/>
      <c r="Z42" s="11"/>
      <c r="AA42" s="11"/>
      <c r="AB42" s="11" t="str">
        <f>AB2</f>
        <v>TH mpouse diabetic 6</v>
      </c>
      <c r="AC42" s="11" t="str">
        <f>AC2</f>
        <v>TH mpouse diabetic 7</v>
      </c>
      <c r="AD42" s="11" t="str">
        <f>AD2</f>
        <v>TH mpouse diabetic 8</v>
      </c>
      <c r="AE42" s="11" t="str">
        <f>AE2</f>
        <v>TH mpouse diabetic 9</v>
      </c>
      <c r="AF42" s="11" t="str">
        <f>AF2</f>
        <v>TH mpouse diabetic 10</v>
      </c>
      <c r="AG42" s="10" t="s">
        <v>6</v>
      </c>
      <c r="AH42" s="10" t="s">
        <v>7</v>
      </c>
      <c r="AI42" s="10" t="s">
        <v>8</v>
      </c>
      <c r="AJ42" s="10" t="s">
        <v>9</v>
      </c>
      <c r="AK42" s="10" t="s">
        <v>10</v>
      </c>
      <c r="AL42" s="10" t="s">
        <v>11</v>
      </c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0" t="s">
        <v>1</v>
      </c>
      <c r="AX42" s="10" t="s">
        <v>2</v>
      </c>
      <c r="AY42" s="10" t="s">
        <v>3</v>
      </c>
      <c r="AZ42" s="10" t="s">
        <v>24</v>
      </c>
      <c r="BA42" s="10" t="s">
        <v>44</v>
      </c>
    </row>
    <row r="43" spans="1:53">
      <c r="A43" s="1" t="s">
        <v>22</v>
      </c>
      <c r="B43" s="2"/>
      <c r="C43" s="2"/>
      <c r="D43" s="2">
        <f>AVERAGE(D8:D12)</f>
        <v>7.950016948</v>
      </c>
      <c r="E43" s="2">
        <f>AVERAGE(E8:E12)</f>
        <v>2.2008885999999999</v>
      </c>
      <c r="F43" s="2">
        <f>AVERAGE(F8:F12)</f>
        <v>8.6015984000000003</v>
      </c>
      <c r="G43" s="2">
        <f>AVERAGE(G8:G12)</f>
        <v>1.9150821281938051</v>
      </c>
      <c r="H43" s="2">
        <f t="shared" ref="H43:R43" si="7">AVERAGE(H8:H12)</f>
        <v>3.9513190000000002</v>
      </c>
      <c r="I43" s="2">
        <f t="shared" si="7"/>
        <v>2.5414024000000004</v>
      </c>
      <c r="J43" s="2">
        <f t="shared" si="7"/>
        <v>1.5319911802339476</v>
      </c>
      <c r="K43" s="2">
        <f t="shared" si="7"/>
        <v>5.1191698224686855</v>
      </c>
      <c r="L43" s="2">
        <f t="shared" si="7"/>
        <v>3.6597431090144319</v>
      </c>
      <c r="M43" s="2">
        <f t="shared" si="7"/>
        <v>7.950016948</v>
      </c>
      <c r="N43" s="2">
        <f t="shared" si="7"/>
        <v>2.6737382620000001</v>
      </c>
      <c r="O43" s="2">
        <f t="shared" si="7"/>
        <v>11.191410628</v>
      </c>
      <c r="P43" s="2">
        <f t="shared" si="7"/>
        <v>10.700667300000001</v>
      </c>
      <c r="Q43" s="2">
        <f t="shared" si="7"/>
        <v>9.8484713859999999</v>
      </c>
      <c r="R43" s="2">
        <f t="shared" si="7"/>
        <v>9.4442056280000006</v>
      </c>
      <c r="S43" s="2"/>
      <c r="T43" s="2">
        <f>AVERAGE(D43:R43)</f>
        <v>5.9519814493273921</v>
      </c>
      <c r="U43" s="2">
        <f>STDEV(D43:R43)/SQRT(V43)</f>
        <v>0.9118733679589256</v>
      </c>
      <c r="V43" s="2">
        <f>COUNT(D43:R43)</f>
        <v>15</v>
      </c>
      <c r="W43" s="2"/>
      <c r="Y43" s="10" t="s">
        <v>22</v>
      </c>
      <c r="Z43" s="10"/>
      <c r="AA43" s="11"/>
      <c r="AB43" s="11">
        <f t="shared" ref="AB43:AG43" si="8">AVERAGE(AB9:AB13)</f>
        <v>7.1066625999999999</v>
      </c>
      <c r="AC43" s="11">
        <f t="shared" si="8"/>
        <v>3.4108358000000001</v>
      </c>
      <c r="AD43" s="11">
        <f t="shared" si="8"/>
        <v>2.0825825999999998</v>
      </c>
      <c r="AE43" s="11">
        <f t="shared" si="8"/>
        <v>4.1155346000000002</v>
      </c>
      <c r="AF43" s="11">
        <f t="shared" si="8"/>
        <v>6.4954305122000005</v>
      </c>
      <c r="AG43" s="11">
        <f t="shared" si="8"/>
        <v>6.8965323999999999</v>
      </c>
      <c r="AH43" s="11">
        <f t="shared" ref="AH43:AT43" si="9">AVERAGE(AH9:AH13)</f>
        <v>3.5262458000000003</v>
      </c>
      <c r="AI43" s="11">
        <f t="shared" si="9"/>
        <v>4.0961471999999999</v>
      </c>
      <c r="AJ43" s="11">
        <f t="shared" si="9"/>
        <v>1.844001</v>
      </c>
      <c r="AK43" s="11">
        <f t="shared" si="9"/>
        <v>1.683459805816121</v>
      </c>
      <c r="AL43" s="11">
        <f t="shared" si="9"/>
        <v>2.6207414440791288</v>
      </c>
      <c r="AM43" s="11">
        <f t="shared" si="9"/>
        <v>5.2488327371035783</v>
      </c>
      <c r="AN43" s="11">
        <f t="shared" si="9"/>
        <v>1.555952434927073</v>
      </c>
      <c r="AO43" s="11">
        <f t="shared" si="9"/>
        <v>2.8470611480000003</v>
      </c>
      <c r="AP43" s="11">
        <f t="shared" si="9"/>
        <v>1.7147067320000002</v>
      </c>
      <c r="AQ43" s="11">
        <f t="shared" si="9"/>
        <v>2.186387028</v>
      </c>
      <c r="AR43" s="11">
        <f t="shared" si="9"/>
        <v>3.8808106000000002</v>
      </c>
      <c r="AS43" s="11">
        <f t="shared" si="9"/>
        <v>4.7262211999999995</v>
      </c>
      <c r="AT43" s="11">
        <f t="shared" si="9"/>
        <v>13.983926</v>
      </c>
      <c r="AU43" s="11"/>
      <c r="AV43" s="11"/>
      <c r="AW43" s="11">
        <f>AVERAGE(AB43:AT43)</f>
        <v>4.2116879811645207</v>
      </c>
      <c r="AX43" s="11">
        <f>STDEV(AB43:AT43)/SQRT(AY43)</f>
        <v>0.67797221789283091</v>
      </c>
      <c r="AY43" s="11">
        <f>COUNT(AB43:AT43)</f>
        <v>19</v>
      </c>
      <c r="AZ43" s="11"/>
      <c r="BA43" s="11">
        <f>TTEST(AG43:AT43,G43:R43,2,2)</f>
        <v>0.19406077515521974</v>
      </c>
    </row>
    <row r="44" spans="1:53">
      <c r="A44" s="1" t="s">
        <v>23</v>
      </c>
      <c r="B44" s="2"/>
      <c r="C44" s="2"/>
      <c r="D44" s="2">
        <f>AVERAGE(D18:D22)</f>
        <v>20.868866400000002</v>
      </c>
      <c r="E44" s="2">
        <f>AVERAGE(E18:E22)</f>
        <v>13.284432999999998</v>
      </c>
      <c r="F44" s="2">
        <f>AVERAGE(F18:F22)</f>
        <v>17.841908</v>
      </c>
      <c r="G44" s="2">
        <f>AVERAGE(G18:G22)</f>
        <v>15.00636940440187</v>
      </c>
      <c r="H44" s="2">
        <f t="shared" ref="H44:R44" si="10">AVERAGE(H18:H22)</f>
        <v>7.9179815999999992</v>
      </c>
      <c r="I44" s="2">
        <f t="shared" si="10"/>
        <v>37.454259999999998</v>
      </c>
      <c r="J44" s="2">
        <f t="shared" si="10"/>
        <v>16.920444677719264</v>
      </c>
      <c r="K44" s="2">
        <f t="shared" si="10"/>
        <v>17.779734676693447</v>
      </c>
      <c r="L44" s="2">
        <f t="shared" si="10"/>
        <v>8.1376939710327925</v>
      </c>
      <c r="M44" s="2">
        <f t="shared" si="10"/>
        <v>19.317210799999998</v>
      </c>
      <c r="N44" s="2">
        <f t="shared" si="10"/>
        <v>9.1254704259999997</v>
      </c>
      <c r="O44" s="2">
        <f t="shared" si="10"/>
        <v>18.592008486000001</v>
      </c>
      <c r="P44" s="2">
        <f t="shared" si="10"/>
        <v>20.112679379999996</v>
      </c>
      <c r="Q44" s="2">
        <f t="shared" si="10"/>
        <v>37.30578912</v>
      </c>
      <c r="R44" s="2">
        <f t="shared" si="10"/>
        <v>17.935954360000004</v>
      </c>
      <c r="S44" s="2"/>
      <c r="T44" s="2">
        <f>AVERAGE(D44:R44)</f>
        <v>18.506720286789822</v>
      </c>
      <c r="U44" s="2">
        <f>STDEV(D44:R44)/SQRT(V44)</f>
        <v>2.2596043363857818</v>
      </c>
      <c r="V44" s="2">
        <f>COUNT(D44:R44)</f>
        <v>15</v>
      </c>
      <c r="W44" s="2">
        <f>TTEST(G44:R44,G43:R43,2,2)</f>
        <v>2.8371394765664597E-4</v>
      </c>
      <c r="Y44" s="10" t="s">
        <v>23</v>
      </c>
      <c r="Z44" s="10"/>
      <c r="AA44" s="11"/>
      <c r="AB44" s="11">
        <f t="shared" ref="AB44:AG44" si="11">AVERAGE(AB19:AB23)</f>
        <v>9.2258393999999981</v>
      </c>
      <c r="AC44" s="11">
        <f t="shared" si="11"/>
        <v>3.7029564000000001</v>
      </c>
      <c r="AD44" s="11">
        <f t="shared" si="11"/>
        <v>4.2873123999999994</v>
      </c>
      <c r="AE44" s="11">
        <f t="shared" si="11"/>
        <v>4.4084896000000002</v>
      </c>
      <c r="AF44" s="11">
        <f t="shared" si="11"/>
        <v>8.9672892993999991</v>
      </c>
      <c r="AG44" s="11">
        <f t="shared" si="11"/>
        <v>10.413104800000001</v>
      </c>
      <c r="AH44" s="11">
        <f t="shared" ref="AH44:AT44" si="12">AVERAGE(AH19:AH23)</f>
        <v>2.9071094</v>
      </c>
      <c r="AI44" s="11">
        <f t="shared" si="12"/>
        <v>3.0963668000000002</v>
      </c>
      <c r="AJ44" s="11">
        <f t="shared" si="12"/>
        <v>2.8434660000000003</v>
      </c>
      <c r="AK44" s="11">
        <f>AVERAGE(AK19:AK23)</f>
        <v>0.19642268733331408</v>
      </c>
      <c r="AL44" s="11">
        <f t="shared" si="12"/>
        <v>2.7734456636784577</v>
      </c>
      <c r="AM44" s="11">
        <f t="shared" si="12"/>
        <v>3.9596297235671196</v>
      </c>
      <c r="AN44" s="11">
        <f t="shared" si="12"/>
        <v>2.3681263228818388</v>
      </c>
      <c r="AO44" s="11">
        <f t="shared" si="12"/>
        <v>4.1537482800000003</v>
      </c>
      <c r="AP44" s="11">
        <f t="shared" si="12"/>
        <v>5.8447951140000001</v>
      </c>
      <c r="AQ44" s="11">
        <f t="shared" si="12"/>
        <v>3.1470835299999997</v>
      </c>
      <c r="AR44" s="11">
        <f t="shared" si="12"/>
        <v>4.2828512000000005</v>
      </c>
      <c r="AS44" s="11">
        <f t="shared" si="12"/>
        <v>8.3315832000000007</v>
      </c>
      <c r="AT44" s="11">
        <f t="shared" si="12"/>
        <v>17.205200000000001</v>
      </c>
      <c r="AU44" s="11"/>
      <c r="AV44" s="11"/>
      <c r="AW44" s="11">
        <f>AVERAGE(AB44:AT44)</f>
        <v>5.3744642010979335</v>
      </c>
      <c r="AX44" s="11">
        <f>STDEV(AB44:AT44)/SQRT(AY44)</f>
        <v>0.89982803051578775</v>
      </c>
      <c r="AY44" s="11">
        <f>COUNT(AB44:AT44)</f>
        <v>19</v>
      </c>
      <c r="AZ44" s="11">
        <f>TTEST(AG44:AT44,AG43:AT43,2,2)</f>
        <v>0.47435375991441231</v>
      </c>
      <c r="BA44" s="11">
        <f>TTEST(AG44:AT44,G44:R44,2,2)</f>
        <v>7.5765830590528868E-5</v>
      </c>
    </row>
    <row r="45" spans="1:53">
      <c r="A45" s="1" t="s">
        <v>25</v>
      </c>
      <c r="B45" s="2"/>
      <c r="C45" s="2"/>
      <c r="D45" s="2"/>
      <c r="E45" s="2"/>
      <c r="F45" s="2"/>
      <c r="G45" s="2">
        <f>AVERAGE(G33:G37)</f>
        <v>0.22140482486854163</v>
      </c>
      <c r="H45" s="2">
        <f>AVERAGE(H33:H37)</f>
        <v>3.6400351999999998</v>
      </c>
      <c r="I45" s="2">
        <f>AVERAGE(I33:I37)</f>
        <v>3.0449484</v>
      </c>
      <c r="J45" s="2"/>
      <c r="K45" s="2"/>
      <c r="L45" s="2">
        <f>AVERAGE(L33:L37)</f>
        <v>1.723853313819842</v>
      </c>
      <c r="M45" s="2"/>
      <c r="N45" s="2"/>
      <c r="O45" s="2"/>
      <c r="P45" s="2"/>
      <c r="Q45" s="2"/>
      <c r="R45" s="2"/>
      <c r="S45" s="2"/>
      <c r="T45" s="2">
        <f>AVERAGE(D45:R45)</f>
        <v>2.1575604346720958</v>
      </c>
      <c r="U45" s="2">
        <f>STDEV(D45:R45)/SQRT(V45)</f>
        <v>0.7594948564064663</v>
      </c>
      <c r="V45" s="2">
        <f>COUNT(D45:R45)</f>
        <v>4</v>
      </c>
      <c r="W45" s="2">
        <f>TTEST(G45:L45,G44:R44,2,2)</f>
        <v>4.8904169458217437E-3</v>
      </c>
      <c r="Y45" s="10" t="s">
        <v>25</v>
      </c>
      <c r="Z45" s="10"/>
      <c r="AA45" s="11"/>
      <c r="AB45" s="11"/>
      <c r="AC45" s="11"/>
      <c r="AD45" s="11"/>
      <c r="AE45" s="11"/>
      <c r="AF45" s="11"/>
      <c r="AG45" s="11">
        <f>AVERAGE(AG33:AG37)</f>
        <v>7.952728200000001</v>
      </c>
      <c r="AH45" s="11">
        <f>AVERAGE(AH33:AH37)</f>
        <v>1.3421075999999998</v>
      </c>
      <c r="AI45" s="11">
        <f>AVERAGE(AI33:AI37)</f>
        <v>0.9565648000000001</v>
      </c>
      <c r="AJ45" s="11">
        <f>AVERAGE(AJ33:AJ37)</f>
        <v>1.9312556000000001</v>
      </c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>
        <f>AVERAGE(AG45:AT45)</f>
        <v>3.0456640500000005</v>
      </c>
      <c r="AX45" s="11">
        <f>STDEV(AB45:AT45)/SQRT(AY45)</f>
        <v>1.6479185108375805</v>
      </c>
      <c r="AY45" s="11">
        <f>COUNT(AB45:AT45)</f>
        <v>4</v>
      </c>
      <c r="AZ45" s="11">
        <f>TTEST(AG45:AN45,AG44:AT44,2,2)</f>
        <v>0.39378887052379441</v>
      </c>
      <c r="BA45" s="11">
        <f>TTEST(AG45:AT45,G45:R45,2,2)</f>
        <v>0.64190517124948987</v>
      </c>
    </row>
    <row r="46" spans="1:53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Y46" s="10"/>
      <c r="Z46" s="10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</row>
    <row r="47" spans="1:53">
      <c r="A47" s="1" t="s">
        <v>45</v>
      </c>
      <c r="B47" s="1"/>
      <c r="C47" s="2"/>
      <c r="D47" s="2">
        <f>(D44-D43)/D43*100</f>
        <v>162.5009045452415</v>
      </c>
      <c r="E47" s="2">
        <f>(E44-E43)/E43*100</f>
        <v>503.59406650568309</v>
      </c>
      <c r="F47" s="2">
        <f>(F44-F43)/F43*100</f>
        <v>107.42549431277794</v>
      </c>
      <c r="G47" s="2">
        <f>(G44-G43)/G43*100</f>
        <v>683.58881760099814</v>
      </c>
      <c r="H47" s="2">
        <f t="shared" ref="H47:R47" si="13">(H44-H43)/H43*100</f>
        <v>100.38831590160142</v>
      </c>
      <c r="I47" s="2">
        <f t="shared" si="13"/>
        <v>1373.7634622521798</v>
      </c>
      <c r="J47" s="2">
        <f t="shared" si="13"/>
        <v>1004.4740267457266</v>
      </c>
      <c r="K47" s="2">
        <f t="shared" si="13"/>
        <v>247.31675824966652</v>
      </c>
      <c r="L47" s="2">
        <f t="shared" si="13"/>
        <v>122.35697229645912</v>
      </c>
      <c r="M47" s="2">
        <f t="shared" si="13"/>
        <v>142.98326565026585</v>
      </c>
      <c r="N47" s="2">
        <f t="shared" si="13"/>
        <v>241.30006499491833</v>
      </c>
      <c r="O47" s="2">
        <f t="shared" si="13"/>
        <v>66.127480297115611</v>
      </c>
      <c r="P47" s="2">
        <f t="shared" si="13"/>
        <v>87.957244311296307</v>
      </c>
      <c r="Q47" s="2">
        <f t="shared" si="13"/>
        <v>278.79776117369533</v>
      </c>
      <c r="R47" s="2">
        <f t="shared" si="13"/>
        <v>89.914907261483464</v>
      </c>
      <c r="S47" s="2"/>
      <c r="T47" s="2">
        <f>AVERAGE(D47:R47)</f>
        <v>347.49930280660726</v>
      </c>
      <c r="U47" s="2">
        <f>STDEV(D47:R47)/SQRT(V47)</f>
        <v>100.15492368060693</v>
      </c>
      <c r="V47" s="2">
        <f>COUNT(D47:R47)</f>
        <v>15</v>
      </c>
      <c r="W47" s="2"/>
      <c r="Y47" s="10" t="s">
        <v>45</v>
      </c>
      <c r="Z47" s="10"/>
      <c r="AA47" s="11"/>
      <c r="AB47" s="11">
        <f t="shared" ref="AB47:AG47" si="14">(AB44-AB43)/AB43*100</f>
        <v>29.819578039345757</v>
      </c>
      <c r="AC47" s="11">
        <f t="shared" si="14"/>
        <v>8.5644873318146857</v>
      </c>
      <c r="AD47" s="11">
        <f t="shared" si="14"/>
        <v>105.86517912902949</v>
      </c>
      <c r="AE47" s="11">
        <f t="shared" si="14"/>
        <v>7.118273285808363</v>
      </c>
      <c r="AF47" s="11">
        <f t="shared" si="14"/>
        <v>38.055349565471388</v>
      </c>
      <c r="AG47" s="11">
        <f t="shared" si="14"/>
        <v>50.990442675220393</v>
      </c>
      <c r="AH47" s="11">
        <f t="shared" ref="AH47:AS47" si="15">(AH44-AH43)/AH43*100</f>
        <v>-17.55794788894184</v>
      </c>
      <c r="AI47" s="11">
        <f t="shared" si="15"/>
        <v>-24.407824015699429</v>
      </c>
      <c r="AJ47" s="11">
        <f t="shared" si="15"/>
        <v>54.200892515784979</v>
      </c>
      <c r="AK47" s="11">
        <f t="shared" si="15"/>
        <v>-88.332202131901155</v>
      </c>
      <c r="AL47" s="11">
        <f t="shared" si="15"/>
        <v>5.8267563915671134</v>
      </c>
      <c r="AM47" s="11">
        <f>(AM44-AM43)/AM43*100</f>
        <v>-24.561708823814975</v>
      </c>
      <c r="AN47" s="11">
        <f t="shared" si="15"/>
        <v>52.197860919368786</v>
      </c>
      <c r="AO47" s="19">
        <f t="shared" si="15"/>
        <v>45.895998156482158</v>
      </c>
      <c r="AP47" s="11">
        <f t="shared" si="15"/>
        <v>240.86266793755141</v>
      </c>
      <c r="AQ47" s="11">
        <f t="shared" si="15"/>
        <v>43.939910441144448</v>
      </c>
      <c r="AR47" s="19">
        <f t="shared" si="15"/>
        <v>10.359706809706207</v>
      </c>
      <c r="AS47" s="11">
        <f t="shared" si="15"/>
        <v>76.284241626270088</v>
      </c>
      <c r="AT47" s="19">
        <f>(AT44-AT43)/AT43*100</f>
        <v>23.035548100011404</v>
      </c>
      <c r="AU47" s="11"/>
      <c r="AV47" s="11"/>
      <c r="AW47" s="11">
        <f>AVERAGE(AB47:AT47)</f>
        <v>33.587221582327324</v>
      </c>
      <c r="AX47" s="11">
        <f>STDEV(AB47:AT47)/SQRT(AY47)</f>
        <v>15.135874179016366</v>
      </c>
      <c r="AY47" s="11">
        <f>COUNT(AB47:AT47)</f>
        <v>19</v>
      </c>
      <c r="AZ47" s="11"/>
      <c r="BA47" s="11">
        <f>TTEST(AG47:AT47,G47:R47,2,2)</f>
        <v>7.2505396408555321E-3</v>
      </c>
    </row>
    <row r="48" spans="1:53">
      <c r="A48" s="26"/>
      <c r="Y48" s="27"/>
      <c r="Z48" s="27"/>
    </row>
    <row r="49" spans="1:1">
      <c r="A49" s="26"/>
    </row>
    <row r="50" spans="1:1">
      <c r="A50" s="26"/>
    </row>
    <row r="51" spans="1:1" s="69" customFormat="1">
      <c r="A51" s="8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zoomScale="85" zoomScaleNormal="85" workbookViewId="0">
      <selection activeCell="E34" sqref="E34"/>
    </sheetView>
  </sheetViews>
  <sheetFormatPr defaultRowHeight="15"/>
  <cols>
    <col min="1" max="1" width="13.140625" bestFit="1" customWidth="1"/>
    <col min="12" max="12" width="20.5703125" bestFit="1" customWidth="1"/>
    <col min="27" max="27" width="12" bestFit="1" customWidth="1"/>
  </cols>
  <sheetData>
    <row r="1" spans="1:29">
      <c r="A1" s="15" t="s">
        <v>4</v>
      </c>
      <c r="B1" s="1" t="s">
        <v>16</v>
      </c>
      <c r="C1" s="1" t="s">
        <v>17</v>
      </c>
      <c r="D1" s="1" t="s">
        <v>26</v>
      </c>
      <c r="E1" s="1" t="s">
        <v>0</v>
      </c>
      <c r="F1" s="1" t="s">
        <v>0</v>
      </c>
      <c r="G1" s="1" t="s">
        <v>0</v>
      </c>
      <c r="H1" s="1"/>
      <c r="I1" s="1" t="s">
        <v>1</v>
      </c>
      <c r="J1" s="1" t="s">
        <v>2</v>
      </c>
      <c r="K1" s="1" t="s">
        <v>3</v>
      </c>
      <c r="L1" s="2"/>
      <c r="N1" s="14" t="s">
        <v>5</v>
      </c>
      <c r="O1" s="10" t="s">
        <v>16</v>
      </c>
      <c r="P1" s="10" t="s">
        <v>17</v>
      </c>
      <c r="Q1" s="10" t="s">
        <v>26</v>
      </c>
      <c r="R1" s="10" t="s">
        <v>0</v>
      </c>
      <c r="S1" s="10" t="s">
        <v>0</v>
      </c>
      <c r="T1" s="10" t="s">
        <v>0</v>
      </c>
      <c r="U1" s="10" t="s">
        <v>0</v>
      </c>
      <c r="V1" s="10" t="s">
        <v>0</v>
      </c>
      <c r="W1" s="10"/>
      <c r="X1" s="10" t="s">
        <v>1</v>
      </c>
      <c r="Y1" s="10" t="s">
        <v>2</v>
      </c>
      <c r="Z1" s="10" t="s">
        <v>3</v>
      </c>
      <c r="AA1" s="11"/>
      <c r="AB1" s="11"/>
      <c r="AC1" s="11"/>
    </row>
    <row r="2" spans="1:29">
      <c r="A2" s="15"/>
      <c r="B2" s="1"/>
      <c r="C2" s="1"/>
      <c r="D2" s="1"/>
      <c r="E2" s="1" t="s">
        <v>6</v>
      </c>
      <c r="F2" s="1" t="s">
        <v>7</v>
      </c>
      <c r="G2" s="1" t="s">
        <v>8</v>
      </c>
      <c r="H2" s="1"/>
      <c r="I2" s="1"/>
      <c r="J2" s="1"/>
      <c r="K2" s="1"/>
      <c r="L2" s="2"/>
      <c r="N2" s="14"/>
      <c r="O2" s="10"/>
      <c r="P2" s="10"/>
      <c r="Q2" s="10"/>
      <c r="R2" s="10" t="s">
        <v>6</v>
      </c>
      <c r="S2" s="10" t="s">
        <v>7</v>
      </c>
      <c r="T2" s="10" t="s">
        <v>8</v>
      </c>
      <c r="U2" s="10" t="s">
        <v>9</v>
      </c>
      <c r="V2" s="10" t="s">
        <v>10</v>
      </c>
      <c r="W2" s="10"/>
      <c r="X2" s="11"/>
      <c r="Y2" s="11"/>
      <c r="Z2" s="10"/>
      <c r="AA2" s="10"/>
      <c r="AB2" s="11"/>
      <c r="AC2" s="11"/>
    </row>
    <row r="3" spans="1:29">
      <c r="A3" s="2"/>
      <c r="B3" s="2">
        <v>1</v>
      </c>
      <c r="C3" s="2">
        <v>10</v>
      </c>
      <c r="D3" s="2">
        <v>0</v>
      </c>
      <c r="E3" s="16">
        <v>0.686303</v>
      </c>
      <c r="F3" s="7">
        <v>3.9046886024893985</v>
      </c>
      <c r="G3" s="2">
        <v>3.0816624604171805</v>
      </c>
      <c r="H3" s="2"/>
      <c r="I3" s="2">
        <f>AVERAGE(E3:H3)</f>
        <v>2.557551354302193</v>
      </c>
      <c r="J3" s="2">
        <f>STDEV(E3:G3)/1.732</f>
        <v>0.96534705741030913</v>
      </c>
      <c r="K3" s="2">
        <f>COUNT(E3:G3)</f>
        <v>3</v>
      </c>
      <c r="L3" s="2"/>
      <c r="N3" s="11"/>
      <c r="O3" s="11">
        <v>1</v>
      </c>
      <c r="P3" s="11">
        <v>10</v>
      </c>
      <c r="Q3" s="11">
        <v>0</v>
      </c>
      <c r="R3" s="12">
        <v>1.7992539999999999</v>
      </c>
      <c r="S3" s="12">
        <v>3.3648210000000001</v>
      </c>
      <c r="T3" s="13">
        <v>1.2891607759703327</v>
      </c>
      <c r="U3" s="11">
        <v>2.7427524035432138</v>
      </c>
      <c r="V3" s="11">
        <v>0.93827970794313398</v>
      </c>
      <c r="W3" s="11"/>
      <c r="X3" s="11">
        <f>AVERAGE(R3:W3)</f>
        <v>2.0268535774913361</v>
      </c>
      <c r="Y3" s="11">
        <f>STDEV(R3:V3)/2.236</f>
        <v>0.45187949503186714</v>
      </c>
      <c r="Z3" s="11">
        <f>COUNT(R3:V3)</f>
        <v>5</v>
      </c>
      <c r="AA3" s="11"/>
      <c r="AB3" s="11"/>
      <c r="AC3" s="11"/>
    </row>
    <row r="4" spans="1:29">
      <c r="A4" s="2"/>
      <c r="B4" s="2">
        <v>2</v>
      </c>
      <c r="C4" s="2">
        <v>10</v>
      </c>
      <c r="D4" s="2">
        <v>0</v>
      </c>
      <c r="E4" s="16">
        <v>0.82939499999999999</v>
      </c>
      <c r="F4" s="7">
        <v>3.1956610355018511</v>
      </c>
      <c r="G4" s="2">
        <v>2.9288078079150144</v>
      </c>
      <c r="H4" s="2"/>
      <c r="I4" s="2">
        <f>AVERAGE(E4:H4)</f>
        <v>2.3179546144722885</v>
      </c>
      <c r="J4" s="2">
        <f t="shared" ref="J4:J18" si="0">STDEV(E4:G4)/1.732</f>
        <v>0.74827768942616513</v>
      </c>
      <c r="K4" s="2">
        <f t="shared" ref="K4:K12" si="1">COUNT(E4:G4)</f>
        <v>3</v>
      </c>
      <c r="L4" s="2"/>
      <c r="N4" s="11"/>
      <c r="O4" s="11">
        <v>2</v>
      </c>
      <c r="P4" s="11">
        <v>10</v>
      </c>
      <c r="Q4" s="11">
        <v>0</v>
      </c>
      <c r="R4" s="12">
        <v>1.6608069999999999</v>
      </c>
      <c r="S4" s="12">
        <v>2.9442710000000001</v>
      </c>
      <c r="T4" s="13">
        <v>1.2329594951033489</v>
      </c>
      <c r="U4" s="11">
        <v>4.4690181557046493</v>
      </c>
      <c r="V4" s="11">
        <v>0.86137319585629102</v>
      </c>
      <c r="W4" s="11"/>
      <c r="X4" s="11">
        <f t="shared" ref="X4:X12" si="2">AVERAGE(R4:W4)</f>
        <v>2.2336857693328578</v>
      </c>
      <c r="Y4" s="11">
        <f t="shared" ref="Y4:Y12" si="3">STDEV(R4:V4)/2.236</f>
        <v>0.66011578842968888</v>
      </c>
      <c r="Z4" s="11">
        <f t="shared" ref="Z4:Z12" si="4">COUNT(R4:V4)</f>
        <v>5</v>
      </c>
      <c r="AA4" s="11"/>
      <c r="AB4" s="11"/>
      <c r="AC4" s="11"/>
    </row>
    <row r="5" spans="1:29">
      <c r="A5" s="2"/>
      <c r="B5" s="2">
        <v>3</v>
      </c>
      <c r="C5" s="2">
        <v>10</v>
      </c>
      <c r="D5" s="2">
        <v>0</v>
      </c>
      <c r="E5" s="16">
        <v>0.70874700000000002</v>
      </c>
      <c r="F5" s="7">
        <v>2.9694800689928127</v>
      </c>
      <c r="G5" s="2">
        <v>2.3409696554398236</v>
      </c>
      <c r="H5" s="2"/>
      <c r="I5" s="2">
        <f t="shared" ref="I5:I18" si="5">AVERAGE(E5:H5)</f>
        <v>2.0063989081442122</v>
      </c>
      <c r="J5" s="2">
        <f t="shared" si="0"/>
        <v>0.67373624439430446</v>
      </c>
      <c r="K5" s="2">
        <f t="shared" si="1"/>
        <v>3</v>
      </c>
      <c r="L5" s="2"/>
      <c r="N5" s="11"/>
      <c r="O5" s="11">
        <v>3</v>
      </c>
      <c r="P5" s="11">
        <v>10</v>
      </c>
      <c r="Q5" s="11">
        <v>0</v>
      </c>
      <c r="R5" s="12">
        <v>1.279679</v>
      </c>
      <c r="S5" s="12">
        <v>2.4358960000000001</v>
      </c>
      <c r="T5" s="13">
        <v>1.1498593291447328</v>
      </c>
      <c r="U5" s="11">
        <v>12.151694464738579</v>
      </c>
      <c r="V5" s="11">
        <v>0.66517036723174616</v>
      </c>
      <c r="W5" s="11"/>
      <c r="X5" s="11">
        <f t="shared" si="2"/>
        <v>3.5364598322230116</v>
      </c>
      <c r="Y5" s="11">
        <f t="shared" si="3"/>
        <v>2.173389948058873</v>
      </c>
      <c r="Z5" s="11">
        <f t="shared" si="4"/>
        <v>5</v>
      </c>
      <c r="AA5" s="11"/>
      <c r="AB5" s="11"/>
      <c r="AC5" s="11"/>
    </row>
    <row r="6" spans="1:29">
      <c r="A6" s="2"/>
      <c r="B6" s="2">
        <v>4</v>
      </c>
      <c r="C6" s="2">
        <v>10</v>
      </c>
      <c r="D6" s="2">
        <v>0</v>
      </c>
      <c r="E6" s="16">
        <v>1.666234</v>
      </c>
      <c r="F6" s="7">
        <v>2.7307495255477501</v>
      </c>
      <c r="G6" s="2">
        <v>2.1306180972657605</v>
      </c>
      <c r="H6" s="2"/>
      <c r="I6" s="2">
        <f t="shared" si="5"/>
        <v>2.1758672076045031</v>
      </c>
      <c r="J6" s="2">
        <f t="shared" si="0"/>
        <v>0.30813992966451043</v>
      </c>
      <c r="K6" s="2">
        <f t="shared" si="1"/>
        <v>3</v>
      </c>
      <c r="L6" s="2"/>
      <c r="N6" s="11"/>
      <c r="O6" s="11">
        <v>4</v>
      </c>
      <c r="P6" s="11">
        <v>10</v>
      </c>
      <c r="Q6" s="11">
        <v>0</v>
      </c>
      <c r="R6" s="12">
        <v>1.115847</v>
      </c>
      <c r="S6" s="12">
        <v>2.3739720000000002</v>
      </c>
      <c r="T6" s="13">
        <v>1.3016130132866945</v>
      </c>
      <c r="U6" s="11">
        <v>2.5078713978591312</v>
      </c>
      <c r="V6" s="11">
        <v>0.86041942711146002</v>
      </c>
      <c r="W6" s="11"/>
      <c r="X6" s="11">
        <f t="shared" si="2"/>
        <v>1.6319445676514572</v>
      </c>
      <c r="Y6" s="11">
        <f t="shared" si="3"/>
        <v>0.33828378278757376</v>
      </c>
      <c r="Z6" s="11">
        <f t="shared" si="4"/>
        <v>5</v>
      </c>
      <c r="AA6" s="11"/>
      <c r="AB6" s="11"/>
      <c r="AC6" s="11"/>
    </row>
    <row r="7" spans="1:29">
      <c r="A7" s="2"/>
      <c r="B7" s="2">
        <v>5</v>
      </c>
      <c r="C7" s="2">
        <v>10</v>
      </c>
      <c r="D7" s="2">
        <v>0</v>
      </c>
      <c r="E7" s="16">
        <v>0.57944200000000001</v>
      </c>
      <c r="F7" s="7">
        <v>2.966876994090847</v>
      </c>
      <c r="G7" s="2">
        <v>1.950858839972929</v>
      </c>
      <c r="H7" s="2"/>
      <c r="I7" s="2">
        <f t="shared" si="5"/>
        <v>1.8323926113545921</v>
      </c>
      <c r="J7" s="2">
        <f t="shared" si="0"/>
        <v>0.69175413947240616</v>
      </c>
      <c r="K7" s="2">
        <f t="shared" si="1"/>
        <v>3</v>
      </c>
      <c r="L7" s="2"/>
      <c r="N7" s="11"/>
      <c r="O7" s="11">
        <v>5</v>
      </c>
      <c r="P7" s="11">
        <v>10</v>
      </c>
      <c r="Q7" s="11">
        <v>0</v>
      </c>
      <c r="R7" s="12">
        <v>1.0599460000000001</v>
      </c>
      <c r="S7" s="12">
        <v>2.2395299999999998</v>
      </c>
      <c r="T7" s="13">
        <v>0.89430254844800605</v>
      </c>
      <c r="U7" s="11">
        <v>5.0271616902531306</v>
      </c>
      <c r="V7" s="11">
        <v>0.78731499185370202</v>
      </c>
      <c r="W7" s="11"/>
      <c r="X7" s="11">
        <f t="shared" si="2"/>
        <v>2.0016510461109673</v>
      </c>
      <c r="Y7" s="11">
        <f t="shared" si="3"/>
        <v>0.79996001020473029</v>
      </c>
      <c r="Z7" s="11">
        <f t="shared" si="4"/>
        <v>5</v>
      </c>
      <c r="AA7" s="11"/>
      <c r="AB7" s="11"/>
      <c r="AC7" s="11"/>
    </row>
    <row r="8" spans="1:29">
      <c r="A8" s="2"/>
      <c r="B8" s="2">
        <v>6</v>
      </c>
      <c r="C8" s="2">
        <v>10</v>
      </c>
      <c r="D8" s="2">
        <v>10</v>
      </c>
      <c r="E8" s="16">
        <v>4.5532769999999996</v>
      </c>
      <c r="F8" s="7">
        <v>15.705816655825151</v>
      </c>
      <c r="G8" s="2">
        <v>12.947060921601489</v>
      </c>
      <c r="H8" s="2"/>
      <c r="I8" s="2">
        <f t="shared" si="5"/>
        <v>11.068718192475545</v>
      </c>
      <c r="J8" s="2">
        <f t="shared" si="0"/>
        <v>3.3537488145262611</v>
      </c>
      <c r="K8" s="2">
        <f t="shared" si="1"/>
        <v>3</v>
      </c>
      <c r="L8" s="2"/>
      <c r="N8" s="11"/>
      <c r="O8" s="11">
        <v>6</v>
      </c>
      <c r="P8" s="11">
        <v>10</v>
      </c>
      <c r="Q8" s="11">
        <v>10</v>
      </c>
      <c r="R8" s="12">
        <v>10.42033</v>
      </c>
      <c r="S8" s="12">
        <v>49.994430000000001</v>
      </c>
      <c r="T8" s="13">
        <v>12.256150871981809</v>
      </c>
      <c r="U8" s="11">
        <v>84.74861308089821</v>
      </c>
      <c r="V8" s="11">
        <v>15.802178644552422</v>
      </c>
      <c r="W8" s="11"/>
      <c r="X8" s="11">
        <f t="shared" si="2"/>
        <v>34.644340519486484</v>
      </c>
      <c r="Y8" s="11">
        <f t="shared" si="3"/>
        <v>14.473041967163807</v>
      </c>
      <c r="Z8" s="11">
        <f t="shared" si="4"/>
        <v>5</v>
      </c>
      <c r="AA8" s="11"/>
      <c r="AB8" s="11"/>
      <c r="AC8" s="11"/>
    </row>
    <row r="9" spans="1:29">
      <c r="A9" s="2"/>
      <c r="B9" s="2">
        <v>7</v>
      </c>
      <c r="C9" s="2">
        <v>10</v>
      </c>
      <c r="D9" s="2">
        <v>10</v>
      </c>
      <c r="E9" s="16">
        <v>27.172979999999999</v>
      </c>
      <c r="F9" s="7">
        <v>150.73105907820394</v>
      </c>
      <c r="G9" s="2">
        <v>55.005017446768214</v>
      </c>
      <c r="H9" s="2"/>
      <c r="I9" s="2">
        <f t="shared" si="5"/>
        <v>77.636352174990719</v>
      </c>
      <c r="J9" s="2">
        <f t="shared" si="0"/>
        <v>37.421157876427614</v>
      </c>
      <c r="K9" s="2">
        <f t="shared" si="1"/>
        <v>3</v>
      </c>
      <c r="L9" s="2"/>
      <c r="N9" s="11"/>
      <c r="O9" s="11">
        <v>7</v>
      </c>
      <c r="P9" s="11">
        <v>10</v>
      </c>
      <c r="Q9" s="11">
        <v>10</v>
      </c>
      <c r="R9" s="12">
        <v>64.943759999999997</v>
      </c>
      <c r="S9" s="12">
        <v>85.928120000000007</v>
      </c>
      <c r="T9" s="11">
        <v>44.095697851779995</v>
      </c>
      <c r="U9" s="11">
        <v>92.367045501291599</v>
      </c>
      <c r="V9" s="11">
        <v>78.684070290746376</v>
      </c>
      <c r="W9" s="11"/>
      <c r="X9" s="11">
        <f t="shared" si="2"/>
        <v>73.203738728763597</v>
      </c>
      <c r="Y9" s="11">
        <f t="shared" si="3"/>
        <v>8.5871159233110994</v>
      </c>
      <c r="Z9" s="11">
        <f t="shared" si="4"/>
        <v>5</v>
      </c>
      <c r="AA9" s="11"/>
      <c r="AB9" s="11"/>
      <c r="AC9" s="11"/>
    </row>
    <row r="10" spans="1:29">
      <c r="A10" s="2"/>
      <c r="B10" s="2">
        <v>8</v>
      </c>
      <c r="C10" s="2">
        <v>10</v>
      </c>
      <c r="D10" s="2">
        <v>10</v>
      </c>
      <c r="E10" s="16">
        <v>31.50074</v>
      </c>
      <c r="F10" s="2">
        <v>143.74111733838512</v>
      </c>
      <c r="G10" s="2">
        <v>46.925287486643633</v>
      </c>
      <c r="H10" s="2"/>
      <c r="I10" s="2">
        <f t="shared" si="5"/>
        <v>74.055714941676257</v>
      </c>
      <c r="J10" s="2">
        <f t="shared" si="0"/>
        <v>35.127092181125462</v>
      </c>
      <c r="K10" s="2">
        <f t="shared" si="1"/>
        <v>3</v>
      </c>
      <c r="L10" s="2"/>
      <c r="N10" s="11"/>
      <c r="O10" s="11">
        <v>8</v>
      </c>
      <c r="P10" s="11">
        <v>10</v>
      </c>
      <c r="Q10" s="11">
        <v>10</v>
      </c>
      <c r="R10" s="12">
        <v>116.6511</v>
      </c>
      <c r="S10" s="12">
        <v>59.87323</v>
      </c>
      <c r="T10" s="11">
        <v>48.06124551987152</v>
      </c>
      <c r="U10" s="11">
        <v>43.23924026954311</v>
      </c>
      <c r="V10" s="11">
        <v>70.996740478615152</v>
      </c>
      <c r="W10" s="11"/>
      <c r="X10" s="11">
        <f t="shared" si="2"/>
        <v>67.764311253605953</v>
      </c>
      <c r="Y10" s="11">
        <f t="shared" si="3"/>
        <v>13.138751265306333</v>
      </c>
      <c r="Z10" s="11">
        <f t="shared" si="4"/>
        <v>5</v>
      </c>
      <c r="AA10" s="11"/>
      <c r="AB10" s="11"/>
      <c r="AC10" s="11"/>
    </row>
    <row r="11" spans="1:29">
      <c r="A11" s="2"/>
      <c r="B11" s="2">
        <v>9</v>
      </c>
      <c r="C11" s="2">
        <v>10</v>
      </c>
      <c r="D11" s="2">
        <v>10</v>
      </c>
      <c r="E11" s="16">
        <v>13.2118</v>
      </c>
      <c r="F11" s="2">
        <v>78.635753833695958</v>
      </c>
      <c r="G11" s="2">
        <v>33.727685713543586</v>
      </c>
      <c r="H11" s="2"/>
      <c r="I11" s="2">
        <f t="shared" si="5"/>
        <v>41.85841318241318</v>
      </c>
      <c r="J11" s="2">
        <f t="shared" si="0"/>
        <v>19.31942606952504</v>
      </c>
      <c r="K11" s="2">
        <f t="shared" si="1"/>
        <v>3</v>
      </c>
      <c r="L11" s="2"/>
      <c r="N11" s="11"/>
      <c r="O11" s="11">
        <v>9</v>
      </c>
      <c r="P11" s="11">
        <v>10</v>
      </c>
      <c r="Q11" s="11">
        <v>10</v>
      </c>
      <c r="R11" s="12">
        <v>74.560789999999997</v>
      </c>
      <c r="S11" s="12">
        <v>22.601289999999999</v>
      </c>
      <c r="T11" s="11">
        <v>36.640365980497599</v>
      </c>
      <c r="U11" s="11">
        <v>28.537240579185617</v>
      </c>
      <c r="V11" s="11">
        <v>48.765284327601471</v>
      </c>
      <c r="W11" s="11"/>
      <c r="X11" s="11">
        <f t="shared" si="2"/>
        <v>42.220994177456937</v>
      </c>
      <c r="Y11" s="11">
        <f t="shared" si="3"/>
        <v>9.1981365601564882</v>
      </c>
      <c r="Z11" s="11">
        <f t="shared" si="4"/>
        <v>5</v>
      </c>
      <c r="AA11" s="11"/>
      <c r="AB11" s="11"/>
      <c r="AC11" s="11"/>
    </row>
    <row r="12" spans="1:29">
      <c r="A12" s="2"/>
      <c r="B12" s="2">
        <v>10</v>
      </c>
      <c r="C12" s="2">
        <v>10</v>
      </c>
      <c r="D12" s="2">
        <v>10</v>
      </c>
      <c r="E12" s="16">
        <v>10.55165</v>
      </c>
      <c r="F12" s="2">
        <v>37.722942493248986</v>
      </c>
      <c r="G12" s="2">
        <v>39.592376598541314</v>
      </c>
      <c r="H12" s="2"/>
      <c r="I12" s="2">
        <f t="shared" si="5"/>
        <v>29.288989697263435</v>
      </c>
      <c r="J12" s="2">
        <f t="shared" si="0"/>
        <v>9.3844751265091855</v>
      </c>
      <c r="K12" s="2">
        <f t="shared" si="1"/>
        <v>3</v>
      </c>
      <c r="L12" s="2"/>
      <c r="N12" s="11"/>
      <c r="O12" s="11">
        <v>10</v>
      </c>
      <c r="P12" s="11">
        <v>10</v>
      </c>
      <c r="Q12" s="11">
        <v>10</v>
      </c>
      <c r="R12" s="12">
        <v>51.970050000000001</v>
      </c>
      <c r="S12" s="12">
        <v>11.48837</v>
      </c>
      <c r="T12" s="11">
        <v>26.994794295773758</v>
      </c>
      <c r="U12" s="11">
        <v>18.203461481262309</v>
      </c>
      <c r="V12" s="11">
        <v>18.532049574167655</v>
      </c>
      <c r="W12" s="11"/>
      <c r="X12" s="11">
        <f t="shared" si="2"/>
        <v>25.437745070240744</v>
      </c>
      <c r="Y12" s="11">
        <f t="shared" si="3"/>
        <v>7.074803974754774</v>
      </c>
      <c r="Z12" s="11">
        <f t="shared" si="4"/>
        <v>5</v>
      </c>
      <c r="AA12" s="11"/>
      <c r="AB12" s="11"/>
      <c r="AC12" s="11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 t="s">
        <v>31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 t="s">
        <v>31</v>
      </c>
      <c r="AB16" s="11"/>
      <c r="AC16" s="11"/>
    </row>
    <row r="17" spans="1:29">
      <c r="A17" s="1" t="s">
        <v>27</v>
      </c>
      <c r="B17" s="2"/>
      <c r="C17" s="2"/>
      <c r="D17" s="2"/>
      <c r="E17" s="2">
        <f>AVERAGE(E3:E7)</f>
        <v>0.89402420000000016</v>
      </c>
      <c r="F17" s="2">
        <f>AVERAGE(F3:F7)</f>
        <v>3.1534912453245321</v>
      </c>
      <c r="G17" s="2">
        <f>AVERAGE(G3:G7)</f>
        <v>2.4865833722021415</v>
      </c>
      <c r="H17" s="2"/>
      <c r="I17" s="2">
        <f>AVERAGE(E17:H17)</f>
        <v>2.1780329391755582</v>
      </c>
      <c r="J17" s="2">
        <f t="shared" si="0"/>
        <v>0.67026846095279269</v>
      </c>
      <c r="K17" s="2">
        <f>COUNT(E17:G17)</f>
        <v>3</v>
      </c>
      <c r="L17" s="2"/>
      <c r="N17" s="10" t="s">
        <v>27</v>
      </c>
      <c r="O17" s="11"/>
      <c r="P17" s="11"/>
      <c r="Q17" s="11"/>
      <c r="R17" s="11">
        <f>AVERAGE(R3:R7)</f>
        <v>1.3831066000000001</v>
      </c>
      <c r="S17" s="11">
        <f>AVERAGE(S3:S7)</f>
        <v>2.6716980000000001</v>
      </c>
      <c r="T17" s="11">
        <f>AVERAGE(T3:T7)</f>
        <v>1.1735790323906232</v>
      </c>
      <c r="U17" s="11">
        <f>AVERAGE(U3:U7)</f>
        <v>5.3796996224197411</v>
      </c>
      <c r="V17" s="11">
        <f>AVERAGE(V3:V7)</f>
        <v>0.82251153799926657</v>
      </c>
      <c r="W17" s="11"/>
      <c r="X17" s="11">
        <f>AVERAGE(R17:W17)</f>
        <v>2.2861189585619264</v>
      </c>
      <c r="Y17" s="11">
        <f>STDEV(R17:V17)/2.236</f>
        <v>0.8341187459385585</v>
      </c>
      <c r="Z17" s="11">
        <f>COUNT(R17:V17)</f>
        <v>5</v>
      </c>
      <c r="AA17" s="11"/>
      <c r="AB17" s="11"/>
      <c r="AC17" s="11"/>
    </row>
    <row r="18" spans="1:29">
      <c r="A18" s="1" t="s">
        <v>28</v>
      </c>
      <c r="B18" s="2"/>
      <c r="C18" s="2"/>
      <c r="D18" s="2"/>
      <c r="E18" s="2">
        <f>AVERAGE(E8:E12)</f>
        <v>17.398089399999996</v>
      </c>
      <c r="F18" s="2">
        <f>AVERAGE(F8:F12)</f>
        <v>85.307337879871824</v>
      </c>
      <c r="G18" s="2">
        <f>AVERAGE(G8:G12)</f>
        <v>37.639485633419646</v>
      </c>
      <c r="H18" s="2"/>
      <c r="I18" s="2">
        <f t="shared" si="5"/>
        <v>46.781637637763822</v>
      </c>
      <c r="J18" s="2">
        <f t="shared" si="0"/>
        <v>20.130176635705809</v>
      </c>
      <c r="K18" s="2">
        <f>COUNT(E18:G18)</f>
        <v>3</v>
      </c>
      <c r="L18" s="2">
        <f>TTEST(E17:G17,E18:G18,1,2)</f>
        <v>4.5579291795825642E-2</v>
      </c>
      <c r="N18" s="10" t="s">
        <v>28</v>
      </c>
      <c r="O18" s="11"/>
      <c r="P18" s="11"/>
      <c r="Q18" s="11"/>
      <c r="R18" s="11">
        <f>AVERAGE(R8:R12)</f>
        <v>63.709206000000009</v>
      </c>
      <c r="S18" s="11">
        <f>AVERAGE(S8:S12)</f>
        <v>45.977088000000002</v>
      </c>
      <c r="T18" s="11">
        <f>AVERAGE(T8:T12)</f>
        <v>33.609650903980935</v>
      </c>
      <c r="U18" s="11">
        <f>AVERAGE(U8:U12)</f>
        <v>53.419120182436167</v>
      </c>
      <c r="V18" s="11">
        <f>AVERAGE(V8:V12)</f>
        <v>46.556064663136617</v>
      </c>
      <c r="W18" s="11"/>
      <c r="X18" s="11">
        <f>AVERAGE(R18:W18)</f>
        <v>48.654225949910746</v>
      </c>
      <c r="Y18" s="11">
        <f>STDEV(R18:V18)/2.236</f>
        <v>4.9360655160955105</v>
      </c>
      <c r="Z18" s="11">
        <f>COUNT(R18:V18)</f>
        <v>5</v>
      </c>
      <c r="AA18" s="11">
        <f>TTEST(R17:V17,R18:V18,1,2)</f>
        <v>7.4955236643281879E-6</v>
      </c>
      <c r="AB18" s="11"/>
      <c r="AC18" s="11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 t="s">
        <v>24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>
      <c r="A21" s="1" t="s">
        <v>29</v>
      </c>
      <c r="B21" s="2"/>
      <c r="C21" s="2"/>
      <c r="D21" s="2"/>
      <c r="E21" s="2">
        <v>3.84</v>
      </c>
      <c r="F21" s="2">
        <v>12.33</v>
      </c>
      <c r="G21" s="2">
        <v>9.9</v>
      </c>
      <c r="H21" s="2"/>
      <c r="I21" s="2">
        <f>AVERAGE(E21:H21)</f>
        <v>8.69</v>
      </c>
      <c r="J21" s="2">
        <f>STDEV(E21:G21)/1.732</f>
        <v>2.5244947785648848</v>
      </c>
      <c r="K21" s="2">
        <f>COUNT(E21:G21)</f>
        <v>3</v>
      </c>
      <c r="L21" s="2"/>
      <c r="N21" s="10" t="s">
        <v>29</v>
      </c>
      <c r="O21" s="11"/>
      <c r="P21" s="11"/>
      <c r="Q21" s="11"/>
      <c r="R21" s="11">
        <v>5.5</v>
      </c>
      <c r="S21" s="11">
        <v>10.5</v>
      </c>
      <c r="T21" s="11">
        <v>4.8</v>
      </c>
      <c r="U21" s="11">
        <v>23</v>
      </c>
      <c r="V21" s="11">
        <v>3.3</v>
      </c>
      <c r="W21" s="11"/>
      <c r="X21" s="11">
        <f>AVERAGE(R21:W21)</f>
        <v>9.4199999999999982</v>
      </c>
      <c r="Y21" s="11">
        <f>STDEV(R21:V21)/2.236</f>
        <v>3.6039131068787804</v>
      </c>
      <c r="Z21" s="11">
        <f>COUNT(R21:V21)</f>
        <v>5</v>
      </c>
      <c r="AA21" s="11"/>
      <c r="AB21" s="11"/>
      <c r="AC21" s="11"/>
    </row>
    <row r="22" spans="1:29">
      <c r="A22" s="1" t="s">
        <v>30</v>
      </c>
      <c r="B22" s="2"/>
      <c r="C22" s="2"/>
      <c r="D22" s="2"/>
      <c r="E22" s="2">
        <v>82</v>
      </c>
      <c r="F22" s="2">
        <v>409.2</v>
      </c>
      <c r="G22" s="2">
        <v>169.4</v>
      </c>
      <c r="H22" s="2"/>
      <c r="I22" s="2">
        <f>AVERAGE(E22:H22)</f>
        <v>220.20000000000002</v>
      </c>
      <c r="J22" s="2">
        <f>STDEV(E22:G22)/1.732</f>
        <v>97.812957318092543</v>
      </c>
      <c r="K22" s="2">
        <f>COUNT(E22:G22)</f>
        <v>3</v>
      </c>
      <c r="L22" s="2">
        <f>TTEST(E21:G21,E22:G22,1,2)</f>
        <v>4.8350410100215721E-2</v>
      </c>
      <c r="N22" s="10" t="s">
        <v>30</v>
      </c>
      <c r="O22" s="11"/>
      <c r="P22" s="11"/>
      <c r="Q22" s="11"/>
      <c r="R22" s="11">
        <v>293</v>
      </c>
      <c r="S22" s="11">
        <v>225</v>
      </c>
      <c r="T22" s="11">
        <v>155</v>
      </c>
      <c r="U22" s="11">
        <v>260.5</v>
      </c>
      <c r="V22" s="11">
        <v>224</v>
      </c>
      <c r="W22" s="11"/>
      <c r="X22" s="11">
        <f>AVERAGE(R22:W22)</f>
        <v>231.5</v>
      </c>
      <c r="Y22" s="11">
        <f>STDEV(R22:V22)/2.236</f>
        <v>22.994176369562194</v>
      </c>
      <c r="Z22" s="11">
        <f>COUNT(R22:V22)</f>
        <v>5</v>
      </c>
      <c r="AA22" s="11">
        <f>TTEST(R21:V21,R22:V22,1,2)</f>
        <v>6.0164862333857086E-6</v>
      </c>
      <c r="AB22" s="11"/>
      <c r="AC22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zoomScale="70" zoomScaleNormal="70" workbookViewId="0">
      <selection activeCell="I47" sqref="I47"/>
    </sheetView>
  </sheetViews>
  <sheetFormatPr defaultRowHeight="15"/>
  <cols>
    <col min="1" max="1" width="18.5703125" bestFit="1" customWidth="1"/>
    <col min="3" max="3" width="27.140625" bestFit="1" customWidth="1"/>
    <col min="4" max="4" width="14.85546875" bestFit="1" customWidth="1"/>
    <col min="10" max="10" width="18.85546875" bestFit="1" customWidth="1"/>
    <col min="19" max="19" width="18.85546875" bestFit="1" customWidth="1"/>
  </cols>
  <sheetData>
    <row r="1" spans="1:26">
      <c r="A1" s="28" t="s">
        <v>46</v>
      </c>
      <c r="B1" s="27" t="s">
        <v>47</v>
      </c>
      <c r="C1" s="27"/>
      <c r="D1" s="27"/>
      <c r="E1" s="27" t="s">
        <v>48</v>
      </c>
      <c r="F1" s="27"/>
      <c r="G1" s="27"/>
      <c r="H1" s="27"/>
      <c r="J1" s="29" t="s">
        <v>49</v>
      </c>
      <c r="K1" s="27" t="s">
        <v>47</v>
      </c>
      <c r="L1" s="27"/>
      <c r="M1" s="27"/>
      <c r="N1" s="27" t="s">
        <v>48</v>
      </c>
      <c r="O1" s="27"/>
      <c r="P1" s="27"/>
      <c r="Q1" s="27"/>
      <c r="S1" s="30" t="s">
        <v>50</v>
      </c>
      <c r="T1" s="27" t="s">
        <v>47</v>
      </c>
      <c r="U1" s="27"/>
      <c r="V1" s="27"/>
      <c r="W1" s="27" t="s">
        <v>48</v>
      </c>
      <c r="X1" s="27"/>
      <c r="Y1" s="27"/>
      <c r="Z1" s="27"/>
    </row>
    <row r="2" spans="1:26">
      <c r="A2" s="27"/>
      <c r="B2" s="27" t="s">
        <v>51</v>
      </c>
      <c r="C2" s="27" t="s">
        <v>52</v>
      </c>
      <c r="D2" s="27" t="s">
        <v>53</v>
      </c>
      <c r="E2" s="27" t="s">
        <v>51</v>
      </c>
      <c r="F2" s="27" t="s">
        <v>54</v>
      </c>
      <c r="G2" s="27" t="s">
        <v>55</v>
      </c>
      <c r="H2" s="27" t="s">
        <v>56</v>
      </c>
      <c r="J2" s="27"/>
      <c r="K2" s="27" t="s">
        <v>51</v>
      </c>
      <c r="L2" s="27" t="s">
        <v>52</v>
      </c>
      <c r="M2" s="27" t="s">
        <v>53</v>
      </c>
      <c r="N2" s="27" t="s">
        <v>51</v>
      </c>
      <c r="O2" s="27" t="s">
        <v>54</v>
      </c>
      <c r="P2" s="27" t="s">
        <v>55</v>
      </c>
      <c r="Q2" s="27" t="s">
        <v>56</v>
      </c>
      <c r="S2" s="27"/>
      <c r="T2" s="27" t="s">
        <v>51</v>
      </c>
      <c r="U2" s="27" t="s">
        <v>52</v>
      </c>
      <c r="V2" s="27" t="s">
        <v>53</v>
      </c>
      <c r="W2" s="27" t="s">
        <v>51</v>
      </c>
      <c r="X2" s="27" t="s">
        <v>54</v>
      </c>
      <c r="Y2" s="27" t="s">
        <v>55</v>
      </c>
      <c r="Z2" s="27" t="s">
        <v>56</v>
      </c>
    </row>
    <row r="3" spans="1:26">
      <c r="A3" s="27" t="s">
        <v>57</v>
      </c>
      <c r="B3" s="27">
        <v>1</v>
      </c>
      <c r="C3">
        <v>0.54486337986767996</v>
      </c>
      <c r="D3">
        <v>0.11797295737159218</v>
      </c>
      <c r="E3" s="27">
        <v>1</v>
      </c>
      <c r="F3">
        <v>1325.7760151663783</v>
      </c>
      <c r="G3">
        <v>295.24508637952692</v>
      </c>
      <c r="H3">
        <v>483.5819269810271</v>
      </c>
      <c r="J3" s="27" t="s">
        <v>57</v>
      </c>
      <c r="K3" s="27">
        <v>1</v>
      </c>
      <c r="L3">
        <v>0.35668410646453347</v>
      </c>
      <c r="M3">
        <v>0.45534686327044821</v>
      </c>
      <c r="N3" s="27">
        <v>1</v>
      </c>
      <c r="O3">
        <v>1391.8468148818411</v>
      </c>
      <c r="P3">
        <v>404.77795706392544</v>
      </c>
      <c r="Q3">
        <v>662.98581587500348</v>
      </c>
      <c r="S3" s="27" t="s">
        <v>57</v>
      </c>
      <c r="T3" s="27">
        <v>1</v>
      </c>
      <c r="U3">
        <v>0.20840115897765599</v>
      </c>
      <c r="V3">
        <v>0.6858768936714047</v>
      </c>
      <c r="W3" t="s">
        <v>58</v>
      </c>
      <c r="X3">
        <v>892.43996656889999</v>
      </c>
      <c r="Y3">
        <v>433.94478442042623</v>
      </c>
      <c r="Z3">
        <v>710.75816240221604</v>
      </c>
    </row>
    <row r="4" spans="1:26">
      <c r="A4" s="27" t="s">
        <v>59</v>
      </c>
      <c r="B4" s="27">
        <v>1</v>
      </c>
      <c r="C4">
        <v>0.68307385887399197</v>
      </c>
      <c r="D4">
        <v>0.13589979477878544</v>
      </c>
      <c r="E4" s="27">
        <v>1</v>
      </c>
      <c r="F4">
        <v>1317.0410784262135</v>
      </c>
      <c r="G4">
        <v>306.80887516624819</v>
      </c>
      <c r="H4">
        <v>502.52225663479788</v>
      </c>
      <c r="J4" s="27" t="s">
        <v>59</v>
      </c>
      <c r="K4" s="27">
        <v>1</v>
      </c>
      <c r="L4">
        <v>0.39229488150451353</v>
      </c>
      <c r="M4">
        <v>0.76598238555709508</v>
      </c>
      <c r="N4" s="27">
        <v>1</v>
      </c>
      <c r="O4">
        <v>1679.5029203568008</v>
      </c>
      <c r="P4">
        <v>400.86170494805521</v>
      </c>
      <c r="Q4">
        <v>656.57138653441962</v>
      </c>
      <c r="S4" s="27" t="s">
        <v>59</v>
      </c>
      <c r="T4" s="27">
        <v>1</v>
      </c>
      <c r="U4">
        <v>0.21362402782353748</v>
      </c>
      <c r="V4">
        <v>0.7964987300234504</v>
      </c>
      <c r="W4" t="s">
        <v>60</v>
      </c>
      <c r="X4">
        <v>1325.6771986003241</v>
      </c>
      <c r="Y4">
        <v>413.750982493207</v>
      </c>
      <c r="Z4">
        <v>677.68273422562368</v>
      </c>
    </row>
    <row r="5" spans="1:26">
      <c r="A5" s="27" t="s">
        <v>61</v>
      </c>
      <c r="B5" s="27">
        <v>1</v>
      </c>
      <c r="C5">
        <v>0.70588554488700017</v>
      </c>
      <c r="D5">
        <v>0.18906021397468081</v>
      </c>
      <c r="E5" s="27">
        <v>1</v>
      </c>
      <c r="F5">
        <v>1229.4266715900449</v>
      </c>
      <c r="G5">
        <v>378.00587038926631</v>
      </c>
      <c r="H5">
        <v>619.1358151105793</v>
      </c>
      <c r="J5" s="27" t="s">
        <v>61</v>
      </c>
      <c r="K5" s="27">
        <v>1</v>
      </c>
      <c r="L5">
        <v>0.3863479083844335</v>
      </c>
      <c r="M5">
        <v>0.61385127664845929</v>
      </c>
      <c r="N5" s="27">
        <v>1</v>
      </c>
      <c r="O5">
        <v>1113.3468990202889</v>
      </c>
      <c r="P5">
        <v>497.92086103919996</v>
      </c>
      <c r="Q5">
        <v>815.54457829610556</v>
      </c>
      <c r="S5" s="27" t="s">
        <v>61</v>
      </c>
      <c r="T5" s="27">
        <v>1</v>
      </c>
      <c r="U5">
        <v>0.37387468565093396</v>
      </c>
      <c r="V5">
        <v>1.0649070479485254</v>
      </c>
      <c r="W5" t="s">
        <v>62</v>
      </c>
      <c r="X5">
        <v>956.25920929428071</v>
      </c>
      <c r="Y5">
        <v>494.77783517002263</v>
      </c>
      <c r="Z5">
        <v>810.39661622497999</v>
      </c>
    </row>
    <row r="6" spans="1:26">
      <c r="A6" s="27" t="s">
        <v>63</v>
      </c>
      <c r="B6" s="27">
        <v>1</v>
      </c>
      <c r="C6">
        <v>0.99549267359925186</v>
      </c>
      <c r="D6">
        <v>0.1894651786401346</v>
      </c>
      <c r="E6" s="27">
        <v>1</v>
      </c>
      <c r="F6">
        <v>1226.5601475804997</v>
      </c>
      <c r="G6">
        <v>399.98160699572264</v>
      </c>
      <c r="H6">
        <v>655.12987409829407</v>
      </c>
      <c r="J6" s="27" t="s">
        <v>63</v>
      </c>
      <c r="K6" s="27">
        <v>1</v>
      </c>
      <c r="L6">
        <v>0.72915861680838145</v>
      </c>
      <c r="M6">
        <v>0.56618191255760619</v>
      </c>
      <c r="N6" s="27">
        <v>1</v>
      </c>
      <c r="O6">
        <v>1271.8640632576</v>
      </c>
      <c r="P6">
        <v>369.59501054589975</v>
      </c>
      <c r="Q6">
        <v>605.35966777312922</v>
      </c>
      <c r="S6" s="27" t="s">
        <v>63</v>
      </c>
      <c r="T6" s="27">
        <v>1</v>
      </c>
      <c r="U6">
        <v>0.26781837592205404</v>
      </c>
      <c r="V6">
        <v>1.0574272601020203</v>
      </c>
      <c r="W6" t="s">
        <v>64</v>
      </c>
      <c r="X6">
        <v>957.15636577502505</v>
      </c>
      <c r="Y6">
        <v>456.47580116829715</v>
      </c>
      <c r="Z6">
        <v>747.66171473355382</v>
      </c>
    </row>
    <row r="7" spans="1:26">
      <c r="A7" s="27" t="s">
        <v>65</v>
      </c>
      <c r="B7" s="27">
        <v>1</v>
      </c>
      <c r="C7">
        <v>0.75859225835567201</v>
      </c>
      <c r="D7">
        <v>0.15203203590065215</v>
      </c>
      <c r="E7" s="27">
        <v>1</v>
      </c>
      <c r="F7">
        <v>1433.0570689046147</v>
      </c>
      <c r="G7">
        <v>390.39088623020632</v>
      </c>
      <c r="H7">
        <v>639.42123255645492</v>
      </c>
      <c r="J7" s="27" t="s">
        <v>65</v>
      </c>
      <c r="K7" s="27">
        <v>1</v>
      </c>
      <c r="L7">
        <v>0.33598991660376598</v>
      </c>
      <c r="M7">
        <v>0.71079664048675195</v>
      </c>
      <c r="N7" s="27">
        <v>1</v>
      </c>
      <c r="O7">
        <v>1206.805156510369</v>
      </c>
      <c r="P7">
        <v>292.53041974367773</v>
      </c>
      <c r="Q7">
        <v>479.13557449816972</v>
      </c>
      <c r="S7" s="27" t="s">
        <v>65</v>
      </c>
      <c r="T7" s="27">
        <v>1</v>
      </c>
      <c r="U7">
        <v>0.25904963719980145</v>
      </c>
      <c r="V7">
        <v>0.74494710427298261</v>
      </c>
      <c r="W7" t="s">
        <v>66</v>
      </c>
      <c r="X7">
        <v>1033.4224593540641</v>
      </c>
      <c r="Y7">
        <v>398.35735980820454</v>
      </c>
      <c r="Z7">
        <v>652.46951962985815</v>
      </c>
    </row>
    <row r="8" spans="1:26">
      <c r="A8" s="27" t="s">
        <v>67</v>
      </c>
      <c r="B8" s="27">
        <v>1</v>
      </c>
      <c r="C8">
        <v>0.75112584246891678</v>
      </c>
      <c r="D8">
        <v>0.16607242558044291</v>
      </c>
      <c r="E8" s="27">
        <v>1</v>
      </c>
      <c r="F8">
        <v>1186.1009781273647</v>
      </c>
      <c r="G8">
        <v>314.53448632176702</v>
      </c>
      <c r="H8">
        <v>515.17603514642212</v>
      </c>
      <c r="J8" s="27" t="s">
        <v>67</v>
      </c>
      <c r="K8" s="27">
        <v>1</v>
      </c>
      <c r="L8">
        <v>0.4173239029682535</v>
      </c>
      <c r="M8">
        <v>0.71434019186542086</v>
      </c>
      <c r="N8" s="27">
        <v>1</v>
      </c>
      <c r="O8">
        <v>1220.7950075674091</v>
      </c>
      <c r="P8">
        <v>419.43089084553105</v>
      </c>
      <c r="Q8">
        <v>686.98585611589533</v>
      </c>
      <c r="S8" s="27" t="s">
        <v>67</v>
      </c>
      <c r="T8" s="27">
        <v>1</v>
      </c>
      <c r="U8">
        <v>0.26080253218008609</v>
      </c>
      <c r="V8">
        <v>0.80831692571342362</v>
      </c>
      <c r="W8" t="s">
        <v>68</v>
      </c>
      <c r="X8">
        <v>1117.4834502089759</v>
      </c>
      <c r="Y8">
        <v>465.04087968483998</v>
      </c>
      <c r="Z8">
        <v>761.69045683579941</v>
      </c>
    </row>
    <row r="9" spans="1:26">
      <c r="A9" s="27"/>
      <c r="B9" s="27"/>
      <c r="E9" s="27"/>
      <c r="J9" s="27" t="s">
        <v>69</v>
      </c>
      <c r="K9" s="27">
        <v>1</v>
      </c>
      <c r="L9">
        <v>0.39646058154789598</v>
      </c>
      <c r="M9">
        <v>0.59252160803806719</v>
      </c>
      <c r="N9" s="27">
        <v>1</v>
      </c>
      <c r="O9">
        <v>1296.831395435041</v>
      </c>
      <c r="P9">
        <v>364.29016468266741</v>
      </c>
      <c r="Q9">
        <v>596.67086073374094</v>
      </c>
      <c r="S9" s="27" t="s">
        <v>69</v>
      </c>
      <c r="T9" s="27">
        <v>1</v>
      </c>
      <c r="U9">
        <v>0.30829186907514156</v>
      </c>
      <c r="V9">
        <v>0.98983496651295599</v>
      </c>
      <c r="W9" t="s">
        <v>70</v>
      </c>
      <c r="X9">
        <v>1025.709915785601</v>
      </c>
      <c r="Y9">
        <v>398.9034792076456</v>
      </c>
      <c r="Z9">
        <v>653.36400859420269</v>
      </c>
    </row>
    <row r="10" spans="1:26">
      <c r="A10" s="27" t="s">
        <v>57</v>
      </c>
      <c r="B10" s="27">
        <v>10</v>
      </c>
      <c r="C10">
        <v>0.41672200568832685</v>
      </c>
      <c r="D10">
        <v>0.33946620745487749</v>
      </c>
      <c r="E10" s="27">
        <v>10</v>
      </c>
      <c r="F10">
        <v>1569.3943137585384</v>
      </c>
      <c r="G10">
        <v>283.46838461375495</v>
      </c>
      <c r="H10">
        <v>464.29286715886923</v>
      </c>
      <c r="J10" s="27" t="s">
        <v>71</v>
      </c>
      <c r="K10" s="27">
        <v>1</v>
      </c>
      <c r="L10">
        <v>0.51343814888137351</v>
      </c>
      <c r="M10">
        <v>0.42126450357951345</v>
      </c>
      <c r="N10" s="27">
        <v>1</v>
      </c>
      <c r="O10">
        <v>1219.8614664822492</v>
      </c>
      <c r="P10">
        <v>229.05115632973639</v>
      </c>
      <c r="Q10">
        <v>375.16288895247521</v>
      </c>
    </row>
    <row r="11" spans="1:26">
      <c r="A11" s="27" t="s">
        <v>59</v>
      </c>
      <c r="B11" s="27">
        <v>10</v>
      </c>
      <c r="C11">
        <v>0.28838290257825189</v>
      </c>
      <c r="D11">
        <v>0.30565893042955422</v>
      </c>
      <c r="E11" s="27">
        <v>10</v>
      </c>
      <c r="F11">
        <v>1539.6847693268014</v>
      </c>
      <c r="G11">
        <v>383.3105338412343</v>
      </c>
      <c r="H11">
        <v>627.82432337855766</v>
      </c>
      <c r="J11" s="27" t="s">
        <v>72</v>
      </c>
      <c r="K11" s="27">
        <v>1</v>
      </c>
      <c r="L11">
        <v>0.36438530108693401</v>
      </c>
      <c r="M11">
        <v>0.5989908199616456</v>
      </c>
      <c r="N11" s="27">
        <v>1</v>
      </c>
      <c r="O11">
        <v>1436.4592991979239</v>
      </c>
      <c r="P11">
        <v>303.31532175832456</v>
      </c>
      <c r="Q11">
        <v>496.80016550795978</v>
      </c>
      <c r="S11" s="27" t="s">
        <v>57</v>
      </c>
      <c r="T11" s="27">
        <v>10</v>
      </c>
      <c r="U11">
        <v>0.14372647611717601</v>
      </c>
      <c r="V11">
        <v>0.8044948204579645</v>
      </c>
      <c r="W11" t="s">
        <v>73</v>
      </c>
      <c r="X11">
        <v>892.43996656889999</v>
      </c>
      <c r="Y11">
        <v>433.94478442042623</v>
      </c>
      <c r="Z11">
        <v>710.75816240221604</v>
      </c>
    </row>
    <row r="12" spans="1:26">
      <c r="A12" s="27" t="s">
        <v>61</v>
      </c>
      <c r="B12" s="27">
        <v>10</v>
      </c>
      <c r="C12">
        <v>0.33472604776455184</v>
      </c>
      <c r="D12">
        <v>0.31791797397600435</v>
      </c>
      <c r="E12" s="27">
        <v>10</v>
      </c>
      <c r="F12">
        <v>1651.1526360617515</v>
      </c>
      <c r="G12">
        <v>307.08244177855107</v>
      </c>
      <c r="H12">
        <v>502.97033138908876</v>
      </c>
      <c r="J12" s="27" t="s">
        <v>74</v>
      </c>
      <c r="K12" s="27">
        <v>1</v>
      </c>
      <c r="L12">
        <v>0.31005670275375002</v>
      </c>
      <c r="M12">
        <v>0.44961880824219924</v>
      </c>
      <c r="N12" s="27">
        <v>1</v>
      </c>
      <c r="O12">
        <v>1222.6624687440246</v>
      </c>
      <c r="P12">
        <v>220.18379013910851</v>
      </c>
      <c r="Q12">
        <v>360.6390298688458</v>
      </c>
      <c r="S12" s="27" t="s">
        <v>59</v>
      </c>
      <c r="T12" s="27">
        <v>10</v>
      </c>
      <c r="U12">
        <v>0.17945510023080596</v>
      </c>
      <c r="V12">
        <v>0.93247360525077272</v>
      </c>
      <c r="W12" t="s">
        <v>75</v>
      </c>
      <c r="X12">
        <v>1325.6771986003241</v>
      </c>
      <c r="Y12">
        <v>413.750982493207</v>
      </c>
      <c r="Z12">
        <v>677.68273422562368</v>
      </c>
    </row>
    <row r="13" spans="1:26">
      <c r="A13" s="27" t="s">
        <v>63</v>
      </c>
      <c r="B13" s="27">
        <v>10</v>
      </c>
      <c r="C13">
        <v>0.31208727647640755</v>
      </c>
      <c r="D13">
        <v>0.23625151676974157</v>
      </c>
      <c r="E13" s="27">
        <v>10</v>
      </c>
      <c r="F13">
        <v>1650.1308412152944</v>
      </c>
      <c r="G13">
        <v>328.38023546052267</v>
      </c>
      <c r="H13">
        <v>537.85398766079004</v>
      </c>
      <c r="J13" s="27" t="s">
        <v>76</v>
      </c>
      <c r="K13" s="27">
        <v>1</v>
      </c>
      <c r="L13">
        <v>0.26547900332880597</v>
      </c>
      <c r="M13">
        <v>0.66814062367533589</v>
      </c>
      <c r="N13" s="27">
        <v>1</v>
      </c>
      <c r="O13">
        <v>1170.1011996941161</v>
      </c>
      <c r="P13">
        <v>390.74622879541869</v>
      </c>
      <c r="Q13">
        <v>640.0032481440162</v>
      </c>
      <c r="S13" s="27" t="s">
        <v>61</v>
      </c>
      <c r="T13" s="27">
        <v>10</v>
      </c>
      <c r="U13">
        <v>0.23630080322565603</v>
      </c>
      <c r="V13">
        <v>1.0496877178922626</v>
      </c>
      <c r="W13" t="s">
        <v>77</v>
      </c>
      <c r="X13">
        <v>956.25920929428071</v>
      </c>
      <c r="Y13">
        <v>494.77783517002263</v>
      </c>
      <c r="Z13">
        <v>810.39661622497999</v>
      </c>
    </row>
    <row r="14" spans="1:26">
      <c r="A14" s="27" t="s">
        <v>65</v>
      </c>
      <c r="B14" s="27">
        <v>10</v>
      </c>
      <c r="C14">
        <v>0.38085509181075006</v>
      </c>
      <c r="D14">
        <v>0.32167989826938326</v>
      </c>
      <c r="E14" s="27">
        <v>10</v>
      </c>
      <c r="F14">
        <v>1668.5468721638449</v>
      </c>
      <c r="G14">
        <v>289.1546149720981</v>
      </c>
      <c r="H14">
        <v>473.60634386279946</v>
      </c>
      <c r="J14" s="27" t="s">
        <v>78</v>
      </c>
      <c r="K14" s="27">
        <v>1</v>
      </c>
      <c r="L14">
        <v>0.54190216813421399</v>
      </c>
      <c r="M14">
        <v>0.57164783331983804</v>
      </c>
      <c r="N14" s="27">
        <v>1</v>
      </c>
      <c r="O14">
        <v>1376.0822413523997</v>
      </c>
      <c r="P14">
        <v>432.46815097770349</v>
      </c>
      <c r="Q14">
        <v>708.33958448638055</v>
      </c>
      <c r="S14" s="27" t="s">
        <v>63</v>
      </c>
      <c r="T14" s="27">
        <v>10</v>
      </c>
      <c r="U14">
        <v>0.19217677433702399</v>
      </c>
      <c r="V14">
        <v>0.96765107338444634</v>
      </c>
      <c r="W14" t="s">
        <v>79</v>
      </c>
      <c r="X14">
        <v>957.15636577502505</v>
      </c>
      <c r="Y14">
        <v>456.47580116829715</v>
      </c>
      <c r="Z14">
        <v>747.66171473355382</v>
      </c>
    </row>
    <row r="15" spans="1:26">
      <c r="A15" s="27" t="s">
        <v>67</v>
      </c>
      <c r="B15" s="27">
        <v>10</v>
      </c>
      <c r="C15">
        <v>0.42793785861675004</v>
      </c>
      <c r="D15">
        <v>0.31841384291705976</v>
      </c>
      <c r="E15" s="27">
        <v>10</v>
      </c>
      <c r="F15">
        <v>1418.2511375373647</v>
      </c>
      <c r="G15">
        <v>304.50704302407746</v>
      </c>
      <c r="H15">
        <v>498.75208576913644</v>
      </c>
      <c r="J15" s="27" t="s">
        <v>80</v>
      </c>
      <c r="K15" s="27">
        <v>1</v>
      </c>
      <c r="L15">
        <v>0.31182196281444152</v>
      </c>
      <c r="M15">
        <v>0.69971595266960429</v>
      </c>
      <c r="N15" s="27">
        <v>1</v>
      </c>
      <c r="O15">
        <v>1147.4345013057607</v>
      </c>
      <c r="P15">
        <v>267.31697436851459</v>
      </c>
      <c r="Q15">
        <v>437.83847231819004</v>
      </c>
      <c r="S15" s="27" t="s">
        <v>65</v>
      </c>
      <c r="T15" s="27">
        <v>10</v>
      </c>
      <c r="U15">
        <v>0.16272065512164152</v>
      </c>
      <c r="V15">
        <v>0.97846775460818025</v>
      </c>
      <c r="W15" t="s">
        <v>81</v>
      </c>
      <c r="X15">
        <v>1033.4224593540641</v>
      </c>
      <c r="Y15">
        <v>398.35735980820454</v>
      </c>
      <c r="Z15">
        <v>652.46951962985815</v>
      </c>
    </row>
    <row r="16" spans="1:26">
      <c r="A16" s="27"/>
      <c r="B16" s="27"/>
      <c r="E16" s="27"/>
      <c r="K16" s="27"/>
      <c r="N16" s="27"/>
      <c r="S16" s="27" t="s">
        <v>67</v>
      </c>
      <c r="T16" s="27">
        <v>10</v>
      </c>
      <c r="U16">
        <v>0.23746565719200599</v>
      </c>
      <c r="V16">
        <v>0.8032064334726049</v>
      </c>
      <c r="W16" t="s">
        <v>82</v>
      </c>
      <c r="X16">
        <v>1117.4834502089759</v>
      </c>
      <c r="Y16">
        <v>465.04087968483998</v>
      </c>
      <c r="Z16">
        <v>761.69045683579941</v>
      </c>
    </row>
    <row r="17" spans="1:26">
      <c r="A17" s="27"/>
      <c r="B17" s="27" t="s">
        <v>83</v>
      </c>
      <c r="E17" s="27"/>
      <c r="J17" s="27" t="s">
        <v>57</v>
      </c>
      <c r="K17" s="27">
        <v>10</v>
      </c>
      <c r="L17">
        <v>0.26898834647340003</v>
      </c>
      <c r="M17">
        <v>0.70571428211050968</v>
      </c>
      <c r="N17" s="27">
        <v>10</v>
      </c>
      <c r="O17">
        <v>1391.8468148818411</v>
      </c>
      <c r="P17">
        <v>404.77795706392544</v>
      </c>
      <c r="Q17">
        <v>662.98581587500348</v>
      </c>
      <c r="S17" s="27" t="s">
        <v>69</v>
      </c>
      <c r="T17" s="27">
        <v>10</v>
      </c>
      <c r="U17">
        <v>0.26606377541343745</v>
      </c>
      <c r="V17">
        <v>1.0715048201882376</v>
      </c>
      <c r="W17" t="s">
        <v>84</v>
      </c>
      <c r="X17">
        <v>1025.709915785601</v>
      </c>
      <c r="Y17">
        <v>398.9034792076456</v>
      </c>
      <c r="Z17">
        <v>653.36400859420269</v>
      </c>
    </row>
    <row r="18" spans="1:26">
      <c r="A18" s="27"/>
      <c r="B18" s="31"/>
      <c r="C18" s="32"/>
      <c r="E18" s="27"/>
      <c r="J18" s="27" t="s">
        <v>59</v>
      </c>
      <c r="K18" s="27">
        <v>10</v>
      </c>
      <c r="L18">
        <v>0.20434158069715352</v>
      </c>
      <c r="M18">
        <v>0.82067119796244858</v>
      </c>
      <c r="N18" s="27">
        <v>10</v>
      </c>
      <c r="O18">
        <v>1679.5029203568008</v>
      </c>
      <c r="P18">
        <v>400.86170494805521</v>
      </c>
      <c r="Q18">
        <v>656.57138653441962</v>
      </c>
    </row>
    <row r="19" spans="1:26">
      <c r="A19" s="27"/>
      <c r="B19" s="27" t="s">
        <v>51</v>
      </c>
      <c r="C19" s="27" t="s">
        <v>85</v>
      </c>
      <c r="D19" s="27" t="s">
        <v>86</v>
      </c>
      <c r="E19" s="27"/>
      <c r="J19" s="27" t="s">
        <v>61</v>
      </c>
      <c r="K19" s="27">
        <v>10</v>
      </c>
      <c r="L19">
        <v>0.207241042590006</v>
      </c>
      <c r="M19">
        <v>0.87053856166917254</v>
      </c>
      <c r="N19" s="27">
        <v>10</v>
      </c>
      <c r="O19">
        <v>1113.3468990202889</v>
      </c>
      <c r="P19">
        <v>497.92086103919996</v>
      </c>
      <c r="Q19">
        <v>815.54457829610556</v>
      </c>
      <c r="S19" s="27"/>
      <c r="T19" s="27" t="s">
        <v>83</v>
      </c>
    </row>
    <row r="20" spans="1:26">
      <c r="A20" s="27" t="s">
        <v>57</v>
      </c>
      <c r="B20" s="27">
        <v>1</v>
      </c>
      <c r="C20">
        <f t="shared" ref="C20:D25" si="0">C3/F3*100</f>
        <v>4.1097694756478328E-2</v>
      </c>
      <c r="D20">
        <f t="shared" si="0"/>
        <v>3.995763615179769E-2</v>
      </c>
      <c r="E20" s="27"/>
      <c r="J20" s="27" t="s">
        <v>63</v>
      </c>
      <c r="K20" s="27">
        <v>10</v>
      </c>
      <c r="L20">
        <v>0.47184014404805408</v>
      </c>
      <c r="M20">
        <v>0.71751152185953082</v>
      </c>
      <c r="N20" s="27">
        <v>10</v>
      </c>
      <c r="O20">
        <v>1271.8640632576</v>
      </c>
      <c r="P20">
        <v>369.59501054589975</v>
      </c>
      <c r="Q20">
        <v>605.35966777312922</v>
      </c>
      <c r="S20" s="27"/>
      <c r="T20" s="31"/>
      <c r="U20" s="32"/>
    </row>
    <row r="21" spans="1:26">
      <c r="A21" s="27" t="s">
        <v>59</v>
      </c>
      <c r="B21" s="27">
        <v>1</v>
      </c>
      <c r="C21">
        <f t="shared" si="0"/>
        <v>5.1864278955537586E-2</v>
      </c>
      <c r="D21">
        <f t="shared" si="0"/>
        <v>4.4294610025588883E-2</v>
      </c>
      <c r="E21" s="27"/>
      <c r="J21" s="27" t="s">
        <v>65</v>
      </c>
      <c r="K21" s="27">
        <v>10</v>
      </c>
      <c r="L21">
        <v>0.12077239748805599</v>
      </c>
      <c r="M21">
        <v>0.68487643975531831</v>
      </c>
      <c r="N21" s="27">
        <v>10</v>
      </c>
      <c r="O21">
        <v>1206.805156510369</v>
      </c>
      <c r="P21">
        <v>292.53041974367773</v>
      </c>
      <c r="Q21">
        <v>479.13557449816972</v>
      </c>
      <c r="S21" s="27"/>
      <c r="T21" s="27" t="s">
        <v>51</v>
      </c>
      <c r="U21" s="27" t="s">
        <v>85</v>
      </c>
      <c r="V21" s="27" t="s">
        <v>86</v>
      </c>
    </row>
    <row r="22" spans="1:26">
      <c r="A22" s="27" t="s">
        <v>61</v>
      </c>
      <c r="B22" s="27">
        <v>1</v>
      </c>
      <c r="C22">
        <f t="shared" si="0"/>
        <v>5.7415831395138242E-2</v>
      </c>
      <c r="D22">
        <f t="shared" si="0"/>
        <v>5.0015152881088508E-2</v>
      </c>
      <c r="E22" s="27"/>
      <c r="J22" s="27" t="s">
        <v>67</v>
      </c>
      <c r="K22" s="27">
        <v>10</v>
      </c>
      <c r="L22">
        <v>0.1339617307334415</v>
      </c>
      <c r="M22">
        <v>0.76364493164432634</v>
      </c>
      <c r="N22" s="27">
        <v>10</v>
      </c>
      <c r="O22">
        <v>1220.7950075674091</v>
      </c>
      <c r="P22">
        <v>419.43089084553105</v>
      </c>
      <c r="Q22">
        <v>686.98585611589533</v>
      </c>
      <c r="S22" s="27" t="s">
        <v>57</v>
      </c>
      <c r="T22" s="27">
        <v>1</v>
      </c>
      <c r="U22">
        <f t="shared" ref="U22:V28" si="1">U3/X3*100</f>
        <v>2.3351840659812783E-2</v>
      </c>
      <c r="V22">
        <f t="shared" si="1"/>
        <v>0.158056259297472</v>
      </c>
    </row>
    <row r="23" spans="1:26">
      <c r="A23" s="27" t="s">
        <v>63</v>
      </c>
      <c r="B23" s="27">
        <v>1</v>
      </c>
      <c r="C23">
        <f t="shared" si="0"/>
        <v>8.1161341786862295E-2</v>
      </c>
      <c r="D23">
        <f t="shared" si="0"/>
        <v>4.7368472781339849E-2</v>
      </c>
      <c r="E23" s="27"/>
      <c r="J23" s="27" t="s">
        <v>69</v>
      </c>
      <c r="K23" s="27">
        <v>10</v>
      </c>
      <c r="L23">
        <v>0.20550122332693346</v>
      </c>
      <c r="M23">
        <v>0.84391262350585117</v>
      </c>
      <c r="N23" s="27">
        <v>10</v>
      </c>
      <c r="O23">
        <v>1296.831395435041</v>
      </c>
      <c r="P23">
        <v>364.29016468266741</v>
      </c>
      <c r="Q23">
        <v>596.67086073374094</v>
      </c>
      <c r="S23" s="27" t="s">
        <v>59</v>
      </c>
      <c r="T23" s="27">
        <v>1</v>
      </c>
      <c r="U23">
        <f t="shared" si="1"/>
        <v>1.6114332210668322E-2</v>
      </c>
      <c r="V23">
        <f t="shared" si="1"/>
        <v>0.19250678879935407</v>
      </c>
    </row>
    <row r="24" spans="1:26">
      <c r="A24" s="27" t="s">
        <v>65</v>
      </c>
      <c r="B24" s="27">
        <v>1</v>
      </c>
      <c r="C24">
        <f t="shared" si="0"/>
        <v>5.2935244158525865E-2</v>
      </c>
      <c r="D24">
        <f t="shared" si="0"/>
        <v>3.8943541271863003E-2</v>
      </c>
      <c r="E24" s="27"/>
      <c r="J24" s="27" t="s">
        <v>71</v>
      </c>
      <c r="K24" s="27">
        <v>10</v>
      </c>
      <c r="L24">
        <v>0.24854122134183748</v>
      </c>
      <c r="M24">
        <v>0.66281924109133838</v>
      </c>
      <c r="N24" s="27">
        <v>10</v>
      </c>
      <c r="O24">
        <v>1219.8614664822492</v>
      </c>
      <c r="P24">
        <v>229.05115632973639</v>
      </c>
      <c r="Q24">
        <v>375.16288895247521</v>
      </c>
      <c r="S24" s="27" t="s">
        <v>61</v>
      </c>
      <c r="T24" s="27">
        <v>1</v>
      </c>
      <c r="U24">
        <f t="shared" si="1"/>
        <v>3.9097629807597199E-2</v>
      </c>
      <c r="V24">
        <f t="shared" si="1"/>
        <v>0.21522933572450492</v>
      </c>
    </row>
    <row r="25" spans="1:26">
      <c r="A25" s="27" t="s">
        <v>67</v>
      </c>
      <c r="B25" s="27">
        <v>1</v>
      </c>
      <c r="C25">
        <f t="shared" si="0"/>
        <v>6.3327309927254799E-2</v>
      </c>
      <c r="D25">
        <f t="shared" si="0"/>
        <v>5.2799433067746898E-2</v>
      </c>
      <c r="E25" s="27"/>
      <c r="J25" s="27" t="s">
        <v>72</v>
      </c>
      <c r="K25" s="27">
        <v>10</v>
      </c>
      <c r="L25">
        <v>0.22117494644957403</v>
      </c>
      <c r="M25">
        <v>0.68998573491312287</v>
      </c>
      <c r="N25" s="27">
        <v>10</v>
      </c>
      <c r="O25">
        <v>1436.4592991979239</v>
      </c>
      <c r="P25">
        <v>303.31532175832456</v>
      </c>
      <c r="Q25">
        <v>496.80016550795978</v>
      </c>
      <c r="S25" s="27" t="s">
        <v>63</v>
      </c>
      <c r="T25" s="27">
        <v>1</v>
      </c>
      <c r="U25">
        <f t="shared" si="1"/>
        <v>2.7980629445555343E-2</v>
      </c>
      <c r="V25">
        <f t="shared" si="1"/>
        <v>0.2316502336806589</v>
      </c>
    </row>
    <row r="26" spans="1:26">
      <c r="A26" s="27"/>
      <c r="B26" s="27"/>
      <c r="C26" s="33"/>
      <c r="D26" s="33"/>
      <c r="E26" s="27"/>
      <c r="J26" s="27" t="s">
        <v>74</v>
      </c>
      <c r="K26" s="27">
        <v>10</v>
      </c>
      <c r="L26">
        <v>0.30535142712653396</v>
      </c>
      <c r="M26">
        <v>0.67414277170736359</v>
      </c>
      <c r="N26" s="27">
        <v>10</v>
      </c>
      <c r="O26">
        <v>1222.6624687440246</v>
      </c>
      <c r="P26">
        <v>220.18379013910851</v>
      </c>
      <c r="Q26">
        <v>360.6390298688458</v>
      </c>
      <c r="S26" s="27" t="s">
        <v>65</v>
      </c>
      <c r="T26" s="27">
        <v>1</v>
      </c>
      <c r="U26">
        <f t="shared" si="1"/>
        <v>2.5067157661903268E-2</v>
      </c>
      <c r="V26">
        <f t="shared" si="1"/>
        <v>0.18700472978123189</v>
      </c>
    </row>
    <row r="27" spans="1:26">
      <c r="A27" s="27" t="s">
        <v>57</v>
      </c>
      <c r="B27" s="27">
        <v>10</v>
      </c>
      <c r="C27">
        <f t="shared" ref="C27:D32" si="2">C10/F10*100</f>
        <v>2.6553046741345739E-2</v>
      </c>
      <c r="D27">
        <f t="shared" si="2"/>
        <v>0.11975452144951663</v>
      </c>
      <c r="E27" s="27"/>
      <c r="J27" s="27" t="s">
        <v>76</v>
      </c>
      <c r="K27" s="27">
        <v>10</v>
      </c>
      <c r="L27">
        <v>0.12822415859190153</v>
      </c>
      <c r="M27">
        <v>0.74076758480687521</v>
      </c>
      <c r="N27" s="27">
        <v>10</v>
      </c>
      <c r="O27">
        <v>1170.1011996941161</v>
      </c>
      <c r="P27">
        <v>390.74622879541869</v>
      </c>
      <c r="Q27">
        <v>640.0032481440162</v>
      </c>
      <c r="S27" s="27" t="s">
        <v>67</v>
      </c>
      <c r="T27" s="27">
        <v>1</v>
      </c>
      <c r="U27">
        <f t="shared" si="1"/>
        <v>2.3338379832946475E-2</v>
      </c>
      <c r="V27">
        <f t="shared" si="1"/>
        <v>0.17381631616154328</v>
      </c>
    </row>
    <row r="28" spans="1:26">
      <c r="A28" s="27" t="s">
        <v>59</v>
      </c>
      <c r="B28" s="27">
        <v>10</v>
      </c>
      <c r="C28">
        <f t="shared" si="2"/>
        <v>1.8729996446242823E-2</v>
      </c>
      <c r="D28">
        <f t="shared" si="2"/>
        <v>7.9741855087175073E-2</v>
      </c>
      <c r="E28" s="27"/>
      <c r="J28" s="27" t="s">
        <v>78</v>
      </c>
      <c r="K28" s="27">
        <v>10</v>
      </c>
      <c r="L28">
        <v>0.17137142813426398</v>
      </c>
      <c r="M28">
        <v>0.66153444027367858</v>
      </c>
      <c r="N28" s="27">
        <v>10</v>
      </c>
      <c r="O28">
        <v>1376.0822413523997</v>
      </c>
      <c r="P28">
        <v>432.46815097770349</v>
      </c>
      <c r="Q28">
        <v>708.33958448638055</v>
      </c>
      <c r="S28" s="27" t="s">
        <v>69</v>
      </c>
      <c r="T28" s="27">
        <v>1</v>
      </c>
      <c r="U28">
        <f t="shared" si="1"/>
        <v>3.0056438407248687E-2</v>
      </c>
      <c r="V28">
        <f t="shared" si="1"/>
        <v>0.24813896546580538</v>
      </c>
    </row>
    <row r="29" spans="1:26">
      <c r="A29" s="27" t="s">
        <v>61</v>
      </c>
      <c r="B29" s="27">
        <v>10</v>
      </c>
      <c r="C29">
        <f t="shared" si="2"/>
        <v>2.0272265595198034E-2</v>
      </c>
      <c r="D29">
        <f t="shared" si="2"/>
        <v>0.10352854176054364</v>
      </c>
      <c r="E29" s="27"/>
      <c r="J29" s="27" t="s">
        <v>80</v>
      </c>
      <c r="K29" s="27">
        <v>10</v>
      </c>
      <c r="L29">
        <v>0.2953627837734375</v>
      </c>
      <c r="M29">
        <v>0.71402617275623415</v>
      </c>
      <c r="N29" s="27">
        <v>10</v>
      </c>
      <c r="O29">
        <v>1147.4345013057607</v>
      </c>
      <c r="P29">
        <v>267.31697436851459</v>
      </c>
      <c r="Q29">
        <v>437.83847231819004</v>
      </c>
    </row>
    <row r="30" spans="1:26">
      <c r="A30" s="27" t="s">
        <v>63</v>
      </c>
      <c r="B30" s="27">
        <v>10</v>
      </c>
      <c r="C30">
        <f t="shared" si="2"/>
        <v>1.8912880644456072E-2</v>
      </c>
      <c r="D30">
        <f t="shared" si="2"/>
        <v>7.1944499472820236E-2</v>
      </c>
      <c r="E30" s="27"/>
      <c r="K30" s="27"/>
      <c r="S30" s="27" t="s">
        <v>57</v>
      </c>
      <c r="T30" s="27">
        <v>10</v>
      </c>
      <c r="U30">
        <f t="shared" ref="U30:V36" si="3">U11/X11*100</f>
        <v>1.6104890132806457E-2</v>
      </c>
      <c r="V30">
        <f t="shared" si="3"/>
        <v>0.1853910564986839</v>
      </c>
    </row>
    <row r="31" spans="1:26">
      <c r="A31" s="27" t="s">
        <v>65</v>
      </c>
      <c r="B31" s="27">
        <v>10</v>
      </c>
      <c r="C31">
        <f t="shared" si="2"/>
        <v>2.2825555467725064E-2</v>
      </c>
      <c r="D31">
        <f t="shared" si="2"/>
        <v>0.11124840539045992</v>
      </c>
      <c r="E31" s="27"/>
      <c r="J31" s="27"/>
      <c r="K31" s="27" t="s">
        <v>83</v>
      </c>
      <c r="S31" s="27" t="s">
        <v>59</v>
      </c>
      <c r="T31" s="27">
        <v>10</v>
      </c>
      <c r="U31">
        <f t="shared" si="3"/>
        <v>1.3536862549969039E-2</v>
      </c>
      <c r="V31">
        <f t="shared" si="3"/>
        <v>0.2253707289422768</v>
      </c>
    </row>
    <row r="32" spans="1:26">
      <c r="A32" s="27" t="s">
        <v>67</v>
      </c>
      <c r="B32" s="27">
        <v>10</v>
      </c>
      <c r="C32">
        <f t="shared" si="2"/>
        <v>3.0173630557407238E-2</v>
      </c>
      <c r="D32">
        <f t="shared" si="2"/>
        <v>0.10456698792739669</v>
      </c>
      <c r="E32" s="27"/>
      <c r="J32" s="27"/>
      <c r="K32" s="31"/>
      <c r="L32" s="32"/>
      <c r="S32" s="27" t="s">
        <v>61</v>
      </c>
      <c r="T32" s="27">
        <v>10</v>
      </c>
      <c r="U32">
        <f t="shared" si="3"/>
        <v>2.4710957126368071E-2</v>
      </c>
      <c r="V32">
        <f t="shared" si="3"/>
        <v>0.21215334303153532</v>
      </c>
    </row>
    <row r="33" spans="1:22">
      <c r="A33" s="27"/>
      <c r="B33" s="27"/>
      <c r="E33" s="27"/>
      <c r="J33" s="27"/>
      <c r="K33" s="27" t="s">
        <v>51</v>
      </c>
      <c r="L33" s="27" t="s">
        <v>85</v>
      </c>
      <c r="M33" s="27" t="s">
        <v>86</v>
      </c>
      <c r="S33" s="27" t="s">
        <v>63</v>
      </c>
      <c r="T33" s="27">
        <v>10</v>
      </c>
      <c r="U33">
        <f t="shared" si="3"/>
        <v>2.0077887083936943E-2</v>
      </c>
      <c r="V33">
        <f t="shared" si="3"/>
        <v>0.21198299469716797</v>
      </c>
    </row>
    <row r="34" spans="1:22">
      <c r="A34" s="27"/>
      <c r="B34" s="27" t="s">
        <v>51</v>
      </c>
      <c r="C34" s="27" t="s">
        <v>85</v>
      </c>
      <c r="D34" s="27" t="s">
        <v>86</v>
      </c>
      <c r="E34" s="27"/>
      <c r="J34" s="27" t="s">
        <v>57</v>
      </c>
      <c r="K34" s="27">
        <v>1</v>
      </c>
      <c r="L34">
        <f t="shared" ref="L34:M46" si="4">L3/O3*100</f>
        <v>2.5626678356469399E-2</v>
      </c>
      <c r="M34">
        <f t="shared" si="4"/>
        <v>0.11249299901934545</v>
      </c>
      <c r="S34" s="27" t="s">
        <v>65</v>
      </c>
      <c r="T34" s="27">
        <v>10</v>
      </c>
      <c r="U34">
        <f t="shared" si="3"/>
        <v>1.5745802082078736E-2</v>
      </c>
      <c r="V34">
        <f t="shared" si="3"/>
        <v>0.24562562496128576</v>
      </c>
    </row>
    <row r="35" spans="1:22">
      <c r="A35" s="27" t="s">
        <v>1</v>
      </c>
      <c r="B35" s="27">
        <v>1</v>
      </c>
      <c r="C35">
        <f>AVERAGE(C20:C25)</f>
        <v>5.7966950163299523E-2</v>
      </c>
      <c r="D35">
        <f>AVERAGE(D20:D25)</f>
        <v>4.5563141029904143E-2</v>
      </c>
      <c r="E35" s="27"/>
      <c r="J35" s="27" t="s">
        <v>59</v>
      </c>
      <c r="K35" s="27">
        <v>1</v>
      </c>
      <c r="L35">
        <f t="shared" si="4"/>
        <v>2.3357796926079338E-2</v>
      </c>
      <c r="M35">
        <f t="shared" si="4"/>
        <v>0.19108395142318552</v>
      </c>
      <c r="S35" s="27" t="s">
        <v>67</v>
      </c>
      <c r="T35" s="27">
        <v>10</v>
      </c>
      <c r="U35">
        <f t="shared" si="3"/>
        <v>2.1250037944418643E-2</v>
      </c>
      <c r="V35">
        <f t="shared" si="3"/>
        <v>0.17271738218303326</v>
      </c>
    </row>
    <row r="36" spans="1:22">
      <c r="A36" s="27" t="s">
        <v>2</v>
      </c>
      <c r="B36" s="27"/>
      <c r="C36">
        <f>STDEV(C20:C25)/SQRT(COUNT(C20:C25))</f>
        <v>5.5201130140965339E-3</v>
      </c>
      <c r="D36">
        <f>STDEV(D20:D25)/SQRT(COUNT(D20:D25))</f>
        <v>2.253097952574167E-3</v>
      </c>
      <c r="E36" s="27"/>
      <c r="J36" s="27" t="s">
        <v>61</v>
      </c>
      <c r="K36" s="27">
        <v>1</v>
      </c>
      <c r="L36">
        <f t="shared" si="4"/>
        <v>3.4701485109843826E-2</v>
      </c>
      <c r="M36">
        <f t="shared" si="4"/>
        <v>0.12328289989041702</v>
      </c>
      <c r="S36" s="27" t="s">
        <v>69</v>
      </c>
      <c r="T36" s="27">
        <v>10</v>
      </c>
      <c r="U36">
        <f t="shared" si="3"/>
        <v>2.5939475802927839E-2</v>
      </c>
      <c r="V36">
        <f t="shared" si="3"/>
        <v>0.26861255317115834</v>
      </c>
    </row>
    <row r="37" spans="1:22">
      <c r="A37" s="27" t="s">
        <v>3</v>
      </c>
      <c r="B37" s="27"/>
      <c r="C37">
        <f>COUNT(C20:C25)</f>
        <v>6</v>
      </c>
      <c r="D37">
        <f>COUNT(D20:D25)</f>
        <v>6</v>
      </c>
      <c r="E37" s="27"/>
      <c r="J37" s="27" t="s">
        <v>63</v>
      </c>
      <c r="K37" s="27">
        <v>1</v>
      </c>
      <c r="L37">
        <f t="shared" si="4"/>
        <v>5.7329917392335311E-2</v>
      </c>
      <c r="M37">
        <f t="shared" si="4"/>
        <v>0.1531898149061437</v>
      </c>
    </row>
    <row r="38" spans="1:22">
      <c r="A38" s="27"/>
      <c r="B38" s="27" t="s">
        <v>51</v>
      </c>
      <c r="E38" s="27"/>
      <c r="J38" s="27" t="s">
        <v>65</v>
      </c>
      <c r="K38" s="27">
        <v>1</v>
      </c>
      <c r="L38">
        <f t="shared" si="4"/>
        <v>2.7841272867554168E-2</v>
      </c>
      <c r="M38">
        <f t="shared" si="4"/>
        <v>0.24298212852857126</v>
      </c>
      <c r="S38" s="27"/>
      <c r="T38" s="27" t="s">
        <v>51</v>
      </c>
      <c r="U38" s="27" t="s">
        <v>85</v>
      </c>
      <c r="V38" s="27" t="s">
        <v>86</v>
      </c>
    </row>
    <row r="39" spans="1:22">
      <c r="A39" s="27" t="s">
        <v>1</v>
      </c>
      <c r="B39" s="27">
        <v>10</v>
      </c>
      <c r="C39">
        <f>AVERAGE(C27:C32)</f>
        <v>2.2911229242062497E-2</v>
      </c>
      <c r="D39">
        <f>AVERAGE(D27:D32)</f>
        <v>9.8464135181318704E-2</v>
      </c>
      <c r="E39" s="27"/>
      <c r="J39" s="27" t="s">
        <v>67</v>
      </c>
      <c r="K39" s="27">
        <v>1</v>
      </c>
      <c r="L39">
        <f t="shared" si="4"/>
        <v>3.4184601049428026E-2</v>
      </c>
      <c r="M39">
        <f t="shared" si="4"/>
        <v>0.17031177422945218</v>
      </c>
      <c r="S39" s="27" t="s">
        <v>1</v>
      </c>
      <c r="T39" s="27">
        <v>1</v>
      </c>
      <c r="U39">
        <f>AVERAGE(U22:U28)</f>
        <v>2.642948686081887E-2</v>
      </c>
      <c r="V39">
        <f>AVERAGE(V22:V28)</f>
        <v>0.20091466127293867</v>
      </c>
    </row>
    <row r="40" spans="1:22">
      <c r="A40" s="27" t="s">
        <v>2</v>
      </c>
      <c r="B40" s="27"/>
      <c r="C40">
        <f>STDEV(C27:C32)/SQRT(COUNT(C27:C32))</f>
        <v>1.8836690782362967E-3</v>
      </c>
      <c r="D40">
        <f>STDEV(D27:D32)/SQRT(COUNT(D27:D32))</f>
        <v>7.6013726565326125E-3</v>
      </c>
      <c r="E40" s="27"/>
      <c r="J40" s="27" t="s">
        <v>69</v>
      </c>
      <c r="K40" s="27">
        <v>1</v>
      </c>
      <c r="L40">
        <f t="shared" si="4"/>
        <v>3.0571482379550003E-2</v>
      </c>
      <c r="M40">
        <f t="shared" si="4"/>
        <v>0.1626510033709562</v>
      </c>
      <c r="S40" s="27" t="s">
        <v>2</v>
      </c>
      <c r="T40" s="27"/>
      <c r="U40">
        <f>STDEV(U22:U28)/SQRT(COUNT(U22:U28))</f>
        <v>2.6873950551266801E-3</v>
      </c>
      <c r="V40">
        <f>STDEV(V22:V28)/SQRT(COUNT(V22:V28))</f>
        <v>1.2164606802492046E-2</v>
      </c>
    </row>
    <row r="41" spans="1:22">
      <c r="A41" s="27" t="s">
        <v>3</v>
      </c>
      <c r="B41" s="27"/>
      <c r="C41">
        <f>COUNT(C27:C32)</f>
        <v>6</v>
      </c>
      <c r="D41">
        <f>COUNT(D27:D32)</f>
        <v>6</v>
      </c>
      <c r="E41" s="27"/>
      <c r="J41" s="27" t="s">
        <v>71</v>
      </c>
      <c r="K41" s="27">
        <v>1</v>
      </c>
      <c r="L41">
        <f t="shared" si="4"/>
        <v>4.2089873562609563E-2</v>
      </c>
      <c r="M41">
        <f t="shared" si="4"/>
        <v>0.18391721322422466</v>
      </c>
      <c r="S41" s="27" t="s">
        <v>3</v>
      </c>
      <c r="T41" s="27"/>
      <c r="U41">
        <f>COUNT(U22:U28)</f>
        <v>7</v>
      </c>
      <c r="V41">
        <f>COUNT(V22:V28)</f>
        <v>7</v>
      </c>
    </row>
    <row r="42" spans="1:22">
      <c r="A42" s="27"/>
      <c r="B42" s="27"/>
      <c r="C42" s="34"/>
      <c r="D42" s="34"/>
      <c r="E42" s="27"/>
      <c r="J42" s="27" t="s">
        <v>72</v>
      </c>
      <c r="K42" s="27">
        <v>1</v>
      </c>
      <c r="L42">
        <f t="shared" si="4"/>
        <v>2.5366907457134075E-2</v>
      </c>
      <c r="M42">
        <f t="shared" si="4"/>
        <v>0.19748122728825063</v>
      </c>
      <c r="S42" s="30"/>
      <c r="T42" s="34"/>
      <c r="U42" s="34"/>
      <c r="V42" s="34"/>
    </row>
    <row r="43" spans="1:22">
      <c r="B43" s="27"/>
      <c r="E43" s="27"/>
      <c r="J43" s="27" t="s">
        <v>74</v>
      </c>
      <c r="K43" s="27">
        <v>1</v>
      </c>
      <c r="L43">
        <f t="shared" si="4"/>
        <v>2.5359141274063531E-2</v>
      </c>
      <c r="M43">
        <f t="shared" si="4"/>
        <v>0.20420159356787232</v>
      </c>
      <c r="S43" s="30"/>
      <c r="T43" s="34"/>
      <c r="U43" s="34"/>
      <c r="V43" s="34"/>
    </row>
    <row r="44" spans="1:22">
      <c r="B44" s="27"/>
      <c r="E44" s="27"/>
      <c r="J44" s="27" t="s">
        <v>76</v>
      </c>
      <c r="K44" s="27">
        <v>1</v>
      </c>
      <c r="L44">
        <f t="shared" si="4"/>
        <v>2.2688550648286371E-2</v>
      </c>
      <c r="M44">
        <f t="shared" si="4"/>
        <v>0.17099093335719726</v>
      </c>
      <c r="S44" s="27" t="s">
        <v>1</v>
      </c>
      <c r="T44" s="27">
        <v>10</v>
      </c>
      <c r="U44">
        <f>AVERAGE(U30:U36)</f>
        <v>1.9623701817500817E-2</v>
      </c>
      <c r="V44">
        <f>AVERAGE(V30:V36)</f>
        <v>0.21740766906930589</v>
      </c>
    </row>
    <row r="45" spans="1:22">
      <c r="B45" s="27"/>
      <c r="E45" s="27"/>
      <c r="J45" s="27" t="s">
        <v>78</v>
      </c>
      <c r="K45" s="27">
        <v>1</v>
      </c>
      <c r="L45">
        <f t="shared" si="4"/>
        <v>3.9380071324925901E-2</v>
      </c>
      <c r="M45">
        <f t="shared" si="4"/>
        <v>0.13218264328309118</v>
      </c>
      <c r="S45" s="27" t="s">
        <v>2</v>
      </c>
      <c r="T45" s="27"/>
      <c r="U45">
        <f>STDEV(U30:U36)/SQRT(COUNT(U30:U36))</f>
        <v>1.7801162038424011E-3</v>
      </c>
      <c r="V45">
        <f>STDEV(V30:V36)/SQRT(COUNT(V30:V36))</f>
        <v>1.2498498738206579E-2</v>
      </c>
    </row>
    <row r="46" spans="1:22">
      <c r="B46" s="27"/>
      <c r="E46" s="27"/>
      <c r="J46" s="27" t="s">
        <v>80</v>
      </c>
      <c r="K46" s="27">
        <v>1</v>
      </c>
      <c r="L46">
        <f t="shared" si="4"/>
        <v>2.7175578428188581E-2</v>
      </c>
      <c r="M46">
        <f t="shared" si="4"/>
        <v>0.26175515203348004</v>
      </c>
      <c r="S46" s="27" t="s">
        <v>3</v>
      </c>
      <c r="T46" s="27"/>
      <c r="U46">
        <f>COUNT(U30:U36)</f>
        <v>7</v>
      </c>
      <c r="V46">
        <f>COUNT(V30:V36)</f>
        <v>7</v>
      </c>
    </row>
    <row r="47" spans="1:22">
      <c r="B47" s="27"/>
      <c r="E47" s="27"/>
      <c r="K47" s="27"/>
      <c r="S47" s="27"/>
    </row>
    <row r="48" spans="1:22">
      <c r="B48" s="27"/>
      <c r="E48" s="27"/>
      <c r="J48" s="27" t="s">
        <v>57</v>
      </c>
      <c r="K48" s="27">
        <v>10</v>
      </c>
      <c r="L48">
        <f t="shared" ref="L48:M60" si="5">L17/O17*100</f>
        <v>1.9326002229364259E-2</v>
      </c>
      <c r="M48">
        <f t="shared" si="5"/>
        <v>0.17434602596184806</v>
      </c>
      <c r="S48" s="30"/>
      <c r="T48" s="34"/>
      <c r="U48" s="34"/>
      <c r="V48" s="34"/>
    </row>
    <row r="49" spans="2:13">
      <c r="B49" s="27"/>
      <c r="E49" s="27"/>
      <c r="J49" s="27" t="s">
        <v>59</v>
      </c>
      <c r="K49" s="27">
        <v>10</v>
      </c>
      <c r="L49">
        <f t="shared" si="5"/>
        <v>1.2166789245816989E-2</v>
      </c>
      <c r="M49">
        <f t="shared" si="5"/>
        <v>0.20472676432606438</v>
      </c>
    </row>
    <row r="50" spans="2:13">
      <c r="B50" s="27"/>
      <c r="E50" s="27"/>
      <c r="J50" s="27" t="s">
        <v>61</v>
      </c>
      <c r="K50" s="27">
        <v>10</v>
      </c>
      <c r="L50">
        <f t="shared" si="5"/>
        <v>1.8614238093479379E-2</v>
      </c>
      <c r="M50">
        <f t="shared" si="5"/>
        <v>0.1748347237053475</v>
      </c>
    </row>
    <row r="51" spans="2:13">
      <c r="B51" s="27"/>
      <c r="E51" s="27"/>
      <c r="J51" s="27" t="s">
        <v>63</v>
      </c>
      <c r="K51" s="27">
        <v>10</v>
      </c>
      <c r="L51">
        <f t="shared" si="5"/>
        <v>3.7098315588816884E-2</v>
      </c>
      <c r="M51">
        <f t="shared" si="5"/>
        <v>0.19413452600449096</v>
      </c>
    </row>
    <row r="52" spans="2:13">
      <c r="B52" s="27"/>
      <c r="E52" s="27"/>
      <c r="J52" s="27" t="s">
        <v>65</v>
      </c>
      <c r="K52" s="27">
        <v>10</v>
      </c>
      <c r="L52">
        <f t="shared" si="5"/>
        <v>1.0007613643057739E-2</v>
      </c>
      <c r="M52">
        <f t="shared" si="5"/>
        <v>0.23412144294443762</v>
      </c>
    </row>
    <row r="53" spans="2:13">
      <c r="B53" s="27"/>
      <c r="E53" s="27"/>
      <c r="J53" s="27" t="s">
        <v>67</v>
      </c>
      <c r="K53" s="27">
        <v>10</v>
      </c>
      <c r="L53">
        <f t="shared" si="5"/>
        <v>1.0973319017774938E-2</v>
      </c>
      <c r="M53">
        <f t="shared" si="5"/>
        <v>0.18206692647384506</v>
      </c>
    </row>
    <row r="54" spans="2:13">
      <c r="B54" s="27"/>
      <c r="E54" s="27"/>
      <c r="J54" s="27" t="s">
        <v>69</v>
      </c>
      <c r="K54" s="27">
        <v>10</v>
      </c>
      <c r="L54">
        <f t="shared" si="5"/>
        <v>1.5846410261990539E-2</v>
      </c>
      <c r="M54">
        <f t="shared" si="5"/>
        <v>0.23165945867382451</v>
      </c>
    </row>
    <row r="55" spans="2:13">
      <c r="B55" s="27"/>
      <c r="E55" s="27"/>
      <c r="J55" s="27" t="s">
        <v>71</v>
      </c>
      <c r="K55" s="27">
        <v>10</v>
      </c>
      <c r="L55">
        <f t="shared" si="5"/>
        <v>2.0374544829140577E-2</v>
      </c>
      <c r="M55">
        <f t="shared" si="5"/>
        <v>0.2893760728879099</v>
      </c>
    </row>
    <row r="56" spans="2:13">
      <c r="B56" s="27"/>
      <c r="E56" s="27"/>
      <c r="J56" s="27" t="s">
        <v>72</v>
      </c>
      <c r="K56" s="27">
        <v>10</v>
      </c>
      <c r="L56">
        <f t="shared" si="5"/>
        <v>1.5397230299046518E-2</v>
      </c>
      <c r="M56">
        <f t="shared" si="5"/>
        <v>0.22748133226942269</v>
      </c>
    </row>
    <row r="57" spans="2:13">
      <c r="B57" s="27"/>
      <c r="E57" s="27"/>
      <c r="J57" s="27" t="s">
        <v>74</v>
      </c>
      <c r="K57" s="27">
        <v>10</v>
      </c>
      <c r="L57">
        <f t="shared" si="5"/>
        <v>2.4974302796764922E-2</v>
      </c>
      <c r="M57">
        <f t="shared" si="5"/>
        <v>0.30617275289949875</v>
      </c>
    </row>
    <row r="58" spans="2:13">
      <c r="B58" s="27"/>
      <c r="E58" s="27"/>
      <c r="J58" s="27" t="s">
        <v>76</v>
      </c>
      <c r="K58" s="27">
        <v>10</v>
      </c>
      <c r="L58">
        <f t="shared" si="5"/>
        <v>1.0958381943837119E-2</v>
      </c>
      <c r="M58">
        <f t="shared" si="5"/>
        <v>0.18957766709367671</v>
      </c>
    </row>
    <row r="59" spans="2:13">
      <c r="B59" s="27"/>
      <c r="E59" s="27"/>
      <c r="J59" s="27" t="s">
        <v>78</v>
      </c>
      <c r="K59" s="27">
        <v>10</v>
      </c>
      <c r="L59">
        <f t="shared" si="5"/>
        <v>1.2453574574572074E-2</v>
      </c>
      <c r="M59">
        <f t="shared" si="5"/>
        <v>0.15296720435438146</v>
      </c>
    </row>
    <row r="60" spans="2:13">
      <c r="B60" s="27"/>
      <c r="E60" s="27"/>
      <c r="J60" s="27" t="s">
        <v>80</v>
      </c>
      <c r="K60" s="27">
        <v>10</v>
      </c>
      <c r="L60">
        <f t="shared" si="5"/>
        <v>2.5741145436826218E-2</v>
      </c>
      <c r="M60">
        <f t="shared" si="5"/>
        <v>0.26710842977442228</v>
      </c>
    </row>
    <row r="61" spans="2:13">
      <c r="B61" s="27"/>
      <c r="E61" s="27"/>
      <c r="K61" s="27"/>
    </row>
    <row r="62" spans="2:13">
      <c r="B62" s="27"/>
      <c r="E62" s="27"/>
      <c r="J62" s="27"/>
      <c r="K62" s="27" t="s">
        <v>51</v>
      </c>
      <c r="L62" s="27" t="s">
        <v>85</v>
      </c>
      <c r="M62" s="27" t="s">
        <v>86</v>
      </c>
    </row>
    <row r="63" spans="2:13">
      <c r="B63" s="27"/>
      <c r="E63" s="27"/>
      <c r="J63" s="27" t="s">
        <v>1</v>
      </c>
      <c r="K63" s="27">
        <v>1</v>
      </c>
      <c r="L63">
        <f>AVERAGE(L34:L46)</f>
        <v>3.1974873598189853E-2</v>
      </c>
      <c r="M63">
        <f>AVERAGE(M34:M46)</f>
        <v>0.17742487185555286</v>
      </c>
    </row>
    <row r="64" spans="2:13">
      <c r="B64" s="27"/>
      <c r="E64" s="27"/>
      <c r="J64" s="27" t="s">
        <v>2</v>
      </c>
      <c r="K64" s="27"/>
      <c r="L64">
        <f>STDEV(L34:L46)/SQRT(COUNT(L34:L46))</f>
        <v>2.7064235591020562E-3</v>
      </c>
      <c r="M64">
        <f>STDEV(M34:M46)/SQRT(COUNT(M34:M46))</f>
        <v>1.2102468123369155E-2</v>
      </c>
    </row>
    <row r="65" spans="2:13">
      <c r="B65" s="27"/>
      <c r="E65" s="27"/>
      <c r="J65" s="27" t="s">
        <v>3</v>
      </c>
      <c r="K65" s="27"/>
      <c r="L65">
        <f>COUNT(L34:L46)</f>
        <v>13</v>
      </c>
      <c r="M65">
        <f>COUNT(M34:M46)</f>
        <v>13</v>
      </c>
    </row>
    <row r="66" spans="2:13">
      <c r="B66" s="27"/>
      <c r="E66" s="27"/>
      <c r="J66" s="30"/>
      <c r="L66" s="34"/>
      <c r="M66" s="34"/>
    </row>
    <row r="67" spans="2:13">
      <c r="B67" s="27"/>
      <c r="E67" s="27"/>
      <c r="J67" s="27"/>
      <c r="K67" s="27" t="s">
        <v>51</v>
      </c>
    </row>
    <row r="68" spans="2:13">
      <c r="B68" s="27"/>
      <c r="E68" s="27"/>
      <c r="J68" s="27" t="s">
        <v>1</v>
      </c>
      <c r="K68" s="27">
        <v>10</v>
      </c>
      <c r="L68">
        <f>AVERAGE(L48:L60)</f>
        <v>1.7994759073883707E-2</v>
      </c>
      <c r="M68">
        <f>AVERAGE(M48:M60)</f>
        <v>0.21758256364378228</v>
      </c>
    </row>
    <row r="69" spans="2:13">
      <c r="B69" s="27"/>
      <c r="E69" s="27"/>
      <c r="J69" s="27" t="s">
        <v>2</v>
      </c>
      <c r="K69" s="27"/>
      <c r="L69">
        <f>STDEV(L48:L60)/SQRT(COUNT(L48:L60))</f>
        <v>2.1485295786548794E-3</v>
      </c>
      <c r="M69">
        <f>STDEV(M48:M60)/SQRT(COUNT(M48:M60))</f>
        <v>1.3072200285209525E-2</v>
      </c>
    </row>
    <row r="70" spans="2:13">
      <c r="B70" s="27"/>
      <c r="E70" s="27"/>
      <c r="J70" s="27" t="s">
        <v>3</v>
      </c>
      <c r="K70" s="27"/>
      <c r="L70">
        <f>COUNT(L48:L60)</f>
        <v>13</v>
      </c>
      <c r="M70">
        <f>COUNT(M48:M60)</f>
        <v>13</v>
      </c>
    </row>
    <row r="71" spans="2:13">
      <c r="B71" s="27"/>
      <c r="E71" s="27"/>
      <c r="J71" s="30"/>
      <c r="K71" s="30"/>
      <c r="L71" s="34"/>
      <c r="M71" s="34"/>
    </row>
    <row r="72" spans="2:13">
      <c r="B72" s="27"/>
      <c r="E72" s="27"/>
      <c r="J72" s="30"/>
      <c r="K72" s="34"/>
      <c r="L72" s="34"/>
      <c r="M72" s="34"/>
    </row>
    <row r="73" spans="2:13">
      <c r="B73" s="27"/>
      <c r="E73" s="27"/>
      <c r="J73" s="27"/>
      <c r="K73" s="27"/>
    </row>
    <row r="74" spans="2:13">
      <c r="B74" s="27"/>
      <c r="E74" s="27"/>
      <c r="K74" s="27"/>
    </row>
    <row r="75" spans="2:13">
      <c r="B75" s="27"/>
      <c r="E75" s="27"/>
      <c r="K75" s="27"/>
    </row>
    <row r="76" spans="2:13">
      <c r="B76" s="27"/>
      <c r="E76" s="27"/>
      <c r="K76" s="27"/>
    </row>
    <row r="77" spans="2:13">
      <c r="B77" s="27"/>
      <c r="E77" s="27"/>
      <c r="K77" s="27"/>
    </row>
    <row r="78" spans="2:13">
      <c r="B78" s="27"/>
      <c r="E78" s="27"/>
      <c r="K78" s="27"/>
    </row>
    <row r="79" spans="2:13">
      <c r="B79" s="27"/>
      <c r="E79" s="27"/>
      <c r="K79" s="27"/>
    </row>
    <row r="80" spans="2:13">
      <c r="B80" s="27"/>
      <c r="E80" s="27"/>
      <c r="K80" s="27"/>
    </row>
    <row r="81" spans="2:11">
      <c r="B81" s="27"/>
      <c r="E81" s="27"/>
      <c r="K81" s="27"/>
    </row>
    <row r="82" spans="2:11">
      <c r="B82" s="27"/>
      <c r="E82" s="27"/>
      <c r="K82" s="27"/>
    </row>
    <row r="83" spans="2:11">
      <c r="B83" s="27"/>
      <c r="E83" s="27"/>
      <c r="K83" s="27"/>
    </row>
    <row r="84" spans="2:11">
      <c r="B84" s="27"/>
      <c r="E84" s="27"/>
      <c r="K84" s="27"/>
    </row>
    <row r="85" spans="2:11">
      <c r="B85" s="27"/>
      <c r="E85" s="27"/>
      <c r="K85" s="27"/>
    </row>
    <row r="86" spans="2:11">
      <c r="B86" s="27"/>
      <c r="E86" s="27"/>
      <c r="K86" s="27"/>
    </row>
    <row r="87" spans="2:11">
      <c r="B87" s="27"/>
      <c r="E87" s="27"/>
      <c r="K87" s="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topLeftCell="A31" zoomScale="55" zoomScaleNormal="55" workbookViewId="0">
      <selection activeCell="M41" sqref="M41"/>
    </sheetView>
  </sheetViews>
  <sheetFormatPr defaultRowHeight="15"/>
  <cols>
    <col min="1" max="1" width="18.5703125" bestFit="1" customWidth="1"/>
    <col min="2" max="2" width="13.7109375" bestFit="1" customWidth="1"/>
    <col min="3" max="3" width="21.140625" bestFit="1" customWidth="1"/>
    <col min="4" max="4" width="21" bestFit="1" customWidth="1"/>
    <col min="5" max="5" width="13.7109375" bestFit="1" customWidth="1"/>
    <col min="6" max="6" width="13.7109375" customWidth="1"/>
    <col min="7" max="7" width="18.28515625" bestFit="1" customWidth="1"/>
    <col min="9" max="10" width="17.28515625" bestFit="1" customWidth="1"/>
    <col min="11" max="11" width="17.28515625" customWidth="1"/>
    <col min="12" max="12" width="27.140625" bestFit="1" customWidth="1"/>
    <col min="13" max="13" width="17.28515625" bestFit="1" customWidth="1"/>
    <col min="14" max="14" width="17.28515625" customWidth="1"/>
    <col min="15" max="15" width="23.85546875" bestFit="1" customWidth="1"/>
    <col min="17" max="17" width="18.140625" bestFit="1" customWidth="1"/>
    <col min="18" max="18" width="17.28515625" bestFit="1" customWidth="1"/>
    <col min="19" max="19" width="24" bestFit="1" customWidth="1"/>
    <col min="20" max="20" width="23.140625" bestFit="1" customWidth="1"/>
    <col min="21" max="21" width="33" bestFit="1" customWidth="1"/>
    <col min="22" max="22" width="17.28515625" bestFit="1" customWidth="1"/>
    <col min="23" max="23" width="20" bestFit="1" customWidth="1"/>
    <col min="24" max="24" width="29.7109375" bestFit="1" customWidth="1"/>
  </cols>
  <sheetData>
    <row r="1" spans="1:24">
      <c r="A1" s="28" t="s">
        <v>46</v>
      </c>
      <c r="B1" s="27" t="s">
        <v>47</v>
      </c>
      <c r="C1" s="27"/>
      <c r="D1" s="27"/>
      <c r="E1" s="27" t="s">
        <v>48</v>
      </c>
      <c r="F1" s="27"/>
      <c r="G1" s="27"/>
      <c r="I1" s="29" t="s">
        <v>49</v>
      </c>
      <c r="J1" s="27" t="s">
        <v>47</v>
      </c>
      <c r="K1" s="27"/>
      <c r="L1" s="27"/>
      <c r="M1" s="27" t="s">
        <v>48</v>
      </c>
      <c r="N1" s="27"/>
      <c r="O1" s="27"/>
      <c r="Q1" s="30" t="s">
        <v>50</v>
      </c>
      <c r="R1" s="27" t="s">
        <v>47</v>
      </c>
      <c r="S1" s="27"/>
      <c r="T1" s="27"/>
      <c r="U1" s="27"/>
      <c r="V1" s="27" t="s">
        <v>48</v>
      </c>
      <c r="W1" s="27"/>
      <c r="X1" s="27"/>
    </row>
    <row r="2" spans="1:24">
      <c r="A2" s="27"/>
      <c r="B2" s="27" t="s">
        <v>51</v>
      </c>
      <c r="C2" s="27" t="s">
        <v>87</v>
      </c>
      <c r="D2" s="27" t="s">
        <v>52</v>
      </c>
      <c r="E2" s="27" t="s">
        <v>51</v>
      </c>
      <c r="F2" s="27" t="s">
        <v>87</v>
      </c>
      <c r="G2" s="27" t="s">
        <v>54</v>
      </c>
      <c r="I2" s="27"/>
      <c r="J2" s="27" t="s">
        <v>51</v>
      </c>
      <c r="K2" s="27" t="s">
        <v>87</v>
      </c>
      <c r="L2" s="27" t="s">
        <v>52</v>
      </c>
      <c r="M2" s="27" t="s">
        <v>51</v>
      </c>
      <c r="N2" s="27" t="s">
        <v>87</v>
      </c>
      <c r="O2" s="27" t="s">
        <v>54</v>
      </c>
      <c r="Q2" s="27"/>
      <c r="R2" s="27" t="s">
        <v>51</v>
      </c>
      <c r="S2" s="27" t="s">
        <v>87</v>
      </c>
      <c r="T2" s="27" t="s">
        <v>52</v>
      </c>
      <c r="U2" s="27" t="s">
        <v>51</v>
      </c>
      <c r="V2" s="27" t="s">
        <v>87</v>
      </c>
      <c r="W2" s="27" t="s">
        <v>54</v>
      </c>
    </row>
    <row r="3" spans="1:24">
      <c r="A3" s="27" t="s">
        <v>57</v>
      </c>
      <c r="B3">
        <v>1</v>
      </c>
      <c r="C3">
        <v>0</v>
      </c>
      <c r="D3">
        <v>0.49300823619060008</v>
      </c>
      <c r="E3">
        <v>1</v>
      </c>
      <c r="F3">
        <v>0</v>
      </c>
      <c r="G3">
        <v>442.61462921510395</v>
      </c>
      <c r="I3" s="27" t="s">
        <v>57</v>
      </c>
      <c r="J3">
        <v>1</v>
      </c>
      <c r="K3">
        <v>0</v>
      </c>
      <c r="L3">
        <v>0.20610562265625001</v>
      </c>
      <c r="M3">
        <v>1</v>
      </c>
      <c r="N3">
        <v>0</v>
      </c>
      <c r="O3">
        <v>602.33798309437498</v>
      </c>
      <c r="R3">
        <v>1</v>
      </c>
      <c r="S3">
        <v>0</v>
      </c>
      <c r="T3">
        <v>0.25248575909624993</v>
      </c>
      <c r="U3">
        <v>1</v>
      </c>
      <c r="V3">
        <v>0</v>
      </c>
      <c r="W3">
        <v>857.92044479750007</v>
      </c>
    </row>
    <row r="4" spans="1:24">
      <c r="A4" s="27" t="s">
        <v>59</v>
      </c>
      <c r="B4">
        <v>1</v>
      </c>
      <c r="C4">
        <v>0</v>
      </c>
      <c r="D4">
        <v>0.42068059214241599</v>
      </c>
      <c r="E4">
        <v>1</v>
      </c>
      <c r="F4">
        <v>0</v>
      </c>
      <c r="G4">
        <v>488.30033987126399</v>
      </c>
      <c r="I4" s="27" t="s">
        <v>59</v>
      </c>
      <c r="J4">
        <v>1</v>
      </c>
      <c r="K4">
        <v>0</v>
      </c>
      <c r="L4">
        <v>0.40494949766625021</v>
      </c>
      <c r="M4">
        <v>1</v>
      </c>
      <c r="N4">
        <v>0</v>
      </c>
      <c r="O4">
        <v>694.45435390049374</v>
      </c>
      <c r="R4">
        <v>1</v>
      </c>
      <c r="S4">
        <v>0</v>
      </c>
      <c r="T4">
        <v>0.13557102200531243</v>
      </c>
      <c r="U4">
        <v>1</v>
      </c>
      <c r="V4">
        <v>0</v>
      </c>
      <c r="W4">
        <v>794.8287316247438</v>
      </c>
    </row>
    <row r="5" spans="1:24">
      <c r="A5" s="27" t="s">
        <v>61</v>
      </c>
      <c r="B5">
        <v>1</v>
      </c>
      <c r="C5">
        <v>0</v>
      </c>
      <c r="D5">
        <v>0.45721788924057605</v>
      </c>
      <c r="E5">
        <v>1</v>
      </c>
      <c r="F5">
        <v>0</v>
      </c>
      <c r="G5">
        <v>445.55824169160007</v>
      </c>
      <c r="I5" s="27" t="s">
        <v>61</v>
      </c>
      <c r="J5">
        <v>1</v>
      </c>
      <c r="K5">
        <v>0</v>
      </c>
      <c r="L5">
        <v>0.39755902479281252</v>
      </c>
      <c r="M5">
        <v>1</v>
      </c>
      <c r="N5">
        <v>0</v>
      </c>
      <c r="O5">
        <v>714.84019892274375</v>
      </c>
      <c r="R5">
        <v>1</v>
      </c>
      <c r="S5">
        <v>0</v>
      </c>
      <c r="T5">
        <v>0.30788720400000008</v>
      </c>
      <c r="U5">
        <v>1</v>
      </c>
      <c r="V5">
        <v>0</v>
      </c>
      <c r="W5">
        <v>1060.6407592896937</v>
      </c>
    </row>
    <row r="6" spans="1:24">
      <c r="A6" s="27" t="s">
        <v>63</v>
      </c>
      <c r="B6">
        <v>1</v>
      </c>
      <c r="C6">
        <v>0</v>
      </c>
      <c r="D6">
        <v>0.286948012586136</v>
      </c>
      <c r="E6">
        <v>1</v>
      </c>
      <c r="F6">
        <v>0</v>
      </c>
      <c r="G6">
        <v>683.92608592142403</v>
      </c>
      <c r="I6" s="27" t="s">
        <v>63</v>
      </c>
      <c r="J6">
        <v>1</v>
      </c>
      <c r="K6">
        <v>0</v>
      </c>
      <c r="L6">
        <v>0.29473391683031253</v>
      </c>
      <c r="M6">
        <v>1</v>
      </c>
      <c r="N6">
        <v>0</v>
      </c>
      <c r="O6">
        <v>660.9283920071</v>
      </c>
      <c r="R6">
        <v>1</v>
      </c>
      <c r="S6">
        <v>0</v>
      </c>
      <c r="T6">
        <v>0.18156796178531248</v>
      </c>
      <c r="U6">
        <v>1</v>
      </c>
      <c r="V6">
        <v>0</v>
      </c>
      <c r="W6">
        <v>861.03546631994391</v>
      </c>
    </row>
    <row r="7" spans="1:24">
      <c r="A7" s="27" t="s">
        <v>65</v>
      </c>
      <c r="B7">
        <v>1</v>
      </c>
      <c r="C7">
        <v>0</v>
      </c>
      <c r="D7">
        <v>0.41406440860749605</v>
      </c>
      <c r="E7">
        <v>1</v>
      </c>
      <c r="F7">
        <v>0</v>
      </c>
      <c r="G7">
        <v>640.37719819760002</v>
      </c>
      <c r="I7" s="27" t="s">
        <v>65</v>
      </c>
      <c r="J7">
        <v>1</v>
      </c>
      <c r="K7">
        <v>0</v>
      </c>
      <c r="L7">
        <v>0.34159109401031257</v>
      </c>
      <c r="M7">
        <v>1</v>
      </c>
      <c r="N7">
        <v>0</v>
      </c>
      <c r="O7">
        <v>672.08839809324377</v>
      </c>
      <c r="R7">
        <v>1</v>
      </c>
      <c r="S7">
        <v>0</v>
      </c>
      <c r="T7">
        <v>0.15997573709624999</v>
      </c>
      <c r="U7">
        <v>1</v>
      </c>
      <c r="V7">
        <v>0</v>
      </c>
      <c r="W7">
        <v>843.39873910477513</v>
      </c>
    </row>
    <row r="8" spans="1:24">
      <c r="A8" s="27" t="s">
        <v>67</v>
      </c>
      <c r="B8">
        <v>1</v>
      </c>
      <c r="C8">
        <v>0</v>
      </c>
      <c r="D8">
        <v>0.251794738485</v>
      </c>
      <c r="E8">
        <v>1</v>
      </c>
      <c r="F8">
        <v>0</v>
      </c>
      <c r="G8">
        <v>504.46701617385594</v>
      </c>
      <c r="I8" s="27" t="s">
        <v>67</v>
      </c>
      <c r="J8">
        <v>1</v>
      </c>
      <c r="K8">
        <v>0</v>
      </c>
      <c r="L8">
        <v>0.46429322771624987</v>
      </c>
      <c r="M8">
        <v>1</v>
      </c>
      <c r="N8">
        <v>0</v>
      </c>
      <c r="O8">
        <v>724.03034610937482</v>
      </c>
      <c r="R8">
        <v>1</v>
      </c>
      <c r="S8">
        <v>0</v>
      </c>
      <c r="T8">
        <v>0.19888133200781247</v>
      </c>
      <c r="U8">
        <v>1</v>
      </c>
      <c r="V8">
        <v>0</v>
      </c>
      <c r="W8">
        <v>883.91376326859381</v>
      </c>
    </row>
    <row r="9" spans="1:24">
      <c r="A9" s="27" t="s">
        <v>69</v>
      </c>
      <c r="B9">
        <v>1</v>
      </c>
      <c r="C9">
        <v>0</v>
      </c>
      <c r="D9">
        <v>0.32868639500133595</v>
      </c>
      <c r="E9">
        <v>1</v>
      </c>
      <c r="F9">
        <v>0</v>
      </c>
      <c r="G9">
        <v>518.04806139689595</v>
      </c>
      <c r="I9" s="27" t="s">
        <v>69</v>
      </c>
      <c r="J9">
        <v>1</v>
      </c>
      <c r="K9">
        <v>0</v>
      </c>
      <c r="L9">
        <v>0.15853821053531211</v>
      </c>
      <c r="M9">
        <v>1</v>
      </c>
      <c r="N9">
        <v>0</v>
      </c>
      <c r="O9">
        <v>811.33181376734365</v>
      </c>
      <c r="R9">
        <v>1</v>
      </c>
      <c r="S9">
        <v>0</v>
      </c>
      <c r="T9">
        <v>0.16087756108053369</v>
      </c>
      <c r="U9">
        <v>1</v>
      </c>
      <c r="V9">
        <v>0</v>
      </c>
      <c r="W9">
        <v>693.60597995453122</v>
      </c>
    </row>
    <row r="10" spans="1:24">
      <c r="A10" s="27" t="s">
        <v>71</v>
      </c>
      <c r="B10">
        <v>1</v>
      </c>
      <c r="C10">
        <v>0</v>
      </c>
      <c r="D10">
        <v>0.51365388737039996</v>
      </c>
      <c r="E10">
        <v>1</v>
      </c>
      <c r="F10">
        <v>0</v>
      </c>
      <c r="G10">
        <v>687.99581943999999</v>
      </c>
      <c r="I10" s="27" t="s">
        <v>71</v>
      </c>
      <c r="J10">
        <v>1</v>
      </c>
      <c r="K10">
        <v>0</v>
      </c>
      <c r="L10">
        <v>0.20679060861013493</v>
      </c>
      <c r="M10">
        <v>1</v>
      </c>
      <c r="N10">
        <v>0</v>
      </c>
      <c r="O10">
        <v>616.0518565736312</v>
      </c>
      <c r="R10">
        <v>1</v>
      </c>
      <c r="S10">
        <v>0</v>
      </c>
      <c r="T10">
        <v>0.10156611962523376</v>
      </c>
      <c r="U10">
        <v>1</v>
      </c>
      <c r="V10">
        <v>0</v>
      </c>
      <c r="W10">
        <v>599.4442501851812</v>
      </c>
    </row>
    <row r="11" spans="1:24">
      <c r="A11" s="27" t="s">
        <v>72</v>
      </c>
      <c r="B11">
        <v>1</v>
      </c>
      <c r="C11">
        <v>0</v>
      </c>
      <c r="D11">
        <v>0.46802969761440011</v>
      </c>
      <c r="E11">
        <v>1</v>
      </c>
      <c r="F11">
        <v>0</v>
      </c>
      <c r="G11">
        <v>966.08928734606388</v>
      </c>
      <c r="I11" s="27" t="s">
        <v>72</v>
      </c>
      <c r="J11">
        <v>1</v>
      </c>
      <c r="K11">
        <v>0</v>
      </c>
      <c r="L11">
        <v>0.26725233462336001</v>
      </c>
      <c r="M11">
        <v>1</v>
      </c>
      <c r="N11">
        <v>0</v>
      </c>
      <c r="O11">
        <v>741.19307578238124</v>
      </c>
      <c r="R11">
        <v>1</v>
      </c>
      <c r="S11">
        <v>0</v>
      </c>
      <c r="T11">
        <v>8.8474220896083741E-2</v>
      </c>
      <c r="U11">
        <v>1</v>
      </c>
      <c r="V11">
        <v>0</v>
      </c>
      <c r="W11">
        <v>742.73376232493104</v>
      </c>
    </row>
    <row r="12" spans="1:24">
      <c r="I12" s="27" t="s">
        <v>74</v>
      </c>
      <c r="J12">
        <v>1</v>
      </c>
      <c r="K12">
        <v>0</v>
      </c>
      <c r="L12">
        <v>0.30452169546615371</v>
      </c>
      <c r="M12">
        <v>1</v>
      </c>
      <c r="N12">
        <v>0</v>
      </c>
      <c r="O12">
        <v>758.1599428401812</v>
      </c>
      <c r="R12">
        <v>1</v>
      </c>
      <c r="S12">
        <v>0</v>
      </c>
      <c r="T12">
        <v>0.28822879906833376</v>
      </c>
      <c r="U12">
        <v>1</v>
      </c>
      <c r="V12">
        <v>0</v>
      </c>
      <c r="W12">
        <v>738.11275624763107</v>
      </c>
    </row>
    <row r="13" spans="1:24">
      <c r="A13" s="27" t="s">
        <v>57</v>
      </c>
      <c r="B13">
        <v>1</v>
      </c>
      <c r="C13">
        <v>100</v>
      </c>
      <c r="D13">
        <v>1.940446140816624</v>
      </c>
      <c r="E13">
        <v>1</v>
      </c>
      <c r="F13">
        <v>100</v>
      </c>
      <c r="G13">
        <v>521.80019121921589</v>
      </c>
      <c r="I13" s="27" t="s">
        <v>76</v>
      </c>
      <c r="J13">
        <v>1</v>
      </c>
      <c r="K13">
        <v>0</v>
      </c>
      <c r="L13">
        <v>0.19410970332528368</v>
      </c>
      <c r="M13">
        <v>1</v>
      </c>
      <c r="N13">
        <v>0</v>
      </c>
      <c r="O13">
        <v>613.78468079312495</v>
      </c>
      <c r="R13">
        <v>1</v>
      </c>
      <c r="S13">
        <v>0</v>
      </c>
      <c r="T13">
        <v>0.23022613316475365</v>
      </c>
      <c r="U13">
        <v>1</v>
      </c>
      <c r="V13">
        <v>0</v>
      </c>
      <c r="W13">
        <v>732.72557720252507</v>
      </c>
    </row>
    <row r="14" spans="1:24">
      <c r="A14" s="27" t="s">
        <v>59</v>
      </c>
      <c r="B14">
        <v>1</v>
      </c>
      <c r="C14">
        <v>100</v>
      </c>
      <c r="D14">
        <v>1.3709860783671843</v>
      </c>
      <c r="E14">
        <v>1</v>
      </c>
      <c r="F14">
        <v>100</v>
      </c>
      <c r="G14">
        <v>400.33566500839999</v>
      </c>
      <c r="I14" s="27" t="s">
        <v>78</v>
      </c>
      <c r="J14">
        <v>1</v>
      </c>
      <c r="K14">
        <v>0</v>
      </c>
      <c r="L14">
        <v>0.43305635452537489</v>
      </c>
      <c r="M14">
        <v>1</v>
      </c>
      <c r="N14">
        <v>0</v>
      </c>
      <c r="O14">
        <v>954.74448948812483</v>
      </c>
    </row>
    <row r="15" spans="1:24">
      <c r="A15" s="27" t="s">
        <v>61</v>
      </c>
      <c r="B15">
        <v>1</v>
      </c>
      <c r="C15">
        <v>100</v>
      </c>
      <c r="D15">
        <v>1.6299498636977758</v>
      </c>
      <c r="E15">
        <v>1</v>
      </c>
      <c r="F15">
        <v>100</v>
      </c>
      <c r="G15">
        <v>568.10860078321593</v>
      </c>
      <c r="I15" s="27" t="s">
        <v>80</v>
      </c>
      <c r="J15">
        <v>1</v>
      </c>
      <c r="K15">
        <v>0</v>
      </c>
      <c r="L15">
        <v>0.30792187666925996</v>
      </c>
      <c r="M15">
        <v>1</v>
      </c>
      <c r="N15">
        <v>0</v>
      </c>
      <c r="O15">
        <v>831.91388518652514</v>
      </c>
      <c r="R15">
        <v>1</v>
      </c>
      <c r="S15">
        <v>100</v>
      </c>
      <c r="T15">
        <v>2.13750856304625</v>
      </c>
      <c r="U15">
        <v>1</v>
      </c>
      <c r="V15">
        <v>100</v>
      </c>
      <c r="W15">
        <v>857.92044479750007</v>
      </c>
    </row>
    <row r="16" spans="1:24">
      <c r="A16" s="27" t="s">
        <v>63</v>
      </c>
      <c r="B16">
        <v>1</v>
      </c>
      <c r="C16">
        <v>100</v>
      </c>
      <c r="D16">
        <v>1.6565817619626002</v>
      </c>
      <c r="E16">
        <v>1</v>
      </c>
      <c r="F16">
        <v>100</v>
      </c>
      <c r="G16">
        <v>738.17321948566382</v>
      </c>
      <c r="I16" s="27" t="s">
        <v>88</v>
      </c>
      <c r="J16">
        <v>1</v>
      </c>
      <c r="K16">
        <v>0</v>
      </c>
      <c r="L16">
        <v>0.28484027343901502</v>
      </c>
      <c r="M16">
        <v>1</v>
      </c>
      <c r="N16">
        <v>0</v>
      </c>
      <c r="O16">
        <v>830.35300559559983</v>
      </c>
      <c r="R16">
        <v>1</v>
      </c>
      <c r="S16">
        <v>100</v>
      </c>
      <c r="T16">
        <v>1.6443731967478123</v>
      </c>
      <c r="U16">
        <v>1</v>
      </c>
      <c r="V16">
        <v>100</v>
      </c>
      <c r="W16">
        <v>794.8287316247438</v>
      </c>
    </row>
    <row r="17" spans="1:23">
      <c r="A17" s="27" t="s">
        <v>65</v>
      </c>
      <c r="B17">
        <v>1</v>
      </c>
      <c r="C17">
        <v>100</v>
      </c>
      <c r="D17">
        <v>1.523716520139744</v>
      </c>
      <c r="E17">
        <v>1</v>
      </c>
      <c r="F17">
        <v>100</v>
      </c>
      <c r="G17">
        <v>761.76528741830396</v>
      </c>
      <c r="R17">
        <v>1</v>
      </c>
      <c r="S17">
        <v>100</v>
      </c>
      <c r="T17">
        <v>2.6655614168053123</v>
      </c>
      <c r="U17">
        <v>1</v>
      </c>
      <c r="V17">
        <v>100</v>
      </c>
      <c r="W17">
        <v>1060.6407592896937</v>
      </c>
    </row>
    <row r="18" spans="1:23">
      <c r="A18" s="27" t="s">
        <v>67</v>
      </c>
      <c r="B18">
        <v>1</v>
      </c>
      <c r="C18">
        <v>100</v>
      </c>
      <c r="D18">
        <v>1.8561929628786</v>
      </c>
      <c r="E18">
        <v>1</v>
      </c>
      <c r="F18">
        <v>100</v>
      </c>
      <c r="G18">
        <v>570.90839950999998</v>
      </c>
      <c r="I18" s="27" t="s">
        <v>57</v>
      </c>
      <c r="J18">
        <v>1</v>
      </c>
      <c r="K18">
        <v>100</v>
      </c>
      <c r="L18">
        <v>1.5131238770662496</v>
      </c>
      <c r="M18">
        <v>1</v>
      </c>
      <c r="N18">
        <v>100</v>
      </c>
      <c r="O18">
        <v>602.33798309437498</v>
      </c>
      <c r="R18">
        <v>1</v>
      </c>
      <c r="S18">
        <v>100</v>
      </c>
      <c r="T18">
        <v>1.5114722686978126</v>
      </c>
      <c r="U18">
        <v>1</v>
      </c>
      <c r="V18">
        <v>100</v>
      </c>
      <c r="W18">
        <v>861.03546631994391</v>
      </c>
    </row>
    <row r="19" spans="1:23">
      <c r="A19" s="27" t="s">
        <v>69</v>
      </c>
      <c r="B19">
        <v>1</v>
      </c>
      <c r="C19">
        <v>100</v>
      </c>
      <c r="D19">
        <v>1.847370137642544</v>
      </c>
      <c r="E19">
        <v>1</v>
      </c>
      <c r="F19">
        <v>100</v>
      </c>
      <c r="G19">
        <v>422.14956480801601</v>
      </c>
      <c r="I19" s="27" t="s">
        <v>59</v>
      </c>
      <c r="J19">
        <v>1</v>
      </c>
      <c r="K19">
        <v>100</v>
      </c>
      <c r="L19">
        <v>2.2038682593749996</v>
      </c>
      <c r="M19">
        <v>1</v>
      </c>
      <c r="N19">
        <v>100</v>
      </c>
      <c r="O19">
        <v>694.45435390049374</v>
      </c>
      <c r="R19">
        <v>1</v>
      </c>
      <c r="S19">
        <v>100</v>
      </c>
      <c r="T19">
        <v>1.1476705119178123</v>
      </c>
      <c r="U19">
        <v>1</v>
      </c>
      <c r="V19">
        <v>100</v>
      </c>
      <c r="W19">
        <v>843.39873910477513</v>
      </c>
    </row>
    <row r="20" spans="1:23">
      <c r="A20" s="27" t="s">
        <v>71</v>
      </c>
      <c r="B20">
        <v>1</v>
      </c>
      <c r="C20">
        <v>100</v>
      </c>
      <c r="D20">
        <v>1.7827021825160161</v>
      </c>
      <c r="E20">
        <v>1</v>
      </c>
      <c r="F20">
        <v>100</v>
      </c>
      <c r="G20">
        <v>687.625534532144</v>
      </c>
      <c r="I20" s="27" t="s">
        <v>61</v>
      </c>
      <c r="J20">
        <v>1</v>
      </c>
      <c r="K20">
        <v>100</v>
      </c>
      <c r="L20">
        <v>2.6220898718203132</v>
      </c>
      <c r="M20">
        <v>1</v>
      </c>
      <c r="N20">
        <v>100</v>
      </c>
      <c r="O20">
        <v>714.84019892274375</v>
      </c>
      <c r="R20">
        <v>1</v>
      </c>
      <c r="S20">
        <v>100</v>
      </c>
      <c r="T20">
        <v>1.197286996875</v>
      </c>
      <c r="U20">
        <v>1</v>
      </c>
      <c r="V20">
        <v>100</v>
      </c>
      <c r="W20">
        <v>883.91376326859381</v>
      </c>
    </row>
    <row r="21" spans="1:23">
      <c r="A21" s="27" t="s">
        <v>72</v>
      </c>
      <c r="B21">
        <v>1</v>
      </c>
      <c r="C21">
        <v>100</v>
      </c>
      <c r="D21">
        <v>1.6331893095662158</v>
      </c>
      <c r="E21">
        <v>1</v>
      </c>
      <c r="F21">
        <v>100</v>
      </c>
      <c r="G21">
        <v>712.57132216566401</v>
      </c>
      <c r="I21" s="27" t="s">
        <v>63</v>
      </c>
      <c r="J21">
        <v>1</v>
      </c>
      <c r="K21">
        <v>100</v>
      </c>
      <c r="L21">
        <v>1.7568812010000003</v>
      </c>
      <c r="M21">
        <v>1</v>
      </c>
      <c r="N21">
        <v>100</v>
      </c>
      <c r="O21">
        <v>660.9283920071</v>
      </c>
      <c r="R21">
        <v>1</v>
      </c>
      <c r="S21">
        <v>100</v>
      </c>
      <c r="T21">
        <v>1.6370356125123036</v>
      </c>
      <c r="U21">
        <v>1</v>
      </c>
      <c r="V21">
        <v>100</v>
      </c>
      <c r="W21">
        <v>693.60597995453122</v>
      </c>
    </row>
    <row r="22" spans="1:23">
      <c r="I22" s="27" t="s">
        <v>65</v>
      </c>
      <c r="J22">
        <v>1</v>
      </c>
      <c r="K22">
        <v>100</v>
      </c>
      <c r="L22">
        <v>1.3182983126953125</v>
      </c>
      <c r="M22">
        <v>1</v>
      </c>
      <c r="N22">
        <v>100</v>
      </c>
      <c r="O22">
        <v>672.08839809324377</v>
      </c>
      <c r="R22">
        <v>1</v>
      </c>
      <c r="S22">
        <v>100</v>
      </c>
      <c r="T22">
        <v>1.1960760380628146</v>
      </c>
      <c r="U22">
        <v>1</v>
      </c>
      <c r="V22">
        <v>100</v>
      </c>
      <c r="W22">
        <v>599.4442501851812</v>
      </c>
    </row>
    <row r="23" spans="1:23">
      <c r="A23" s="27"/>
      <c r="B23" s="27" t="s">
        <v>83</v>
      </c>
      <c r="I23" s="27" t="s">
        <v>67</v>
      </c>
      <c r="J23">
        <v>1</v>
      </c>
      <c r="K23">
        <v>100</v>
      </c>
      <c r="L23">
        <v>1.84835770181625</v>
      </c>
      <c r="M23">
        <v>1</v>
      </c>
      <c r="N23">
        <v>100</v>
      </c>
      <c r="O23">
        <v>724.03034610937482</v>
      </c>
      <c r="R23">
        <v>1</v>
      </c>
      <c r="S23">
        <v>100</v>
      </c>
      <c r="T23">
        <v>1.7964247951063834</v>
      </c>
      <c r="U23">
        <v>1</v>
      </c>
      <c r="V23">
        <v>100</v>
      </c>
      <c r="W23">
        <v>742.73376232493104</v>
      </c>
    </row>
    <row r="24" spans="1:23">
      <c r="A24" s="27"/>
      <c r="B24" s="31"/>
      <c r="C24" s="32"/>
      <c r="I24" s="27" t="s">
        <v>69</v>
      </c>
      <c r="J24">
        <v>1</v>
      </c>
      <c r="K24">
        <v>100</v>
      </c>
      <c r="L24">
        <v>2.1305438602462501</v>
      </c>
      <c r="M24">
        <v>1</v>
      </c>
      <c r="N24">
        <v>100</v>
      </c>
      <c r="O24">
        <v>811.33181376734365</v>
      </c>
      <c r="R24">
        <v>1</v>
      </c>
      <c r="S24">
        <v>100</v>
      </c>
      <c r="T24">
        <v>1.7638090439133749</v>
      </c>
      <c r="U24">
        <v>1</v>
      </c>
      <c r="V24">
        <v>100</v>
      </c>
      <c r="W24">
        <v>738.11275624763107</v>
      </c>
    </row>
    <row r="25" spans="1:23">
      <c r="A25" s="27"/>
      <c r="B25" s="27" t="s">
        <v>51</v>
      </c>
      <c r="C25" s="27" t="s">
        <v>87</v>
      </c>
      <c r="D25" s="27" t="s">
        <v>85</v>
      </c>
      <c r="I25" s="27" t="s">
        <v>71</v>
      </c>
      <c r="J25">
        <v>1</v>
      </c>
      <c r="K25">
        <v>100</v>
      </c>
      <c r="L25">
        <v>1.5861991268145934</v>
      </c>
      <c r="M25">
        <v>1</v>
      </c>
      <c r="N25">
        <v>100</v>
      </c>
      <c r="O25">
        <v>616.0518565736312</v>
      </c>
      <c r="R25">
        <v>1</v>
      </c>
      <c r="S25">
        <v>100</v>
      </c>
      <c r="T25">
        <v>1.4870682638490036</v>
      </c>
      <c r="U25">
        <v>1</v>
      </c>
      <c r="V25">
        <v>100</v>
      </c>
      <c r="W25">
        <v>732.72557720252507</v>
      </c>
    </row>
    <row r="26" spans="1:23">
      <c r="A26" s="27" t="s">
        <v>57</v>
      </c>
      <c r="B26" s="27">
        <v>1</v>
      </c>
      <c r="C26">
        <v>0</v>
      </c>
      <c r="D26">
        <f t="shared" ref="D26:D34" si="0">D3/G3*100</f>
        <v>0.11138543637042905</v>
      </c>
      <c r="I26" s="27" t="s">
        <v>72</v>
      </c>
      <c r="J26">
        <v>1</v>
      </c>
      <c r="K26">
        <v>100</v>
      </c>
      <c r="L26">
        <v>1.898395363965375</v>
      </c>
      <c r="M26">
        <v>1</v>
      </c>
      <c r="N26">
        <v>100</v>
      </c>
      <c r="O26">
        <v>741.19307578238124</v>
      </c>
    </row>
    <row r="27" spans="1:23">
      <c r="A27" s="27" t="s">
        <v>59</v>
      </c>
      <c r="B27" s="27">
        <v>1</v>
      </c>
      <c r="C27">
        <v>0</v>
      </c>
      <c r="D27">
        <f t="shared" si="0"/>
        <v>8.6152017066653014E-2</v>
      </c>
      <c r="I27" s="27" t="s">
        <v>74</v>
      </c>
      <c r="J27">
        <v>1</v>
      </c>
      <c r="K27">
        <v>100</v>
      </c>
      <c r="L27">
        <v>2.0324584879365037</v>
      </c>
      <c r="M27">
        <v>1</v>
      </c>
      <c r="N27">
        <v>100</v>
      </c>
      <c r="O27">
        <v>758.1599428401812</v>
      </c>
      <c r="S27" s="69" t="s">
        <v>83</v>
      </c>
      <c r="T27" s="69"/>
      <c r="U27" s="69"/>
    </row>
    <row r="28" spans="1:23">
      <c r="A28" s="27" t="s">
        <v>61</v>
      </c>
      <c r="B28" s="27">
        <v>1</v>
      </c>
      <c r="C28">
        <v>0</v>
      </c>
      <c r="D28">
        <f t="shared" si="0"/>
        <v>0.10261686272589395</v>
      </c>
      <c r="I28" s="27" t="s">
        <v>76</v>
      </c>
      <c r="J28">
        <v>1</v>
      </c>
      <c r="K28">
        <v>100</v>
      </c>
      <c r="L28">
        <v>1.3477549318191335</v>
      </c>
      <c r="M28">
        <v>1</v>
      </c>
      <c r="N28">
        <v>100</v>
      </c>
      <c r="O28">
        <v>613.78468079312495</v>
      </c>
      <c r="S28" s="35"/>
      <c r="T28" s="86"/>
      <c r="U28" s="69"/>
    </row>
    <row r="29" spans="1:23">
      <c r="A29" s="27" t="s">
        <v>63</v>
      </c>
      <c r="B29" s="27">
        <v>1</v>
      </c>
      <c r="C29">
        <v>0</v>
      </c>
      <c r="D29">
        <f t="shared" si="0"/>
        <v>4.1955997657194689E-2</v>
      </c>
      <c r="I29" s="27" t="s">
        <v>78</v>
      </c>
      <c r="J29">
        <v>1</v>
      </c>
      <c r="K29">
        <v>100</v>
      </c>
      <c r="L29">
        <v>1.9281104293770939</v>
      </c>
      <c r="M29">
        <v>1</v>
      </c>
      <c r="N29">
        <v>100</v>
      </c>
      <c r="O29">
        <v>954.74448948812483</v>
      </c>
      <c r="S29" s="35"/>
      <c r="T29" s="70" t="s">
        <v>89</v>
      </c>
      <c r="U29" s="69"/>
    </row>
    <row r="30" spans="1:23">
      <c r="A30" s="27" t="s">
        <v>65</v>
      </c>
      <c r="B30" s="27">
        <v>1</v>
      </c>
      <c r="C30">
        <v>0</v>
      </c>
      <c r="D30">
        <f t="shared" si="0"/>
        <v>6.4659455360515344E-2</v>
      </c>
      <c r="I30" s="27" t="s">
        <v>80</v>
      </c>
      <c r="J30">
        <v>1</v>
      </c>
      <c r="K30">
        <v>100</v>
      </c>
      <c r="L30">
        <v>1.6477340624853749</v>
      </c>
      <c r="M30">
        <v>1</v>
      </c>
      <c r="N30">
        <v>100</v>
      </c>
      <c r="O30">
        <v>831.91388518652514</v>
      </c>
      <c r="R30">
        <v>1</v>
      </c>
      <c r="S30">
        <v>0</v>
      </c>
      <c r="T30">
        <f t="shared" ref="T30:T40" si="1">T3/W3*100</f>
        <v>2.9429973446529256E-2</v>
      </c>
    </row>
    <row r="31" spans="1:23">
      <c r="A31" s="27" t="s">
        <v>67</v>
      </c>
      <c r="B31" s="27">
        <v>1</v>
      </c>
      <c r="C31">
        <v>0</v>
      </c>
      <c r="D31">
        <f t="shared" si="0"/>
        <v>4.9913023133750976E-2</v>
      </c>
      <c r="I31" s="27" t="s">
        <v>88</v>
      </c>
      <c r="J31">
        <v>1</v>
      </c>
      <c r="K31">
        <v>100</v>
      </c>
      <c r="L31">
        <v>1.7006014190316152</v>
      </c>
      <c r="M31">
        <v>1</v>
      </c>
      <c r="N31">
        <v>100</v>
      </c>
      <c r="O31">
        <v>830.35300559559983</v>
      </c>
      <c r="R31">
        <v>1</v>
      </c>
      <c r="S31">
        <v>0</v>
      </c>
      <c r="T31">
        <f t="shared" si="1"/>
        <v>1.7056633286039603E-2</v>
      </c>
    </row>
    <row r="32" spans="1:23">
      <c r="A32" s="27" t="s">
        <v>69</v>
      </c>
      <c r="B32" s="27">
        <v>1</v>
      </c>
      <c r="C32">
        <v>0</v>
      </c>
      <c r="D32">
        <f t="shared" si="0"/>
        <v>6.3447085221214061E-2</v>
      </c>
      <c r="R32">
        <v>1</v>
      </c>
      <c r="S32">
        <v>0</v>
      </c>
      <c r="T32">
        <f t="shared" si="1"/>
        <v>2.902841525779103E-2</v>
      </c>
    </row>
    <row r="33" spans="1:20">
      <c r="A33" s="27" t="s">
        <v>71</v>
      </c>
      <c r="B33" s="27">
        <v>1</v>
      </c>
      <c r="C33">
        <v>0</v>
      </c>
      <c r="D33">
        <f t="shared" si="0"/>
        <v>7.465944891765372E-2</v>
      </c>
      <c r="I33" s="27"/>
      <c r="J33" s="27" t="s">
        <v>83</v>
      </c>
      <c r="R33">
        <v>1</v>
      </c>
      <c r="S33">
        <v>0</v>
      </c>
      <c r="T33">
        <f t="shared" si="1"/>
        <v>2.1087164105020196E-2</v>
      </c>
    </row>
    <row r="34" spans="1:20">
      <c r="A34" s="27" t="s">
        <v>72</v>
      </c>
      <c r="B34" s="27">
        <v>1</v>
      </c>
      <c r="C34">
        <v>0</v>
      </c>
      <c r="D34">
        <f t="shared" si="0"/>
        <v>4.8445801412426458E-2</v>
      </c>
      <c r="I34" s="27"/>
      <c r="J34" s="31"/>
      <c r="K34" s="32"/>
      <c r="R34">
        <v>1</v>
      </c>
      <c r="S34">
        <v>0</v>
      </c>
      <c r="T34">
        <f t="shared" si="1"/>
        <v>1.8967983905934706E-2</v>
      </c>
    </row>
    <row r="35" spans="1:20">
      <c r="A35" s="27"/>
      <c r="B35" s="27"/>
      <c r="D35" s="33"/>
      <c r="I35" s="27"/>
      <c r="J35" s="27" t="s">
        <v>51</v>
      </c>
      <c r="K35" s="27" t="s">
        <v>87</v>
      </c>
      <c r="L35" s="27" t="s">
        <v>85</v>
      </c>
      <c r="R35">
        <v>1</v>
      </c>
      <c r="S35">
        <v>0</v>
      </c>
      <c r="T35">
        <f t="shared" si="1"/>
        <v>2.250008318372328E-2</v>
      </c>
    </row>
    <row r="36" spans="1:20">
      <c r="A36" s="27" t="s">
        <v>57</v>
      </c>
      <c r="B36" s="27">
        <v>1</v>
      </c>
      <c r="C36">
        <v>100</v>
      </c>
      <c r="D36">
        <f t="shared" ref="D36:D44" si="2">D13/G13*100</f>
        <v>0.37187532190869094</v>
      </c>
      <c r="I36" s="27" t="s">
        <v>57</v>
      </c>
      <c r="J36" s="27">
        <v>1</v>
      </c>
      <c r="K36">
        <v>0</v>
      </c>
      <c r="L36">
        <f t="shared" ref="L36:L49" si="3">L3/O3*100</f>
        <v>3.4217603478603337E-2</v>
      </c>
      <c r="R36">
        <v>1</v>
      </c>
      <c r="S36">
        <v>0</v>
      </c>
      <c r="T36">
        <f t="shared" si="1"/>
        <v>2.3194373423810432E-2</v>
      </c>
    </row>
    <row r="37" spans="1:20">
      <c r="A37" s="27" t="s">
        <v>59</v>
      </c>
      <c r="B37" s="27">
        <v>1</v>
      </c>
      <c r="C37">
        <v>100</v>
      </c>
      <c r="D37">
        <f t="shared" si="2"/>
        <v>0.34245914071593342</v>
      </c>
      <c r="I37" s="27" t="s">
        <v>59</v>
      </c>
      <c r="J37" s="27">
        <v>1</v>
      </c>
      <c r="K37">
        <v>0</v>
      </c>
      <c r="L37">
        <f t="shared" si="3"/>
        <v>5.8311895575540479E-2</v>
      </c>
      <c r="R37">
        <v>1</v>
      </c>
      <c r="S37">
        <v>0</v>
      </c>
      <c r="T37">
        <f t="shared" si="1"/>
        <v>1.6943380405076505E-2</v>
      </c>
    </row>
    <row r="38" spans="1:20">
      <c r="A38" s="27" t="s">
        <v>61</v>
      </c>
      <c r="B38" s="27">
        <v>1</v>
      </c>
      <c r="C38">
        <v>100</v>
      </c>
      <c r="D38">
        <f t="shared" si="2"/>
        <v>0.2869081477468684</v>
      </c>
      <c r="I38" s="27" t="s">
        <v>61</v>
      </c>
      <c r="J38" s="27">
        <v>1</v>
      </c>
      <c r="K38">
        <v>0</v>
      </c>
      <c r="L38">
        <f t="shared" si="3"/>
        <v>5.5615090672283055E-2</v>
      </c>
      <c r="R38">
        <v>1</v>
      </c>
      <c r="S38">
        <v>0</v>
      </c>
      <c r="T38">
        <f t="shared" si="1"/>
        <v>1.1911969723732319E-2</v>
      </c>
    </row>
    <row r="39" spans="1:20">
      <c r="A39" s="27" t="s">
        <v>63</v>
      </c>
      <c r="B39" s="27">
        <v>1</v>
      </c>
      <c r="C39">
        <v>100</v>
      </c>
      <c r="D39">
        <f t="shared" si="2"/>
        <v>0.22441639959748946</v>
      </c>
      <c r="I39" s="27" t="s">
        <v>63</v>
      </c>
      <c r="J39" s="27">
        <v>1</v>
      </c>
      <c r="K39">
        <v>0</v>
      </c>
      <c r="L39">
        <f t="shared" si="3"/>
        <v>4.459392581627003E-2</v>
      </c>
      <c r="R39">
        <v>1</v>
      </c>
      <c r="S39">
        <v>0</v>
      </c>
      <c r="T39">
        <f t="shared" si="1"/>
        <v>3.9049426612488357E-2</v>
      </c>
    </row>
    <row r="40" spans="1:20">
      <c r="A40" s="27" t="s">
        <v>65</v>
      </c>
      <c r="B40" s="27">
        <v>1</v>
      </c>
      <c r="C40">
        <v>100</v>
      </c>
      <c r="D40">
        <f t="shared" si="2"/>
        <v>0.20002440978949912</v>
      </c>
      <c r="I40" s="27" t="s">
        <v>65</v>
      </c>
      <c r="J40" s="27">
        <v>1</v>
      </c>
      <c r="K40">
        <v>0</v>
      </c>
      <c r="L40">
        <f t="shared" si="3"/>
        <v>5.0825322231335575E-2</v>
      </c>
      <c r="R40">
        <v>1</v>
      </c>
      <c r="S40">
        <v>0</v>
      </c>
      <c r="T40">
        <f t="shared" si="1"/>
        <v>3.1420512716880261E-2</v>
      </c>
    </row>
    <row r="41" spans="1:20">
      <c r="A41" s="27" t="s">
        <v>67</v>
      </c>
      <c r="B41" s="27">
        <v>1</v>
      </c>
      <c r="C41">
        <v>100</v>
      </c>
      <c r="D41">
        <f t="shared" si="2"/>
        <v>0.32512973437975967</v>
      </c>
      <c r="I41" s="27" t="s">
        <v>67</v>
      </c>
      <c r="J41" s="27">
        <v>1</v>
      </c>
      <c r="K41">
        <v>0</v>
      </c>
      <c r="L41">
        <f t="shared" si="3"/>
        <v>6.4126211036755615E-2</v>
      </c>
    </row>
    <row r="42" spans="1:20">
      <c r="A42" s="27" t="s">
        <v>69</v>
      </c>
      <c r="B42" s="27">
        <v>1</v>
      </c>
      <c r="C42">
        <v>100</v>
      </c>
      <c r="D42">
        <f t="shared" si="2"/>
        <v>0.43761033805226968</v>
      </c>
      <c r="I42" s="27" t="s">
        <v>69</v>
      </c>
      <c r="J42" s="27">
        <v>1</v>
      </c>
      <c r="K42">
        <v>0</v>
      </c>
      <c r="L42">
        <f t="shared" si="3"/>
        <v>1.9540489827356171E-2</v>
      </c>
      <c r="R42">
        <v>1</v>
      </c>
      <c r="S42">
        <v>100</v>
      </c>
      <c r="T42">
        <f t="shared" ref="T42:T52" si="4">T15/W15*100</f>
        <v>0.24914997375435885</v>
      </c>
    </row>
    <row r="43" spans="1:20">
      <c r="A43" s="27" t="s">
        <v>71</v>
      </c>
      <c r="B43" s="27">
        <v>1</v>
      </c>
      <c r="C43">
        <v>100</v>
      </c>
      <c r="D43">
        <f t="shared" si="2"/>
        <v>0.25925479683196395</v>
      </c>
      <c r="I43" s="27" t="s">
        <v>71</v>
      </c>
      <c r="J43" s="27">
        <v>1</v>
      </c>
      <c r="K43">
        <v>0</v>
      </c>
      <c r="L43">
        <f t="shared" si="3"/>
        <v>3.3567078226217323E-2</v>
      </c>
      <c r="R43">
        <v>1</v>
      </c>
      <c r="S43">
        <v>100</v>
      </c>
      <c r="T43">
        <f t="shared" si="4"/>
        <v>0.20688396522688329</v>
      </c>
    </row>
    <row r="44" spans="1:20">
      <c r="A44" s="27" t="s">
        <v>72</v>
      </c>
      <c r="B44" s="27">
        <v>1</v>
      </c>
      <c r="C44">
        <v>100</v>
      </c>
      <c r="D44">
        <f t="shared" si="2"/>
        <v>0.22919660934467406</v>
      </c>
      <c r="I44" s="27" t="s">
        <v>72</v>
      </c>
      <c r="J44" s="27">
        <v>1</v>
      </c>
      <c r="K44">
        <v>0</v>
      </c>
      <c r="L44">
        <f t="shared" si="3"/>
        <v>3.6057046855336096E-2</v>
      </c>
      <c r="R44">
        <v>1</v>
      </c>
      <c r="S44">
        <v>100</v>
      </c>
      <c r="T44">
        <f t="shared" si="4"/>
        <v>0.25131614012179077</v>
      </c>
    </row>
    <row r="45" spans="1:20">
      <c r="I45" s="27" t="s">
        <v>74</v>
      </c>
      <c r="J45" s="27">
        <v>1</v>
      </c>
      <c r="K45">
        <v>0</v>
      </c>
      <c r="L45">
        <f t="shared" si="3"/>
        <v>4.0165890897027559E-2</v>
      </c>
      <c r="R45">
        <v>1</v>
      </c>
      <c r="S45">
        <v>100</v>
      </c>
      <c r="T45">
        <f t="shared" si="4"/>
        <v>0.17554123236732957</v>
      </c>
    </row>
    <row r="46" spans="1:20">
      <c r="I46" s="27" t="s">
        <v>76</v>
      </c>
      <c r="J46" s="27">
        <v>1</v>
      </c>
      <c r="K46">
        <v>0</v>
      </c>
      <c r="L46">
        <f t="shared" si="3"/>
        <v>3.1625048555212802E-2</v>
      </c>
      <c r="R46">
        <v>1</v>
      </c>
      <c r="S46">
        <v>100</v>
      </c>
      <c r="T46">
        <f t="shared" si="4"/>
        <v>0.13607685886938914</v>
      </c>
    </row>
    <row r="47" spans="1:20">
      <c r="I47" s="27" t="s">
        <v>78</v>
      </c>
      <c r="J47" s="27">
        <v>1</v>
      </c>
      <c r="K47">
        <v>0</v>
      </c>
      <c r="L47">
        <f t="shared" si="3"/>
        <v>4.5358350772734292E-2</v>
      </c>
      <c r="R47">
        <v>1</v>
      </c>
      <c r="S47">
        <v>100</v>
      </c>
      <c r="T47">
        <f t="shared" si="4"/>
        <v>0.13545291934900916</v>
      </c>
    </row>
    <row r="48" spans="1:20">
      <c r="I48" s="27" t="s">
        <v>80</v>
      </c>
      <c r="J48" s="27">
        <v>1</v>
      </c>
      <c r="K48">
        <v>0</v>
      </c>
      <c r="L48">
        <f t="shared" si="3"/>
        <v>3.7013671986039776E-2</v>
      </c>
      <c r="R48">
        <v>1</v>
      </c>
      <c r="S48">
        <v>100</v>
      </c>
      <c r="T48">
        <f t="shared" si="4"/>
        <v>0.23601809382030101</v>
      </c>
    </row>
    <row r="49" spans="1:20">
      <c r="I49" s="27" t="s">
        <v>88</v>
      </c>
      <c r="J49" s="27">
        <v>1</v>
      </c>
      <c r="K49">
        <v>0</v>
      </c>
      <c r="L49">
        <f t="shared" si="3"/>
        <v>3.4303515675806258E-2</v>
      </c>
      <c r="R49">
        <v>1</v>
      </c>
      <c r="S49">
        <v>100</v>
      </c>
      <c r="T49">
        <f t="shared" si="4"/>
        <v>0.1995308217058252</v>
      </c>
    </row>
    <row r="50" spans="1:20">
      <c r="I50" s="27"/>
      <c r="J50" s="27"/>
      <c r="L50" s="33"/>
      <c r="R50">
        <v>1</v>
      </c>
      <c r="S50">
        <v>100</v>
      </c>
      <c r="T50">
        <f t="shared" si="4"/>
        <v>0.2418665861483329</v>
      </c>
    </row>
    <row r="51" spans="1:20" ht="17.25" customHeight="1">
      <c r="A51" s="27"/>
      <c r="B51" s="27" t="s">
        <v>51</v>
      </c>
      <c r="C51" s="27" t="s">
        <v>87</v>
      </c>
      <c r="D51" s="27" t="s">
        <v>85</v>
      </c>
      <c r="I51" s="27" t="s">
        <v>57</v>
      </c>
      <c r="J51" s="27">
        <v>1</v>
      </c>
      <c r="K51">
        <v>100</v>
      </c>
      <c r="L51">
        <f t="shared" ref="L51:L64" si="5">L18/O18*100</f>
        <v>0.25120844435094702</v>
      </c>
      <c r="R51">
        <v>1</v>
      </c>
      <c r="S51">
        <v>100</v>
      </c>
      <c r="T51">
        <f t="shared" si="4"/>
        <v>0.23896200532830661</v>
      </c>
    </row>
    <row r="52" spans="1:20">
      <c r="A52" s="27" t="s">
        <v>1</v>
      </c>
      <c r="B52" s="27">
        <v>1</v>
      </c>
      <c r="C52">
        <v>0</v>
      </c>
      <c r="D52">
        <f>AVERAGE(D26:D34)</f>
        <v>7.1470569762859038E-2</v>
      </c>
      <c r="I52" s="27" t="s">
        <v>59</v>
      </c>
      <c r="J52" s="27">
        <v>1</v>
      </c>
      <c r="K52">
        <v>100</v>
      </c>
      <c r="L52">
        <f t="shared" si="5"/>
        <v>0.3173525008514505</v>
      </c>
      <c r="R52">
        <v>1</v>
      </c>
      <c r="S52">
        <v>100</v>
      </c>
      <c r="T52">
        <f t="shared" si="4"/>
        <v>0.20295023268144746</v>
      </c>
    </row>
    <row r="53" spans="1:20">
      <c r="A53" s="27" t="s">
        <v>2</v>
      </c>
      <c r="B53" s="27"/>
      <c r="C53" s="27"/>
      <c r="D53">
        <f>STDEV(D26:D34)/SQRT(COUNT(D26:D34))</f>
        <v>8.1357811474194307E-3</v>
      </c>
      <c r="I53" s="27" t="s">
        <v>61</v>
      </c>
      <c r="J53" s="27">
        <v>1</v>
      </c>
      <c r="K53">
        <v>100</v>
      </c>
      <c r="L53">
        <f t="shared" si="5"/>
        <v>0.36680783702032616</v>
      </c>
    </row>
    <row r="54" spans="1:20">
      <c r="A54" s="27" t="s">
        <v>3</v>
      </c>
      <c r="B54" s="27"/>
      <c r="C54" s="27"/>
      <c r="D54">
        <f>COUNT(D26:D34)</f>
        <v>9</v>
      </c>
      <c r="I54" s="27" t="s">
        <v>63</v>
      </c>
      <c r="J54" s="27">
        <v>1</v>
      </c>
      <c r="K54">
        <v>100</v>
      </c>
      <c r="L54">
        <f t="shared" si="5"/>
        <v>0.26582020416231822</v>
      </c>
    </row>
    <row r="55" spans="1:20">
      <c r="A55" s="27"/>
      <c r="B55" s="27" t="s">
        <v>51</v>
      </c>
      <c r="C55" s="27" t="s">
        <v>87</v>
      </c>
      <c r="I55" s="27" t="s">
        <v>65</v>
      </c>
      <c r="J55" s="27">
        <v>1</v>
      </c>
      <c r="K55">
        <v>100</v>
      </c>
      <c r="L55">
        <f t="shared" si="5"/>
        <v>0.19614954170246146</v>
      </c>
      <c r="Q55" s="27"/>
      <c r="R55" s="27" t="s">
        <v>51</v>
      </c>
      <c r="S55" s="27" t="s">
        <v>87</v>
      </c>
      <c r="T55" s="27" t="s">
        <v>85</v>
      </c>
    </row>
    <row r="56" spans="1:20">
      <c r="A56" s="27" t="s">
        <v>1</v>
      </c>
      <c r="B56" s="27">
        <v>1</v>
      </c>
      <c r="C56">
        <v>100</v>
      </c>
      <c r="D56">
        <f>AVERAGE(D36:D44)</f>
        <v>0.29743054426301652</v>
      </c>
      <c r="I56" s="27" t="s">
        <v>67</v>
      </c>
      <c r="J56" s="27">
        <v>1</v>
      </c>
      <c r="K56">
        <v>100</v>
      </c>
      <c r="L56">
        <f t="shared" si="5"/>
        <v>0.2552873248681527</v>
      </c>
      <c r="Q56" s="27" t="s">
        <v>1</v>
      </c>
      <c r="R56" s="27">
        <v>1</v>
      </c>
      <c r="S56">
        <v>0</v>
      </c>
      <c r="T56">
        <f>AVERAGE(T30:T40)</f>
        <v>2.3689992369729632E-2</v>
      </c>
    </row>
    <row r="57" spans="1:20">
      <c r="A57" s="27" t="s">
        <v>2</v>
      </c>
      <c r="B57" s="27"/>
      <c r="C57" s="27"/>
      <c r="D57">
        <f>STDEV(D36:D44)/SQRT(COUNT(D36:D44))</f>
        <v>2.6095502455795009E-2</v>
      </c>
      <c r="I57" s="27" t="s">
        <v>69</v>
      </c>
      <c r="J57" s="27">
        <v>1</v>
      </c>
      <c r="K57">
        <v>100</v>
      </c>
      <c r="L57">
        <f t="shared" si="5"/>
        <v>0.26259833820065165</v>
      </c>
      <c r="Q57" s="27" t="s">
        <v>2</v>
      </c>
      <c r="R57" s="27"/>
      <c r="S57" s="27"/>
      <c r="T57">
        <f>STDEV(T30:T40)/SQRT(COUNT(T30:T40))</f>
        <v>2.3666104470543565E-3</v>
      </c>
    </row>
    <row r="58" spans="1:20">
      <c r="A58" s="27" t="s">
        <v>3</v>
      </c>
      <c r="B58" s="27"/>
      <c r="C58" s="27"/>
      <c r="D58">
        <f>COUNT(D36:D44)</f>
        <v>9</v>
      </c>
      <c r="I58" s="27" t="s">
        <v>71</v>
      </c>
      <c r="J58" s="27">
        <v>1</v>
      </c>
      <c r="K58">
        <v>100</v>
      </c>
      <c r="L58">
        <f t="shared" si="5"/>
        <v>0.25747818302776415</v>
      </c>
      <c r="Q58" s="27" t="s">
        <v>3</v>
      </c>
      <c r="R58" s="27"/>
      <c r="S58" s="27"/>
      <c r="T58">
        <f>COUNT(T30:T40)</f>
        <v>11</v>
      </c>
    </row>
    <row r="59" spans="1:20">
      <c r="A59" s="27"/>
      <c r="B59" s="27"/>
      <c r="C59" s="27"/>
      <c r="I59" s="27" t="s">
        <v>72</v>
      </c>
      <c r="J59" s="27">
        <v>1</v>
      </c>
      <c r="K59">
        <v>100</v>
      </c>
      <c r="L59">
        <f t="shared" si="5"/>
        <v>0.25612696961064912</v>
      </c>
      <c r="Q59" s="30"/>
      <c r="R59" s="27"/>
      <c r="T59" s="34"/>
    </row>
    <row r="60" spans="1:20">
      <c r="A60" s="27"/>
      <c r="B60" s="27"/>
      <c r="C60" s="27"/>
      <c r="D60" s="34"/>
      <c r="I60" s="27" t="s">
        <v>74</v>
      </c>
      <c r="J60" s="27">
        <v>1</v>
      </c>
      <c r="K60">
        <v>100</v>
      </c>
      <c r="L60">
        <f t="shared" si="5"/>
        <v>0.26807779903572965</v>
      </c>
      <c r="Q60" s="30"/>
      <c r="R60" s="27"/>
      <c r="T60" s="34"/>
    </row>
    <row r="61" spans="1:20">
      <c r="B61" s="27"/>
      <c r="D61" s="34"/>
      <c r="I61" s="27" t="s">
        <v>76</v>
      </c>
      <c r="J61" s="27">
        <v>1</v>
      </c>
      <c r="K61">
        <v>100</v>
      </c>
      <c r="L61">
        <f t="shared" si="5"/>
        <v>0.21958106384759901</v>
      </c>
      <c r="Q61" s="27"/>
      <c r="R61" s="27" t="s">
        <v>51</v>
      </c>
      <c r="S61" s="27" t="s">
        <v>87</v>
      </c>
    </row>
    <row r="62" spans="1:20">
      <c r="I62" s="27" t="s">
        <v>78</v>
      </c>
      <c r="J62" s="27">
        <v>1</v>
      </c>
      <c r="K62">
        <v>100</v>
      </c>
      <c r="L62">
        <f t="shared" si="5"/>
        <v>0.20195041192757529</v>
      </c>
      <c r="Q62" s="27" t="s">
        <v>1</v>
      </c>
      <c r="R62" s="27">
        <v>1</v>
      </c>
      <c r="S62">
        <v>100</v>
      </c>
      <c r="T62">
        <f>AVERAGE(T42:T52)</f>
        <v>0.20670443903390676</v>
      </c>
    </row>
    <row r="63" spans="1:20">
      <c r="I63" s="27" t="s">
        <v>80</v>
      </c>
      <c r="J63" s="27">
        <v>1</v>
      </c>
      <c r="K63">
        <v>100</v>
      </c>
      <c r="L63">
        <f t="shared" si="5"/>
        <v>0.19806545987821</v>
      </c>
      <c r="Q63" s="27" t="s">
        <v>2</v>
      </c>
      <c r="R63" s="27"/>
      <c r="S63" s="27"/>
      <c r="T63">
        <f>STDEV(T42:T52)/SQRT(COUNT(T42:T52))</f>
        <v>1.2802631650327653E-2</v>
      </c>
    </row>
    <row r="64" spans="1:20">
      <c r="I64" s="27" t="s">
        <v>88</v>
      </c>
      <c r="J64" s="27">
        <v>1</v>
      </c>
      <c r="K64">
        <v>100</v>
      </c>
      <c r="L64">
        <f t="shared" si="5"/>
        <v>0.20480463219517092</v>
      </c>
      <c r="Q64" s="27" t="s">
        <v>3</v>
      </c>
      <c r="R64" s="27"/>
      <c r="S64" s="27"/>
      <c r="T64">
        <f>COUNT(T42:T52)</f>
        <v>11</v>
      </c>
    </row>
    <row r="65" spans="9:20">
      <c r="Q65" s="30"/>
      <c r="R65" s="30"/>
      <c r="S65" s="30"/>
      <c r="T65" s="34"/>
    </row>
    <row r="66" spans="9:20">
      <c r="I66" s="27"/>
      <c r="J66" s="27" t="s">
        <v>51</v>
      </c>
      <c r="K66" s="27" t="s">
        <v>87</v>
      </c>
      <c r="L66" s="27" t="s">
        <v>85</v>
      </c>
      <c r="Q66" s="30"/>
      <c r="R66" s="27"/>
      <c r="T66" s="34"/>
    </row>
    <row r="67" spans="9:20">
      <c r="I67" s="27" t="s">
        <v>1</v>
      </c>
      <c r="J67" s="27">
        <v>1</v>
      </c>
      <c r="K67">
        <v>0</v>
      </c>
      <c r="L67">
        <f>AVERAGE(L36:L49)</f>
        <v>4.1808652971894171E-2</v>
      </c>
      <c r="Q67" s="30"/>
      <c r="R67" s="27"/>
      <c r="T67" s="34"/>
    </row>
    <row r="68" spans="9:20">
      <c r="I68" s="27" t="s">
        <v>2</v>
      </c>
      <c r="J68" s="27"/>
      <c r="K68" s="27"/>
      <c r="L68">
        <f>STDEV(L36:L49)/SQRT(COUNT(L36:L49))</f>
        <v>3.2335208622352369E-3</v>
      </c>
    </row>
    <row r="69" spans="9:20">
      <c r="I69" s="27" t="s">
        <v>3</v>
      </c>
      <c r="J69" s="27"/>
      <c r="K69" s="27"/>
      <c r="L69">
        <f>COUNT(L36:L49)</f>
        <v>14</v>
      </c>
    </row>
    <row r="70" spans="9:20">
      <c r="I70" s="30"/>
      <c r="J70" s="27"/>
      <c r="L70" s="34"/>
    </row>
    <row r="71" spans="9:20">
      <c r="I71" s="30"/>
      <c r="J71" s="27"/>
      <c r="L71" s="34"/>
    </row>
    <row r="72" spans="9:20">
      <c r="I72" s="27"/>
      <c r="J72" s="27" t="s">
        <v>51</v>
      </c>
      <c r="K72" s="27" t="s">
        <v>87</v>
      </c>
    </row>
    <row r="73" spans="9:20">
      <c r="I73" s="27" t="s">
        <v>1</v>
      </c>
      <c r="J73" s="27">
        <v>1</v>
      </c>
      <c r="K73">
        <v>100</v>
      </c>
      <c r="L73">
        <f>AVERAGE(L51:L64)</f>
        <v>0.25152205076278611</v>
      </c>
    </row>
    <row r="74" spans="9:20">
      <c r="I74" s="27" t="s">
        <v>2</v>
      </c>
      <c r="J74" s="27"/>
      <c r="K74" s="27"/>
      <c r="L74">
        <f>STDEV(L51:L64)/SQRT(COUNT(L51:L64))</f>
        <v>1.2813206683212276E-2</v>
      </c>
    </row>
    <row r="75" spans="9:20">
      <c r="I75" s="27" t="s">
        <v>3</v>
      </c>
      <c r="J75" s="27"/>
      <c r="K75" s="27"/>
      <c r="L75">
        <f>COUNT(L51:L64)</f>
        <v>14</v>
      </c>
    </row>
    <row r="76" spans="9:20">
      <c r="I76" s="30"/>
      <c r="J76" s="30"/>
      <c r="K76" s="30"/>
      <c r="L76" s="34"/>
    </row>
    <row r="77" spans="9:20">
      <c r="I77" s="30"/>
      <c r="J77" s="27"/>
      <c r="L77" s="34"/>
    </row>
    <row r="78" spans="9:20">
      <c r="I78" s="30"/>
      <c r="J78" s="27"/>
      <c r="L78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zoomScale="55" zoomScaleNormal="55" workbookViewId="0">
      <selection activeCell="P53" sqref="P53"/>
    </sheetView>
  </sheetViews>
  <sheetFormatPr defaultRowHeight="15"/>
  <cols>
    <col min="1" max="1" width="14.140625" style="69" bestFit="1" customWidth="1"/>
    <col min="2" max="2" width="40.7109375" style="69" bestFit="1" customWidth="1"/>
    <col min="3" max="3" width="10.42578125" style="69" bestFit="1" customWidth="1"/>
    <col min="4" max="9" width="12.28515625" style="69" customWidth="1"/>
    <col min="10" max="13" width="9.140625" style="69"/>
    <col min="14" max="14" width="13.140625" style="69" bestFit="1" customWidth="1"/>
    <col min="15" max="16" width="9.140625" style="69"/>
    <col min="17" max="24" width="12.140625" style="69" customWidth="1"/>
    <col min="25" max="29" width="9.140625" style="69"/>
    <col min="30" max="30" width="13.85546875" style="69" bestFit="1" customWidth="1"/>
    <col min="31" max="41" width="9.140625" style="69"/>
    <col min="42" max="42" width="12.85546875" style="69" bestFit="1" customWidth="1"/>
    <col min="43" max="43" width="12.85546875" style="69" customWidth="1"/>
    <col min="44" max="56" width="9.140625" style="69"/>
  </cols>
  <sheetData>
    <row r="1" spans="1:56" s="27" customFormat="1">
      <c r="A1" s="70" t="s">
        <v>133</v>
      </c>
      <c r="B1" s="70" t="s">
        <v>132</v>
      </c>
      <c r="C1" s="70" t="s">
        <v>16</v>
      </c>
      <c r="D1" s="70" t="s">
        <v>0</v>
      </c>
      <c r="E1" s="70" t="s">
        <v>0</v>
      </c>
      <c r="F1" s="70" t="s">
        <v>0</v>
      </c>
      <c r="G1" s="70" t="s">
        <v>0</v>
      </c>
      <c r="H1" s="70" t="s">
        <v>0</v>
      </c>
      <c r="I1" s="70"/>
      <c r="J1" s="70" t="s">
        <v>1</v>
      </c>
      <c r="K1" s="70" t="s">
        <v>2</v>
      </c>
      <c r="L1" s="70" t="s">
        <v>3</v>
      </c>
      <c r="M1" s="70"/>
      <c r="N1" s="70" t="s">
        <v>134</v>
      </c>
      <c r="O1" s="70" t="s">
        <v>132</v>
      </c>
      <c r="P1" s="70" t="s">
        <v>16</v>
      </c>
      <c r="Q1" s="70" t="s">
        <v>0</v>
      </c>
      <c r="R1" s="70" t="s">
        <v>0</v>
      </c>
      <c r="S1" s="70" t="s">
        <v>0</v>
      </c>
      <c r="T1" s="70" t="s">
        <v>0</v>
      </c>
      <c r="U1" s="70" t="s">
        <v>0</v>
      </c>
      <c r="V1" s="70" t="s">
        <v>0</v>
      </c>
      <c r="W1" s="70" t="s">
        <v>0</v>
      </c>
      <c r="X1" s="70"/>
      <c r="Y1" s="70" t="s">
        <v>1</v>
      </c>
      <c r="Z1" s="70" t="s">
        <v>2</v>
      </c>
      <c r="AA1" s="70" t="s">
        <v>3</v>
      </c>
      <c r="AB1" s="70"/>
      <c r="AC1" s="70"/>
      <c r="AD1" s="70" t="s">
        <v>135</v>
      </c>
      <c r="AE1" s="70" t="s">
        <v>132</v>
      </c>
      <c r="AF1" s="70" t="s">
        <v>16</v>
      </c>
      <c r="AG1" s="70" t="s">
        <v>0</v>
      </c>
      <c r="AH1" s="70" t="s">
        <v>0</v>
      </c>
      <c r="AI1" s="70" t="s">
        <v>0</v>
      </c>
      <c r="AJ1" s="70" t="s">
        <v>0</v>
      </c>
      <c r="AK1" s="70" t="s">
        <v>0</v>
      </c>
      <c r="AL1" s="70"/>
      <c r="AM1" s="70"/>
      <c r="AN1" s="70"/>
      <c r="AO1" s="70"/>
      <c r="AP1" s="70"/>
      <c r="AQ1" s="70"/>
      <c r="AR1" s="70" t="s">
        <v>1</v>
      </c>
      <c r="AS1" s="70" t="s">
        <v>2</v>
      </c>
      <c r="AT1" s="70" t="s">
        <v>3</v>
      </c>
      <c r="AU1" s="70"/>
      <c r="AV1" s="70"/>
      <c r="AW1" s="70"/>
      <c r="AX1" s="70"/>
      <c r="AY1" s="70"/>
      <c r="AZ1" s="70"/>
      <c r="BA1" s="70"/>
      <c r="BB1" s="70"/>
      <c r="BC1" s="70"/>
      <c r="BD1" s="70"/>
    </row>
    <row r="2" spans="1:56" s="27" customFormat="1">
      <c r="A2" s="70"/>
      <c r="B2" s="70"/>
      <c r="C2" s="70"/>
      <c r="D2" s="70" t="s">
        <v>6</v>
      </c>
      <c r="E2" s="70" t="s">
        <v>7</v>
      </c>
      <c r="F2" s="70" t="s">
        <v>8</v>
      </c>
      <c r="G2" s="70" t="s">
        <v>9</v>
      </c>
      <c r="H2" s="70" t="s">
        <v>10</v>
      </c>
      <c r="I2" s="70"/>
      <c r="J2" s="70"/>
      <c r="K2" s="70"/>
      <c r="L2" s="70"/>
      <c r="M2" s="70"/>
      <c r="N2" s="70"/>
      <c r="O2" s="70"/>
      <c r="P2" s="70"/>
      <c r="Q2" s="70" t="s">
        <v>6</v>
      </c>
      <c r="R2" s="70" t="s">
        <v>7</v>
      </c>
      <c r="S2" s="70" t="s">
        <v>8</v>
      </c>
      <c r="T2" s="70" t="s">
        <v>9</v>
      </c>
      <c r="U2" s="70" t="s">
        <v>10</v>
      </c>
      <c r="V2" s="70" t="s">
        <v>11</v>
      </c>
      <c r="W2" s="70" t="s">
        <v>32</v>
      </c>
      <c r="X2" s="70"/>
      <c r="Y2" s="70"/>
      <c r="Z2" s="70"/>
      <c r="AA2" s="70"/>
      <c r="AB2" s="70"/>
      <c r="AC2" s="70"/>
      <c r="AD2" s="70"/>
      <c r="AE2" s="70"/>
      <c r="AF2" s="70"/>
      <c r="AG2" s="70" t="s">
        <v>6</v>
      </c>
      <c r="AH2" s="70" t="s">
        <v>7</v>
      </c>
      <c r="AI2" s="70" t="s">
        <v>8</v>
      </c>
      <c r="AJ2" s="70" t="s">
        <v>9</v>
      </c>
      <c r="AK2" s="70" t="s">
        <v>10</v>
      </c>
      <c r="AL2" s="70" t="s">
        <v>11</v>
      </c>
      <c r="AM2" s="70" t="s">
        <v>32</v>
      </c>
      <c r="AN2" s="70" t="s">
        <v>33</v>
      </c>
      <c r="AO2" s="70" t="s">
        <v>34</v>
      </c>
      <c r="AP2" s="70" t="s">
        <v>35</v>
      </c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</row>
    <row r="3" spans="1:56">
      <c r="B3" s="71" t="s">
        <v>129</v>
      </c>
      <c r="C3" s="72">
        <v>5</v>
      </c>
      <c r="D3" s="72">
        <v>0.12596399999999999</v>
      </c>
      <c r="E3" s="72">
        <v>5.7085780000000002</v>
      </c>
      <c r="F3" s="72">
        <v>6.4557460000000004</v>
      </c>
      <c r="G3" s="72">
        <v>4.7710569999999999</v>
      </c>
      <c r="H3" s="72">
        <v>4.0334219999999998</v>
      </c>
      <c r="I3" s="72"/>
      <c r="J3" s="69">
        <f>AVERAGE(D3:H3)</f>
        <v>4.2189533999999993</v>
      </c>
      <c r="K3" s="69">
        <f>STDEV(D3:H3)/SQRT(L3)</f>
        <v>1.1025884340580403</v>
      </c>
      <c r="L3" s="69">
        <f>COUNT(D3:H3)</f>
        <v>5</v>
      </c>
      <c r="M3" s="72"/>
      <c r="O3" s="71" t="s">
        <v>129</v>
      </c>
      <c r="P3" s="72">
        <v>5</v>
      </c>
      <c r="Q3" s="72">
        <v>7.5502561100000003</v>
      </c>
      <c r="R3" s="72">
        <v>11.9276444</v>
      </c>
      <c r="S3" s="72">
        <v>10.165062300000001</v>
      </c>
      <c r="T3" s="72">
        <v>11.488351700000001</v>
      </c>
      <c r="U3" s="72">
        <v>15.541106900000001</v>
      </c>
      <c r="V3" s="72">
        <v>2.411003</v>
      </c>
      <c r="W3" s="72">
        <v>9.1613530000000001</v>
      </c>
      <c r="X3" s="72"/>
      <c r="Y3" s="69">
        <f>AVERAGE(Q3:W3)</f>
        <v>9.7492539157142879</v>
      </c>
      <c r="Z3" s="69">
        <f>STDEV(Q3:W3)/SQRT(AA3)</f>
        <v>1.5470359458652878</v>
      </c>
      <c r="AA3" s="69">
        <f>COUNT(Q3:W3)</f>
        <v>7</v>
      </c>
      <c r="AB3" s="72"/>
      <c r="AC3" s="72"/>
      <c r="AE3" s="71" t="s">
        <v>129</v>
      </c>
      <c r="AF3" s="72">
        <v>5</v>
      </c>
      <c r="AG3" s="72">
        <v>2.7430551900000002</v>
      </c>
      <c r="AH3" s="72">
        <v>1.5913162999999999</v>
      </c>
      <c r="AI3" s="72">
        <v>13.8972278</v>
      </c>
      <c r="AJ3" s="72">
        <v>18.033732499999999</v>
      </c>
      <c r="AK3" s="72">
        <v>1.95943026</v>
      </c>
      <c r="AL3" s="72">
        <v>7.1402070000000002</v>
      </c>
      <c r="AM3" s="72">
        <v>6.313307</v>
      </c>
      <c r="AN3" s="72">
        <v>1.987727</v>
      </c>
      <c r="AO3" s="72">
        <v>4.6048410000000004</v>
      </c>
      <c r="AP3" s="72">
        <v>6.1314311640000003</v>
      </c>
      <c r="AQ3" s="72"/>
      <c r="AR3" s="69">
        <f t="shared" ref="AR3:AR23" si="0">AVERAGE(AG3:AP3)</f>
        <v>6.4402275213999998</v>
      </c>
      <c r="AS3" s="69">
        <f>STDEV(AG3:AP3)/SQRT(AT3)</f>
        <v>1.7354782180466148</v>
      </c>
      <c r="AT3" s="69">
        <f>COUNT(AG3:AP3)</f>
        <v>10</v>
      </c>
    </row>
    <row r="4" spans="1:56">
      <c r="B4" s="71" t="s">
        <v>129</v>
      </c>
      <c r="C4" s="72">
        <v>6</v>
      </c>
      <c r="D4" s="72">
        <v>0.26748499999999997</v>
      </c>
      <c r="E4" s="72">
        <v>5.6265219999999996</v>
      </c>
      <c r="F4" s="72">
        <v>5.7316539999999998</v>
      </c>
      <c r="G4" s="72">
        <v>4.3662330000000003</v>
      </c>
      <c r="H4" s="72">
        <v>3.2518210000000001</v>
      </c>
      <c r="I4" s="72"/>
      <c r="J4" s="69">
        <f t="shared" ref="J4:J23" si="1">AVERAGE(D4:H4)</f>
        <v>3.8487429999999998</v>
      </c>
      <c r="K4" s="69">
        <f t="shared" ref="K4:K23" si="2">STDEV(D4:H4)/SQRT(L4)</f>
        <v>1.0038768012936157</v>
      </c>
      <c r="L4" s="69">
        <f t="shared" ref="L4:L23" si="3">COUNT(D4:H4)</f>
        <v>5</v>
      </c>
      <c r="M4" s="72"/>
      <c r="O4" s="71" t="s">
        <v>129</v>
      </c>
      <c r="P4" s="72">
        <v>6</v>
      </c>
      <c r="Q4" s="72">
        <v>7.6355963899999999</v>
      </c>
      <c r="R4" s="72">
        <v>11.9424394</v>
      </c>
      <c r="S4" s="72">
        <v>10.2905774</v>
      </c>
      <c r="T4" s="72">
        <v>9.9715943199999995</v>
      </c>
      <c r="U4" s="72">
        <v>13.2927737</v>
      </c>
      <c r="V4" s="72">
        <v>2.0343270000000002</v>
      </c>
      <c r="W4" s="72">
        <v>8.5143889999999995</v>
      </c>
      <c r="X4" s="72"/>
      <c r="Y4" s="69">
        <f t="shared" ref="Y4:Y23" si="4">AVERAGE(Q4:W4)</f>
        <v>9.0973853157142859</v>
      </c>
      <c r="Z4" s="69">
        <f t="shared" ref="Z4:Z23" si="5">STDEV(Q4:W4)/SQRT(AA4)</f>
        <v>1.3822606527450818</v>
      </c>
      <c r="AA4" s="69">
        <f t="shared" ref="AA4:AA23" si="6">COUNT(Q4:W4)</f>
        <v>7</v>
      </c>
      <c r="AB4" s="72"/>
      <c r="AC4" s="72"/>
      <c r="AE4" s="71" t="s">
        <v>129</v>
      </c>
      <c r="AF4" s="72">
        <v>6</v>
      </c>
      <c r="AG4" s="72">
        <v>2.8193385200000001</v>
      </c>
      <c r="AH4" s="72">
        <v>1.3866271299999999</v>
      </c>
      <c r="AI4" s="72">
        <v>13.2648048</v>
      </c>
      <c r="AJ4" s="72">
        <v>14.0784653</v>
      </c>
      <c r="AK4" s="72">
        <v>2.1355794399999999</v>
      </c>
      <c r="AL4" s="72">
        <v>7.2372129999999997</v>
      </c>
      <c r="AM4" s="72">
        <v>3.4918849999999999</v>
      </c>
      <c r="AN4" s="72">
        <v>1.919006</v>
      </c>
      <c r="AO4" s="72">
        <v>3.9101780000000002</v>
      </c>
      <c r="AP4" s="72">
        <v>6.6853085859999997</v>
      </c>
      <c r="AQ4" s="72"/>
      <c r="AR4" s="69">
        <f t="shared" si="0"/>
        <v>5.6928405776000002</v>
      </c>
      <c r="AS4" s="69">
        <f t="shared" ref="AS4:AS23" si="7">STDEV(AG4:AP4)/SQRT(AT4)</f>
        <v>1.4634128185270432</v>
      </c>
      <c r="AT4" s="69">
        <f t="shared" ref="AT4:AT23" si="8">COUNT(AG4:AP4)</f>
        <v>10</v>
      </c>
    </row>
    <row r="5" spans="1:56">
      <c r="B5" s="71" t="s">
        <v>129</v>
      </c>
      <c r="C5" s="72">
        <v>7</v>
      </c>
      <c r="D5" s="72">
        <v>0.261513</v>
      </c>
      <c r="E5" s="72">
        <v>4.0574110000000001</v>
      </c>
      <c r="F5" s="72">
        <v>5.5631399999999998</v>
      </c>
      <c r="G5" s="72">
        <v>4.1733580000000003</v>
      </c>
      <c r="H5" s="72">
        <v>2.6413139999999999</v>
      </c>
      <c r="I5" s="72"/>
      <c r="J5" s="69">
        <f t="shared" si="1"/>
        <v>3.3393472000000002</v>
      </c>
      <c r="K5" s="69">
        <f t="shared" si="2"/>
        <v>0.89768473763651557</v>
      </c>
      <c r="L5" s="69">
        <f t="shared" si="3"/>
        <v>5</v>
      </c>
      <c r="M5" s="72"/>
      <c r="O5" s="71" t="s">
        <v>129</v>
      </c>
      <c r="P5" s="72">
        <v>7</v>
      </c>
      <c r="Q5" s="72">
        <v>7.0155890999999997</v>
      </c>
      <c r="R5" s="72">
        <v>11.6297502</v>
      </c>
      <c r="S5" s="72">
        <v>11.267094200000001</v>
      </c>
      <c r="T5" s="72">
        <v>9.5811454499999993</v>
      </c>
      <c r="U5" s="72">
        <v>12.3239325</v>
      </c>
      <c r="V5" s="72">
        <v>1.864771</v>
      </c>
      <c r="W5" s="72">
        <v>9.0681390000000004</v>
      </c>
      <c r="X5" s="72"/>
      <c r="Y5" s="69">
        <f t="shared" si="4"/>
        <v>8.9643459214285706</v>
      </c>
      <c r="Z5" s="69">
        <f t="shared" si="5"/>
        <v>1.3652723734640531</v>
      </c>
      <c r="AA5" s="69">
        <f t="shared" si="6"/>
        <v>7</v>
      </c>
      <c r="AB5" s="72"/>
      <c r="AC5" s="72"/>
      <c r="AE5" s="71" t="s">
        <v>129</v>
      </c>
      <c r="AF5" s="72">
        <v>7</v>
      </c>
      <c r="AG5" s="72">
        <v>2.8449349499999999</v>
      </c>
      <c r="AH5" s="72">
        <v>0.81947784000000001</v>
      </c>
      <c r="AI5" s="72">
        <v>12.8012365</v>
      </c>
      <c r="AJ5" s="72">
        <v>11.0398449</v>
      </c>
      <c r="AK5" s="72">
        <v>2.13233345</v>
      </c>
      <c r="AL5" s="72">
        <v>6.8466500000000003</v>
      </c>
      <c r="AM5" s="72">
        <v>1.975535</v>
      </c>
      <c r="AN5" s="72">
        <v>1.9277489999999999</v>
      </c>
      <c r="AO5" s="72">
        <v>3.9856569999999998</v>
      </c>
      <c r="AP5" s="72">
        <v>6.4758244149999999</v>
      </c>
      <c r="AQ5" s="72"/>
      <c r="AR5" s="69">
        <f t="shared" si="0"/>
        <v>5.0849243054999995</v>
      </c>
      <c r="AS5" s="69">
        <f t="shared" si="7"/>
        <v>1.3030505179155494</v>
      </c>
      <c r="AT5" s="69">
        <f t="shared" si="8"/>
        <v>10</v>
      </c>
    </row>
    <row r="6" spans="1:56">
      <c r="B6" s="71" t="s">
        <v>129</v>
      </c>
      <c r="C6" s="72">
        <v>8</v>
      </c>
      <c r="D6" s="72">
        <v>0.35198400000000002</v>
      </c>
      <c r="E6" s="72">
        <v>5.2750890000000004</v>
      </c>
      <c r="F6" s="72">
        <v>5.6319280000000003</v>
      </c>
      <c r="G6" s="72">
        <v>3.9780739999999999</v>
      </c>
      <c r="H6" s="72">
        <v>2.5179399999999998</v>
      </c>
      <c r="I6" s="72"/>
      <c r="J6" s="69">
        <f t="shared" si="1"/>
        <v>3.5510030000000001</v>
      </c>
      <c r="K6" s="69">
        <f t="shared" si="2"/>
        <v>0.96917626762091114</v>
      </c>
      <c r="L6" s="69">
        <f t="shared" si="3"/>
        <v>5</v>
      </c>
      <c r="M6" s="72"/>
      <c r="O6" s="71" t="s">
        <v>129</v>
      </c>
      <c r="P6" s="72">
        <v>8</v>
      </c>
      <c r="Q6" s="72">
        <v>6.1536863400000001</v>
      </c>
      <c r="R6" s="72">
        <v>9.6773363400000001</v>
      </c>
      <c r="S6" s="72">
        <v>10.6054917</v>
      </c>
      <c r="T6" s="72">
        <v>9.4894629199999994</v>
      </c>
      <c r="U6" s="72">
        <v>11.478145400000001</v>
      </c>
      <c r="V6" s="72">
        <v>1.965436</v>
      </c>
      <c r="W6" s="72">
        <v>7.368493</v>
      </c>
      <c r="X6" s="72"/>
      <c r="Y6" s="69">
        <f t="shared" si="4"/>
        <v>8.1054359571428574</v>
      </c>
      <c r="Z6" s="69">
        <f t="shared" si="5"/>
        <v>1.235042510495342</v>
      </c>
      <c r="AA6" s="69">
        <f t="shared" si="6"/>
        <v>7</v>
      </c>
      <c r="AB6" s="72"/>
      <c r="AC6" s="72"/>
      <c r="AE6" s="71" t="s">
        <v>129</v>
      </c>
      <c r="AF6" s="72">
        <v>8</v>
      </c>
      <c r="AG6" s="72">
        <v>2.8638165199999999</v>
      </c>
      <c r="AH6" s="72">
        <v>2.4037625899999999</v>
      </c>
      <c r="AI6" s="72">
        <v>13.0153827</v>
      </c>
      <c r="AJ6" s="72">
        <v>12.1328169</v>
      </c>
      <c r="AK6" s="72">
        <v>2.1967879699999999</v>
      </c>
      <c r="AL6" s="72">
        <v>7.1497310000000001</v>
      </c>
      <c r="AM6" s="72">
        <v>2.8151130000000002</v>
      </c>
      <c r="AN6" s="72">
        <v>2.2700999999999998</v>
      </c>
      <c r="AO6" s="72">
        <v>4.492229</v>
      </c>
      <c r="AP6" s="72">
        <v>6.5609989789999998</v>
      </c>
      <c r="AQ6" s="72"/>
      <c r="AR6" s="69">
        <f t="shared" si="0"/>
        <v>5.5900738659</v>
      </c>
      <c r="AS6" s="69">
        <f t="shared" si="7"/>
        <v>1.2924793963741781</v>
      </c>
      <c r="AT6" s="69">
        <f t="shared" si="8"/>
        <v>10</v>
      </c>
    </row>
    <row r="7" spans="1:56">
      <c r="B7" s="71" t="s">
        <v>129</v>
      </c>
      <c r="C7" s="72">
        <v>9</v>
      </c>
      <c r="D7" s="72">
        <v>1.399292</v>
      </c>
      <c r="E7" s="72">
        <v>5.1380739999999996</v>
      </c>
      <c r="F7" s="72">
        <v>5.4398530000000003</v>
      </c>
      <c r="G7" s="72">
        <v>3.8970560000000001</v>
      </c>
      <c r="H7" s="72">
        <v>2.3240630000000002</v>
      </c>
      <c r="I7" s="72"/>
      <c r="J7" s="69">
        <f t="shared" si="1"/>
        <v>3.6396676000000001</v>
      </c>
      <c r="K7" s="69">
        <f t="shared" si="2"/>
        <v>0.78429064430876694</v>
      </c>
      <c r="L7" s="69">
        <f t="shared" si="3"/>
        <v>5</v>
      </c>
      <c r="M7" s="72"/>
      <c r="O7" s="71" t="s">
        <v>129</v>
      </c>
      <c r="P7" s="72">
        <v>9</v>
      </c>
      <c r="Q7" s="72">
        <v>11.394956799999999</v>
      </c>
      <c r="R7" s="72">
        <v>10.779882799999999</v>
      </c>
      <c r="S7" s="72">
        <v>11.1751109</v>
      </c>
      <c r="T7" s="72">
        <v>8.7118025400000008</v>
      </c>
      <c r="U7" s="72">
        <v>16.124509700000001</v>
      </c>
      <c r="V7" s="72">
        <v>2.7289059999999998</v>
      </c>
      <c r="W7" s="72">
        <v>8.8956180000000007</v>
      </c>
      <c r="X7" s="72"/>
      <c r="Y7" s="69">
        <f t="shared" si="4"/>
        <v>9.9729695342857152</v>
      </c>
      <c r="Z7" s="69">
        <f t="shared" si="5"/>
        <v>1.5211793050480225</v>
      </c>
      <c r="AA7" s="69">
        <f t="shared" si="6"/>
        <v>7</v>
      </c>
      <c r="AB7" s="72"/>
      <c r="AC7" s="72"/>
      <c r="AE7" s="71" t="s">
        <v>129</v>
      </c>
      <c r="AF7" s="72">
        <v>9</v>
      </c>
      <c r="AG7" s="72">
        <v>2.9641605599999998</v>
      </c>
      <c r="AH7" s="72">
        <v>2.3723497999999998</v>
      </c>
      <c r="AI7" s="72">
        <v>14.9355329</v>
      </c>
      <c r="AJ7" s="72">
        <v>14.6347744</v>
      </c>
      <c r="AK7" s="72">
        <v>2.50780402</v>
      </c>
      <c r="AL7" s="72">
        <v>7.1595120000000003</v>
      </c>
      <c r="AM7" s="72">
        <v>2.4583390000000001</v>
      </c>
      <c r="AN7" s="72">
        <v>2.3083309999999999</v>
      </c>
      <c r="AO7" s="72">
        <v>3.584768</v>
      </c>
      <c r="AP7" s="72">
        <v>6.6235894169999998</v>
      </c>
      <c r="AQ7" s="72"/>
      <c r="AR7" s="69">
        <f t="shared" si="0"/>
        <v>5.9549161097000001</v>
      </c>
      <c r="AS7" s="69">
        <f t="shared" si="7"/>
        <v>1.573011307133988</v>
      </c>
      <c r="AT7" s="69">
        <f t="shared" si="8"/>
        <v>10</v>
      </c>
    </row>
    <row r="8" spans="1:56">
      <c r="B8" s="71" t="s">
        <v>130</v>
      </c>
      <c r="C8" s="72">
        <v>10</v>
      </c>
      <c r="D8" s="72">
        <v>1.714845</v>
      </c>
      <c r="E8" s="72">
        <v>5.7050590000000003</v>
      </c>
      <c r="F8" s="72">
        <v>6.2116629999999997</v>
      </c>
      <c r="G8" s="72">
        <v>4.5522549999999997</v>
      </c>
      <c r="H8" s="72">
        <v>2.7888700000000002</v>
      </c>
      <c r="I8" s="72"/>
      <c r="J8" s="69">
        <f t="shared" si="1"/>
        <v>4.1945383999999999</v>
      </c>
      <c r="K8" s="69">
        <f t="shared" si="2"/>
        <v>0.85449424543490105</v>
      </c>
      <c r="L8" s="69">
        <f t="shared" si="3"/>
        <v>5</v>
      </c>
      <c r="M8" s="72"/>
      <c r="O8" s="71" t="s">
        <v>130</v>
      </c>
      <c r="P8" s="72">
        <v>10</v>
      </c>
      <c r="Q8" s="72">
        <v>14.8390339</v>
      </c>
      <c r="R8" s="72">
        <v>9.1574036599999999</v>
      </c>
      <c r="S8" s="72">
        <v>12.5503637</v>
      </c>
      <c r="T8" s="72">
        <v>9.1337412899999997</v>
      </c>
      <c r="U8" s="72">
        <v>12.942125900000001</v>
      </c>
      <c r="V8" s="72">
        <v>5.6958399999999996</v>
      </c>
      <c r="W8" s="72">
        <v>10.631030000000001</v>
      </c>
      <c r="X8" s="72"/>
      <c r="Y8" s="69">
        <f t="shared" si="4"/>
        <v>10.70707692142857</v>
      </c>
      <c r="Z8" s="69">
        <f t="shared" si="5"/>
        <v>1.1491339326878169</v>
      </c>
      <c r="AA8" s="69">
        <f t="shared" si="6"/>
        <v>7</v>
      </c>
      <c r="AB8" s="72"/>
      <c r="AC8" s="72"/>
      <c r="AE8" s="71" t="s">
        <v>130</v>
      </c>
      <c r="AF8" s="72">
        <v>10</v>
      </c>
      <c r="AG8" s="72">
        <v>3.7525562300000002</v>
      </c>
      <c r="AH8" s="72">
        <v>2.43111057</v>
      </c>
      <c r="AI8" s="72">
        <v>13.577871500000001</v>
      </c>
      <c r="AJ8" s="72">
        <v>14.3048304</v>
      </c>
      <c r="AK8" s="72">
        <v>2.6811204900000001</v>
      </c>
      <c r="AL8" s="72">
        <v>6.4516520000000002</v>
      </c>
      <c r="AM8" s="72">
        <v>2.9479479999999998</v>
      </c>
      <c r="AN8" s="72">
        <v>2.9421439999999999</v>
      </c>
      <c r="AO8" s="72">
        <v>3.8616290000000002</v>
      </c>
      <c r="AP8" s="72">
        <v>7.8532939700000002</v>
      </c>
      <c r="AQ8" s="72"/>
      <c r="AR8" s="69">
        <f t="shared" si="0"/>
        <v>6.0804156159999998</v>
      </c>
      <c r="AS8" s="69">
        <f t="shared" si="7"/>
        <v>1.4220854698665797</v>
      </c>
      <c r="AT8" s="69">
        <f t="shared" si="8"/>
        <v>10</v>
      </c>
    </row>
    <row r="9" spans="1:56">
      <c r="B9" s="71" t="s">
        <v>130</v>
      </c>
      <c r="C9" s="72">
        <v>11</v>
      </c>
      <c r="D9" s="72">
        <v>6.8394959999999996</v>
      </c>
      <c r="E9" s="72">
        <v>6.6960040000000003</v>
      </c>
      <c r="F9" s="72">
        <v>8.2320980000000006</v>
      </c>
      <c r="G9" s="72">
        <v>5.4704550000000003</v>
      </c>
      <c r="H9" s="72">
        <v>3.6611829999999999</v>
      </c>
      <c r="I9" s="72"/>
      <c r="J9" s="69">
        <f t="shared" si="1"/>
        <v>6.1798472000000002</v>
      </c>
      <c r="K9" s="69">
        <f t="shared" si="2"/>
        <v>0.76681791754662232</v>
      </c>
      <c r="L9" s="69">
        <f t="shared" si="3"/>
        <v>5</v>
      </c>
      <c r="M9" s="72"/>
      <c r="O9" s="71" t="s">
        <v>130</v>
      </c>
      <c r="P9" s="72">
        <v>11</v>
      </c>
      <c r="Q9" s="72">
        <v>14.0572704</v>
      </c>
      <c r="R9" s="72">
        <v>8.1825859199999993</v>
      </c>
      <c r="S9" s="72">
        <v>12.7292088</v>
      </c>
      <c r="T9" s="72">
        <v>8.3581200599999992</v>
      </c>
      <c r="U9" s="72">
        <v>13.6786958</v>
      </c>
      <c r="V9" s="72">
        <v>10.28534</v>
      </c>
      <c r="W9" s="72">
        <v>13.24715</v>
      </c>
      <c r="X9" s="72"/>
      <c r="Y9" s="69">
        <f t="shared" si="4"/>
        <v>11.50548156857143</v>
      </c>
      <c r="Z9" s="69">
        <f t="shared" si="5"/>
        <v>0.95371041080100882</v>
      </c>
      <c r="AA9" s="69">
        <f t="shared" si="6"/>
        <v>7</v>
      </c>
      <c r="AB9" s="72"/>
      <c r="AC9" s="72"/>
      <c r="AE9" s="71" t="s">
        <v>130</v>
      </c>
      <c r="AF9" s="72">
        <v>11</v>
      </c>
      <c r="AG9" s="72">
        <v>3.65279628</v>
      </c>
      <c r="AH9" s="72">
        <v>2.6271860899999999</v>
      </c>
      <c r="AI9" s="72">
        <v>18.390539100000002</v>
      </c>
      <c r="AJ9" s="72">
        <v>13.716679900000001</v>
      </c>
      <c r="AK9" s="72">
        <v>2.6997463599999998</v>
      </c>
      <c r="AL9" s="72">
        <v>6.6055000000000001</v>
      </c>
      <c r="AM9" s="72">
        <v>3.604241</v>
      </c>
      <c r="AN9" s="72">
        <v>3.2616559999999999</v>
      </c>
      <c r="AO9" s="72">
        <v>4.8994460000000002</v>
      </c>
      <c r="AP9" s="72">
        <v>8.8874957180000003</v>
      </c>
      <c r="AQ9" s="72"/>
      <c r="AR9" s="69">
        <f t="shared" si="0"/>
        <v>6.8345286447999998</v>
      </c>
      <c r="AS9" s="69">
        <f t="shared" si="7"/>
        <v>1.6899665028487714</v>
      </c>
      <c r="AT9" s="69">
        <f t="shared" si="8"/>
        <v>10</v>
      </c>
    </row>
    <row r="10" spans="1:56">
      <c r="B10" s="71" t="s">
        <v>130</v>
      </c>
      <c r="C10" s="72">
        <v>12</v>
      </c>
      <c r="D10" s="72">
        <v>10.564498</v>
      </c>
      <c r="E10" s="72">
        <v>6.5496610000000004</v>
      </c>
      <c r="F10" s="72">
        <v>10.73082</v>
      </c>
      <c r="G10" s="72">
        <v>6.4983199999999997</v>
      </c>
      <c r="H10" s="72"/>
      <c r="I10" s="72"/>
      <c r="J10" s="69">
        <f t="shared" si="1"/>
        <v>8.5858247500000004</v>
      </c>
      <c r="K10" s="69">
        <f t="shared" si="2"/>
        <v>1.190930705753374</v>
      </c>
      <c r="L10" s="69">
        <f t="shared" si="3"/>
        <v>4</v>
      </c>
      <c r="M10" s="72"/>
      <c r="O10" s="71" t="s">
        <v>130</v>
      </c>
      <c r="P10" s="72">
        <v>12</v>
      </c>
      <c r="Q10" s="73"/>
      <c r="R10" s="72">
        <v>14.8380762</v>
      </c>
      <c r="S10" s="72">
        <v>17.154752200000001</v>
      </c>
      <c r="T10" s="72">
        <v>15.8389972</v>
      </c>
      <c r="U10" s="72">
        <v>15.061226</v>
      </c>
      <c r="V10" s="72">
        <v>7.915235</v>
      </c>
      <c r="W10" s="72">
        <v>14.729939999999999</v>
      </c>
      <c r="X10" s="72"/>
      <c r="Y10" s="69">
        <f t="shared" si="4"/>
        <v>14.256371100000001</v>
      </c>
      <c r="Z10" s="69">
        <f t="shared" si="5"/>
        <v>1.3206786784128444</v>
      </c>
      <c r="AA10" s="69">
        <f t="shared" si="6"/>
        <v>6</v>
      </c>
      <c r="AB10" s="72"/>
      <c r="AC10" s="72"/>
      <c r="AE10" s="71" t="s">
        <v>130</v>
      </c>
      <c r="AF10" s="72">
        <v>12</v>
      </c>
      <c r="AG10" s="72">
        <v>4.0249214000000002</v>
      </c>
      <c r="AH10" s="72">
        <v>3.0279237700000001</v>
      </c>
      <c r="AI10" s="72">
        <v>21.742478200000001</v>
      </c>
      <c r="AJ10" s="72">
        <v>15.670263</v>
      </c>
      <c r="AK10" s="72">
        <v>3.0092221000000001</v>
      </c>
      <c r="AL10" s="72">
        <v>7.7198289999999998</v>
      </c>
      <c r="AM10" s="72">
        <v>3.2037840000000002</v>
      </c>
      <c r="AN10" s="72">
        <v>3.8332259999999998</v>
      </c>
      <c r="AO10" s="72">
        <v>4.3083929999999997</v>
      </c>
      <c r="AP10" s="72">
        <v>8.0425234129999996</v>
      </c>
      <c r="AQ10" s="72"/>
      <c r="AR10" s="69">
        <f t="shared" si="0"/>
        <v>7.4582563882999988</v>
      </c>
      <c r="AS10" s="69">
        <f t="shared" si="7"/>
        <v>2.011794102223682</v>
      </c>
      <c r="AT10" s="69">
        <f t="shared" si="8"/>
        <v>10</v>
      </c>
    </row>
    <row r="11" spans="1:56">
      <c r="B11" s="71" t="s">
        <v>130</v>
      </c>
      <c r="C11" s="72">
        <v>13</v>
      </c>
      <c r="D11" s="72">
        <v>23.567546</v>
      </c>
      <c r="E11" s="72">
        <v>12.16408</v>
      </c>
      <c r="F11" s="72">
        <v>24.501819999999999</v>
      </c>
      <c r="G11" s="72">
        <v>15.524419999999999</v>
      </c>
      <c r="H11" s="72"/>
      <c r="I11" s="72"/>
      <c r="J11" s="69">
        <f t="shared" si="1"/>
        <v>18.939466500000002</v>
      </c>
      <c r="K11" s="69">
        <f t="shared" si="2"/>
        <v>3.0266497035890274</v>
      </c>
      <c r="L11" s="69">
        <f t="shared" si="3"/>
        <v>4</v>
      </c>
      <c r="M11" s="72"/>
      <c r="O11" s="71" t="s">
        <v>130</v>
      </c>
      <c r="P11" s="72">
        <v>13</v>
      </c>
      <c r="Q11" s="73"/>
      <c r="R11" s="72">
        <v>13.687283300000001</v>
      </c>
      <c r="S11" s="72">
        <v>21.5316689</v>
      </c>
      <c r="T11" s="72">
        <v>26.399604700000001</v>
      </c>
      <c r="U11" s="72">
        <v>15.737675100000001</v>
      </c>
      <c r="V11" s="72">
        <v>12.07776</v>
      </c>
      <c r="W11" s="72">
        <v>15.99681</v>
      </c>
      <c r="X11" s="72"/>
      <c r="Y11" s="69">
        <f t="shared" si="4"/>
        <v>17.571800333333332</v>
      </c>
      <c r="Z11" s="69">
        <f t="shared" si="5"/>
        <v>2.1964308221112412</v>
      </c>
      <c r="AA11" s="69">
        <f t="shared" si="6"/>
        <v>6</v>
      </c>
      <c r="AB11" s="72"/>
      <c r="AC11" s="72"/>
      <c r="AE11" s="71" t="s">
        <v>130</v>
      </c>
      <c r="AF11" s="72">
        <v>13</v>
      </c>
      <c r="AG11" s="72">
        <v>3.99126432</v>
      </c>
      <c r="AH11" s="72">
        <v>2.7725719199999999</v>
      </c>
      <c r="AI11" s="72">
        <v>20.864230899999999</v>
      </c>
      <c r="AJ11" s="72">
        <v>15.565720799999999</v>
      </c>
      <c r="AK11" s="72">
        <v>3.69995064</v>
      </c>
      <c r="AL11" s="72">
        <v>10.29819</v>
      </c>
      <c r="AM11" s="72">
        <v>3.7665679999999999</v>
      </c>
      <c r="AN11" s="72">
        <v>3.8491879999999998</v>
      </c>
      <c r="AO11" s="72">
        <v>4.3204250000000002</v>
      </c>
      <c r="AP11" s="72">
        <v>8.7451268560000006</v>
      </c>
      <c r="AQ11" s="72"/>
      <c r="AR11" s="69">
        <f t="shared" si="0"/>
        <v>7.7873236435999997</v>
      </c>
      <c r="AS11" s="69">
        <f t="shared" si="7"/>
        <v>1.939902621767652</v>
      </c>
      <c r="AT11" s="69">
        <f t="shared" si="8"/>
        <v>10</v>
      </c>
    </row>
    <row r="12" spans="1:56">
      <c r="B12" s="71" t="s">
        <v>130</v>
      </c>
      <c r="C12" s="72">
        <v>14</v>
      </c>
      <c r="D12" s="72">
        <v>24.983829</v>
      </c>
      <c r="E12" s="72">
        <v>18.991710000000001</v>
      </c>
      <c r="F12" s="72">
        <v>36.288820000000001</v>
      </c>
      <c r="G12" s="72">
        <v>29.049720000000001</v>
      </c>
      <c r="H12" s="72"/>
      <c r="I12" s="72"/>
      <c r="J12" s="69">
        <f t="shared" si="1"/>
        <v>27.328519749999998</v>
      </c>
      <c r="K12" s="69">
        <f t="shared" si="2"/>
        <v>3.6314538226397852</v>
      </c>
      <c r="L12" s="69">
        <f t="shared" si="3"/>
        <v>4</v>
      </c>
      <c r="M12" s="72"/>
      <c r="O12" s="71" t="s">
        <v>130</v>
      </c>
      <c r="P12" s="72">
        <v>14</v>
      </c>
      <c r="Q12" s="73"/>
      <c r="R12" s="72">
        <v>10.322834800000001</v>
      </c>
      <c r="S12" s="72">
        <v>20.104477899999999</v>
      </c>
      <c r="T12" s="72">
        <v>39.039189</v>
      </c>
      <c r="U12" s="72">
        <v>15.186821200000001</v>
      </c>
      <c r="V12" s="72">
        <v>30.447990000000001</v>
      </c>
      <c r="W12" s="72">
        <v>34.604610000000001</v>
      </c>
      <c r="X12" s="72"/>
      <c r="Y12" s="69">
        <f t="shared" si="4"/>
        <v>24.950987150000003</v>
      </c>
      <c r="Z12" s="69">
        <f t="shared" si="5"/>
        <v>4.6715355634365689</v>
      </c>
      <c r="AA12" s="69">
        <f t="shared" si="6"/>
        <v>6</v>
      </c>
      <c r="AB12" s="72"/>
      <c r="AC12" s="72"/>
      <c r="AE12" s="71" t="s">
        <v>130</v>
      </c>
      <c r="AF12" s="72">
        <v>14</v>
      </c>
      <c r="AG12" s="72">
        <v>3.1445309699999999</v>
      </c>
      <c r="AH12" s="72">
        <v>4.1805709599999998</v>
      </c>
      <c r="AI12" s="72">
        <v>18.068404099999999</v>
      </c>
      <c r="AJ12" s="72">
        <v>16.974952600000002</v>
      </c>
      <c r="AK12" s="72">
        <v>3.3367563900000001</v>
      </c>
      <c r="AL12" s="72">
        <v>9.054157</v>
      </c>
      <c r="AM12" s="72">
        <v>4.9922409999999999</v>
      </c>
      <c r="AN12" s="72">
        <v>7.5503479999999996</v>
      </c>
      <c r="AO12" s="72">
        <v>4.6525550000000004</v>
      </c>
      <c r="AP12" s="72">
        <v>11.308006539999999</v>
      </c>
      <c r="AQ12" s="72"/>
      <c r="AR12" s="69">
        <f t="shared" si="0"/>
        <v>8.3262522560000001</v>
      </c>
      <c r="AS12" s="69">
        <f t="shared" si="7"/>
        <v>1.7425266840211746</v>
      </c>
      <c r="AT12" s="69">
        <f t="shared" si="8"/>
        <v>10</v>
      </c>
    </row>
    <row r="13" spans="1:56">
      <c r="B13" s="71" t="s">
        <v>130</v>
      </c>
      <c r="C13" s="72">
        <v>15</v>
      </c>
      <c r="D13" s="72">
        <v>36.886367</v>
      </c>
      <c r="E13" s="72">
        <v>25.04487</v>
      </c>
      <c r="F13" s="72">
        <v>44.616109999999999</v>
      </c>
      <c r="G13" s="72">
        <v>37.748779999999996</v>
      </c>
      <c r="H13" s="72"/>
      <c r="I13" s="72"/>
      <c r="J13" s="69">
        <f t="shared" si="1"/>
        <v>36.074031750000003</v>
      </c>
      <c r="K13" s="69">
        <f t="shared" si="2"/>
        <v>4.0627800415895035</v>
      </c>
      <c r="L13" s="69">
        <f t="shared" si="3"/>
        <v>4</v>
      </c>
      <c r="M13" s="72"/>
      <c r="O13" s="71" t="s">
        <v>130</v>
      </c>
      <c r="P13" s="72">
        <v>15</v>
      </c>
      <c r="Q13" s="73"/>
      <c r="R13" s="72">
        <v>9.9519583300000001</v>
      </c>
      <c r="S13" s="72">
        <v>20.184682299999999</v>
      </c>
      <c r="T13" s="72">
        <v>44.2570932</v>
      </c>
      <c r="U13" s="72">
        <v>14.090155599999999</v>
      </c>
      <c r="V13" s="72"/>
      <c r="W13" s="72"/>
      <c r="X13" s="72"/>
      <c r="Y13" s="69">
        <f t="shared" si="4"/>
        <v>22.120972357500001</v>
      </c>
      <c r="Z13" s="69">
        <f t="shared" si="5"/>
        <v>7.672113927152945</v>
      </c>
      <c r="AA13" s="69">
        <f t="shared" si="6"/>
        <v>4</v>
      </c>
      <c r="AB13" s="72"/>
      <c r="AC13" s="72"/>
      <c r="AE13" s="71" t="s">
        <v>130</v>
      </c>
      <c r="AF13" s="72">
        <v>15</v>
      </c>
      <c r="AG13" s="72">
        <v>2.6925432200000001</v>
      </c>
      <c r="AH13" s="72">
        <v>6.3023640900000002</v>
      </c>
      <c r="AI13" s="72">
        <v>18.8407695</v>
      </c>
      <c r="AJ13" s="72">
        <v>13.6198242</v>
      </c>
      <c r="AK13" s="72">
        <v>3.1345855899999999</v>
      </c>
      <c r="AL13" s="72">
        <v>9.5278120000000008</v>
      </c>
      <c r="AM13" s="72"/>
      <c r="AN13" s="72"/>
      <c r="AO13" s="72"/>
      <c r="AP13" s="72"/>
      <c r="AQ13" s="72"/>
      <c r="AR13" s="69">
        <f t="shared" si="0"/>
        <v>9.0196497666666673</v>
      </c>
      <c r="AS13" s="69">
        <f t="shared" si="7"/>
        <v>2.5814990835683349</v>
      </c>
      <c r="AT13" s="69">
        <f t="shared" si="8"/>
        <v>6</v>
      </c>
    </row>
    <row r="14" spans="1:56">
      <c r="B14" s="71" t="s">
        <v>130</v>
      </c>
      <c r="C14" s="72">
        <v>16</v>
      </c>
      <c r="D14" s="72">
        <v>37.500216000000002</v>
      </c>
      <c r="E14" s="72">
        <v>22.77655</v>
      </c>
      <c r="F14" s="72">
        <v>39.896889999999999</v>
      </c>
      <c r="G14" s="72">
        <v>42.022379999999998</v>
      </c>
      <c r="H14" s="72"/>
      <c r="I14" s="72"/>
      <c r="J14" s="69">
        <f t="shared" si="1"/>
        <v>35.549008999999998</v>
      </c>
      <c r="K14" s="69">
        <f t="shared" si="2"/>
        <v>4.3565230685082383</v>
      </c>
      <c r="L14" s="69">
        <f t="shared" si="3"/>
        <v>4</v>
      </c>
      <c r="M14" s="72"/>
      <c r="O14" s="71" t="s">
        <v>130</v>
      </c>
      <c r="P14" s="72">
        <v>16</v>
      </c>
      <c r="Q14" s="72">
        <v>22.759525400000001</v>
      </c>
      <c r="R14" s="72">
        <v>17.849275599999999</v>
      </c>
      <c r="S14" s="72">
        <v>19.5120203</v>
      </c>
      <c r="T14" s="72">
        <v>38.480546699999998</v>
      </c>
      <c r="U14" s="72">
        <v>12.785927600000001</v>
      </c>
      <c r="V14" s="72"/>
      <c r="W14" s="72"/>
      <c r="X14" s="72"/>
      <c r="Y14" s="69">
        <f t="shared" si="4"/>
        <v>22.277459120000003</v>
      </c>
      <c r="Z14" s="69">
        <f t="shared" si="5"/>
        <v>4.3595760503320644</v>
      </c>
      <c r="AA14" s="69">
        <f t="shared" si="6"/>
        <v>5</v>
      </c>
      <c r="AB14" s="72"/>
      <c r="AC14" s="72"/>
      <c r="AE14" s="71" t="s">
        <v>130</v>
      </c>
      <c r="AF14" s="72">
        <v>16</v>
      </c>
      <c r="AG14" s="72">
        <v>4.1988161100000001</v>
      </c>
      <c r="AH14" s="72">
        <v>6.59419925</v>
      </c>
      <c r="AI14" s="72">
        <v>16.487432200000001</v>
      </c>
      <c r="AJ14" s="72">
        <v>16.1896661</v>
      </c>
      <c r="AK14" s="72">
        <v>2.9627713099999999</v>
      </c>
      <c r="AL14" s="72">
        <v>9.0533959999999993</v>
      </c>
      <c r="AM14" s="72"/>
      <c r="AN14" s="72"/>
      <c r="AO14" s="72"/>
      <c r="AP14" s="72"/>
      <c r="AQ14" s="72"/>
      <c r="AR14" s="69">
        <f t="shared" si="0"/>
        <v>9.2477134949999993</v>
      </c>
      <c r="AS14" s="69">
        <f t="shared" si="7"/>
        <v>2.3991317395252727</v>
      </c>
      <c r="AT14" s="69">
        <f t="shared" si="8"/>
        <v>6</v>
      </c>
    </row>
    <row r="15" spans="1:56">
      <c r="B15" s="71" t="s">
        <v>130</v>
      </c>
      <c r="C15" s="72">
        <v>17</v>
      </c>
      <c r="D15" s="72">
        <v>36.037908000000002</v>
      </c>
      <c r="E15" s="73"/>
      <c r="F15" s="72">
        <v>50.022329999999997</v>
      </c>
      <c r="G15" s="72">
        <v>38.005159999999997</v>
      </c>
      <c r="H15" s="72"/>
      <c r="I15" s="72"/>
      <c r="J15" s="69">
        <f t="shared" si="1"/>
        <v>41.355132666666663</v>
      </c>
      <c r="K15" s="69">
        <f t="shared" si="2"/>
        <v>4.3706503070321769</v>
      </c>
      <c r="L15" s="69">
        <f t="shared" si="3"/>
        <v>3</v>
      </c>
      <c r="M15" s="72"/>
      <c r="O15" s="71" t="s">
        <v>130</v>
      </c>
      <c r="P15" s="72">
        <v>17</v>
      </c>
      <c r="Q15" s="72">
        <v>20.228013600000001</v>
      </c>
      <c r="R15" s="72">
        <v>22.552797600000002</v>
      </c>
      <c r="S15" s="72">
        <v>20.098365399999999</v>
      </c>
      <c r="T15" s="72">
        <v>38.8232894</v>
      </c>
      <c r="U15" s="72">
        <v>11.776773199999999</v>
      </c>
      <c r="V15" s="72"/>
      <c r="W15" s="72"/>
      <c r="X15" s="72"/>
      <c r="Y15" s="69">
        <f t="shared" si="4"/>
        <v>22.695847839999999</v>
      </c>
      <c r="Z15" s="69">
        <f t="shared" si="5"/>
        <v>4.4281945897763775</v>
      </c>
      <c r="AA15" s="69">
        <f t="shared" si="6"/>
        <v>5</v>
      </c>
      <c r="AB15" s="72"/>
      <c r="AC15" s="72"/>
      <c r="AE15" s="71" t="s">
        <v>130</v>
      </c>
      <c r="AF15" s="72">
        <v>17</v>
      </c>
      <c r="AG15" s="72">
        <v>4.1798758999999999</v>
      </c>
      <c r="AH15" s="72">
        <v>6.5201191999999999</v>
      </c>
      <c r="AI15" s="72">
        <v>15.4615373</v>
      </c>
      <c r="AJ15" s="72">
        <v>20.145934499999999</v>
      </c>
      <c r="AK15" s="72">
        <v>3.2440096</v>
      </c>
      <c r="AL15" s="72">
        <v>8.7506719999999998</v>
      </c>
      <c r="AM15" s="72"/>
      <c r="AN15" s="72"/>
      <c r="AO15" s="72"/>
      <c r="AP15" s="72"/>
      <c r="AQ15" s="72"/>
      <c r="AR15" s="69">
        <f t="shared" si="0"/>
        <v>9.7170247499999984</v>
      </c>
      <c r="AS15" s="69">
        <f t="shared" si="7"/>
        <v>2.741505476090293</v>
      </c>
      <c r="AT15" s="69">
        <f t="shared" si="8"/>
        <v>6</v>
      </c>
    </row>
    <row r="16" spans="1:56">
      <c r="B16" s="71" t="s">
        <v>130</v>
      </c>
      <c r="C16" s="72">
        <v>18</v>
      </c>
      <c r="D16" s="72">
        <v>36.987003999999999</v>
      </c>
      <c r="E16" s="73"/>
      <c r="F16" s="72">
        <v>52.284309999999998</v>
      </c>
      <c r="G16" s="72">
        <v>46.629049999999999</v>
      </c>
      <c r="H16" s="72"/>
      <c r="I16" s="72"/>
      <c r="J16" s="69">
        <f t="shared" si="1"/>
        <v>45.30012133333333</v>
      </c>
      <c r="K16" s="69">
        <f t="shared" si="2"/>
        <v>4.4656627453352309</v>
      </c>
      <c r="L16" s="69">
        <f t="shared" si="3"/>
        <v>3</v>
      </c>
      <c r="M16" s="72"/>
      <c r="O16" s="71" t="s">
        <v>130</v>
      </c>
      <c r="P16" s="72">
        <v>18</v>
      </c>
      <c r="Q16" s="72">
        <v>18.951918800000001</v>
      </c>
      <c r="R16" s="72">
        <v>23.575558300000001</v>
      </c>
      <c r="S16" s="72">
        <v>20.208354100000001</v>
      </c>
      <c r="T16" s="72">
        <v>34.959342200000002</v>
      </c>
      <c r="U16" s="72">
        <v>10.0767072</v>
      </c>
      <c r="V16" s="72"/>
      <c r="W16" s="72"/>
      <c r="X16" s="72"/>
      <c r="Y16" s="69">
        <f t="shared" si="4"/>
        <v>21.554376120000001</v>
      </c>
      <c r="Z16" s="69">
        <f t="shared" si="5"/>
        <v>4.0255418034631134</v>
      </c>
      <c r="AA16" s="69">
        <f t="shared" si="6"/>
        <v>5</v>
      </c>
      <c r="AB16" s="72"/>
      <c r="AC16" s="72"/>
      <c r="AE16" s="71" t="s">
        <v>130</v>
      </c>
      <c r="AF16" s="72">
        <v>18</v>
      </c>
      <c r="AG16" s="72">
        <v>4.7366372400000003</v>
      </c>
      <c r="AH16" s="72">
        <v>4.7676691599999996</v>
      </c>
      <c r="AI16" s="72">
        <v>12.596337399999999</v>
      </c>
      <c r="AJ16" s="72">
        <v>19.933037599999999</v>
      </c>
      <c r="AK16" s="72">
        <v>3.1768746600000002</v>
      </c>
      <c r="AL16" s="72">
        <v>9.7071229999999993</v>
      </c>
      <c r="AM16" s="72"/>
      <c r="AN16" s="72"/>
      <c r="AO16" s="72"/>
      <c r="AP16" s="72"/>
      <c r="AQ16" s="72"/>
      <c r="AR16" s="69">
        <f t="shared" si="0"/>
        <v>9.1529465099999996</v>
      </c>
      <c r="AS16" s="69">
        <f t="shared" si="7"/>
        <v>2.6001429196179102</v>
      </c>
      <c r="AT16" s="69">
        <f t="shared" si="8"/>
        <v>6</v>
      </c>
    </row>
    <row r="17" spans="1:46">
      <c r="B17" s="71" t="s">
        <v>130</v>
      </c>
      <c r="C17" s="72">
        <v>19</v>
      </c>
      <c r="D17" s="72">
        <v>38.945515</v>
      </c>
      <c r="E17" s="72">
        <v>21.95842</v>
      </c>
      <c r="F17" s="72">
        <v>58.837200000000003</v>
      </c>
      <c r="G17" s="72">
        <v>47.62133</v>
      </c>
      <c r="H17" s="72"/>
      <c r="I17" s="72"/>
      <c r="J17" s="69">
        <f t="shared" si="1"/>
        <v>41.840616250000004</v>
      </c>
      <c r="K17" s="69">
        <f t="shared" si="2"/>
        <v>7.7780880769926792</v>
      </c>
      <c r="L17" s="69">
        <f t="shared" si="3"/>
        <v>4</v>
      </c>
      <c r="M17" s="72"/>
      <c r="O17" s="71" t="s">
        <v>130</v>
      </c>
      <c r="P17" s="72">
        <v>19</v>
      </c>
      <c r="Q17" s="72">
        <v>21.5360078</v>
      </c>
      <c r="R17" s="72">
        <v>19.0304526</v>
      </c>
      <c r="S17" s="72">
        <v>20.559974799999999</v>
      </c>
      <c r="T17" s="72">
        <v>30.0086741</v>
      </c>
      <c r="U17" s="72">
        <v>5.3508627200000003</v>
      </c>
      <c r="V17" s="72"/>
      <c r="W17" s="72"/>
      <c r="X17" s="72"/>
      <c r="Y17" s="69">
        <f t="shared" si="4"/>
        <v>19.297194403999999</v>
      </c>
      <c r="Z17" s="69">
        <f t="shared" si="5"/>
        <v>3.9743805533604526</v>
      </c>
      <c r="AA17" s="69">
        <f t="shared" si="6"/>
        <v>5</v>
      </c>
      <c r="AB17" s="72"/>
      <c r="AC17" s="72"/>
      <c r="AE17" s="71" t="s">
        <v>130</v>
      </c>
      <c r="AF17" s="72">
        <v>19</v>
      </c>
      <c r="AG17" s="72">
        <v>4.9608689300000002</v>
      </c>
      <c r="AH17" s="72">
        <v>5.0396238699999998</v>
      </c>
      <c r="AI17" s="72">
        <v>11.563816900000001</v>
      </c>
      <c r="AJ17" s="72">
        <v>16.1375381</v>
      </c>
      <c r="AK17" s="72">
        <v>3.2171764899999999</v>
      </c>
      <c r="AL17" s="72">
        <v>9.0901940000000003</v>
      </c>
      <c r="AM17" s="72"/>
      <c r="AN17" s="72"/>
      <c r="AO17" s="72"/>
      <c r="AP17" s="72"/>
      <c r="AQ17" s="72"/>
      <c r="AR17" s="69">
        <f t="shared" si="0"/>
        <v>8.3348697150000017</v>
      </c>
      <c r="AS17" s="69">
        <f t="shared" si="7"/>
        <v>2.0025946423468555</v>
      </c>
      <c r="AT17" s="69">
        <f t="shared" si="8"/>
        <v>6</v>
      </c>
    </row>
    <row r="18" spans="1:46">
      <c r="B18" s="71" t="s">
        <v>131</v>
      </c>
      <c r="C18" s="72">
        <v>20</v>
      </c>
      <c r="D18" s="72">
        <v>42.989269999999998</v>
      </c>
      <c r="E18" s="72">
        <v>23.14423</v>
      </c>
      <c r="F18" s="72">
        <v>75.131780000000006</v>
      </c>
      <c r="G18" s="72">
        <v>55.325279999999999</v>
      </c>
      <c r="H18" s="72"/>
      <c r="I18" s="72"/>
      <c r="J18" s="69">
        <f t="shared" si="1"/>
        <v>49.147640000000003</v>
      </c>
      <c r="K18" s="69">
        <f t="shared" si="2"/>
        <v>10.906579131401225</v>
      </c>
      <c r="L18" s="69">
        <f t="shared" si="3"/>
        <v>4</v>
      </c>
      <c r="M18" s="72"/>
      <c r="O18" s="71" t="s">
        <v>131</v>
      </c>
      <c r="P18" s="72">
        <v>20</v>
      </c>
      <c r="Q18" s="72">
        <v>22.644433100000001</v>
      </c>
      <c r="R18" s="72">
        <v>19.7406337</v>
      </c>
      <c r="S18" s="72">
        <v>20.977747900000001</v>
      </c>
      <c r="T18" s="72">
        <v>32.1232562</v>
      </c>
      <c r="U18" s="72">
        <v>7.0913032999999999</v>
      </c>
      <c r="V18" s="72">
        <v>55.602240000000002</v>
      </c>
      <c r="W18" s="72">
        <v>57.991280000000003</v>
      </c>
      <c r="X18" s="72"/>
      <c r="Y18" s="69">
        <f t="shared" si="4"/>
        <v>30.881556314285717</v>
      </c>
      <c r="Z18" s="69">
        <f t="shared" si="5"/>
        <v>7.2434256792042513</v>
      </c>
      <c r="AA18" s="69">
        <f t="shared" si="6"/>
        <v>7</v>
      </c>
      <c r="AB18" s="72"/>
      <c r="AC18" s="72"/>
      <c r="AE18" s="71" t="s">
        <v>131</v>
      </c>
      <c r="AF18" s="72">
        <v>20</v>
      </c>
      <c r="AG18" s="72">
        <v>6.3409782999999997</v>
      </c>
      <c r="AH18" s="72">
        <v>5.0581391</v>
      </c>
      <c r="AI18" s="72">
        <v>12.0932922</v>
      </c>
      <c r="AJ18" s="72">
        <v>17.6156398</v>
      </c>
      <c r="AK18" s="72"/>
      <c r="AL18" s="72"/>
      <c r="AM18" s="72">
        <v>9.1324260000000006</v>
      </c>
      <c r="AN18" s="72">
        <v>16.503319999999999</v>
      </c>
      <c r="AO18" s="72">
        <v>11.836819999999999</v>
      </c>
      <c r="AP18" s="72">
        <v>33.332687409999998</v>
      </c>
      <c r="AQ18" s="72"/>
      <c r="AR18" s="69">
        <f t="shared" si="0"/>
        <v>13.989162851250001</v>
      </c>
      <c r="AS18" s="69">
        <f t="shared" si="7"/>
        <v>3.1727550383714749</v>
      </c>
      <c r="AT18" s="69">
        <f t="shared" si="8"/>
        <v>8</v>
      </c>
    </row>
    <row r="19" spans="1:46">
      <c r="B19" s="71" t="s">
        <v>131</v>
      </c>
      <c r="C19" s="72">
        <v>21</v>
      </c>
      <c r="D19" s="72">
        <v>53.677610000000001</v>
      </c>
      <c r="E19" s="72">
        <v>24.039359999999999</v>
      </c>
      <c r="F19" s="72">
        <v>72.807199999999995</v>
      </c>
      <c r="G19" s="72">
        <v>61.296250000000001</v>
      </c>
      <c r="H19" s="72"/>
      <c r="I19" s="72"/>
      <c r="J19" s="69">
        <f t="shared" si="1"/>
        <v>52.955105000000003</v>
      </c>
      <c r="K19" s="69">
        <f t="shared" si="2"/>
        <v>10.409621743768671</v>
      </c>
      <c r="L19" s="69">
        <f t="shared" si="3"/>
        <v>4</v>
      </c>
      <c r="M19" s="72"/>
      <c r="O19" s="71" t="s">
        <v>131</v>
      </c>
      <c r="P19" s="72">
        <v>21</v>
      </c>
      <c r="Q19" s="72">
        <v>22.262506800000001</v>
      </c>
      <c r="R19" s="72">
        <v>22.384278800000001</v>
      </c>
      <c r="S19" s="72">
        <v>31.2338302</v>
      </c>
      <c r="T19" s="72">
        <v>38.616683700000003</v>
      </c>
      <c r="U19" s="72">
        <v>23.815060800000001</v>
      </c>
      <c r="V19" s="72">
        <v>66.655029999999996</v>
      </c>
      <c r="W19" s="72">
        <v>70.854659999999996</v>
      </c>
      <c r="X19" s="72"/>
      <c r="Y19" s="69">
        <f t="shared" si="4"/>
        <v>39.403150042857142</v>
      </c>
      <c r="Z19" s="69">
        <f t="shared" si="5"/>
        <v>7.9066742620053923</v>
      </c>
      <c r="AA19" s="69">
        <f t="shared" si="6"/>
        <v>7</v>
      </c>
      <c r="AB19" s="72"/>
      <c r="AC19" s="72"/>
      <c r="AE19" s="71" t="s">
        <v>131</v>
      </c>
      <c r="AF19" s="72">
        <v>21</v>
      </c>
      <c r="AG19" s="72">
        <v>6.0316758500000001</v>
      </c>
      <c r="AH19" s="72">
        <v>6.3153662500000003</v>
      </c>
      <c r="AI19" s="72">
        <v>12.155477100000001</v>
      </c>
      <c r="AJ19" s="72">
        <v>19.558654499999999</v>
      </c>
      <c r="AK19" s="72"/>
      <c r="AL19" s="72"/>
      <c r="AM19" s="72">
        <v>12.445119999999999</v>
      </c>
      <c r="AN19" s="72">
        <v>19.56701</v>
      </c>
      <c r="AO19" s="72">
        <v>17.671869999999998</v>
      </c>
      <c r="AP19" s="72">
        <v>38.253253340000001</v>
      </c>
      <c r="AQ19" s="72"/>
      <c r="AR19" s="69">
        <f t="shared" si="0"/>
        <v>16.499803379999999</v>
      </c>
      <c r="AS19" s="69">
        <f t="shared" si="7"/>
        <v>3.6399782518150645</v>
      </c>
      <c r="AT19" s="69">
        <f t="shared" si="8"/>
        <v>8</v>
      </c>
    </row>
    <row r="20" spans="1:46">
      <c r="B20" s="71" t="s">
        <v>131</v>
      </c>
      <c r="C20" s="72">
        <v>22</v>
      </c>
      <c r="D20" s="72">
        <v>59.302990000000001</v>
      </c>
      <c r="E20" s="72">
        <v>31.703399999999998</v>
      </c>
      <c r="F20" s="72">
        <v>77.733729999999994</v>
      </c>
      <c r="G20" s="72">
        <v>122.026</v>
      </c>
      <c r="H20" s="72"/>
      <c r="I20" s="72"/>
      <c r="J20" s="69">
        <f t="shared" si="1"/>
        <v>72.69153</v>
      </c>
      <c r="K20" s="69">
        <f t="shared" si="2"/>
        <v>18.970577032274203</v>
      </c>
      <c r="L20" s="69">
        <f t="shared" si="3"/>
        <v>4</v>
      </c>
      <c r="M20" s="72"/>
      <c r="O20" s="71" t="s">
        <v>131</v>
      </c>
      <c r="P20" s="72">
        <v>22</v>
      </c>
      <c r="Q20" s="72">
        <v>33.103611100000002</v>
      </c>
      <c r="R20" s="72">
        <v>19.475277500000001</v>
      </c>
      <c r="S20" s="72">
        <v>94.429271200000002</v>
      </c>
      <c r="T20" s="72">
        <v>125.820026</v>
      </c>
      <c r="U20" s="72">
        <v>33.1428686</v>
      </c>
      <c r="V20" s="72">
        <v>68.978279999999998</v>
      </c>
      <c r="W20" s="72">
        <v>69.633089999999996</v>
      </c>
      <c r="X20" s="72"/>
      <c r="Y20" s="69">
        <f t="shared" si="4"/>
        <v>63.511774914285702</v>
      </c>
      <c r="Z20" s="69">
        <f t="shared" si="5"/>
        <v>14.385593742789878</v>
      </c>
      <c r="AA20" s="69">
        <f t="shared" si="6"/>
        <v>7</v>
      </c>
      <c r="AB20" s="72"/>
      <c r="AC20" s="72"/>
      <c r="AE20" s="71" t="s">
        <v>131</v>
      </c>
      <c r="AF20" s="72">
        <v>22</v>
      </c>
      <c r="AG20" s="72">
        <v>4.6973308100000004</v>
      </c>
      <c r="AH20" s="72">
        <v>7.1807401400000002</v>
      </c>
      <c r="AI20" s="72">
        <v>17.271854900000001</v>
      </c>
      <c r="AJ20" s="72">
        <v>19.398467</v>
      </c>
      <c r="AK20" s="72"/>
      <c r="AL20" s="72"/>
      <c r="AM20" s="72">
        <v>12.17238</v>
      </c>
      <c r="AN20" s="72">
        <v>19.662510000000001</v>
      </c>
      <c r="AO20" s="72">
        <v>16.560559999999999</v>
      </c>
      <c r="AP20" s="72">
        <v>36.956418730000003</v>
      </c>
      <c r="AQ20" s="72"/>
      <c r="AR20" s="69">
        <f t="shared" si="0"/>
        <v>16.737532697500001</v>
      </c>
      <c r="AS20" s="69">
        <f t="shared" si="7"/>
        <v>3.4895138838681161</v>
      </c>
      <c r="AT20" s="69">
        <f t="shared" si="8"/>
        <v>8</v>
      </c>
    </row>
    <row r="21" spans="1:46">
      <c r="B21" s="71" t="s">
        <v>131</v>
      </c>
      <c r="C21" s="72">
        <v>23</v>
      </c>
      <c r="D21" s="72">
        <v>69.421559999999999</v>
      </c>
      <c r="E21" s="72">
        <v>81.425719999999998</v>
      </c>
      <c r="F21" s="72">
        <v>105.9387</v>
      </c>
      <c r="G21" s="72">
        <v>158.947</v>
      </c>
      <c r="H21" s="72"/>
      <c r="I21" s="72"/>
      <c r="J21" s="69">
        <f t="shared" si="1"/>
        <v>103.933245</v>
      </c>
      <c r="K21" s="69">
        <f t="shared" si="2"/>
        <v>19.849811443524892</v>
      </c>
      <c r="L21" s="69">
        <f t="shared" si="3"/>
        <v>4</v>
      </c>
      <c r="M21" s="72"/>
      <c r="O21" s="71" t="s">
        <v>131</v>
      </c>
      <c r="P21" s="72">
        <v>23</v>
      </c>
      <c r="Q21" s="72">
        <v>53.460837599999998</v>
      </c>
      <c r="R21" s="72">
        <v>48.087492599999997</v>
      </c>
      <c r="S21" s="72">
        <v>108.55382400000001</v>
      </c>
      <c r="T21" s="72">
        <v>122.439093</v>
      </c>
      <c r="U21" s="72">
        <v>39.509313200000001</v>
      </c>
      <c r="V21" s="72">
        <v>66.217119999999994</v>
      </c>
      <c r="W21" s="72">
        <v>54.100320000000004</v>
      </c>
      <c r="X21" s="72"/>
      <c r="Y21" s="69">
        <f t="shared" si="4"/>
        <v>70.338285771428573</v>
      </c>
      <c r="Z21" s="69">
        <f t="shared" si="5"/>
        <v>12.136082190277028</v>
      </c>
      <c r="AA21" s="69">
        <f t="shared" si="6"/>
        <v>7</v>
      </c>
      <c r="AB21" s="72"/>
      <c r="AC21" s="72"/>
      <c r="AE21" s="71" t="s">
        <v>131</v>
      </c>
      <c r="AF21" s="72">
        <v>23</v>
      </c>
      <c r="AG21" s="72">
        <v>6.6217066899999999</v>
      </c>
      <c r="AH21" s="72">
        <v>11.077208499999999</v>
      </c>
      <c r="AI21" s="72">
        <v>29.066461199999999</v>
      </c>
      <c r="AJ21" s="72">
        <v>34.949691399999999</v>
      </c>
      <c r="AK21" s="72"/>
      <c r="AL21" s="72"/>
      <c r="AM21" s="72">
        <v>11.7323</v>
      </c>
      <c r="AN21" s="72">
        <v>20.604859999999999</v>
      </c>
      <c r="AO21" s="72">
        <v>16.305800000000001</v>
      </c>
      <c r="AP21" s="72">
        <v>29.61830221</v>
      </c>
      <c r="AQ21" s="72"/>
      <c r="AR21" s="69">
        <f t="shared" si="0"/>
        <v>19.997041249999999</v>
      </c>
      <c r="AS21" s="69">
        <f t="shared" si="7"/>
        <v>3.6331028444953244</v>
      </c>
      <c r="AT21" s="69">
        <f t="shared" si="8"/>
        <v>8</v>
      </c>
    </row>
    <row r="22" spans="1:46">
      <c r="B22" s="71" t="s">
        <v>131</v>
      </c>
      <c r="C22" s="72">
        <v>24</v>
      </c>
      <c r="D22" s="72">
        <v>83.424729999999997</v>
      </c>
      <c r="E22" s="72">
        <v>111.572</v>
      </c>
      <c r="F22" s="72">
        <v>166.80719999999999</v>
      </c>
      <c r="G22" s="72">
        <v>157.59639999999999</v>
      </c>
      <c r="H22" s="72"/>
      <c r="I22" s="72"/>
      <c r="J22" s="69">
        <f t="shared" si="1"/>
        <v>129.85008250000001</v>
      </c>
      <c r="K22" s="69">
        <f t="shared" si="2"/>
        <v>19.632219103949286</v>
      </c>
      <c r="L22" s="69">
        <f t="shared" si="3"/>
        <v>4</v>
      </c>
      <c r="M22" s="72"/>
      <c r="O22" s="71" t="s">
        <v>131</v>
      </c>
      <c r="P22" s="72">
        <v>24</v>
      </c>
      <c r="Q22" s="72">
        <v>86.048533599999999</v>
      </c>
      <c r="R22" s="72">
        <v>103.57835900000001</v>
      </c>
      <c r="S22" s="72">
        <v>107.04211599999999</v>
      </c>
      <c r="T22" s="72">
        <v>99.916169199999999</v>
      </c>
      <c r="U22" s="73"/>
      <c r="V22" s="72">
        <v>56.147190000000002</v>
      </c>
      <c r="W22" s="72">
        <v>58.070129999999999</v>
      </c>
      <c r="X22" s="72"/>
      <c r="Y22" s="69">
        <f t="shared" si="4"/>
        <v>85.133749633333338</v>
      </c>
      <c r="Z22" s="69">
        <f t="shared" si="5"/>
        <v>9.3313040112840646</v>
      </c>
      <c r="AA22" s="69">
        <f t="shared" si="6"/>
        <v>6</v>
      </c>
      <c r="AB22" s="72"/>
      <c r="AC22" s="72"/>
      <c r="AE22" s="71" t="s">
        <v>131</v>
      </c>
      <c r="AF22" s="72">
        <v>24</v>
      </c>
      <c r="AG22" s="72">
        <v>11.6919849</v>
      </c>
      <c r="AH22" s="72">
        <v>17.4848818</v>
      </c>
      <c r="AI22" s="72">
        <v>30.718205399999999</v>
      </c>
      <c r="AJ22" s="72">
        <v>53.921027199999997</v>
      </c>
      <c r="AK22" s="72"/>
      <c r="AL22" s="72"/>
      <c r="AM22" s="72">
        <v>11.292759999999999</v>
      </c>
      <c r="AN22" s="72">
        <v>20.015260000000001</v>
      </c>
      <c r="AO22" s="72">
        <v>14.196630000000001</v>
      </c>
      <c r="AP22" s="72">
        <v>28.077945320000001</v>
      </c>
      <c r="AQ22" s="72"/>
      <c r="AR22" s="69">
        <f t="shared" si="0"/>
        <v>23.424836827499998</v>
      </c>
      <c r="AS22" s="69">
        <f t="shared" si="7"/>
        <v>5.0387382466754085</v>
      </c>
      <c r="AT22" s="69">
        <f t="shared" si="8"/>
        <v>8</v>
      </c>
    </row>
    <row r="23" spans="1:46">
      <c r="B23" s="71" t="s">
        <v>131</v>
      </c>
      <c r="C23" s="72">
        <v>25</v>
      </c>
      <c r="D23" s="72">
        <v>82.597229999999996</v>
      </c>
      <c r="E23" s="72">
        <v>114.8057</v>
      </c>
      <c r="F23" s="72">
        <v>167.08240000000001</v>
      </c>
      <c r="G23" s="72">
        <v>152.78790000000001</v>
      </c>
      <c r="H23" s="72"/>
      <c r="I23" s="72"/>
      <c r="J23" s="69">
        <f t="shared" si="1"/>
        <v>129.3183075</v>
      </c>
      <c r="K23" s="69">
        <f t="shared" si="2"/>
        <v>19.084075634052152</v>
      </c>
      <c r="L23" s="69">
        <f t="shared" si="3"/>
        <v>4</v>
      </c>
      <c r="M23" s="72"/>
      <c r="O23" s="71" t="s">
        <v>131</v>
      </c>
      <c r="P23" s="72">
        <v>25</v>
      </c>
      <c r="Q23" s="72">
        <v>80.244861999999998</v>
      </c>
      <c r="R23" s="72">
        <v>97.297343799999993</v>
      </c>
      <c r="S23" s="72">
        <v>108.646863</v>
      </c>
      <c r="T23" s="72">
        <v>87.061435099999997</v>
      </c>
      <c r="U23" s="73"/>
      <c r="V23" s="72">
        <v>43.423609999999996</v>
      </c>
      <c r="W23" s="72">
        <v>58.198740000000001</v>
      </c>
      <c r="X23" s="72"/>
      <c r="Y23" s="69">
        <f t="shared" si="4"/>
        <v>79.145475649999995</v>
      </c>
      <c r="Z23" s="69">
        <f t="shared" si="5"/>
        <v>9.9641200601256923</v>
      </c>
      <c r="AA23" s="69">
        <f t="shared" si="6"/>
        <v>6</v>
      </c>
      <c r="AB23" s="72"/>
      <c r="AC23" s="72"/>
      <c r="AE23" s="71" t="s">
        <v>131</v>
      </c>
      <c r="AF23" s="72">
        <v>25</v>
      </c>
      <c r="AG23" s="72">
        <v>11.3720316</v>
      </c>
      <c r="AH23" s="72">
        <v>18.798371499999998</v>
      </c>
      <c r="AI23" s="72">
        <v>26.141945</v>
      </c>
      <c r="AJ23" s="72">
        <v>61.265656499999999</v>
      </c>
      <c r="AK23" s="72"/>
      <c r="AL23" s="72"/>
      <c r="AM23" s="72">
        <v>10.97458</v>
      </c>
      <c r="AN23" s="72">
        <v>15.59266</v>
      </c>
      <c r="AO23" s="72">
        <v>12.557700000000001</v>
      </c>
      <c r="AP23" s="72">
        <v>24.481503450000002</v>
      </c>
      <c r="AQ23" s="72"/>
      <c r="AR23" s="69">
        <f t="shared" si="0"/>
        <v>22.648056006249998</v>
      </c>
      <c r="AS23" s="69">
        <f t="shared" si="7"/>
        <v>5.8808414639325939</v>
      </c>
      <c r="AT23" s="69">
        <f t="shared" si="8"/>
        <v>8</v>
      </c>
    </row>
    <row r="26" spans="1:46">
      <c r="A26" s="75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Y26" s="77"/>
      <c r="Z26" s="77"/>
      <c r="AA26" s="77"/>
      <c r="AB26" s="77"/>
      <c r="AC26" s="77"/>
      <c r="AD26" s="77"/>
      <c r="AE26" s="77"/>
      <c r="AF26" s="77"/>
      <c r="AG26" s="77"/>
      <c r="AK26" s="77"/>
    </row>
    <row r="27" spans="1:46">
      <c r="A27" s="76"/>
      <c r="B27" s="70" t="s">
        <v>136</v>
      </c>
      <c r="C27" s="70"/>
      <c r="D27" s="74">
        <v>37.2714</v>
      </c>
      <c r="E27" s="74">
        <v>23.25995</v>
      </c>
      <c r="F27" s="74">
        <v>49.131369999999997</v>
      </c>
      <c r="G27" s="74">
        <v>42.405340000000002</v>
      </c>
      <c r="H27" s="74"/>
      <c r="I27" s="74"/>
      <c r="J27" s="69">
        <f>AVERAGE(D27:H27)</f>
        <v>38.017015000000001</v>
      </c>
      <c r="K27" s="69">
        <f>STDEV(D27:H27)/SQRT(L27)</f>
        <v>5.4856873810710045</v>
      </c>
      <c r="L27" s="69">
        <f>COUNT(D27:H27)</f>
        <v>4</v>
      </c>
      <c r="O27" s="70" t="s">
        <v>136</v>
      </c>
      <c r="Q27" s="74">
        <v>20.868870000000001</v>
      </c>
      <c r="R27" s="74">
        <v>18.592009999999998</v>
      </c>
      <c r="S27" s="74">
        <v>20.112680000000001</v>
      </c>
      <c r="T27" s="74">
        <v>37.305790000000002</v>
      </c>
      <c r="U27" s="74">
        <v>10.816090000000001</v>
      </c>
      <c r="V27" s="74">
        <v>13.28443</v>
      </c>
      <c r="W27" s="74">
        <v>17.841909999999999</v>
      </c>
      <c r="Y27" s="69">
        <f>AVERAGE(R27:W27)</f>
        <v>19.658818333333333</v>
      </c>
      <c r="Z27" s="69">
        <f>STDEV(R27:W27)/SQRT(AA27)</f>
        <v>3.8073941496763148</v>
      </c>
      <c r="AA27" s="69">
        <f>COUNT(R27:W27)</f>
        <v>6</v>
      </c>
      <c r="AE27" s="70" t="s">
        <v>136</v>
      </c>
      <c r="AF27" s="74"/>
      <c r="AG27" s="74">
        <v>4.1537480000000002</v>
      </c>
      <c r="AH27" s="74">
        <v>5.8447950000000004</v>
      </c>
      <c r="AI27" s="74">
        <v>14.989979999999999</v>
      </c>
      <c r="AJ27" s="74">
        <v>17.205200000000001</v>
      </c>
      <c r="AM27" s="74">
        <v>3.7029559999999999</v>
      </c>
      <c r="AN27" s="74">
        <v>4.287312</v>
      </c>
      <c r="AO27" s="74">
        <v>4.4084899999999996</v>
      </c>
      <c r="AP27" s="74">
        <v>8.9672889999999992</v>
      </c>
      <c r="AQ27" s="74"/>
      <c r="AR27" s="69">
        <f>AVERAGE(AG27:AP27)</f>
        <v>7.9449712500000009</v>
      </c>
      <c r="AS27" s="69">
        <f>STDEV(AG27:AP27)/SQRT(AT27)</f>
        <v>1.8855327808370297</v>
      </c>
      <c r="AT27" s="69">
        <f>COUNT(AG27:AP27)</f>
        <v>8</v>
      </c>
    </row>
    <row r="28" spans="1:46">
      <c r="A28" s="76"/>
      <c r="B28" s="70" t="s">
        <v>137</v>
      </c>
      <c r="C28" s="70"/>
      <c r="D28" s="74">
        <v>61.76323</v>
      </c>
      <c r="E28" s="74">
        <v>54.376939999999998</v>
      </c>
      <c r="F28" s="74">
        <v>99.683719999999994</v>
      </c>
      <c r="G28" s="74">
        <v>111.0382</v>
      </c>
      <c r="H28" s="74"/>
      <c r="I28" s="74"/>
      <c r="J28" s="69">
        <f>AVERAGE(D28:H28)</f>
        <v>81.715522500000006</v>
      </c>
      <c r="K28" s="69">
        <f>STDEV(D28:H28)/SQRT(L28)</f>
        <v>13.928889661069155</v>
      </c>
      <c r="L28" s="69">
        <f>COUNT(D28:H28)</f>
        <v>4</v>
      </c>
      <c r="O28" s="70" t="s">
        <v>137</v>
      </c>
      <c r="Q28" s="74">
        <v>43.503979999999999</v>
      </c>
      <c r="R28" s="74">
        <v>42.653210000000001</v>
      </c>
      <c r="S28" s="74">
        <v>72.447360000000003</v>
      </c>
      <c r="T28" s="74">
        <v>83.783050000000003</v>
      </c>
      <c r="U28" s="74">
        <v>25.88964</v>
      </c>
      <c r="V28" s="74">
        <v>62.719970000000004</v>
      </c>
      <c r="W28" s="74">
        <v>62.129899999999999</v>
      </c>
      <c r="Y28" s="69">
        <f>AVERAGE(R28:W28)</f>
        <v>58.270521666666667</v>
      </c>
      <c r="Z28" s="69">
        <f>STDEV(R28:W28)/SQRT(AA28)</f>
        <v>8.5224921235592497</v>
      </c>
      <c r="AA28" s="69">
        <f>COUNT(R28:W28)</f>
        <v>6</v>
      </c>
      <c r="AE28" s="70" t="s">
        <v>137</v>
      </c>
      <c r="AF28" s="74"/>
      <c r="AG28" s="74">
        <v>7.0767350000000002</v>
      </c>
      <c r="AH28" s="74">
        <v>9.4232669999999992</v>
      </c>
      <c r="AI28" s="74">
        <v>20.261060000000001</v>
      </c>
      <c r="AJ28" s="74">
        <v>29.088699999999999</v>
      </c>
      <c r="AM28" s="74">
        <v>11.355</v>
      </c>
      <c r="AN28" s="74">
        <v>19.270589999999999</v>
      </c>
      <c r="AO28" s="74">
        <v>15.31434</v>
      </c>
      <c r="AP28" s="74">
        <v>33.247720000000001</v>
      </c>
      <c r="AQ28" s="74"/>
      <c r="AR28" s="69">
        <f>AVERAGE(AG28:AP28)</f>
        <v>18.129676500000002</v>
      </c>
      <c r="AS28" s="69">
        <f>STDEV(AG28:AP28)/SQRT(AT28)</f>
        <v>3.2903846878116898</v>
      </c>
      <c r="AT28" s="69">
        <f>COUNT(AG28:AP28)</f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zoomScale="85" zoomScaleNormal="85" workbookViewId="0">
      <selection activeCell="A10" sqref="A10"/>
    </sheetView>
  </sheetViews>
  <sheetFormatPr defaultRowHeight="15"/>
  <cols>
    <col min="1" max="1" width="23.140625" bestFit="1" customWidth="1"/>
    <col min="3" max="3" width="14.42578125" bestFit="1" customWidth="1"/>
  </cols>
  <sheetData>
    <row r="1" spans="1:24">
      <c r="A1" s="81"/>
      <c r="B1" s="84" t="s">
        <v>138</v>
      </c>
      <c r="C1" s="84"/>
      <c r="D1" s="84"/>
      <c r="E1" s="84"/>
      <c r="F1" s="84"/>
      <c r="G1" s="84"/>
      <c r="H1" s="84" t="s">
        <v>139</v>
      </c>
      <c r="I1" s="84"/>
      <c r="J1" s="84"/>
      <c r="K1" s="84"/>
      <c r="L1" s="84"/>
      <c r="M1" s="84"/>
      <c r="N1" s="84"/>
      <c r="O1" s="84"/>
      <c r="P1" s="81"/>
      <c r="Q1" s="84" t="s">
        <v>140</v>
      </c>
      <c r="R1" s="84"/>
      <c r="S1" s="84"/>
      <c r="T1" s="84"/>
      <c r="U1" s="84"/>
      <c r="V1" s="84"/>
      <c r="W1" s="84"/>
      <c r="X1" s="84"/>
    </row>
    <row r="2" spans="1:24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24">
      <c r="A3" s="70" t="s">
        <v>132</v>
      </c>
      <c r="B3" s="70" t="s">
        <v>143</v>
      </c>
      <c r="C3" s="70" t="s">
        <v>143</v>
      </c>
      <c r="D3" s="70" t="s">
        <v>143</v>
      </c>
      <c r="E3" s="70" t="s">
        <v>143</v>
      </c>
      <c r="F3" s="70" t="s">
        <v>143</v>
      </c>
      <c r="G3" s="81"/>
      <c r="H3" s="70" t="s">
        <v>143</v>
      </c>
      <c r="I3" s="70" t="s">
        <v>143</v>
      </c>
      <c r="J3" s="70" t="s">
        <v>143</v>
      </c>
      <c r="K3" s="70" t="s">
        <v>143</v>
      </c>
      <c r="L3" s="70" t="s">
        <v>143</v>
      </c>
      <c r="M3" s="70" t="s">
        <v>143</v>
      </c>
      <c r="N3" s="70" t="s">
        <v>143</v>
      </c>
      <c r="O3" s="70" t="s">
        <v>143</v>
      </c>
      <c r="P3" s="81"/>
      <c r="Q3" s="70" t="s">
        <v>143</v>
      </c>
      <c r="R3" s="70" t="s">
        <v>143</v>
      </c>
      <c r="S3" s="70" t="s">
        <v>143</v>
      </c>
      <c r="T3" s="70" t="s">
        <v>143</v>
      </c>
      <c r="U3" s="70" t="s">
        <v>143</v>
      </c>
      <c r="V3" s="70" t="s">
        <v>143</v>
      </c>
      <c r="W3" s="70" t="s">
        <v>143</v>
      </c>
      <c r="X3" s="70" t="s">
        <v>143</v>
      </c>
    </row>
    <row r="4" spans="1:24">
      <c r="A4" s="70"/>
      <c r="B4" s="70" t="s">
        <v>6</v>
      </c>
      <c r="C4" s="70" t="s">
        <v>7</v>
      </c>
      <c r="D4" s="70" t="s">
        <v>8</v>
      </c>
      <c r="E4" s="70" t="s">
        <v>9</v>
      </c>
      <c r="F4" s="70" t="s">
        <v>10</v>
      </c>
      <c r="G4" s="81"/>
      <c r="H4" s="70" t="s">
        <v>6</v>
      </c>
      <c r="I4" s="70" t="s">
        <v>7</v>
      </c>
      <c r="J4" s="70" t="s">
        <v>8</v>
      </c>
      <c r="K4" s="70" t="s">
        <v>9</v>
      </c>
      <c r="L4" s="70" t="s">
        <v>10</v>
      </c>
      <c r="M4" s="70" t="s">
        <v>11</v>
      </c>
      <c r="N4" s="70" t="s">
        <v>32</v>
      </c>
      <c r="O4" s="70" t="s">
        <v>33</v>
      </c>
      <c r="P4" s="81"/>
      <c r="Q4" s="70" t="s">
        <v>6</v>
      </c>
      <c r="R4" s="70" t="s">
        <v>7</v>
      </c>
      <c r="S4" s="70" t="s">
        <v>8</v>
      </c>
      <c r="T4" s="70" t="s">
        <v>9</v>
      </c>
      <c r="U4" s="70" t="s">
        <v>10</v>
      </c>
      <c r="V4" s="70" t="s">
        <v>11</v>
      </c>
      <c r="W4" s="70" t="s">
        <v>32</v>
      </c>
      <c r="X4" s="70" t="s">
        <v>33</v>
      </c>
    </row>
    <row r="5" spans="1:24">
      <c r="A5" s="82" t="s">
        <v>141</v>
      </c>
      <c r="B5" s="80">
        <v>1.3091820000000001</v>
      </c>
      <c r="C5" s="83"/>
      <c r="D5" s="80">
        <v>1.413054</v>
      </c>
      <c r="E5" s="80">
        <v>1.5251589999999999</v>
      </c>
      <c r="F5" s="80">
        <v>0.83908700000000003</v>
      </c>
      <c r="G5" s="80"/>
      <c r="H5" s="80">
        <v>1.8524620000000001</v>
      </c>
      <c r="I5" s="80">
        <v>1.851963</v>
      </c>
      <c r="J5" s="80">
        <v>2.309104</v>
      </c>
      <c r="K5" s="80">
        <v>2.3116590000000001</v>
      </c>
      <c r="L5" s="80">
        <v>2.625242965</v>
      </c>
      <c r="M5" s="80">
        <v>2.0257104199999998</v>
      </c>
      <c r="N5" s="80">
        <v>1.9700420000000001</v>
      </c>
      <c r="O5" s="80">
        <v>2.1031439999999999</v>
      </c>
      <c r="P5" s="80"/>
      <c r="Q5" s="80">
        <v>3.0525660000000001</v>
      </c>
      <c r="R5" s="83"/>
      <c r="S5" s="80">
        <v>3.9239809999999999</v>
      </c>
      <c r="T5" s="80">
        <v>2.6175510000000002</v>
      </c>
      <c r="U5" s="80">
        <v>5.0731630000000001</v>
      </c>
      <c r="V5" s="80">
        <v>3.4025500000000002</v>
      </c>
      <c r="W5" s="80">
        <v>4.1646739999999998</v>
      </c>
      <c r="X5" s="80">
        <v>4.9169700000000001</v>
      </c>
    </row>
    <row r="6" spans="1:24">
      <c r="A6" s="82" t="s">
        <v>142</v>
      </c>
      <c r="B6" s="83"/>
      <c r="C6" s="80">
        <v>2.5072369999999999</v>
      </c>
      <c r="D6" s="80">
        <v>2.689727</v>
      </c>
      <c r="E6" s="80">
        <v>3.189832</v>
      </c>
      <c r="F6" s="80">
        <v>1.864744</v>
      </c>
      <c r="G6" s="80"/>
      <c r="H6" s="80">
        <v>2.7098460000000002</v>
      </c>
      <c r="I6" s="80">
        <v>2.661091447</v>
      </c>
      <c r="J6" s="80">
        <v>3.3043089999999999</v>
      </c>
      <c r="K6" s="80">
        <v>2.8887839999999998</v>
      </c>
      <c r="L6" s="80">
        <v>4.3429219999999997</v>
      </c>
      <c r="M6" s="80">
        <v>4.1870849999999997</v>
      </c>
      <c r="N6" s="80">
        <v>3.3626792820000002</v>
      </c>
      <c r="O6" s="80">
        <v>2.5091169999999998</v>
      </c>
      <c r="P6" s="80"/>
      <c r="Q6" s="80">
        <v>1.9529030000000001</v>
      </c>
      <c r="R6" s="80">
        <v>2.653556</v>
      </c>
      <c r="S6" s="80">
        <v>3.3681269999999999</v>
      </c>
      <c r="T6" s="80">
        <v>2.7859060000000002</v>
      </c>
      <c r="U6" s="80">
        <v>2.8037320000000001</v>
      </c>
      <c r="V6" s="80">
        <v>5.3371110000000002</v>
      </c>
      <c r="W6" s="80">
        <v>2.8951199999999999</v>
      </c>
      <c r="X6" s="80">
        <v>3.685864</v>
      </c>
    </row>
  </sheetData>
  <mergeCells count="3">
    <mergeCell ref="B1:G1"/>
    <mergeCell ref="H1:O1"/>
    <mergeCell ref="Q1:X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"/>
  <sheetViews>
    <sheetView tabSelected="1" topLeftCell="D1" zoomScale="70" zoomScaleNormal="70" workbookViewId="0">
      <selection activeCell="I48" sqref="I48"/>
    </sheetView>
  </sheetViews>
  <sheetFormatPr defaultRowHeight="15"/>
  <cols>
    <col min="29" max="29" width="48" bestFit="1" customWidth="1"/>
  </cols>
  <sheetData>
    <row r="1" spans="1:39" ht="15.75">
      <c r="A1" s="37" t="s">
        <v>90</v>
      </c>
      <c r="B1" s="37"/>
      <c r="C1" s="38" t="s">
        <v>91</v>
      </c>
      <c r="D1" s="38" t="s">
        <v>92</v>
      </c>
      <c r="E1" s="37"/>
      <c r="F1" s="78" t="s">
        <v>93</v>
      </c>
      <c r="G1" s="78"/>
      <c r="H1" s="39"/>
      <c r="I1" s="39"/>
      <c r="J1" s="39"/>
      <c r="K1" s="39"/>
      <c r="L1" s="79" t="s">
        <v>94</v>
      </c>
      <c r="M1" s="79"/>
      <c r="N1" s="79"/>
      <c r="O1" s="39"/>
      <c r="P1" s="39"/>
      <c r="Q1" s="37"/>
      <c r="R1" s="79" t="s">
        <v>95</v>
      </c>
      <c r="S1" s="79"/>
      <c r="T1" s="79"/>
      <c r="U1" s="37"/>
      <c r="V1" s="37"/>
      <c r="W1" s="37"/>
      <c r="X1" s="78" t="s">
        <v>96</v>
      </c>
      <c r="Y1" s="78"/>
      <c r="Z1" s="37"/>
      <c r="AA1" s="37"/>
      <c r="AB1" s="37"/>
      <c r="AC1" s="37" t="s">
        <v>97</v>
      </c>
    </row>
    <row r="2" spans="1:39" ht="15.75">
      <c r="A2" s="37" t="s">
        <v>98</v>
      </c>
      <c r="B2" s="37"/>
      <c r="C2" s="37"/>
      <c r="D2" s="37"/>
      <c r="E2" s="36" t="s">
        <v>16</v>
      </c>
      <c r="F2" s="36">
        <v>-15</v>
      </c>
      <c r="G2" s="36">
        <v>0</v>
      </c>
      <c r="H2" s="36">
        <v>15</v>
      </c>
      <c r="I2" s="36">
        <v>30</v>
      </c>
      <c r="J2" s="36">
        <v>45</v>
      </c>
      <c r="K2" s="39"/>
      <c r="L2" s="36">
        <v>-15</v>
      </c>
      <c r="M2" s="36">
        <v>0</v>
      </c>
      <c r="N2" s="36">
        <v>15</v>
      </c>
      <c r="O2" s="36">
        <v>30</v>
      </c>
      <c r="P2" s="36">
        <v>45</v>
      </c>
      <c r="Q2" s="39"/>
      <c r="R2" s="36" t="s">
        <v>99</v>
      </c>
      <c r="S2" s="36" t="s">
        <v>100</v>
      </c>
      <c r="T2" s="36" t="s">
        <v>101</v>
      </c>
      <c r="U2" s="36" t="s">
        <v>102</v>
      </c>
      <c r="V2" s="36" t="s">
        <v>103</v>
      </c>
      <c r="W2" s="37"/>
      <c r="X2" s="36">
        <v>-15</v>
      </c>
      <c r="Y2" s="36">
        <v>0</v>
      </c>
      <c r="Z2" s="36">
        <v>15</v>
      </c>
      <c r="AA2" s="36">
        <v>30</v>
      </c>
      <c r="AB2" s="36">
        <v>45</v>
      </c>
    </row>
    <row r="3" spans="1:39">
      <c r="A3" s="40" t="s">
        <v>104</v>
      </c>
      <c r="B3" s="41">
        <v>4</v>
      </c>
      <c r="C3" s="41">
        <v>23.9</v>
      </c>
      <c r="D3" s="41" t="s">
        <v>105</v>
      </c>
      <c r="E3" s="41"/>
      <c r="F3" s="42">
        <v>7.5</v>
      </c>
      <c r="G3" s="42">
        <v>8.1</v>
      </c>
      <c r="H3" s="42">
        <v>5.6</v>
      </c>
      <c r="I3" s="42">
        <v>4.2</v>
      </c>
      <c r="J3" s="42">
        <v>3.6</v>
      </c>
      <c r="K3" s="43"/>
      <c r="L3" s="42">
        <v>4.5</v>
      </c>
      <c r="M3" s="42">
        <v>5.492</v>
      </c>
      <c r="N3" s="42">
        <v>27.334</v>
      </c>
      <c r="O3" s="42">
        <v>30.734999999999999</v>
      </c>
      <c r="P3" s="42">
        <v>26.439</v>
      </c>
      <c r="Q3" s="36"/>
      <c r="R3" s="43">
        <f>15*(L3+M3)/2</f>
        <v>74.940000000000012</v>
      </c>
      <c r="S3" s="43">
        <f t="shared" ref="S3:U10" si="0">15*(M3+N3)/2</f>
        <v>246.19499999999999</v>
      </c>
      <c r="T3" s="43">
        <f t="shared" si="0"/>
        <v>435.51750000000004</v>
      </c>
      <c r="U3" s="43">
        <f t="shared" si="0"/>
        <v>428.80500000000001</v>
      </c>
      <c r="V3" s="44">
        <f t="shared" ref="V3:V10" si="1">SUM(R3:U3)</f>
        <v>1185.4575</v>
      </c>
      <c r="W3" s="36"/>
      <c r="X3" s="43">
        <f>L3-L3</f>
        <v>0</v>
      </c>
      <c r="Y3" s="43">
        <f>M3-$M3</f>
        <v>0</v>
      </c>
      <c r="Z3" s="43">
        <f t="shared" ref="Z3:AB10" si="2">N3-$M3</f>
        <v>21.841999999999999</v>
      </c>
      <c r="AA3" s="43">
        <f t="shared" si="2"/>
        <v>25.242999999999999</v>
      </c>
      <c r="AB3" s="43">
        <f t="shared" si="2"/>
        <v>20.946999999999999</v>
      </c>
      <c r="AC3" s="80">
        <v>810</v>
      </c>
      <c r="AF3" s="80"/>
      <c r="AG3" s="80"/>
      <c r="AH3" s="80"/>
      <c r="AI3" s="80"/>
      <c r="AJ3" s="80"/>
      <c r="AK3" s="80"/>
      <c r="AL3" s="80"/>
      <c r="AM3" s="80"/>
    </row>
    <row r="4" spans="1:39">
      <c r="A4" s="40" t="s">
        <v>106</v>
      </c>
      <c r="B4" s="41">
        <v>3</v>
      </c>
      <c r="C4" s="41">
        <v>17.8</v>
      </c>
      <c r="D4" s="41" t="s">
        <v>105</v>
      </c>
      <c r="E4" s="41"/>
      <c r="F4" s="42">
        <v>5.6</v>
      </c>
      <c r="G4" s="42">
        <v>4.7</v>
      </c>
      <c r="H4" s="42">
        <v>3.9</v>
      </c>
      <c r="I4" s="42">
        <v>3.3</v>
      </c>
      <c r="J4" s="42">
        <v>3.1</v>
      </c>
      <c r="K4" s="43"/>
      <c r="L4" s="42">
        <v>4.6101000000000001</v>
      </c>
      <c r="M4" s="42">
        <v>3.88</v>
      </c>
      <c r="N4" s="42">
        <v>13.885999999999999</v>
      </c>
      <c r="O4" s="42">
        <v>26.98</v>
      </c>
      <c r="P4" s="42">
        <v>50.709000000000003</v>
      </c>
      <c r="Q4" s="36"/>
      <c r="R4" s="43">
        <f t="shared" ref="R4:R10" si="3">15*(L4+M4)/2</f>
        <v>63.675750000000001</v>
      </c>
      <c r="S4" s="43">
        <f t="shared" si="0"/>
        <v>133.24499999999998</v>
      </c>
      <c r="T4" s="43">
        <f t="shared" si="0"/>
        <v>306.495</v>
      </c>
      <c r="U4" s="43">
        <f t="shared" si="0"/>
        <v>582.66750000000002</v>
      </c>
      <c r="V4" s="44">
        <f t="shared" si="1"/>
        <v>1086.0832500000001</v>
      </c>
      <c r="W4" s="36"/>
      <c r="X4" s="43">
        <f t="shared" ref="X4:X10" si="4">L4-L4</f>
        <v>0</v>
      </c>
      <c r="Y4" s="43">
        <f t="shared" ref="Y4:Y10" si="5">M4-$M4</f>
        <v>0</v>
      </c>
      <c r="Z4" s="43">
        <f t="shared" si="2"/>
        <v>10.006</v>
      </c>
      <c r="AA4" s="43">
        <f t="shared" si="2"/>
        <v>23.1</v>
      </c>
      <c r="AB4" s="43">
        <f t="shared" si="2"/>
        <v>46.829000000000001</v>
      </c>
      <c r="AC4" s="80">
        <v>866.41399999999999</v>
      </c>
      <c r="AF4" s="80"/>
      <c r="AG4" s="80"/>
      <c r="AH4" s="80"/>
      <c r="AI4" s="80"/>
      <c r="AJ4" s="80"/>
      <c r="AK4" s="80"/>
      <c r="AL4" s="80"/>
      <c r="AM4" s="80"/>
    </row>
    <row r="5" spans="1:39">
      <c r="A5" s="40" t="s">
        <v>107</v>
      </c>
      <c r="B5" s="41">
        <v>3</v>
      </c>
      <c r="C5" s="41">
        <v>33.6</v>
      </c>
      <c r="D5" s="41" t="s">
        <v>108</v>
      </c>
      <c r="E5" s="41"/>
      <c r="F5" s="42">
        <v>7.3</v>
      </c>
      <c r="G5" s="42">
        <v>7.1</v>
      </c>
      <c r="H5" s="42">
        <v>5.3</v>
      </c>
      <c r="I5" s="42">
        <v>4.8</v>
      </c>
      <c r="J5" s="42">
        <v>5.0999999999999996</v>
      </c>
      <c r="K5" s="43"/>
      <c r="L5" s="42">
        <v>28.187999999999999</v>
      </c>
      <c r="M5" s="42">
        <v>19.356249999999999</v>
      </c>
      <c r="N5" s="42">
        <v>36.243000000000002</v>
      </c>
      <c r="O5" s="42">
        <v>78.453000000000003</v>
      </c>
      <c r="P5" s="42">
        <v>54.133000000000003</v>
      </c>
      <c r="Q5" s="36"/>
      <c r="R5" s="43">
        <f>15*(L5+M5)/2</f>
        <v>356.58187499999997</v>
      </c>
      <c r="S5" s="43">
        <f>15*(M5+N5)/2</f>
        <v>416.99437499999999</v>
      </c>
      <c r="T5" s="43">
        <f>15*(N5+O5)/2</f>
        <v>860.22</v>
      </c>
      <c r="U5" s="43">
        <f>15*(O5+P5)/2</f>
        <v>994.3950000000001</v>
      </c>
      <c r="V5" s="44">
        <f t="shared" si="1"/>
        <v>2628.1912499999999</v>
      </c>
      <c r="W5" s="36"/>
      <c r="X5" s="43">
        <f t="shared" si="4"/>
        <v>0</v>
      </c>
      <c r="Y5" s="43">
        <f t="shared" si="5"/>
        <v>0</v>
      </c>
      <c r="Z5" s="43">
        <f t="shared" si="2"/>
        <v>16.886750000000003</v>
      </c>
      <c r="AA5" s="43">
        <f t="shared" si="2"/>
        <v>59.09675</v>
      </c>
      <c r="AB5" s="43">
        <f t="shared" si="2"/>
        <v>34.776750000000007</v>
      </c>
      <c r="AC5" s="80">
        <v>848.62400000000002</v>
      </c>
    </row>
    <row r="6" spans="1:39">
      <c r="A6" s="40" t="s">
        <v>109</v>
      </c>
      <c r="B6" s="41">
        <v>1</v>
      </c>
      <c r="C6" s="41">
        <v>23.6</v>
      </c>
      <c r="D6" s="41" t="s">
        <v>105</v>
      </c>
      <c r="E6" s="41"/>
      <c r="F6" s="41">
        <v>6.1</v>
      </c>
      <c r="G6" s="41">
        <v>6.1</v>
      </c>
      <c r="H6" s="41">
        <v>5.4</v>
      </c>
      <c r="I6" s="41">
        <v>4.0999999999999996</v>
      </c>
      <c r="J6" s="41">
        <v>2.8</v>
      </c>
      <c r="K6" s="36"/>
      <c r="L6" s="42">
        <v>2.9</v>
      </c>
      <c r="M6" s="42">
        <v>1.639</v>
      </c>
      <c r="N6" s="42">
        <v>2.911</v>
      </c>
      <c r="O6" s="42">
        <v>6.96</v>
      </c>
      <c r="P6" s="42">
        <v>31.994</v>
      </c>
      <c r="Q6" s="36"/>
      <c r="R6" s="43">
        <f t="shared" si="3"/>
        <v>34.042499999999997</v>
      </c>
      <c r="S6" s="43">
        <f t="shared" si="0"/>
        <v>34.125</v>
      </c>
      <c r="T6" s="43">
        <f t="shared" si="0"/>
        <v>74.032499999999999</v>
      </c>
      <c r="U6" s="43">
        <f t="shared" si="0"/>
        <v>292.15500000000003</v>
      </c>
      <c r="V6" s="44">
        <f t="shared" si="1"/>
        <v>434.35500000000002</v>
      </c>
      <c r="W6" s="36"/>
      <c r="X6" s="43">
        <f t="shared" si="4"/>
        <v>0</v>
      </c>
      <c r="Y6" s="43">
        <f t="shared" si="5"/>
        <v>0</v>
      </c>
      <c r="Z6" s="43">
        <f t="shared" si="2"/>
        <v>1.272</v>
      </c>
      <c r="AA6" s="43">
        <f t="shared" si="2"/>
        <v>5.3209999999999997</v>
      </c>
      <c r="AB6" s="43">
        <f t="shared" si="2"/>
        <v>30.355</v>
      </c>
      <c r="AC6" s="80">
        <v>358.92</v>
      </c>
    </row>
    <row r="7" spans="1:39">
      <c r="A7" s="40" t="s">
        <v>107</v>
      </c>
      <c r="B7" s="41">
        <v>1</v>
      </c>
      <c r="C7" s="41">
        <v>30.1</v>
      </c>
      <c r="D7" s="41" t="s">
        <v>105</v>
      </c>
      <c r="E7" s="41"/>
      <c r="F7" s="41">
        <v>7.9</v>
      </c>
      <c r="G7" s="41">
        <v>8.1999999999999993</v>
      </c>
      <c r="H7" s="41">
        <v>4.4000000000000004</v>
      </c>
      <c r="I7" s="41">
        <v>4.3</v>
      </c>
      <c r="J7" s="41">
        <v>3.6</v>
      </c>
      <c r="K7" s="36"/>
      <c r="L7" s="42">
        <v>6.0510000000000002</v>
      </c>
      <c r="M7" s="42">
        <v>10.087</v>
      </c>
      <c r="N7" s="42">
        <v>31.715</v>
      </c>
      <c r="O7" s="42">
        <v>14.362</v>
      </c>
      <c r="P7" s="42">
        <v>10.162000000000001</v>
      </c>
      <c r="Q7" s="36"/>
      <c r="R7" s="43">
        <f t="shared" si="3"/>
        <v>121.03499999999998</v>
      </c>
      <c r="S7" s="43">
        <f t="shared" si="0"/>
        <v>313.51499999999999</v>
      </c>
      <c r="T7" s="43">
        <f t="shared" si="0"/>
        <v>345.57749999999999</v>
      </c>
      <c r="U7" s="43">
        <f t="shared" si="0"/>
        <v>183.93</v>
      </c>
      <c r="V7" s="44">
        <f t="shared" si="1"/>
        <v>964.05749999999989</v>
      </c>
      <c r="W7" s="36"/>
      <c r="X7" s="43">
        <f t="shared" si="4"/>
        <v>0</v>
      </c>
      <c r="Y7" s="43">
        <f t="shared" si="5"/>
        <v>0</v>
      </c>
      <c r="Z7" s="43">
        <f t="shared" si="2"/>
        <v>21.628</v>
      </c>
      <c r="AA7" s="43">
        <f t="shared" si="2"/>
        <v>4.2750000000000004</v>
      </c>
      <c r="AB7" s="43">
        <f t="shared" si="2"/>
        <v>7.5000000000001066E-2</v>
      </c>
      <c r="AC7" s="80">
        <v>473.87299999999999</v>
      </c>
    </row>
    <row r="8" spans="1:39">
      <c r="A8" s="40" t="s">
        <v>110</v>
      </c>
      <c r="B8" s="41">
        <v>3</v>
      </c>
      <c r="C8" s="41">
        <v>39</v>
      </c>
      <c r="D8" s="41" t="s">
        <v>105</v>
      </c>
      <c r="E8" s="41"/>
      <c r="F8" s="41">
        <v>6.4</v>
      </c>
      <c r="G8" s="41">
        <v>7</v>
      </c>
      <c r="H8" s="41">
        <v>6.3</v>
      </c>
      <c r="I8" s="41">
        <v>3.8</v>
      </c>
      <c r="J8" s="41">
        <v>3.2</v>
      </c>
      <c r="K8" s="36"/>
      <c r="L8" s="42">
        <v>3.919</v>
      </c>
      <c r="M8" s="42">
        <v>1.742</v>
      </c>
      <c r="N8" s="42">
        <v>2.9849999999999999</v>
      </c>
      <c r="O8" s="42">
        <v>4.4020000000000001</v>
      </c>
      <c r="P8" s="42">
        <v>4.18</v>
      </c>
      <c r="Q8" s="36"/>
      <c r="R8" s="43">
        <f t="shared" si="3"/>
        <v>42.457499999999996</v>
      </c>
      <c r="S8" s="43">
        <f t="shared" si="0"/>
        <v>35.452500000000001</v>
      </c>
      <c r="T8" s="43">
        <f t="shared" si="0"/>
        <v>55.402500000000003</v>
      </c>
      <c r="U8" s="43">
        <f t="shared" si="0"/>
        <v>64.365000000000009</v>
      </c>
      <c r="V8" s="44">
        <f t="shared" si="1"/>
        <v>197.67750000000001</v>
      </c>
      <c r="W8" s="36"/>
      <c r="X8" s="43">
        <f t="shared" si="4"/>
        <v>0</v>
      </c>
      <c r="Y8" s="43">
        <f t="shared" si="5"/>
        <v>0</v>
      </c>
      <c r="Z8" s="43">
        <f t="shared" si="2"/>
        <v>1.2429999999999999</v>
      </c>
      <c r="AA8" s="43">
        <f t="shared" si="2"/>
        <v>2.66</v>
      </c>
      <c r="AB8" s="43">
        <f t="shared" si="2"/>
        <v>2.4379999999999997</v>
      </c>
      <c r="AC8" s="80">
        <v>-26.629000000000001</v>
      </c>
    </row>
    <row r="9" spans="1:39">
      <c r="A9" s="40" t="s">
        <v>107</v>
      </c>
      <c r="B9" s="41">
        <v>1</v>
      </c>
      <c r="C9" s="41">
        <v>29.6</v>
      </c>
      <c r="D9" s="41" t="s">
        <v>105</v>
      </c>
      <c r="E9" s="41"/>
      <c r="F9" s="41">
        <v>7.5</v>
      </c>
      <c r="G9" s="41">
        <v>9.8000000000000007</v>
      </c>
      <c r="H9" s="41">
        <v>4.8</v>
      </c>
      <c r="I9" s="41">
        <v>4.7</v>
      </c>
      <c r="J9" s="41">
        <v>4.3</v>
      </c>
      <c r="K9" s="36"/>
      <c r="L9" s="42">
        <v>7.37</v>
      </c>
      <c r="M9" s="42">
        <v>5.7370000000000001</v>
      </c>
      <c r="N9" s="42">
        <v>16.777000000000001</v>
      </c>
      <c r="O9" s="42">
        <v>15.952999999999999</v>
      </c>
      <c r="P9" s="42">
        <v>22.727</v>
      </c>
      <c r="Q9" s="36"/>
      <c r="R9" s="43">
        <f t="shared" si="3"/>
        <v>98.302499999999995</v>
      </c>
      <c r="S9" s="43">
        <f t="shared" si="0"/>
        <v>168.85500000000002</v>
      </c>
      <c r="T9" s="43">
        <f t="shared" si="0"/>
        <v>245.47500000000002</v>
      </c>
      <c r="U9" s="43">
        <f t="shared" si="0"/>
        <v>290.10000000000002</v>
      </c>
      <c r="V9" s="44">
        <f t="shared" si="1"/>
        <v>802.73250000000007</v>
      </c>
      <c r="W9" s="36"/>
      <c r="X9" s="43">
        <f t="shared" si="4"/>
        <v>0</v>
      </c>
      <c r="Y9" s="43">
        <f t="shared" si="5"/>
        <v>0</v>
      </c>
      <c r="Z9" s="43">
        <f t="shared" si="2"/>
        <v>11.040000000000001</v>
      </c>
      <c r="AA9" s="43">
        <f t="shared" si="2"/>
        <v>10.215999999999999</v>
      </c>
      <c r="AB9" s="43">
        <f t="shared" si="2"/>
        <v>16.990000000000002</v>
      </c>
      <c r="AC9" s="80">
        <v>356.78300000000002</v>
      </c>
    </row>
    <row r="10" spans="1:39">
      <c r="A10" s="46" t="s">
        <v>109</v>
      </c>
      <c r="B10" s="47">
        <v>2</v>
      </c>
      <c r="C10" s="47">
        <v>35</v>
      </c>
      <c r="D10" s="47" t="s">
        <v>105</v>
      </c>
      <c r="E10" s="47"/>
      <c r="F10" s="47">
        <v>5.0999999999999996</v>
      </c>
      <c r="G10" s="47">
        <v>6.8</v>
      </c>
      <c r="H10" s="47">
        <v>5.7</v>
      </c>
      <c r="I10" s="47">
        <v>4.3</v>
      </c>
      <c r="J10" s="47">
        <v>3.2</v>
      </c>
      <c r="K10" s="36"/>
      <c r="L10" s="48">
        <v>4.16</v>
      </c>
      <c r="M10" s="48">
        <v>0.51100000000000001</v>
      </c>
      <c r="N10" s="48">
        <v>4.1929999999999996</v>
      </c>
      <c r="O10" s="48">
        <v>14.986000000000001</v>
      </c>
      <c r="P10" s="48">
        <v>24.056999999999999</v>
      </c>
      <c r="Q10" s="36"/>
      <c r="R10" s="43">
        <f t="shared" si="3"/>
        <v>35.032499999999999</v>
      </c>
      <c r="S10" s="43">
        <f t="shared" si="0"/>
        <v>35.28</v>
      </c>
      <c r="T10" s="43">
        <f t="shared" si="0"/>
        <v>143.84250000000003</v>
      </c>
      <c r="U10" s="43">
        <f t="shared" si="0"/>
        <v>292.82249999999999</v>
      </c>
      <c r="V10" s="44">
        <f t="shared" si="1"/>
        <v>506.97750000000002</v>
      </c>
      <c r="W10" s="36"/>
      <c r="X10" s="43">
        <f t="shared" si="4"/>
        <v>0</v>
      </c>
      <c r="Y10" s="43">
        <f t="shared" si="5"/>
        <v>0</v>
      </c>
      <c r="Z10" s="43">
        <f t="shared" si="2"/>
        <v>3.6819999999999995</v>
      </c>
      <c r="AA10" s="43">
        <f t="shared" si="2"/>
        <v>14.475000000000001</v>
      </c>
      <c r="AB10" s="43">
        <f t="shared" si="2"/>
        <v>23.545999999999999</v>
      </c>
      <c r="AC10" s="80">
        <v>304.95400000000001</v>
      </c>
    </row>
    <row r="11" spans="1:39" ht="15.75">
      <c r="A11" s="49" t="s">
        <v>1</v>
      </c>
      <c r="B11" s="50"/>
      <c r="C11" s="50"/>
      <c r="D11" s="50"/>
      <c r="E11" s="50"/>
      <c r="F11" s="51">
        <f>AVERAGE(F3:F10)</f>
        <v>6.6749999999999998</v>
      </c>
      <c r="G11" s="51">
        <f>AVERAGE(G3:G10)</f>
        <v>7.2249999999999996</v>
      </c>
      <c r="H11" s="51">
        <f>AVERAGE(H3:H10)</f>
        <v>5.1750000000000007</v>
      </c>
      <c r="I11" s="51">
        <f>AVERAGE(I3:I10)</f>
        <v>4.1875</v>
      </c>
      <c r="J11" s="51">
        <f>AVERAGE(J3:J10)</f>
        <v>3.6125000000000003</v>
      </c>
      <c r="K11" s="50"/>
      <c r="L11" s="51">
        <f>AVERAGE(L3:L10)</f>
        <v>7.7122624999999996</v>
      </c>
      <c r="M11" s="51">
        <f>AVERAGE(M3:M10)</f>
        <v>6.0555312500000005</v>
      </c>
      <c r="N11" s="51">
        <f>AVERAGE(N3:N10)</f>
        <v>17.005500000000001</v>
      </c>
      <c r="O11" s="51">
        <f>AVERAGE(O3:O10)</f>
        <v>24.103874999999999</v>
      </c>
      <c r="P11" s="51">
        <f>AVERAGE(P3:P10)</f>
        <v>28.050125000000001</v>
      </c>
      <c r="Q11" s="50"/>
      <c r="R11" s="51">
        <f>AVERAGE(R3:R10)</f>
        <v>103.258453125</v>
      </c>
      <c r="S11" s="51">
        <f>AVERAGE(S3:S10)</f>
        <v>172.957734375</v>
      </c>
      <c r="T11" s="51">
        <f>AVERAGE(T3:T10)</f>
        <v>308.32031250000006</v>
      </c>
      <c r="U11" s="51">
        <f>AVERAGE(U3:U10)</f>
        <v>391.15499999999997</v>
      </c>
      <c r="V11" s="51">
        <f>AVERAGE(V3:V10)</f>
        <v>975.69149999999991</v>
      </c>
      <c r="W11" s="50"/>
      <c r="X11" s="59">
        <f t="shared" ref="X11:AC11" si="6">AVERAGE(X3:X10)</f>
        <v>0</v>
      </c>
      <c r="Y11" s="59">
        <f t="shared" si="6"/>
        <v>0</v>
      </c>
      <c r="Z11" s="59">
        <f t="shared" si="6"/>
        <v>10.94996875</v>
      </c>
      <c r="AA11" s="59">
        <f t="shared" si="6"/>
        <v>18.048343750000001</v>
      </c>
      <c r="AB11" s="59">
        <f t="shared" si="6"/>
        <v>21.994593749999996</v>
      </c>
      <c r="AC11" s="60">
        <f t="shared" si="6"/>
        <v>499.11737500000004</v>
      </c>
    </row>
    <row r="12" spans="1:39">
      <c r="A12" s="52" t="s">
        <v>111</v>
      </c>
      <c r="B12" s="36"/>
      <c r="C12" s="36"/>
      <c r="D12" s="36"/>
      <c r="E12" s="36"/>
      <c r="F12" s="36">
        <f>STDEV(F3:F10)/SQRT(8)</f>
        <v>0.36092638742942784</v>
      </c>
      <c r="G12" s="36">
        <f>STDEV(G3:G10)/SQRT(8)</f>
        <v>0.53843357462709873</v>
      </c>
      <c r="H12" s="36">
        <f>STDEV(H3:H10)/SQRT(8)</f>
        <v>0.27239021379526024</v>
      </c>
      <c r="I12" s="36">
        <f>STDEV(I3:I10)/SQRT(8)</f>
        <v>0.16949241449524613</v>
      </c>
      <c r="J12" s="36">
        <f>STDEV(J3:J10)/SQRT(8)</f>
        <v>0.26554357995843619</v>
      </c>
      <c r="K12" s="36"/>
      <c r="L12" s="36">
        <f>STDEV(L3:L10)/SQRT(8)</f>
        <v>2.9647936722318886</v>
      </c>
      <c r="M12" s="36">
        <f>STDEV(M3:M10)/SQRT(8)</f>
        <v>2.1842289923804081</v>
      </c>
      <c r="N12" s="36">
        <f>STDEV(N3:N10)/SQRT(8)</f>
        <v>4.7477470371294439</v>
      </c>
      <c r="O12" s="36">
        <f>STDEV(O3:O10)/SQRT(8)</f>
        <v>8.3800615481832406</v>
      </c>
      <c r="P12" s="36">
        <f>STDEV(P3:P10)/SQRT(8)</f>
        <v>6.1903430681456815</v>
      </c>
      <c r="Q12" s="36"/>
      <c r="R12" s="36">
        <f>STDEV(R3:R10)/SQRT(8)</f>
        <v>37.802218633499805</v>
      </c>
      <c r="S12" s="36">
        <f>STDEV(S3:S10)/SQRT(8)</f>
        <v>50.604424182262207</v>
      </c>
      <c r="T12" s="36">
        <f>STDEV(T3:T10)/SQRT(8)</f>
        <v>91.809634418031806</v>
      </c>
      <c r="U12" s="36">
        <f>STDEV(U3:U10)/SQRT(8)</f>
        <v>101.89362065255854</v>
      </c>
      <c r="V12" s="36">
        <f>STDEV(V3:V10)/SQRT(8)</f>
        <v>265.08211351914065</v>
      </c>
      <c r="W12" s="36"/>
      <c r="X12" s="43">
        <f t="shared" ref="X12:AC12" si="7">STDEV(X3:X10)/SQRT(8)</f>
        <v>0</v>
      </c>
      <c r="Y12" s="43">
        <f t="shared" si="7"/>
        <v>0</v>
      </c>
      <c r="Z12" s="43">
        <f t="shared" si="7"/>
        <v>3.0163629398507616</v>
      </c>
      <c r="AA12" s="43">
        <f t="shared" si="7"/>
        <v>6.5803546360375744</v>
      </c>
      <c r="AB12" s="43">
        <f t="shared" si="7"/>
        <v>5.5765882855120754</v>
      </c>
      <c r="AC12" s="43">
        <f t="shared" si="7"/>
        <v>112.46983896740898</v>
      </c>
    </row>
    <row r="13" spans="1:39">
      <c r="A13" s="52" t="s">
        <v>3</v>
      </c>
      <c r="B13" s="36"/>
      <c r="C13" s="36"/>
      <c r="D13" s="36"/>
      <c r="E13" s="36"/>
      <c r="F13" s="36">
        <f>COUNT(F3:F10)</f>
        <v>8</v>
      </c>
      <c r="G13" s="36">
        <f>COUNT(G3:G10)</f>
        <v>8</v>
      </c>
      <c r="H13" s="36">
        <f>COUNT(H3:H10)</f>
        <v>8</v>
      </c>
      <c r="I13" s="36">
        <f>COUNT(I3:I10)</f>
        <v>8</v>
      </c>
      <c r="J13" s="36">
        <f>COUNT(J3:J10)</f>
        <v>8</v>
      </c>
      <c r="K13" s="36"/>
      <c r="L13" s="36">
        <f>COUNT(L3:L10)</f>
        <v>8</v>
      </c>
      <c r="M13" s="36">
        <f>COUNT(M3:M10)</f>
        <v>8</v>
      </c>
      <c r="N13" s="36">
        <f>COUNT(N3:N10)</f>
        <v>8</v>
      </c>
      <c r="O13" s="36">
        <f>COUNT(O3:O10)</f>
        <v>8</v>
      </c>
      <c r="P13" s="36">
        <f>COUNT(P3:P10)</f>
        <v>8</v>
      </c>
      <c r="Q13" s="36"/>
      <c r="R13" s="36">
        <f>COUNT(R3:R10)</f>
        <v>8</v>
      </c>
      <c r="S13" s="36">
        <f>COUNT(S3:S10)</f>
        <v>8</v>
      </c>
      <c r="T13" s="36">
        <f>COUNT(T3:T10)</f>
        <v>8</v>
      </c>
      <c r="U13" s="36">
        <f>COUNT(U3:U10)</f>
        <v>8</v>
      </c>
      <c r="V13" s="36">
        <f>COUNT(V3:V10)</f>
        <v>8</v>
      </c>
      <c r="W13" s="36"/>
      <c r="X13" s="36">
        <f t="shared" ref="X13:AC13" si="8">COUNT(X3:X10)</f>
        <v>8</v>
      </c>
      <c r="Y13" s="36">
        <f t="shared" si="8"/>
        <v>8</v>
      </c>
      <c r="Z13" s="36">
        <f t="shared" si="8"/>
        <v>8</v>
      </c>
      <c r="AA13" s="36">
        <f t="shared" si="8"/>
        <v>8</v>
      </c>
      <c r="AB13" s="36">
        <f t="shared" si="8"/>
        <v>8</v>
      </c>
      <c r="AC13" s="36">
        <f t="shared" si="8"/>
        <v>8</v>
      </c>
    </row>
    <row r="14" spans="1:39" ht="15.75">
      <c r="A14" s="37" t="s">
        <v>98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39" ht="15.75">
      <c r="A15" s="53" t="s">
        <v>104</v>
      </c>
      <c r="B15" s="41">
        <v>1</v>
      </c>
      <c r="C15" s="41">
        <v>31.1</v>
      </c>
      <c r="D15" s="41" t="s">
        <v>112</v>
      </c>
      <c r="E15" s="41"/>
      <c r="F15" s="42">
        <v>9.1999999999999993</v>
      </c>
      <c r="G15" s="42">
        <v>9.5</v>
      </c>
      <c r="H15" s="42">
        <v>6.5</v>
      </c>
      <c r="I15" s="42">
        <v>6.1</v>
      </c>
      <c r="J15" s="42">
        <v>4.8</v>
      </c>
      <c r="K15" s="43"/>
      <c r="L15" s="42">
        <v>3.891</v>
      </c>
      <c r="M15" s="42">
        <v>12.224</v>
      </c>
      <c r="N15" s="42">
        <v>7.9180000000000001</v>
      </c>
      <c r="O15" s="42">
        <v>9.0549999999999997</v>
      </c>
      <c r="P15" s="42">
        <v>6.7160000000000002</v>
      </c>
      <c r="Q15" s="36"/>
      <c r="R15" s="43">
        <f>15*(L15+M15)/2</f>
        <v>120.86250000000001</v>
      </c>
      <c r="S15" s="43">
        <f t="shared" ref="S15:U20" si="9">15*(M15+N15)/2</f>
        <v>151.065</v>
      </c>
      <c r="T15" s="43">
        <f t="shared" si="9"/>
        <v>127.29749999999999</v>
      </c>
      <c r="U15" s="43">
        <f t="shared" si="9"/>
        <v>118.2825</v>
      </c>
      <c r="V15" s="44">
        <f t="shared" ref="V15:V20" si="10">SUM(R15:U15)</f>
        <v>517.50750000000005</v>
      </c>
      <c r="W15" s="36"/>
      <c r="X15" s="43">
        <f t="shared" ref="X15:X20" si="11">L15-L15</f>
        <v>0</v>
      </c>
      <c r="Y15" s="43">
        <f>M15-$M15</f>
        <v>0</v>
      </c>
      <c r="Z15" s="43">
        <f>N15-$M15</f>
        <v>-4.306</v>
      </c>
      <c r="AA15" s="43">
        <f t="shared" ref="AA15:AB20" si="12">O15-$M15</f>
        <v>-3.1690000000000005</v>
      </c>
      <c r="AB15" s="43">
        <f t="shared" si="12"/>
        <v>-5.508</v>
      </c>
      <c r="AC15" s="80">
        <v>228.92599999999999</v>
      </c>
    </row>
    <row r="16" spans="1:39">
      <c r="A16" s="40" t="s">
        <v>107</v>
      </c>
      <c r="B16" s="41" t="s">
        <v>113</v>
      </c>
      <c r="C16" s="41">
        <v>29.5</v>
      </c>
      <c r="D16" s="41" t="s">
        <v>112</v>
      </c>
      <c r="E16" s="41"/>
      <c r="F16" s="42">
        <v>6.2</v>
      </c>
      <c r="G16" s="42">
        <v>6.6</v>
      </c>
      <c r="H16" s="42">
        <v>4.5999999999999996</v>
      </c>
      <c r="I16" s="42">
        <v>3.2</v>
      </c>
      <c r="J16" s="42">
        <v>3.3</v>
      </c>
      <c r="K16" s="43"/>
      <c r="L16" s="42">
        <v>10.234999999999999</v>
      </c>
      <c r="M16" s="42">
        <v>12.13875</v>
      </c>
      <c r="N16" s="42">
        <v>27.395</v>
      </c>
      <c r="O16" s="42">
        <v>43.997999999999998</v>
      </c>
      <c r="P16" s="42">
        <v>35.399000000000001</v>
      </c>
      <c r="Q16" s="36"/>
      <c r="R16" s="43">
        <f>15*(L16+M16)/2</f>
        <v>167.80312500000002</v>
      </c>
      <c r="S16" s="43">
        <f t="shared" si="9"/>
        <v>296.50312499999995</v>
      </c>
      <c r="T16" s="43">
        <f t="shared" si="9"/>
        <v>535.44749999999999</v>
      </c>
      <c r="U16" s="43">
        <f t="shared" si="9"/>
        <v>595.47749999999996</v>
      </c>
      <c r="V16" s="44">
        <f t="shared" si="10"/>
        <v>1595.2312499999998</v>
      </c>
      <c r="W16" s="36"/>
      <c r="X16" s="43">
        <f t="shared" si="11"/>
        <v>0</v>
      </c>
      <c r="Y16" s="43">
        <f t="shared" ref="Y16:Z20" si="13">M16-$M16</f>
        <v>0</v>
      </c>
      <c r="Z16" s="43">
        <f t="shared" si="13"/>
        <v>15.25625</v>
      </c>
      <c r="AA16" s="43">
        <f t="shared" si="12"/>
        <v>31.859249999999996</v>
      </c>
      <c r="AB16" s="43">
        <f t="shared" si="12"/>
        <v>23.260249999999999</v>
      </c>
      <c r="AC16" s="80">
        <v>877.39599999999996</v>
      </c>
    </row>
    <row r="17" spans="1:38">
      <c r="A17" s="40" t="s">
        <v>107</v>
      </c>
      <c r="B17" s="41">
        <v>4</v>
      </c>
      <c r="C17" s="41">
        <v>28.3</v>
      </c>
      <c r="D17" s="41" t="s">
        <v>112</v>
      </c>
      <c r="E17" s="41"/>
      <c r="F17" s="42">
        <v>6.9</v>
      </c>
      <c r="G17" s="42">
        <v>7.7</v>
      </c>
      <c r="H17" s="42">
        <v>5.7</v>
      </c>
      <c r="I17" s="42">
        <v>4.5999999999999996</v>
      </c>
      <c r="J17" s="42">
        <v>4.5999999999999996</v>
      </c>
      <c r="K17" s="43"/>
      <c r="L17" s="42">
        <v>16.077000000000002</v>
      </c>
      <c r="M17" s="42">
        <v>23.057500000000001</v>
      </c>
      <c r="N17" s="42">
        <v>19.97</v>
      </c>
      <c r="O17" s="42">
        <v>45.372</v>
      </c>
      <c r="P17" s="42">
        <v>36.270000000000003</v>
      </c>
      <c r="Q17" s="36"/>
      <c r="R17" s="43">
        <f>15*(L17+M17)/2</f>
        <v>293.50875000000002</v>
      </c>
      <c r="S17" s="43">
        <f t="shared" si="9"/>
        <v>322.70625000000001</v>
      </c>
      <c r="T17" s="43">
        <f t="shared" si="9"/>
        <v>490.065</v>
      </c>
      <c r="U17" s="43">
        <f t="shared" si="9"/>
        <v>612.31499999999994</v>
      </c>
      <c r="V17" s="44">
        <f t="shared" si="10"/>
        <v>1718.5949999999998</v>
      </c>
      <c r="W17" s="36"/>
      <c r="X17" s="43">
        <f t="shared" si="11"/>
        <v>0</v>
      </c>
      <c r="Y17" s="43">
        <f t="shared" si="13"/>
        <v>0</v>
      </c>
      <c r="Z17" s="43">
        <f t="shared" si="13"/>
        <v>-3.0875000000000021</v>
      </c>
      <c r="AA17" s="43">
        <f t="shared" si="12"/>
        <v>22.314499999999999</v>
      </c>
      <c r="AB17" s="43">
        <f t="shared" si="12"/>
        <v>13.212500000000002</v>
      </c>
      <c r="AC17" s="80">
        <v>679.06700000000001</v>
      </c>
    </row>
    <row r="18" spans="1:38">
      <c r="A18" s="40" t="s">
        <v>107</v>
      </c>
      <c r="B18" s="41">
        <v>2</v>
      </c>
      <c r="C18" s="41">
        <v>34</v>
      </c>
      <c r="D18" s="41" t="s">
        <v>112</v>
      </c>
      <c r="E18" s="41"/>
      <c r="F18" s="41">
        <v>7.4</v>
      </c>
      <c r="G18" s="41">
        <v>7.7</v>
      </c>
      <c r="H18" s="41">
        <v>6.2</v>
      </c>
      <c r="I18" s="41">
        <v>4.7</v>
      </c>
      <c r="J18" s="41">
        <v>4.4000000000000004</v>
      </c>
      <c r="K18" s="36"/>
      <c r="L18" s="42">
        <v>19.972000000000001</v>
      </c>
      <c r="M18" s="54"/>
      <c r="N18" s="42">
        <v>50.057000000000002</v>
      </c>
      <c r="O18" s="42">
        <v>74.305000000000007</v>
      </c>
      <c r="P18" s="42">
        <v>48.860999999999997</v>
      </c>
      <c r="Q18" s="36"/>
      <c r="R18" s="43">
        <f>30*(L18+N18)/2</f>
        <v>1050.4349999999999</v>
      </c>
      <c r="S18" s="36"/>
      <c r="T18" s="43">
        <f>15*(N18+O18)/2</f>
        <v>932.71500000000003</v>
      </c>
      <c r="U18" s="43">
        <f>15*(O18+P18)/2</f>
        <v>923.745</v>
      </c>
      <c r="V18" s="44">
        <f t="shared" si="10"/>
        <v>2906.895</v>
      </c>
      <c r="W18" s="36"/>
      <c r="X18" s="43">
        <f t="shared" si="11"/>
        <v>0</v>
      </c>
      <c r="Y18" s="43">
        <f t="shared" si="13"/>
        <v>0</v>
      </c>
      <c r="Z18" s="43">
        <f t="shared" si="13"/>
        <v>50.057000000000002</v>
      </c>
      <c r="AA18" s="43">
        <f t="shared" si="12"/>
        <v>74.305000000000007</v>
      </c>
      <c r="AB18" s="43">
        <f t="shared" si="12"/>
        <v>48.860999999999997</v>
      </c>
      <c r="AC18" s="80">
        <v>1050.019</v>
      </c>
    </row>
    <row r="19" spans="1:38">
      <c r="A19" s="40" t="s">
        <v>107</v>
      </c>
      <c r="B19" s="41">
        <v>3</v>
      </c>
      <c r="C19" s="41">
        <v>27.3</v>
      </c>
      <c r="D19" s="41" t="s">
        <v>112</v>
      </c>
      <c r="E19" s="41"/>
      <c r="F19" s="41">
        <v>6.8</v>
      </c>
      <c r="G19" s="41">
        <v>7.6</v>
      </c>
      <c r="H19" s="41">
        <v>5.7</v>
      </c>
      <c r="I19" s="41">
        <v>4.5</v>
      </c>
      <c r="J19" s="41">
        <v>4.3</v>
      </c>
      <c r="K19" s="36"/>
      <c r="L19" s="42">
        <v>13.468</v>
      </c>
      <c r="M19" s="42">
        <v>15.315</v>
      </c>
      <c r="N19" s="42">
        <v>24.335999999999999</v>
      </c>
      <c r="O19" s="42">
        <v>30.648</v>
      </c>
      <c r="P19" s="42">
        <v>48.725000000000001</v>
      </c>
      <c r="Q19" s="36"/>
      <c r="R19" s="43">
        <f t="shared" ref="R19:T20" si="14">15*(L19+M19)/2</f>
        <v>215.8725</v>
      </c>
      <c r="S19" s="43">
        <f t="shared" si="14"/>
        <v>297.38249999999999</v>
      </c>
      <c r="T19" s="43">
        <f t="shared" si="14"/>
        <v>412.37999999999994</v>
      </c>
      <c r="U19" s="43">
        <f t="shared" si="9"/>
        <v>595.29750000000001</v>
      </c>
      <c r="V19" s="44">
        <f t="shared" si="10"/>
        <v>1520.9324999999999</v>
      </c>
      <c r="W19" s="36"/>
      <c r="X19" s="43">
        <f t="shared" si="11"/>
        <v>0</v>
      </c>
      <c r="Y19" s="43">
        <f t="shared" si="13"/>
        <v>0</v>
      </c>
      <c r="Z19" s="43">
        <f t="shared" si="13"/>
        <v>9.020999999999999</v>
      </c>
      <c r="AA19" s="43">
        <f t="shared" si="12"/>
        <v>15.333</v>
      </c>
      <c r="AB19" s="43">
        <f t="shared" si="12"/>
        <v>33.410000000000004</v>
      </c>
      <c r="AC19" s="80">
        <v>732.96</v>
      </c>
    </row>
    <row r="20" spans="1:38">
      <c r="A20" s="46" t="s">
        <v>109</v>
      </c>
      <c r="B20" s="47">
        <v>1</v>
      </c>
      <c r="C20" s="47">
        <v>33.4</v>
      </c>
      <c r="D20" s="47" t="s">
        <v>112</v>
      </c>
      <c r="E20" s="47"/>
      <c r="F20" s="47">
        <v>5.4</v>
      </c>
      <c r="G20" s="47">
        <v>6.5</v>
      </c>
      <c r="H20" s="47">
        <v>5.3</v>
      </c>
      <c r="I20" s="47">
        <v>4.3</v>
      </c>
      <c r="J20" s="47">
        <v>3.7</v>
      </c>
      <c r="K20" s="36"/>
      <c r="L20" s="48">
        <v>0.155</v>
      </c>
      <c r="M20" s="48">
        <v>4.056</v>
      </c>
      <c r="N20" s="48">
        <v>1.6890000000000001</v>
      </c>
      <c r="O20" s="48">
        <v>5.7770000000000001</v>
      </c>
      <c r="P20" s="48">
        <v>13.516</v>
      </c>
      <c r="Q20" s="36"/>
      <c r="R20" s="43">
        <f>15*(L20+M20)/2</f>
        <v>31.582500000000003</v>
      </c>
      <c r="S20" s="43">
        <f t="shared" si="14"/>
        <v>43.087499999999999</v>
      </c>
      <c r="T20" s="43">
        <f t="shared" si="14"/>
        <v>55.995000000000005</v>
      </c>
      <c r="U20" s="43">
        <f t="shared" si="9"/>
        <v>144.69749999999999</v>
      </c>
      <c r="V20" s="44">
        <f t="shared" si="10"/>
        <v>275.36250000000001</v>
      </c>
      <c r="W20" s="36"/>
      <c r="X20" s="43">
        <f t="shared" si="11"/>
        <v>0</v>
      </c>
      <c r="Y20" s="43">
        <f t="shared" si="13"/>
        <v>0</v>
      </c>
      <c r="Z20" s="43">
        <f t="shared" si="13"/>
        <v>-2.367</v>
      </c>
      <c r="AA20" s="43">
        <f t="shared" si="12"/>
        <v>1.7210000000000001</v>
      </c>
      <c r="AB20" s="43">
        <f t="shared" si="12"/>
        <v>9.4600000000000009</v>
      </c>
      <c r="AC20" s="80">
        <v>274.70299999999997</v>
      </c>
    </row>
    <row r="21" spans="1:38" ht="15.75">
      <c r="A21" s="49" t="s">
        <v>1</v>
      </c>
      <c r="B21" s="50"/>
      <c r="C21" s="50"/>
      <c r="D21" s="50"/>
      <c r="E21" s="50"/>
      <c r="F21" s="51">
        <f>AVERAGE(F15:F20)</f>
        <v>6.9833333333333316</v>
      </c>
      <c r="G21" s="51">
        <f>AVERAGE(G15:G20)</f>
        <v>7.6000000000000005</v>
      </c>
      <c r="H21" s="51">
        <f>AVERAGE(H15:H20)</f>
        <v>5.666666666666667</v>
      </c>
      <c r="I21" s="51">
        <f>AVERAGE(I15:I20)</f>
        <v>4.5666666666666673</v>
      </c>
      <c r="J21" s="51">
        <f>AVERAGE(J15:J20)</f>
        <v>4.1833333333333336</v>
      </c>
      <c r="K21" s="50"/>
      <c r="L21" s="51">
        <f>AVERAGE(L15:L20)</f>
        <v>10.633000000000001</v>
      </c>
      <c r="M21" s="51">
        <f>AVERAGE(M15:M20)</f>
        <v>13.358249999999998</v>
      </c>
      <c r="N21" s="51">
        <f>AVERAGE(N15:N20)</f>
        <v>21.894166666666663</v>
      </c>
      <c r="O21" s="51">
        <f>AVERAGE(O15:O20)</f>
        <v>34.859166666666667</v>
      </c>
      <c r="P21" s="51">
        <f>AVERAGE(P15:P20)</f>
        <v>31.581166666666665</v>
      </c>
      <c r="Q21" s="50"/>
      <c r="R21" s="51">
        <f>AVERAGE(R15:R20)</f>
        <v>313.34406250000001</v>
      </c>
      <c r="S21" s="51">
        <f>AVERAGE(S15:S20)</f>
        <v>222.148875</v>
      </c>
      <c r="T21" s="51">
        <f>AVERAGE(T15:T20)</f>
        <v>425.65000000000003</v>
      </c>
      <c r="U21" s="51">
        <f>AVERAGE(U15:U20)</f>
        <v>498.30249999999995</v>
      </c>
      <c r="V21" s="51">
        <f>AVERAGE(V15:V20)</f>
        <v>1422.420625</v>
      </c>
      <c r="W21" s="50"/>
      <c r="X21" s="59">
        <f t="shared" ref="X21:AC21" si="15">AVERAGE(X15:X20)</f>
        <v>0</v>
      </c>
      <c r="Y21" s="59">
        <f t="shared" si="15"/>
        <v>0</v>
      </c>
      <c r="Z21" s="59">
        <f t="shared" si="15"/>
        <v>10.762291666666664</v>
      </c>
      <c r="AA21" s="59">
        <f t="shared" si="15"/>
        <v>23.72729166666667</v>
      </c>
      <c r="AB21" s="59">
        <f t="shared" si="15"/>
        <v>20.449291666666667</v>
      </c>
      <c r="AC21" s="60">
        <f t="shared" si="15"/>
        <v>640.51183333333336</v>
      </c>
    </row>
    <row r="22" spans="1:38">
      <c r="A22" s="52" t="s">
        <v>111</v>
      </c>
      <c r="B22" s="36"/>
      <c r="C22" s="36"/>
      <c r="D22" s="36"/>
      <c r="E22" s="36"/>
      <c r="F22" s="36">
        <f>STDEV(F15:F20)/SQRT(6)</f>
        <v>0.52435145126570426</v>
      </c>
      <c r="G22" s="36">
        <f>STDEV(G15:G20)/SQRT(6)</f>
        <v>0.44121045620731586</v>
      </c>
      <c r="H22" s="36">
        <f>STDEV(H15:H20)/SQRT(6)</f>
        <v>0.27406406388126109</v>
      </c>
      <c r="I22" s="36">
        <f>STDEV(I15:I20)/SQRT(6)</f>
        <v>0.37918040268159603</v>
      </c>
      <c r="J22" s="36">
        <f>STDEV(J15:J20)/SQRT(6)</f>
        <v>0.2329759167334195</v>
      </c>
      <c r="K22" s="36"/>
      <c r="L22" s="36">
        <f>STDEV(L15:L20)/SQRT(6)</f>
        <v>3.0566470410129689</v>
      </c>
      <c r="M22" s="36">
        <f>STDEV(M15:M20)/SQRT(6)</f>
        <v>2.7929217042075027</v>
      </c>
      <c r="N22" s="36">
        <f>STDEV(N15:N20)/SQRT(6)</f>
        <v>6.9201428473535005</v>
      </c>
      <c r="O22" s="36">
        <f>STDEV(O15:O20)/SQRT(6)</f>
        <v>10.455258751514053</v>
      </c>
      <c r="P22" s="36">
        <f>STDEV(P15:P20)/SQRT(6)</f>
        <v>7.2426777525841821</v>
      </c>
      <c r="Q22" s="36"/>
      <c r="R22" s="36">
        <f>STDEV(R15:R20)/SQRT(6)</f>
        <v>151.74738764978838</v>
      </c>
      <c r="S22" s="36">
        <f>STDEV(S15:S20)/SQRT(6)</f>
        <v>49.335725642656762</v>
      </c>
      <c r="T22" s="36">
        <f>STDEV(T15:T20)/SQRT(6)</f>
        <v>128.99028692599296</v>
      </c>
      <c r="U22" s="36">
        <f>STDEV(U15:U20)/SQRT(6)</f>
        <v>126.79417416131557</v>
      </c>
      <c r="V22" s="36">
        <f>STDEV(V15:V20)/SQRT(6)</f>
        <v>385.81349717158088</v>
      </c>
      <c r="W22" s="36"/>
      <c r="X22" s="43">
        <f t="shared" ref="X22:AC22" si="16">_xlfn.STDEV.P(X15:X21)/SQRT(6)</f>
        <v>0</v>
      </c>
      <c r="Y22" s="43">
        <f t="shared" si="16"/>
        <v>0</v>
      </c>
      <c r="Z22" s="43">
        <f t="shared" si="16"/>
        <v>7.1689646987853513</v>
      </c>
      <c r="AA22" s="43">
        <f t="shared" si="16"/>
        <v>9.6416517279409533</v>
      </c>
      <c r="AB22" s="43">
        <f t="shared" si="16"/>
        <v>6.6009077537759273</v>
      </c>
      <c r="AC22" s="43">
        <f t="shared" si="16"/>
        <v>113.08050157287165</v>
      </c>
    </row>
    <row r="23" spans="1:38">
      <c r="A23" s="52" t="s">
        <v>3</v>
      </c>
      <c r="B23" s="36"/>
      <c r="C23" s="36"/>
      <c r="D23" s="36"/>
      <c r="E23" s="36"/>
      <c r="F23" s="36">
        <f>COUNT(F15:F20)</f>
        <v>6</v>
      </c>
      <c r="G23" s="36">
        <f>COUNT(G15:G20)</f>
        <v>6</v>
      </c>
      <c r="H23" s="36">
        <f>COUNT(H15:H20)</f>
        <v>6</v>
      </c>
      <c r="I23" s="36">
        <f>COUNT(I15:I20)</f>
        <v>6</v>
      </c>
      <c r="J23" s="36">
        <f>COUNT(J15:J20)</f>
        <v>6</v>
      </c>
      <c r="K23" s="36"/>
      <c r="L23" s="36">
        <f>COUNT(L15:L20)</f>
        <v>6</v>
      </c>
      <c r="M23" s="36">
        <f>COUNT(M15:M20)</f>
        <v>5</v>
      </c>
      <c r="N23" s="36">
        <f>COUNT(N15:N20)</f>
        <v>6</v>
      </c>
      <c r="O23" s="36">
        <f>COUNT(O15:O20)</f>
        <v>6</v>
      </c>
      <c r="P23" s="36">
        <f>COUNT(P15:P20)</f>
        <v>6</v>
      </c>
      <c r="Q23" s="36"/>
      <c r="R23" s="36">
        <f>COUNT(R15:R20)</f>
        <v>6</v>
      </c>
      <c r="S23" s="36">
        <f>COUNT(S15:S20)</f>
        <v>5</v>
      </c>
      <c r="T23" s="36">
        <f>COUNT(T15:T20)</f>
        <v>6</v>
      </c>
      <c r="U23" s="36">
        <f>COUNT(U15:U20)</f>
        <v>6</v>
      </c>
      <c r="V23" s="36">
        <f>COUNT(V15:V20)</f>
        <v>6</v>
      </c>
      <c r="W23" s="36"/>
      <c r="X23" s="36">
        <f t="shared" ref="X23:AC23" si="17">COUNT(X15:X20)</f>
        <v>6</v>
      </c>
      <c r="Y23" s="36">
        <f t="shared" si="17"/>
        <v>6</v>
      </c>
      <c r="Z23" s="36">
        <f t="shared" si="17"/>
        <v>6</v>
      </c>
      <c r="AA23" s="36">
        <f t="shared" si="17"/>
        <v>6</v>
      </c>
      <c r="AB23" s="36">
        <f t="shared" si="17"/>
        <v>6</v>
      </c>
      <c r="AC23" s="36">
        <f t="shared" si="17"/>
        <v>6</v>
      </c>
    </row>
    <row r="24" spans="1:38">
      <c r="A24" s="5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38" ht="15.75">
      <c r="A25" s="37" t="s">
        <v>114</v>
      </c>
      <c r="B25" s="37"/>
      <c r="C25" s="37"/>
      <c r="D25" s="37"/>
      <c r="E25" s="37"/>
      <c r="F25" s="37" t="s">
        <v>93</v>
      </c>
      <c r="G25" s="37"/>
      <c r="H25" s="39"/>
      <c r="I25" s="39"/>
      <c r="J25" s="39"/>
      <c r="K25" s="39"/>
      <c r="L25" s="39" t="s">
        <v>115</v>
      </c>
      <c r="M25" s="37"/>
      <c r="N25" s="39"/>
      <c r="O25" s="39"/>
      <c r="P25" s="39"/>
      <c r="Q25" s="37"/>
      <c r="R25" s="39" t="s">
        <v>116</v>
      </c>
      <c r="S25" s="37"/>
      <c r="T25" s="37"/>
      <c r="U25" s="37"/>
      <c r="V25" s="37"/>
      <c r="W25" s="37"/>
      <c r="X25" s="37"/>
      <c r="Y25" s="37"/>
      <c r="Z25" s="37"/>
      <c r="AA25" s="37"/>
      <c r="AB25" s="37"/>
    </row>
    <row r="26" spans="1:38">
      <c r="A26" s="40" t="s">
        <v>104</v>
      </c>
      <c r="B26" s="41">
        <v>1</v>
      </c>
      <c r="C26" s="41">
        <v>30.3</v>
      </c>
      <c r="D26" s="41" t="s">
        <v>105</v>
      </c>
      <c r="E26" s="41"/>
      <c r="F26" s="42">
        <v>17.600000000000001</v>
      </c>
      <c r="G26" s="42">
        <v>13.7</v>
      </c>
      <c r="H26" s="42">
        <v>9.5</v>
      </c>
      <c r="I26" s="42">
        <v>6.9</v>
      </c>
      <c r="J26" s="42">
        <v>5.0999999999999996</v>
      </c>
      <c r="K26" s="43"/>
      <c r="L26" s="42">
        <v>2.0329999999999999</v>
      </c>
      <c r="M26" s="42">
        <v>2.4612500000000002</v>
      </c>
      <c r="N26" s="42">
        <v>2.226</v>
      </c>
      <c r="O26" s="42">
        <v>5.9116499999999998</v>
      </c>
      <c r="P26" s="42">
        <v>18.867999999999999</v>
      </c>
      <c r="Q26" s="36"/>
      <c r="R26" s="43">
        <f t="shared" ref="R26:U30" si="18">15*(L26+M26)/2</f>
        <v>33.706875000000004</v>
      </c>
      <c r="S26" s="43">
        <f t="shared" si="18"/>
        <v>35.154375000000002</v>
      </c>
      <c r="T26" s="43">
        <f t="shared" si="18"/>
        <v>61.032375000000002</v>
      </c>
      <c r="U26" s="43">
        <f t="shared" si="18"/>
        <v>185.84737499999997</v>
      </c>
      <c r="V26" s="44">
        <f t="shared" ref="V26:V31" si="19">SUM(R26:U26)</f>
        <v>315.74099999999999</v>
      </c>
      <c r="W26" s="36"/>
      <c r="X26" s="43">
        <f t="shared" ref="X26:X31" si="20">L26-L26</f>
        <v>0</v>
      </c>
      <c r="Y26" s="43">
        <f>M26-$M26</f>
        <v>0</v>
      </c>
      <c r="Z26" s="43">
        <f>N26-$M26</f>
        <v>-0.23525000000000018</v>
      </c>
      <c r="AA26" s="43">
        <f t="shared" ref="AA26:AB31" si="21">O26-$M26</f>
        <v>3.4503999999999997</v>
      </c>
      <c r="AB26" s="43">
        <f t="shared" si="21"/>
        <v>16.406749999999999</v>
      </c>
      <c r="AC26" s="80">
        <v>240.018</v>
      </c>
      <c r="AG26" s="80"/>
      <c r="AH26" s="80"/>
      <c r="AI26" s="80"/>
      <c r="AJ26" s="80"/>
      <c r="AK26" s="80"/>
      <c r="AL26" s="80"/>
    </row>
    <row r="27" spans="1:38">
      <c r="A27" s="40" t="s">
        <v>106</v>
      </c>
      <c r="B27" s="41">
        <v>1</v>
      </c>
      <c r="C27" s="41">
        <v>24.8</v>
      </c>
      <c r="D27" s="41" t="s">
        <v>105</v>
      </c>
      <c r="E27" s="41"/>
      <c r="F27" s="42">
        <v>24.7</v>
      </c>
      <c r="G27" s="42">
        <v>24.5</v>
      </c>
      <c r="H27" s="42">
        <v>18.7</v>
      </c>
      <c r="I27" s="42">
        <v>10.199999999999999</v>
      </c>
      <c r="J27" s="42">
        <v>8.3000000000000007</v>
      </c>
      <c r="K27" s="43"/>
      <c r="L27" s="42">
        <v>14.385999999999999</v>
      </c>
      <c r="M27" s="42">
        <v>5.9931299999999998</v>
      </c>
      <c r="N27" s="42">
        <v>2.0329999999999999</v>
      </c>
      <c r="O27" s="42">
        <v>3.8758499999999998</v>
      </c>
      <c r="P27" s="42">
        <v>4.7399881500000003</v>
      </c>
      <c r="Q27" s="36"/>
      <c r="R27" s="43">
        <f t="shared" si="18"/>
        <v>152.84347500000001</v>
      </c>
      <c r="S27" s="43">
        <f t="shared" si="18"/>
        <v>60.195975000000004</v>
      </c>
      <c r="T27" s="43">
        <f t="shared" si="18"/>
        <v>44.316374999999994</v>
      </c>
      <c r="U27" s="43">
        <f t="shared" si="18"/>
        <v>64.618786125</v>
      </c>
      <c r="V27" s="44">
        <f t="shared" si="19"/>
        <v>321.97461112499997</v>
      </c>
      <c r="W27" s="36"/>
      <c r="X27" s="43">
        <f t="shared" si="20"/>
        <v>0</v>
      </c>
      <c r="Y27" s="43">
        <f t="shared" ref="Y27:Z31" si="22">M27-$M27</f>
        <v>0</v>
      </c>
      <c r="Z27" s="43">
        <f t="shared" si="22"/>
        <v>-3.9601299999999999</v>
      </c>
      <c r="AA27" s="43">
        <f t="shared" si="21"/>
        <v>-2.1172800000000001</v>
      </c>
      <c r="AB27" s="43">
        <f t="shared" si="21"/>
        <v>-1.2531418499999996</v>
      </c>
      <c r="AC27" s="80">
        <v>-460.14800000000002</v>
      </c>
      <c r="AG27" s="80"/>
      <c r="AH27" s="80"/>
      <c r="AI27" s="80"/>
      <c r="AJ27" s="80"/>
      <c r="AK27" s="80"/>
      <c r="AL27" s="80"/>
    </row>
    <row r="28" spans="1:38" ht="15.75">
      <c r="A28" s="53" t="s">
        <v>104</v>
      </c>
      <c r="B28" s="55">
        <v>4</v>
      </c>
      <c r="C28" s="41">
        <v>22.3</v>
      </c>
      <c r="D28" s="41" t="s">
        <v>105</v>
      </c>
      <c r="E28" s="41"/>
      <c r="F28" s="41">
        <v>20.3</v>
      </c>
      <c r="G28" s="41">
        <v>16.899999999999999</v>
      </c>
      <c r="H28" s="41">
        <v>12.4</v>
      </c>
      <c r="I28" s="41">
        <v>6.9</v>
      </c>
      <c r="J28" s="41">
        <v>6.8</v>
      </c>
      <c r="K28" s="36"/>
      <c r="L28" s="42">
        <v>16.07</v>
      </c>
      <c r="M28" s="42">
        <v>16.108000000000001</v>
      </c>
      <c r="N28" s="42">
        <v>16.347999999999999</v>
      </c>
      <c r="O28" s="42">
        <v>28.608000000000001</v>
      </c>
      <c r="P28" s="42">
        <v>22.286999999999999</v>
      </c>
      <c r="Q28" s="36"/>
      <c r="R28" s="43">
        <f t="shared" si="18"/>
        <v>241.33499999999998</v>
      </c>
      <c r="S28" s="43">
        <f t="shared" si="18"/>
        <v>243.42000000000002</v>
      </c>
      <c r="T28" s="43">
        <f t="shared" si="18"/>
        <v>337.17</v>
      </c>
      <c r="U28" s="43">
        <f t="shared" si="18"/>
        <v>381.71249999999998</v>
      </c>
      <c r="V28" s="44">
        <f t="shared" si="19"/>
        <v>1203.6374999999998</v>
      </c>
      <c r="W28" s="36"/>
      <c r="X28" s="43">
        <f t="shared" si="20"/>
        <v>0</v>
      </c>
      <c r="Y28" s="43">
        <f t="shared" si="22"/>
        <v>0</v>
      </c>
      <c r="Z28" s="43">
        <f t="shared" si="22"/>
        <v>0.23999999999999844</v>
      </c>
      <c r="AA28" s="43">
        <f t="shared" si="21"/>
        <v>12.5</v>
      </c>
      <c r="AB28" s="43">
        <f t="shared" si="21"/>
        <v>6.1789999999999985</v>
      </c>
      <c r="AC28" s="80">
        <v>214.54900000000001</v>
      </c>
    </row>
    <row r="29" spans="1:38" ht="15.75">
      <c r="A29" s="53" t="s">
        <v>117</v>
      </c>
      <c r="B29" s="41">
        <v>2</v>
      </c>
      <c r="C29" s="41">
        <v>22</v>
      </c>
      <c r="D29" s="41" t="s">
        <v>105</v>
      </c>
      <c r="E29" s="41"/>
      <c r="F29" s="41">
        <v>27.3</v>
      </c>
      <c r="G29" s="41">
        <v>23.2</v>
      </c>
      <c r="H29" s="41">
        <v>17.2</v>
      </c>
      <c r="I29" s="41">
        <v>9.4</v>
      </c>
      <c r="J29" s="41">
        <v>8.1999999999999993</v>
      </c>
      <c r="K29" s="36"/>
      <c r="L29" s="42">
        <v>4.048</v>
      </c>
      <c r="M29" s="56">
        <v>0.2</v>
      </c>
      <c r="N29" s="42">
        <v>0.26500000000000001</v>
      </c>
      <c r="O29" s="42">
        <v>0.85399999999999998</v>
      </c>
      <c r="P29" s="56">
        <v>0.2</v>
      </c>
      <c r="Q29" s="36"/>
      <c r="R29" s="43">
        <f t="shared" si="18"/>
        <v>31.860000000000003</v>
      </c>
      <c r="S29" s="43">
        <f t="shared" si="18"/>
        <v>3.4875000000000003</v>
      </c>
      <c r="T29" s="43">
        <f t="shared" si="18"/>
        <v>8.3925000000000001</v>
      </c>
      <c r="U29" s="43">
        <f t="shared" si="18"/>
        <v>7.9050000000000002</v>
      </c>
      <c r="V29" s="44">
        <f t="shared" si="19"/>
        <v>51.645000000000003</v>
      </c>
      <c r="W29" s="36"/>
      <c r="X29" s="43">
        <f t="shared" si="20"/>
        <v>0</v>
      </c>
      <c r="Y29" s="43">
        <f t="shared" si="22"/>
        <v>0</v>
      </c>
      <c r="Z29" s="43">
        <f t="shared" si="22"/>
        <v>6.5000000000000002E-2</v>
      </c>
      <c r="AA29" s="43">
        <f t="shared" si="21"/>
        <v>0.65399999999999991</v>
      </c>
      <c r="AB29" s="43">
        <f t="shared" si="21"/>
        <v>0</v>
      </c>
      <c r="AC29" s="80">
        <v>-165.071</v>
      </c>
    </row>
    <row r="30" spans="1:38">
      <c r="A30" s="40" t="s">
        <v>104</v>
      </c>
      <c r="B30" s="41">
        <v>1</v>
      </c>
      <c r="C30" s="41">
        <v>27.7</v>
      </c>
      <c r="D30" s="41" t="s">
        <v>105</v>
      </c>
      <c r="E30" s="41"/>
      <c r="F30" s="41">
        <v>21</v>
      </c>
      <c r="G30" s="41">
        <v>18.8</v>
      </c>
      <c r="H30" s="41">
        <v>13.2</v>
      </c>
      <c r="I30" s="41">
        <v>7.6</v>
      </c>
      <c r="J30" s="41">
        <v>6.5</v>
      </c>
      <c r="K30" s="36"/>
      <c r="L30" s="42">
        <v>0.20100000000000001</v>
      </c>
      <c r="M30" s="42">
        <v>2.9</v>
      </c>
      <c r="N30" s="42">
        <v>3.0139999999999998</v>
      </c>
      <c r="O30" s="42">
        <v>4.7809999999999997</v>
      </c>
      <c r="P30" s="42">
        <v>2.399</v>
      </c>
      <c r="Q30" s="36"/>
      <c r="R30" s="43">
        <f t="shared" si="18"/>
        <v>23.2575</v>
      </c>
      <c r="S30" s="43">
        <f t="shared" si="18"/>
        <v>44.354999999999997</v>
      </c>
      <c r="T30" s="43">
        <f t="shared" si="18"/>
        <v>58.462499999999999</v>
      </c>
      <c r="U30" s="43">
        <f t="shared" si="18"/>
        <v>53.849999999999994</v>
      </c>
      <c r="V30" s="44">
        <f t="shared" si="19"/>
        <v>179.92499999999998</v>
      </c>
      <c r="W30" s="36"/>
      <c r="X30" s="43">
        <f t="shared" si="20"/>
        <v>0</v>
      </c>
      <c r="Y30" s="43">
        <f t="shared" si="22"/>
        <v>0</v>
      </c>
      <c r="Z30" s="43">
        <f t="shared" si="22"/>
        <v>0.11399999999999988</v>
      </c>
      <c r="AA30" s="43">
        <f t="shared" si="21"/>
        <v>1.8809999999999998</v>
      </c>
      <c r="AB30" s="43">
        <f t="shared" si="21"/>
        <v>-0.50099999999999989</v>
      </c>
      <c r="AC30" s="80">
        <v>138.26300000000001</v>
      </c>
    </row>
    <row r="31" spans="1:38">
      <c r="A31" s="46" t="s">
        <v>107</v>
      </c>
      <c r="B31" s="47" t="s">
        <v>118</v>
      </c>
      <c r="C31" s="47">
        <v>28.6</v>
      </c>
      <c r="D31" s="47" t="s">
        <v>105</v>
      </c>
      <c r="E31" s="47"/>
      <c r="F31" s="48">
        <v>10.4</v>
      </c>
      <c r="G31" s="48">
        <v>10.199999999999999</v>
      </c>
      <c r="H31" s="48">
        <v>5.6</v>
      </c>
      <c r="I31" s="48">
        <v>4.3</v>
      </c>
      <c r="J31" s="48">
        <v>4.5</v>
      </c>
      <c r="K31" s="43"/>
      <c r="L31" s="48">
        <v>3.5550000000000002</v>
      </c>
      <c r="M31" s="48">
        <v>3.2600000000000002</v>
      </c>
      <c r="N31" s="48">
        <v>7.9889999999999999</v>
      </c>
      <c r="O31" s="48"/>
      <c r="P31" s="48">
        <v>17.687000000000001</v>
      </c>
      <c r="Q31" s="36"/>
      <c r="R31" s="43">
        <f>15*(L31+M31)/2</f>
        <v>51.112500000000004</v>
      </c>
      <c r="S31" s="43">
        <f>15*(M31+N31)/2</f>
        <v>84.367500000000007</v>
      </c>
      <c r="T31" s="43">
        <f>30*(N31+P31)/2</f>
        <v>385.14000000000004</v>
      </c>
      <c r="U31" s="43"/>
      <c r="V31" s="44">
        <f t="shared" si="19"/>
        <v>520.62000000000012</v>
      </c>
      <c r="W31" s="36"/>
      <c r="X31" s="43">
        <f t="shared" si="20"/>
        <v>0</v>
      </c>
      <c r="Y31" s="43">
        <f t="shared" si="22"/>
        <v>0</v>
      </c>
      <c r="Z31" s="43">
        <f t="shared" si="22"/>
        <v>4.7289999999999992</v>
      </c>
      <c r="AA31" s="43">
        <f t="shared" si="21"/>
        <v>-3.2600000000000002</v>
      </c>
      <c r="AB31" s="43">
        <f t="shared" si="21"/>
        <v>14.427000000000001</v>
      </c>
      <c r="AC31" s="80">
        <v>274.065</v>
      </c>
    </row>
    <row r="32" spans="1:38" ht="15.75">
      <c r="A32" s="49" t="s">
        <v>1</v>
      </c>
      <c r="B32" s="50"/>
      <c r="C32" s="50"/>
      <c r="D32" s="50"/>
      <c r="E32" s="50"/>
      <c r="F32" s="51">
        <f>AVERAGE(F26:F31)</f>
        <v>20.216666666666665</v>
      </c>
      <c r="G32" s="51">
        <f>AVERAGE(G26:G31)</f>
        <v>17.883333333333333</v>
      </c>
      <c r="H32" s="51">
        <f>AVERAGE(H26:H31)</f>
        <v>12.766666666666666</v>
      </c>
      <c r="I32" s="51">
        <f>AVERAGE(I26:I31)</f>
        <v>7.55</v>
      </c>
      <c r="J32" s="51">
        <f>AVERAGE(J26:J31)</f>
        <v>6.5666666666666664</v>
      </c>
      <c r="K32" s="57"/>
      <c r="L32" s="51">
        <f>AVERAGE(L26:L31)</f>
        <v>6.7155000000000014</v>
      </c>
      <c r="M32" s="51">
        <f>AVERAGE(M26:M31)</f>
        <v>5.1537300000000004</v>
      </c>
      <c r="N32" s="51">
        <f>AVERAGE(N26:N31)</f>
        <v>5.3125</v>
      </c>
      <c r="O32" s="51">
        <f>AVERAGE(O26:O31)</f>
        <v>8.8060999999999989</v>
      </c>
      <c r="P32" s="51">
        <f>AVERAGE(P26:P31)</f>
        <v>11.030164691666668</v>
      </c>
      <c r="Q32" s="50"/>
      <c r="R32" s="51">
        <f>AVERAGE(R26:R31)</f>
        <v>89.019225000000006</v>
      </c>
      <c r="S32" s="51">
        <f>AVERAGE(S26:S31)</f>
        <v>78.496725000000012</v>
      </c>
      <c r="T32" s="51">
        <f>AVERAGE(T26:T31)</f>
        <v>149.08562500000002</v>
      </c>
      <c r="U32" s="51">
        <f>AVERAGE(U26:U31)</f>
        <v>138.78673222499998</v>
      </c>
      <c r="V32" s="51">
        <f>AVERAGE(V26:V31)</f>
        <v>432.2571851875</v>
      </c>
      <c r="W32" s="50"/>
      <c r="X32" s="59">
        <f t="shared" ref="X32:AC32" si="23">AVERAGE(X26:X31)</f>
        <v>0</v>
      </c>
      <c r="Y32" s="59">
        <f t="shared" si="23"/>
        <v>0</v>
      </c>
      <c r="Z32" s="59">
        <f t="shared" si="23"/>
        <v>0.15876999999999955</v>
      </c>
      <c r="AA32" s="59">
        <f t="shared" si="23"/>
        <v>2.1846866666666664</v>
      </c>
      <c r="AB32" s="59">
        <f t="shared" si="23"/>
        <v>5.8764346916666668</v>
      </c>
      <c r="AC32" s="60">
        <f t="shared" si="23"/>
        <v>40.279333333333334</v>
      </c>
    </row>
    <row r="33" spans="1:29">
      <c r="A33" s="52" t="s">
        <v>111</v>
      </c>
      <c r="B33" s="36"/>
      <c r="C33" s="36"/>
      <c r="D33" s="36"/>
      <c r="E33" s="36"/>
      <c r="F33" s="36">
        <f>STDEV(F26:F31)/SQRT(6)</f>
        <v>2.4090685152380202</v>
      </c>
      <c r="G33" s="36">
        <f>STDEV(G26:G31)/SQRT(6)</f>
        <v>2.238960572329145</v>
      </c>
      <c r="H33" s="36">
        <f>STDEV(H26:H31)/SQRT(6)</f>
        <v>1.9766413713952031</v>
      </c>
      <c r="I33" s="36">
        <f>STDEV(I26:I31)/SQRT(6)</f>
        <v>0.85352211453482718</v>
      </c>
      <c r="J33" s="36">
        <f>STDEV(J26:J31)/SQRT(6)</f>
        <v>0.63648339421473699</v>
      </c>
      <c r="K33" s="43"/>
      <c r="L33" s="36">
        <f>STDEV(L26:L31)/SQRT(6)</f>
        <v>2.7556733811054843</v>
      </c>
      <c r="M33" s="36">
        <f>STDEV(M26:M31)/SQRT(6)</f>
        <v>2.3177217641612362</v>
      </c>
      <c r="N33" s="36">
        <f>STDEV(N26:N31)/SQRT(6)</f>
        <v>2.44940723101189</v>
      </c>
      <c r="O33" s="36">
        <f>STDEV(O26:O31)/SQRT(6)</f>
        <v>4.583656536611902</v>
      </c>
      <c r="P33" s="36">
        <f>STDEV(P26:P31)/SQRT(6)</f>
        <v>3.9319937771669995</v>
      </c>
      <c r="Q33" s="43"/>
      <c r="R33" s="36">
        <f>STDEV(R26:R31)/SQRT(6)</f>
        <v>36.222363047449697</v>
      </c>
      <c r="S33" s="36">
        <f>STDEV(S26:S31)/SQRT(6)</f>
        <v>34.756136441875277</v>
      </c>
      <c r="T33" s="36">
        <f>STDEV(T26:T31)/SQRT(6)</f>
        <v>67.782612535452259</v>
      </c>
      <c r="U33" s="36">
        <f>STDEV(U26:U31)/SQRT(6)</f>
        <v>61.601134082985787</v>
      </c>
      <c r="V33" s="36">
        <f>STDEV(V26:V31)/SQRT(6)</f>
        <v>167.04400736223383</v>
      </c>
      <c r="W33" s="36"/>
      <c r="X33" s="36">
        <f>STDEV(X26:X31)/SQRT(7)</f>
        <v>0</v>
      </c>
      <c r="Y33" s="36">
        <f>STDEV(Y26:Y31)/SQRT(6)</f>
        <v>0</v>
      </c>
      <c r="Z33" s="36">
        <f>STDEV(Z26:Z31)/SQRT(6)</f>
        <v>1.1258328280581151</v>
      </c>
      <c r="AA33" s="36">
        <f>STDEV(AA26:AA31)/SQRT(5)</f>
        <v>2.5186859809776472</v>
      </c>
      <c r="AB33" s="36">
        <f>STDEV(AB26:AB31)/SQRT(6)</f>
        <v>3.2152048817360526</v>
      </c>
      <c r="AC33" s="36">
        <f>STDEV(AC26:AC31)/SQRT(6)</f>
        <v>119.32005474092686</v>
      </c>
    </row>
    <row r="34" spans="1:29">
      <c r="A34" s="52" t="s">
        <v>3</v>
      </c>
      <c r="B34" s="36"/>
      <c r="C34" s="36"/>
      <c r="D34" s="36"/>
      <c r="E34" s="36"/>
      <c r="F34" s="36">
        <f>COUNT(F26:F31)</f>
        <v>6</v>
      </c>
      <c r="G34" s="36">
        <f>COUNT(G26:G31)</f>
        <v>6</v>
      </c>
      <c r="H34" s="36">
        <f>COUNT(H26:H31)</f>
        <v>6</v>
      </c>
      <c r="I34" s="36">
        <f>COUNT(I26:I31)</f>
        <v>6</v>
      </c>
      <c r="J34" s="36">
        <f>COUNT(J26:J31)</f>
        <v>6</v>
      </c>
      <c r="K34" s="43"/>
      <c r="L34" s="36">
        <f>COUNT(L26:L31)</f>
        <v>6</v>
      </c>
      <c r="M34" s="36">
        <f>COUNT(M26:M31)</f>
        <v>6</v>
      </c>
      <c r="N34" s="36">
        <f>COUNT(N26:N31)</f>
        <v>6</v>
      </c>
      <c r="O34" s="36">
        <f>COUNT(O26:O31)</f>
        <v>5</v>
      </c>
      <c r="P34" s="36">
        <f>COUNT(P26:P31)</f>
        <v>6</v>
      </c>
      <c r="Q34" s="43"/>
      <c r="R34" s="36">
        <f>COUNT(R26:R31)</f>
        <v>6</v>
      </c>
      <c r="S34" s="36">
        <f>COUNT(S26:S31)</f>
        <v>6</v>
      </c>
      <c r="T34" s="36">
        <f>COUNT(T26:T31)</f>
        <v>6</v>
      </c>
      <c r="U34" s="36">
        <f>COUNT(U26:U31)</f>
        <v>5</v>
      </c>
      <c r="V34" s="36">
        <f>COUNT(V26:V31)</f>
        <v>6</v>
      </c>
      <c r="W34" s="36"/>
      <c r="X34" s="36">
        <f t="shared" ref="X34:AC34" si="24">COUNT(X26:X31)</f>
        <v>6</v>
      </c>
      <c r="Y34" s="36">
        <f t="shared" si="24"/>
        <v>6</v>
      </c>
      <c r="Z34" s="36">
        <f t="shared" si="24"/>
        <v>6</v>
      </c>
      <c r="AA34" s="36">
        <f t="shared" si="24"/>
        <v>6</v>
      </c>
      <c r="AB34" s="36">
        <f t="shared" si="24"/>
        <v>6</v>
      </c>
      <c r="AC34" s="36">
        <f t="shared" si="24"/>
        <v>6</v>
      </c>
    </row>
    <row r="35" spans="1:29">
      <c r="A35" s="52"/>
      <c r="B35" s="36"/>
      <c r="C35" s="36"/>
      <c r="D35" s="36"/>
      <c r="E35" s="36"/>
      <c r="F35" s="43"/>
      <c r="G35" s="43"/>
      <c r="H35" s="43"/>
      <c r="I35" s="43"/>
      <c r="J35" s="43"/>
      <c r="K35" s="43"/>
      <c r="L35" s="58"/>
      <c r="M35" s="58"/>
      <c r="N35" s="58"/>
      <c r="O35" s="58"/>
      <c r="P35" s="58"/>
      <c r="Q35" s="43"/>
      <c r="R35" s="36"/>
      <c r="S35" s="36"/>
      <c r="T35" s="36"/>
      <c r="U35" s="36"/>
      <c r="V35" s="58"/>
      <c r="W35" s="36"/>
      <c r="X35" s="36"/>
      <c r="Y35" s="36"/>
      <c r="Z35" s="36"/>
      <c r="AA35" s="36"/>
      <c r="AB35" s="36"/>
      <c r="AC35" s="34"/>
    </row>
    <row r="36" spans="1:29" ht="15.75">
      <c r="A36" s="37" t="s">
        <v>114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1:29" ht="15.75">
      <c r="A37" s="53" t="s">
        <v>107</v>
      </c>
      <c r="B37" s="55" t="s">
        <v>119</v>
      </c>
      <c r="C37" s="41">
        <v>27.3</v>
      </c>
      <c r="D37" s="41" t="s">
        <v>112</v>
      </c>
      <c r="E37" s="41"/>
      <c r="F37" s="42">
        <v>27.2</v>
      </c>
      <c r="G37" s="42">
        <v>27.3</v>
      </c>
      <c r="H37" s="42">
        <v>20.9</v>
      </c>
      <c r="I37" s="42">
        <v>11.2</v>
      </c>
      <c r="J37" s="42">
        <v>8.6999999999999993</v>
      </c>
      <c r="K37" s="43"/>
      <c r="L37" s="42">
        <v>4.2510000000000003</v>
      </c>
      <c r="M37" s="42">
        <v>6.4039999999999999</v>
      </c>
      <c r="N37" s="42">
        <v>5.5460000000000003</v>
      </c>
      <c r="O37" s="42">
        <v>24.509</v>
      </c>
      <c r="P37" s="42">
        <v>10.315</v>
      </c>
      <c r="Q37" s="36"/>
      <c r="R37" s="43">
        <f>15*(L37+M37)/2</f>
        <v>79.912500000000009</v>
      </c>
      <c r="S37" s="43">
        <f>15*(M37+N37)/2</f>
        <v>89.625</v>
      </c>
      <c r="T37" s="43">
        <f>15*(N37+O37)/2</f>
        <v>225.41249999999999</v>
      </c>
      <c r="U37" s="43">
        <f>15*(O37+P37)/2</f>
        <v>261.18</v>
      </c>
      <c r="V37" s="44">
        <f>SUM(R37:U37)</f>
        <v>656.13000000000011</v>
      </c>
      <c r="W37" s="36"/>
      <c r="X37" s="45">
        <f>L37-4.251</f>
        <v>0</v>
      </c>
      <c r="Y37" s="43">
        <f>M37-$M37</f>
        <v>0</v>
      </c>
      <c r="Z37" s="43">
        <f>N37-$M37</f>
        <v>-0.85799999999999965</v>
      </c>
      <c r="AA37" s="43">
        <f t="shared" ref="AA37:AB41" si="25">O37-$M37</f>
        <v>18.105</v>
      </c>
      <c r="AB37" s="43">
        <f t="shared" si="25"/>
        <v>3.9109999999999996</v>
      </c>
      <c r="AC37" s="80">
        <v>334.91300000000001</v>
      </c>
    </row>
    <row r="38" spans="1:29">
      <c r="A38" s="40" t="s">
        <v>104</v>
      </c>
      <c r="B38" s="41">
        <v>4</v>
      </c>
      <c r="C38" s="41">
        <v>22.5</v>
      </c>
      <c r="D38" s="41" t="s">
        <v>112</v>
      </c>
      <c r="E38" s="41"/>
      <c r="F38" s="42">
        <v>13.2</v>
      </c>
      <c r="G38" s="42">
        <v>10.7</v>
      </c>
      <c r="H38" s="42">
        <v>7.4</v>
      </c>
      <c r="I38" s="42">
        <v>5.2</v>
      </c>
      <c r="J38" s="42">
        <v>4.2</v>
      </c>
      <c r="K38" s="43"/>
      <c r="L38" s="42">
        <v>2.673</v>
      </c>
      <c r="M38" s="42">
        <v>4.8449999999999998</v>
      </c>
      <c r="N38" s="42">
        <v>8.0760000000000005</v>
      </c>
      <c r="O38" s="42">
        <v>24.949000000000002</v>
      </c>
      <c r="P38" s="42">
        <v>14.482996</v>
      </c>
      <c r="Q38" s="36"/>
      <c r="R38" s="43">
        <f t="shared" ref="R38:U41" si="26">15*(L38+M38)/2</f>
        <v>56.384999999999998</v>
      </c>
      <c r="S38" s="43">
        <f t="shared" si="26"/>
        <v>96.907499999999999</v>
      </c>
      <c r="T38" s="43">
        <f t="shared" si="26"/>
        <v>247.68750000000006</v>
      </c>
      <c r="U38" s="43">
        <f t="shared" si="26"/>
        <v>295.73996999999997</v>
      </c>
      <c r="V38" s="44">
        <f>SUM(R38:U38)</f>
        <v>696.71996999999999</v>
      </c>
      <c r="W38" s="36"/>
      <c r="X38" s="43">
        <f>L38-L38</f>
        <v>0</v>
      </c>
      <c r="Y38" s="43">
        <f t="shared" ref="Y38:Z41" si="27">M38-$M38</f>
        <v>0</v>
      </c>
      <c r="Z38" s="43">
        <f t="shared" si="27"/>
        <v>3.2310000000000008</v>
      </c>
      <c r="AA38" s="43">
        <f t="shared" si="25"/>
        <v>20.104000000000003</v>
      </c>
      <c r="AB38" s="43">
        <f t="shared" si="25"/>
        <v>9.6379960000000011</v>
      </c>
      <c r="AC38" s="80">
        <v>468.68599999999998</v>
      </c>
    </row>
    <row r="39" spans="1:29" ht="15.75">
      <c r="A39" s="53" t="s">
        <v>104</v>
      </c>
      <c r="B39" s="41">
        <v>1</v>
      </c>
      <c r="C39" s="41">
        <v>27.1</v>
      </c>
      <c r="D39" s="41" t="s">
        <v>112</v>
      </c>
      <c r="E39" s="41"/>
      <c r="F39" s="41">
        <v>10</v>
      </c>
      <c r="G39" s="41">
        <v>10.5</v>
      </c>
      <c r="H39" s="41">
        <v>7</v>
      </c>
      <c r="I39" s="41">
        <v>4.9000000000000004</v>
      </c>
      <c r="J39" s="41">
        <v>4.5999999999999996</v>
      </c>
      <c r="K39" s="36"/>
      <c r="L39" s="42">
        <v>11.815</v>
      </c>
      <c r="M39" s="42">
        <v>17.827000000000002</v>
      </c>
      <c r="N39" s="42">
        <v>19.402000000000001</v>
      </c>
      <c r="O39" s="42">
        <v>16.003</v>
      </c>
      <c r="P39" s="42">
        <v>23.957000000000001</v>
      </c>
      <c r="Q39" s="36"/>
      <c r="R39" s="43">
        <f t="shared" si="26"/>
        <v>222.31500000000003</v>
      </c>
      <c r="S39" s="43">
        <f t="shared" si="26"/>
        <v>279.21749999999997</v>
      </c>
      <c r="T39" s="43">
        <f t="shared" si="26"/>
        <v>265.53750000000002</v>
      </c>
      <c r="U39" s="43">
        <f t="shared" si="26"/>
        <v>299.7</v>
      </c>
      <c r="V39" s="44">
        <f>SUM(R39:U39)</f>
        <v>1066.77</v>
      </c>
      <c r="W39" s="36"/>
      <c r="X39" s="43">
        <f>L39-L39</f>
        <v>0</v>
      </c>
      <c r="Y39" s="43">
        <f t="shared" si="27"/>
        <v>0</v>
      </c>
      <c r="Z39" s="43">
        <f t="shared" si="27"/>
        <v>1.5749999999999993</v>
      </c>
      <c r="AA39" s="43">
        <f t="shared" si="25"/>
        <v>-1.8240000000000016</v>
      </c>
      <c r="AB39" s="43">
        <f t="shared" si="25"/>
        <v>6.129999999999999</v>
      </c>
      <c r="AC39" s="80">
        <v>336.70100000000002</v>
      </c>
    </row>
    <row r="40" spans="1:29" ht="15.75">
      <c r="A40" s="53" t="s">
        <v>107</v>
      </c>
      <c r="B40" s="41" t="s">
        <v>120</v>
      </c>
      <c r="C40" s="41">
        <v>27.8</v>
      </c>
      <c r="D40" s="41" t="s">
        <v>112</v>
      </c>
      <c r="E40" s="41"/>
      <c r="F40" s="41">
        <v>14.3</v>
      </c>
      <c r="G40" s="41">
        <v>11.3</v>
      </c>
      <c r="H40" s="41">
        <v>9.4</v>
      </c>
      <c r="I40" s="42">
        <v>5.6</v>
      </c>
      <c r="J40" s="41">
        <v>5.3</v>
      </c>
      <c r="K40" s="36"/>
      <c r="L40" s="42">
        <v>14.763</v>
      </c>
      <c r="M40" s="42">
        <v>16.988</v>
      </c>
      <c r="N40" s="42">
        <v>14.347</v>
      </c>
      <c r="O40" s="42">
        <v>17.579000000000001</v>
      </c>
      <c r="P40" s="42">
        <v>28.478000000000002</v>
      </c>
      <c r="Q40" s="36"/>
      <c r="R40" s="43">
        <f t="shared" si="26"/>
        <v>238.13249999999999</v>
      </c>
      <c r="S40" s="43">
        <f t="shared" si="26"/>
        <v>235.01250000000002</v>
      </c>
      <c r="T40" s="43">
        <f t="shared" si="26"/>
        <v>239.44500000000002</v>
      </c>
      <c r="U40" s="43">
        <f t="shared" si="26"/>
        <v>345.42750000000001</v>
      </c>
      <c r="V40" s="44">
        <f>SUM(R40:U40)</f>
        <v>1058.0174999999999</v>
      </c>
      <c r="W40" s="36"/>
      <c r="X40" s="43">
        <f>L40-L40</f>
        <v>0</v>
      </c>
      <c r="Y40" s="43">
        <f t="shared" si="27"/>
        <v>0</v>
      </c>
      <c r="Z40" s="43">
        <f t="shared" si="27"/>
        <v>-2.641</v>
      </c>
      <c r="AA40" s="43">
        <f t="shared" si="25"/>
        <v>0.59100000000000108</v>
      </c>
      <c r="AB40" s="43">
        <f t="shared" si="25"/>
        <v>11.490000000000002</v>
      </c>
      <c r="AC40" s="80">
        <v>206.32499999999999</v>
      </c>
    </row>
    <row r="41" spans="1:29">
      <c r="A41" s="46" t="s">
        <v>117</v>
      </c>
      <c r="B41" s="47">
        <v>2</v>
      </c>
      <c r="C41" s="47">
        <v>22.1</v>
      </c>
      <c r="D41" s="47" t="s">
        <v>112</v>
      </c>
      <c r="E41" s="47"/>
      <c r="F41" s="47">
        <v>10.3</v>
      </c>
      <c r="G41" s="47">
        <v>8.4</v>
      </c>
      <c r="H41" s="47">
        <v>7.3</v>
      </c>
      <c r="I41" s="47">
        <v>5.6</v>
      </c>
      <c r="J41" s="47">
        <v>4.3</v>
      </c>
      <c r="K41" s="36"/>
      <c r="L41" s="48">
        <v>8.4120000000000008</v>
      </c>
      <c r="M41" s="48">
        <v>16.367000000000001</v>
      </c>
      <c r="N41" s="48">
        <v>21.638000000000002</v>
      </c>
      <c r="O41" s="48">
        <v>30.173999999999999</v>
      </c>
      <c r="P41" s="48">
        <v>34.790999999999997</v>
      </c>
      <c r="Q41" s="36"/>
      <c r="R41" s="43">
        <f t="shared" si="26"/>
        <v>185.84250000000003</v>
      </c>
      <c r="S41" s="43">
        <f t="shared" si="26"/>
        <v>285.03750000000002</v>
      </c>
      <c r="T41" s="43">
        <f t="shared" si="26"/>
        <v>388.59</v>
      </c>
      <c r="U41" s="43">
        <f t="shared" si="26"/>
        <v>487.23750000000001</v>
      </c>
      <c r="V41" s="44">
        <f>SUM(R41:U41)</f>
        <v>1346.7075</v>
      </c>
      <c r="W41" s="36"/>
      <c r="X41" s="43">
        <f>L41-L41</f>
        <v>0</v>
      </c>
      <c r="Y41" s="43">
        <f t="shared" si="27"/>
        <v>0</v>
      </c>
      <c r="Z41" s="43">
        <f t="shared" si="27"/>
        <v>5.2710000000000008</v>
      </c>
      <c r="AA41" s="43">
        <f t="shared" si="25"/>
        <v>13.806999999999999</v>
      </c>
      <c r="AB41" s="43">
        <f t="shared" si="25"/>
        <v>18.423999999999996</v>
      </c>
      <c r="AC41" s="80">
        <v>779.87300000000005</v>
      </c>
    </row>
    <row r="42" spans="1:29" ht="15.75">
      <c r="A42" s="49" t="s">
        <v>1</v>
      </c>
      <c r="B42" s="50"/>
      <c r="C42" s="50"/>
      <c r="D42" s="50"/>
      <c r="E42" s="50"/>
      <c r="F42" s="51">
        <f>AVERAGE(F36:F41)</f>
        <v>15</v>
      </c>
      <c r="G42" s="51">
        <f>AVERAGE(G36:G41)</f>
        <v>13.64</v>
      </c>
      <c r="H42" s="51">
        <f>AVERAGE(H36:H41)</f>
        <v>10.399999999999999</v>
      </c>
      <c r="I42" s="51">
        <f>AVERAGE(I36:I41)</f>
        <v>6.5</v>
      </c>
      <c r="J42" s="51">
        <f>AVERAGE(J36:J41)</f>
        <v>5.42</v>
      </c>
      <c r="K42" s="50"/>
      <c r="L42" s="51">
        <f>AVERAGE(L36:L41)</f>
        <v>8.3827999999999996</v>
      </c>
      <c r="M42" s="51">
        <f>AVERAGE(M36:M41)</f>
        <v>12.4862</v>
      </c>
      <c r="N42" s="51">
        <f>AVERAGE(N36:N41)</f>
        <v>13.8018</v>
      </c>
      <c r="O42" s="51">
        <f>AVERAGE(O36:O41)</f>
        <v>22.642800000000001</v>
      </c>
      <c r="P42" s="51">
        <f>AVERAGE(P36:P41)</f>
        <v>22.404799199999999</v>
      </c>
      <c r="Q42" s="50"/>
      <c r="R42" s="51">
        <f>AVERAGE(R36:R41)</f>
        <v>156.51750000000001</v>
      </c>
      <c r="S42" s="51">
        <f>AVERAGE(S36:S41)</f>
        <v>197.16000000000003</v>
      </c>
      <c r="T42" s="51">
        <f>AVERAGE(T36:T41)</f>
        <v>273.33450000000005</v>
      </c>
      <c r="U42" s="51">
        <f>AVERAGE(U36:U41)</f>
        <v>337.85699399999999</v>
      </c>
      <c r="V42" s="51">
        <f>AVERAGE(V36:V41)</f>
        <v>964.86899400000004</v>
      </c>
      <c r="W42" s="50"/>
      <c r="X42" s="51">
        <f t="shared" ref="X42:AC42" si="28">AVERAGE(X36:X41)</f>
        <v>0</v>
      </c>
      <c r="Y42" s="51">
        <f t="shared" si="28"/>
        <v>0</v>
      </c>
      <c r="Z42" s="51">
        <f t="shared" si="28"/>
        <v>1.3156000000000003</v>
      </c>
      <c r="AA42" s="51">
        <f t="shared" si="28"/>
        <v>10.156600000000001</v>
      </c>
      <c r="AB42" s="51">
        <f t="shared" si="28"/>
        <v>9.9185991999999992</v>
      </c>
      <c r="AC42" s="51">
        <f t="shared" si="28"/>
        <v>425.2996</v>
      </c>
    </row>
    <row r="43" spans="1:29">
      <c r="A43" s="52" t="s">
        <v>111</v>
      </c>
      <c r="B43" s="36"/>
      <c r="C43" s="36"/>
      <c r="D43" s="36"/>
      <c r="E43" s="36"/>
      <c r="F43" s="36">
        <f>STDEV(F36:F41)/SQRT(F44)</f>
        <v>3.1595885808123807</v>
      </c>
      <c r="G43" s="36">
        <f>STDEV(G36:G41)/SQRT(G44)</f>
        <v>3.4498695627516107</v>
      </c>
      <c r="H43" s="36">
        <f>STDEV(H36:H41)/SQRT(H44)</f>
        <v>2.6591351977663722</v>
      </c>
      <c r="I43" s="36">
        <f>STDEV(I36:I41)/SQRT(I44)</f>
        <v>1.1823705003085956</v>
      </c>
      <c r="J43" s="36">
        <f>STDEV(J36:J41)/SQRT(J44)</f>
        <v>0.84225886756982227</v>
      </c>
      <c r="K43" s="36"/>
      <c r="L43" s="36">
        <f>STDEV(L36:L41)/SQRT(L44)</f>
        <v>2.26010385602078</v>
      </c>
      <c r="M43" s="36">
        <f>STDEV(M36:M41)/SQRT(M44)</f>
        <v>2.8216311842620407</v>
      </c>
      <c r="N43" s="36">
        <f>STDEV(N36:N41)/SQRT(N44)</f>
        <v>3.1145507926505225</v>
      </c>
      <c r="O43" s="36">
        <f>STDEV(O36:O41)/SQRT(O44)</f>
        <v>2.6004735030374779</v>
      </c>
      <c r="P43" s="36">
        <f>STDEV(P36:P41)/SQRT(P44)</f>
        <v>4.4812346299564192</v>
      </c>
      <c r="Q43" s="36"/>
      <c r="R43" s="36">
        <f>STDEV(R36:R41)/SQRT(R44)</f>
        <v>37.245884630050071</v>
      </c>
      <c r="S43" s="36">
        <f>STDEV(S36:S41)/SQRT(S44)</f>
        <v>43.303025327337089</v>
      </c>
      <c r="T43" s="36">
        <f>STDEV(T36:T41)/SQRT(T44)</f>
        <v>29.53591745019947</v>
      </c>
      <c r="U43" s="36">
        <f>STDEV(U36:U41)/SQRT(U44)</f>
        <v>39.674304936898899</v>
      </c>
      <c r="V43" s="36">
        <f>STDEV(V36:V41)/SQRT(V44)</f>
        <v>128.85743466064352</v>
      </c>
      <c r="W43" s="36"/>
      <c r="X43" s="36">
        <f t="shared" ref="X43:AC43" si="29">STDEV(X36:X41)/SQRT(X44)</f>
        <v>0</v>
      </c>
      <c r="Y43" s="36">
        <f t="shared" si="29"/>
        <v>0</v>
      </c>
      <c r="Z43" s="36">
        <f t="shared" si="29"/>
        <v>1.4099726096630387</v>
      </c>
      <c r="AA43" s="36">
        <f t="shared" si="29"/>
        <v>4.5303903209326233</v>
      </c>
      <c r="AB43" s="36">
        <f t="shared" si="29"/>
        <v>2.5033438981172034</v>
      </c>
      <c r="AC43" s="36">
        <f t="shared" si="29"/>
        <v>97.870833377263111</v>
      </c>
    </row>
    <row r="44" spans="1:29">
      <c r="A44" s="52" t="s">
        <v>3</v>
      </c>
      <c r="B44" s="36"/>
      <c r="C44" s="36"/>
      <c r="D44" s="36"/>
      <c r="E44" s="36"/>
      <c r="F44" s="36">
        <f>COUNT(F36:F41)</f>
        <v>5</v>
      </c>
      <c r="G44" s="36">
        <f>COUNT(G36:G41)</f>
        <v>5</v>
      </c>
      <c r="H44" s="36">
        <f>COUNT(H36:H41)</f>
        <v>5</v>
      </c>
      <c r="I44" s="36">
        <f>COUNT(I36:I41)</f>
        <v>5</v>
      </c>
      <c r="J44" s="36">
        <f>COUNT(J36:J41)</f>
        <v>5</v>
      </c>
      <c r="K44" s="36"/>
      <c r="L44" s="36">
        <f>COUNT(L36:L41)</f>
        <v>5</v>
      </c>
      <c r="M44" s="36">
        <f>COUNT(M36:M41)</f>
        <v>5</v>
      </c>
      <c r="N44" s="36">
        <f>COUNT(N36:N41)</f>
        <v>5</v>
      </c>
      <c r="O44" s="36">
        <f>COUNT(O36:O41)</f>
        <v>5</v>
      </c>
      <c r="P44" s="36">
        <f>COUNT(P36:P41)</f>
        <v>5</v>
      </c>
      <c r="Q44" s="36"/>
      <c r="R44" s="36">
        <f>COUNT(R36:R41)</f>
        <v>5</v>
      </c>
      <c r="S44" s="36">
        <f>COUNT(S36:S41)</f>
        <v>5</v>
      </c>
      <c r="T44" s="36">
        <f>COUNT(T36:T41)</f>
        <v>5</v>
      </c>
      <c r="U44" s="36">
        <f>COUNT(U36:U41)</f>
        <v>5</v>
      </c>
      <c r="V44" s="36">
        <f>COUNT(V36:V41)</f>
        <v>5</v>
      </c>
      <c r="W44" s="36"/>
      <c r="X44" s="36">
        <f t="shared" ref="X44:AC44" si="30">COUNT(X36:X41)</f>
        <v>5</v>
      </c>
      <c r="Y44" s="36">
        <f t="shared" si="30"/>
        <v>5</v>
      </c>
      <c r="Z44" s="36">
        <f t="shared" si="30"/>
        <v>5</v>
      </c>
      <c r="AA44" s="36">
        <f t="shared" si="30"/>
        <v>5</v>
      </c>
      <c r="AB44" s="36">
        <f t="shared" si="30"/>
        <v>5</v>
      </c>
      <c r="AC44" s="36">
        <f t="shared" si="30"/>
        <v>5</v>
      </c>
    </row>
    <row r="45" spans="1:29">
      <c r="A45" s="5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</row>
    <row r="46" spans="1:29">
      <c r="A46" s="52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4"/>
      <c r="N46" s="34"/>
      <c r="O46" s="34"/>
      <c r="P46" s="34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4"/>
    </row>
    <row r="47" spans="1:29">
      <c r="AC47" s="36"/>
    </row>
  </sheetData>
  <mergeCells count="4">
    <mergeCell ref="F1:G1"/>
    <mergeCell ref="L1:N1"/>
    <mergeCell ref="R1:T1"/>
    <mergeCell ref="X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a-b glucose effect perfusion </vt:lpstr>
      <vt:lpstr>c arginine effect perfusion</vt:lpstr>
      <vt:lpstr>d-e Gcg and Sst NOD glc</vt:lpstr>
      <vt:lpstr>f Gcg NOD CYN</vt:lpstr>
      <vt:lpstr>g-h Gcg perfusion CYN</vt:lpstr>
      <vt:lpstr>i SST perfusion NOD mice</vt:lpstr>
      <vt:lpstr>h NOD ITT Gcg AUC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qzhang</dc:creator>
  <cp:lastModifiedBy>Quan Zhang</cp:lastModifiedBy>
  <dcterms:created xsi:type="dcterms:W3CDTF">2023-02-04T20:36:01Z</dcterms:created>
  <dcterms:modified xsi:type="dcterms:W3CDTF">2024-08-08T11:14:08Z</dcterms:modified>
</cp:coreProperties>
</file>