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qzhang\Dropbox\T1D coupling 2023\Final submission\all data file for final submission\"/>
    </mc:Choice>
  </mc:AlternateContent>
  <bookViews>
    <workbookView xWindow="0" yWindow="0" windowWidth="28050" windowHeight="9510" activeTab="2"/>
  </bookViews>
  <sheets>
    <sheet name="Fig S2a-c NOD hormone contents" sheetId="1" r:id="rId1"/>
    <sheet name="Fig S2 d NOD ins secretion" sheetId="2" r:id="rId2"/>
    <sheet name="Fig S2f circulating sst NOD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47" i="2" l="1"/>
  <c r="I72" i="2"/>
  <c r="N3" i="4" l="1"/>
  <c r="M3" i="4"/>
  <c r="L3" i="4"/>
  <c r="K3" i="4"/>
  <c r="M2" i="4"/>
  <c r="L2" i="4"/>
  <c r="K2" i="4"/>
  <c r="I71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70" i="2"/>
  <c r="I69" i="2"/>
  <c r="I68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65" i="2"/>
  <c r="I64" i="2"/>
  <c r="I63" i="2"/>
  <c r="O30" i="2"/>
  <c r="O31" i="2"/>
  <c r="O32" i="2"/>
  <c r="O33" i="2"/>
  <c r="O34" i="2"/>
  <c r="O35" i="2"/>
  <c r="O36" i="2"/>
  <c r="O45" i="2"/>
  <c r="O44" i="2"/>
  <c r="O43" i="2"/>
  <c r="O22" i="2"/>
  <c r="O23" i="2"/>
  <c r="O24" i="2"/>
  <c r="O25" i="2"/>
  <c r="O26" i="2"/>
  <c r="O27" i="2"/>
  <c r="O28" i="2"/>
  <c r="O41" i="2"/>
  <c r="C27" i="2"/>
  <c r="C28" i="2"/>
  <c r="C29" i="2"/>
  <c r="C30" i="2"/>
  <c r="C31" i="2"/>
  <c r="C32" i="2"/>
  <c r="C41" i="2"/>
  <c r="O40" i="2"/>
  <c r="C40" i="2"/>
  <c r="O39" i="2"/>
  <c r="C39" i="2"/>
  <c r="C20" i="2"/>
  <c r="C21" i="2"/>
  <c r="C22" i="2"/>
  <c r="C23" i="2"/>
  <c r="C24" i="2"/>
  <c r="C25" i="2"/>
  <c r="C37" i="2"/>
  <c r="C36" i="2"/>
  <c r="C35" i="2"/>
  <c r="AF22" i="1"/>
  <c r="AE22" i="1"/>
  <c r="AD22" i="1"/>
  <c r="AF21" i="1"/>
  <c r="AE21" i="1"/>
  <c r="AD21" i="1"/>
  <c r="AF20" i="1"/>
  <c r="AE20" i="1"/>
  <c r="AD20" i="1"/>
  <c r="AF13" i="1"/>
  <c r="AE13" i="1"/>
  <c r="AD13" i="1"/>
  <c r="AF12" i="1"/>
  <c r="AE12" i="1"/>
  <c r="AD12" i="1"/>
  <c r="AF11" i="1"/>
  <c r="AE11" i="1"/>
  <c r="AD11" i="1"/>
  <c r="AD3" i="1"/>
  <c r="AF3" i="1"/>
  <c r="AE3" i="1"/>
  <c r="AD4" i="1"/>
  <c r="AF4" i="1"/>
  <c r="AE4" i="1"/>
  <c r="AF2" i="1"/>
  <c r="AE2" i="1"/>
  <c r="AD2" i="1"/>
  <c r="C42" i="2"/>
  <c r="O42" i="2"/>
  <c r="O46" i="2"/>
  <c r="I66" i="2"/>
</calcChain>
</file>

<file path=xl/sharedStrings.xml><?xml version="1.0" encoding="utf-8"?>
<sst xmlns="http://schemas.openxmlformats.org/spreadsheetml/2006/main" count="249" uniqueCount="57">
  <si>
    <t>young NOD ND</t>
  </si>
  <si>
    <t>adult NOD ND</t>
  </si>
  <si>
    <t>adult NOD T1D</t>
  </si>
  <si>
    <t>insulin (ng/islet)</t>
  </si>
  <si>
    <t>mean</t>
  </si>
  <si>
    <t>se</t>
  </si>
  <si>
    <t>n</t>
  </si>
  <si>
    <t>****</t>
  </si>
  <si>
    <t>p (1 way ANOVA)</t>
  </si>
  <si>
    <t>&lt;0.0001</t>
  </si>
  <si>
    <t>young NOD ND vs. adult NOD ND</t>
  </si>
  <si>
    <t>young NOD ND vs. adult NOD T1D</t>
  </si>
  <si>
    <t>adult NOD ND vs. adult NOD T1D</t>
  </si>
  <si>
    <t>glucagon (pg/islet)</t>
  </si>
  <si>
    <t>ns</t>
  </si>
  <si>
    <t>somatostatin (fmol/islet)</t>
  </si>
  <si>
    <t>***</t>
  </si>
  <si>
    <t>Supernatant</t>
  </si>
  <si>
    <t>Content</t>
  </si>
  <si>
    <t>Glucose (mM)</t>
  </si>
  <si>
    <t>Insulin (ng/islet/hr)</t>
  </si>
  <si>
    <t>Insulin (ng/islet)</t>
  </si>
  <si>
    <t>replicate1</t>
  </si>
  <si>
    <t>replicate2</t>
  </si>
  <si>
    <t>replicate3</t>
  </si>
  <si>
    <t>replicate4</t>
  </si>
  <si>
    <t>replicate5</t>
  </si>
  <si>
    <t>replicate6</t>
  </si>
  <si>
    <t>replicate7</t>
  </si>
  <si>
    <t>replicate8</t>
  </si>
  <si>
    <t>replicate9</t>
  </si>
  <si>
    <t>replicate10</t>
  </si>
  <si>
    <t>replicate11</t>
  </si>
  <si>
    <t>replicate12</t>
  </si>
  <si>
    <t>replicate13</t>
  </si>
  <si>
    <t>% of content</t>
  </si>
  <si>
    <t>Insulin (%)</t>
    <phoneticPr fontId="0" type="noConversion"/>
  </si>
  <si>
    <t>sem</t>
  </si>
  <si>
    <t>p vs 1G</t>
  </si>
  <si>
    <t>p vs 1G young</t>
  </si>
  <si>
    <t>1G-1</t>
  </si>
  <si>
    <t>1G-2</t>
  </si>
  <si>
    <t>1G-3</t>
  </si>
  <si>
    <t>1G-4</t>
  </si>
  <si>
    <t>1G-5</t>
  </si>
  <si>
    <t>1G-6</t>
  </si>
  <si>
    <t>1G-7</t>
  </si>
  <si>
    <t>10G-1</t>
  </si>
  <si>
    <t>10G-2</t>
  </si>
  <si>
    <t>10G-3</t>
  </si>
  <si>
    <t>10G-4</t>
  </si>
  <si>
    <t>10G-5</t>
  </si>
  <si>
    <t>10G-6</t>
  </si>
  <si>
    <t>10G-7</t>
  </si>
  <si>
    <t xml:space="preserve">Control </t>
  </si>
  <si>
    <t>T1D</t>
  </si>
  <si>
    <t>p vs 10G 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</si>
</sst>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theme="5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charset val="134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">
    <xf numFmtId="0" fontId="0" fillId="0" borderId="0"/>
    <xf numFmtId="0" fontId="1" fillId="2" borderId="1" applyNumberFormat="0" applyFont="0" applyAlignment="0" applyProtection="0"/>
    <xf numFmtId="0" fontId="8" fillId="0" borderId="0">
      <alignment vertical="center"/>
    </xf>
  </cellStyleXfs>
  <cellXfs count="47">
    <xf numFmtId="0" fontId="0" fillId="0" borderId="0" xfId="0"/>
    <xf numFmtId="0" fontId="2" fillId="0" borderId="0" xfId="0" applyFont="1"/>
    <xf numFmtId="0" fontId="0" fillId="3" borderId="0" xfId="0" applyFill="1"/>
    <xf numFmtId="0" fontId="2" fillId="3" borderId="0" xfId="0" applyFont="1" applyFill="1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7" fillId="3" borderId="0" xfId="0" applyFont="1" applyFill="1"/>
    <xf numFmtId="0" fontId="7" fillId="3" borderId="0" xfId="0" applyFont="1" applyFill="1" applyAlignment="1">
      <alignment horizontal="left"/>
    </xf>
    <xf numFmtId="0" fontId="0" fillId="4" borderId="0" xfId="0" applyFill="1"/>
    <xf numFmtId="0" fontId="3" fillId="4" borderId="0" xfId="0" applyFont="1" applyFill="1"/>
    <xf numFmtId="0" fontId="2" fillId="4" borderId="0" xfId="0" applyFont="1" applyFill="1"/>
    <xf numFmtId="0" fontId="0" fillId="5" borderId="0" xfId="0" applyFill="1"/>
    <xf numFmtId="0" fontId="3" fillId="5" borderId="0" xfId="0" applyFont="1" applyFill="1"/>
    <xf numFmtId="0" fontId="2" fillId="5" borderId="0" xfId="0" applyFont="1" applyFill="1"/>
    <xf numFmtId="0" fontId="4" fillId="5" borderId="0" xfId="0" applyFont="1" applyFill="1"/>
    <xf numFmtId="0" fontId="5" fillId="5" borderId="0" xfId="0" applyFont="1" applyFill="1"/>
    <xf numFmtId="0" fontId="0" fillId="6" borderId="0" xfId="0" applyFill="1"/>
    <xf numFmtId="0" fontId="2" fillId="6" borderId="0" xfId="0" applyFont="1" applyFill="1"/>
    <xf numFmtId="0" fontId="5" fillId="6" borderId="0" xfId="0" applyFont="1" applyFill="1"/>
    <xf numFmtId="0" fontId="0" fillId="7" borderId="0" xfId="0" applyFill="1"/>
    <xf numFmtId="0" fontId="3" fillId="7" borderId="0" xfId="0" applyFont="1" applyFill="1"/>
    <xf numFmtId="0" fontId="2" fillId="7" borderId="0" xfId="0" applyFont="1" applyFill="1"/>
    <xf numFmtId="0" fontId="4" fillId="7" borderId="0" xfId="0" applyFont="1" applyFill="1"/>
    <xf numFmtId="0" fontId="5" fillId="7" borderId="0" xfId="0" applyFont="1" applyFill="1"/>
    <xf numFmtId="0" fontId="6" fillId="7" borderId="0" xfId="0" applyFont="1" applyFill="1"/>
    <xf numFmtId="0" fontId="7" fillId="7" borderId="0" xfId="0" applyFont="1" applyFill="1" applyAlignment="1">
      <alignment horizontal="left"/>
    </xf>
    <xf numFmtId="0" fontId="7" fillId="7" borderId="0" xfId="0" applyFont="1" applyFill="1"/>
    <xf numFmtId="0" fontId="6" fillId="4" borderId="0" xfId="0" applyFont="1" applyFill="1"/>
    <xf numFmtId="0" fontId="6" fillId="5" borderId="0" xfId="0" applyFont="1" applyFill="1"/>
    <xf numFmtId="0" fontId="7" fillId="5" borderId="0" xfId="0" applyFont="1" applyFill="1"/>
    <xf numFmtId="0" fontId="7" fillId="5" borderId="0" xfId="0" applyFont="1" applyFill="1" applyAlignment="1">
      <alignment horizontal="left"/>
    </xf>
    <xf numFmtId="0" fontId="2" fillId="0" borderId="0" xfId="0" applyFont="1" applyFill="1"/>
    <xf numFmtId="0" fontId="2" fillId="4" borderId="0" xfId="0" applyFont="1" applyFill="1" applyAlignment="1"/>
    <xf numFmtId="0" fontId="0" fillId="4" borderId="0" xfId="0" applyFill="1" applyAlignment="1"/>
    <xf numFmtId="0" fontId="2" fillId="4" borderId="0" xfId="1" applyFont="1" applyFill="1" applyBorder="1" applyAlignment="1"/>
    <xf numFmtId="0" fontId="2" fillId="4" borderId="0" xfId="0" applyFont="1" applyFill="1" applyAlignment="1">
      <alignment horizontal="center"/>
    </xf>
    <xf numFmtId="0" fontId="2" fillId="6" borderId="0" xfId="0" applyFont="1" applyFill="1" applyAlignment="1"/>
    <xf numFmtId="0" fontId="0" fillId="6" borderId="0" xfId="0" applyFill="1" applyAlignment="1"/>
    <xf numFmtId="0" fontId="2" fillId="6" borderId="0" xfId="1" applyFont="1" applyFill="1" applyBorder="1" applyAlignment="1"/>
    <xf numFmtId="0" fontId="2" fillId="6" borderId="0" xfId="0" applyFont="1" applyFill="1" applyAlignment="1">
      <alignment horizontal="center"/>
    </xf>
    <xf numFmtId="0" fontId="2" fillId="5" borderId="0" xfId="0" applyFont="1" applyFill="1" applyAlignment="1"/>
    <xf numFmtId="0" fontId="0" fillId="5" borderId="0" xfId="0" applyFill="1" applyAlignment="1"/>
    <xf numFmtId="0" fontId="2" fillId="5" borderId="0" xfId="1" applyFont="1" applyFill="1" applyBorder="1" applyAlignment="1"/>
    <xf numFmtId="0" fontId="2" fillId="5" borderId="0" xfId="0" applyFont="1" applyFill="1" applyAlignment="1">
      <alignment horizontal="center"/>
    </xf>
    <xf numFmtId="0" fontId="9" fillId="5" borderId="0" xfId="0" applyFont="1" applyFill="1"/>
    <xf numFmtId="0" fontId="9" fillId="4" borderId="0" xfId="0" applyFont="1" applyFill="1"/>
  </cellXfs>
  <cellStyles count="3">
    <cellStyle name="Normal" xfId="0" builtinId="0"/>
    <cellStyle name="Note" xfId="1" builtinId="10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zoomScale="70" zoomScaleNormal="70" workbookViewId="0">
      <selection activeCell="C26" sqref="C26"/>
    </sheetView>
  </sheetViews>
  <sheetFormatPr defaultRowHeight="15"/>
  <cols>
    <col min="1" max="1" width="14.28515625" bestFit="1" customWidth="1"/>
    <col min="2" max="2" width="23.7109375" bestFit="1" customWidth="1"/>
  </cols>
  <sheetData>
    <row r="1" spans="1:32" s="2" customFormat="1">
      <c r="AD1" s="2" t="s">
        <v>4</v>
      </c>
      <c r="AE1" s="2" t="s">
        <v>5</v>
      </c>
      <c r="AF1" s="2" t="s">
        <v>6</v>
      </c>
    </row>
    <row r="2" spans="1:32" s="2" customFormat="1">
      <c r="A2" s="4" t="s">
        <v>0</v>
      </c>
      <c r="B2" s="3" t="s">
        <v>3</v>
      </c>
      <c r="C2" s="2">
        <v>131.01187149533337</v>
      </c>
      <c r="D2" s="2">
        <v>106.20600727133335</v>
      </c>
      <c r="E2" s="2">
        <v>112.31736949533335</v>
      </c>
      <c r="F2" s="2">
        <v>128.08172111133337</v>
      </c>
      <c r="G2" s="2">
        <v>131.25221298133337</v>
      </c>
      <c r="H2" s="2">
        <v>134.12353241800002</v>
      </c>
      <c r="I2" s="2">
        <v>140.93631143200002</v>
      </c>
      <c r="J2" s="2">
        <v>134.48875288533335</v>
      </c>
      <c r="K2" s="2">
        <v>131.11494728533336</v>
      </c>
      <c r="L2" s="2">
        <v>115.70795495200002</v>
      </c>
      <c r="M2" s="2">
        <v>146.40991765533335</v>
      </c>
      <c r="N2" s="2">
        <v>100.35746417800001</v>
      </c>
      <c r="O2" s="2">
        <v>121.40380796533336</v>
      </c>
      <c r="P2" s="2">
        <v>97.528092871333342</v>
      </c>
      <c r="Q2" s="2">
        <v>102.53356991133333</v>
      </c>
      <c r="R2" s="2">
        <v>122.86080431133334</v>
      </c>
      <c r="S2" s="2">
        <v>125.93670343133336</v>
      </c>
      <c r="T2" s="2">
        <v>113.52398741533334</v>
      </c>
      <c r="AD2" s="2">
        <f>AVERAGE(C2:AB2)</f>
        <v>121.98861272592598</v>
      </c>
      <c r="AE2" s="2">
        <f>STDEV(C2:AB2)/SQRT(AF2)</f>
        <v>3.3634459505692522</v>
      </c>
      <c r="AF2" s="2">
        <f>COUNT(C2:AB2)</f>
        <v>18</v>
      </c>
    </row>
    <row r="3" spans="1:32" s="2" customFormat="1">
      <c r="A3" s="5" t="s">
        <v>1</v>
      </c>
      <c r="B3" s="3" t="s">
        <v>3</v>
      </c>
      <c r="C3" s="2">
        <v>34.303095299200002</v>
      </c>
      <c r="D3" s="2">
        <v>34.871232156799998</v>
      </c>
      <c r="E3" s="2">
        <v>35.824725600800001</v>
      </c>
      <c r="F3" s="2">
        <v>29.233373187200002</v>
      </c>
      <c r="G3" s="2">
        <v>21.645498567200001</v>
      </c>
      <c r="H3" s="2">
        <v>21.877280391200003</v>
      </c>
      <c r="I3" s="2">
        <v>20.481717351200004</v>
      </c>
      <c r="J3" s="2">
        <v>27.417192224800001</v>
      </c>
      <c r="K3" s="2">
        <v>27.155969411199997</v>
      </c>
      <c r="L3" s="2">
        <v>25.088121255200001</v>
      </c>
      <c r="M3" s="2">
        <v>29.785016199200001</v>
      </c>
      <c r="N3" s="2">
        <v>26.594717543200005</v>
      </c>
      <c r="O3" s="2">
        <v>27.118615776799999</v>
      </c>
      <c r="P3" s="2">
        <v>34.303095299200002</v>
      </c>
      <c r="Q3" s="2">
        <v>34.871232156799998</v>
      </c>
      <c r="R3" s="2">
        <v>35.824725600800001</v>
      </c>
      <c r="S3" s="2">
        <v>29.233373187200002</v>
      </c>
      <c r="T3" s="2">
        <v>21.645498567200001</v>
      </c>
      <c r="U3" s="2">
        <v>21.877280391200003</v>
      </c>
      <c r="V3" s="2">
        <v>20.481717351200004</v>
      </c>
      <c r="W3" s="2">
        <v>27.417192224800001</v>
      </c>
      <c r="X3" s="2">
        <v>27.155969411199997</v>
      </c>
      <c r="Y3" s="2">
        <v>25.088121255200001</v>
      </c>
      <c r="Z3" s="2">
        <v>29.785016199200001</v>
      </c>
      <c r="AA3" s="2">
        <v>26.594717543200005</v>
      </c>
      <c r="AB3" s="2">
        <v>27.118615776799999</v>
      </c>
      <c r="AD3" s="2">
        <f t="shared" ref="AD3:AD4" si="0">AVERAGE(C3:AB3)</f>
        <v>27.799734997230765</v>
      </c>
      <c r="AE3" s="2">
        <f t="shared" ref="AE3:AE4" si="1">STDEV(C3:AB3)/SQRT(AF3)</f>
        <v>0.95921440757655407</v>
      </c>
      <c r="AF3" s="2">
        <f t="shared" ref="AF3:AF4" si="2">COUNT(C3:AB3)</f>
        <v>26</v>
      </c>
    </row>
    <row r="4" spans="1:32" s="2" customFormat="1">
      <c r="A4" s="6" t="s">
        <v>2</v>
      </c>
      <c r="B4" s="3" t="s">
        <v>3</v>
      </c>
      <c r="C4" s="2">
        <v>12.4749236768</v>
      </c>
      <c r="D4" s="2">
        <v>12.5563887232</v>
      </c>
      <c r="E4" s="2">
        <v>9.2281871752000004</v>
      </c>
      <c r="F4" s="2">
        <v>11.5354817032</v>
      </c>
      <c r="G4" s="2">
        <v>8.8962639367999987</v>
      </c>
      <c r="H4" s="2">
        <v>10.5501057928</v>
      </c>
      <c r="I4" s="2">
        <v>10.632418944799999</v>
      </c>
      <c r="J4" s="2">
        <v>12.4749236768</v>
      </c>
      <c r="K4" s="2">
        <v>12.5563887232</v>
      </c>
      <c r="L4" s="2">
        <v>9.2281871752000004</v>
      </c>
      <c r="M4" s="2">
        <v>11.5354817032</v>
      </c>
      <c r="N4" s="2">
        <v>8.8962639367999987</v>
      </c>
      <c r="O4" s="2">
        <v>10.5501057928</v>
      </c>
      <c r="P4" s="2">
        <v>10.632418944799999</v>
      </c>
      <c r="AD4" s="2">
        <f t="shared" si="0"/>
        <v>10.839109993257143</v>
      </c>
      <c r="AE4" s="2">
        <f t="shared" si="1"/>
        <v>0.37219033805109014</v>
      </c>
      <c r="AF4" s="2">
        <f t="shared" si="2"/>
        <v>14</v>
      </c>
    </row>
    <row r="5" spans="1:32" s="2" customFormat="1">
      <c r="B5" s="3" t="s">
        <v>8</v>
      </c>
      <c r="C5" s="3"/>
      <c r="D5" s="3"/>
      <c r="E5" s="3"/>
      <c r="F5" s="3"/>
    </row>
    <row r="6" spans="1:32" s="2" customFormat="1">
      <c r="B6" s="7" t="s">
        <v>7</v>
      </c>
      <c r="C6" s="7" t="s">
        <v>9</v>
      </c>
      <c r="D6" s="8" t="s">
        <v>10</v>
      </c>
      <c r="E6" s="3"/>
      <c r="F6" s="3"/>
    </row>
    <row r="7" spans="1:32" s="2" customFormat="1">
      <c r="B7" s="7" t="s">
        <v>7</v>
      </c>
      <c r="C7" s="7" t="s">
        <v>9</v>
      </c>
      <c r="D7" s="8" t="s">
        <v>11</v>
      </c>
      <c r="E7" s="3"/>
      <c r="F7" s="3"/>
    </row>
    <row r="8" spans="1:32" s="2" customFormat="1">
      <c r="B8" s="7" t="s">
        <v>7</v>
      </c>
      <c r="C8" s="7" t="s">
        <v>9</v>
      </c>
      <c r="D8" s="8" t="s">
        <v>12</v>
      </c>
      <c r="E8" s="3"/>
      <c r="F8" s="3"/>
    </row>
    <row r="10" spans="1:32" s="20" customFormat="1">
      <c r="AD10" s="20" t="s">
        <v>4</v>
      </c>
      <c r="AE10" s="20" t="s">
        <v>5</v>
      </c>
      <c r="AF10" s="20" t="s">
        <v>6</v>
      </c>
    </row>
    <row r="11" spans="1:32" s="20" customFormat="1">
      <c r="A11" s="21" t="s">
        <v>0</v>
      </c>
      <c r="B11" s="22" t="s">
        <v>13</v>
      </c>
      <c r="C11" s="20">
        <v>1325.7760151663783</v>
      </c>
      <c r="D11" s="20">
        <v>1317.0410784262135</v>
      </c>
      <c r="E11" s="20">
        <v>1229.4266715900449</v>
      </c>
      <c r="F11" s="20">
        <v>1226.5601475804997</v>
      </c>
      <c r="G11" s="20">
        <v>1433.0570689046147</v>
      </c>
      <c r="H11" s="20">
        <v>1186.1009781273647</v>
      </c>
      <c r="I11" s="20">
        <v>1569.3943137585384</v>
      </c>
      <c r="J11" s="20">
        <v>1539.6847693268014</v>
      </c>
      <c r="K11" s="20">
        <v>1651.1526360617515</v>
      </c>
      <c r="L11" s="20">
        <v>1650.1308412152944</v>
      </c>
      <c r="M11" s="20">
        <v>1668.5468721638449</v>
      </c>
      <c r="N11" s="20">
        <v>1418.2511375373647</v>
      </c>
      <c r="O11" s="20">
        <v>1386.7817534419512</v>
      </c>
      <c r="P11" s="20">
        <v>1398.0727860140451</v>
      </c>
      <c r="Q11" s="20">
        <v>1036.7579849495198</v>
      </c>
      <c r="R11" s="20">
        <v>1208.4379024212051</v>
      </c>
      <c r="S11" s="20">
        <v>1289.9460391756802</v>
      </c>
      <c r="T11" s="20">
        <v>1326.7473389777799</v>
      </c>
      <c r="AD11" s="20">
        <f>AVERAGE(C11:AB11)</f>
        <v>1381.2147963799387</v>
      </c>
      <c r="AE11" s="20">
        <f>STDEV(C11:AB11)/SQRT(AF11)</f>
        <v>42.18921809393418</v>
      </c>
      <c r="AF11" s="20">
        <f>COUNT(C11:AB11)</f>
        <v>18</v>
      </c>
    </row>
    <row r="12" spans="1:32" s="20" customFormat="1">
      <c r="A12" s="23" t="s">
        <v>1</v>
      </c>
      <c r="B12" s="22" t="s">
        <v>13</v>
      </c>
      <c r="C12" s="20">
        <v>1391.8468148818411</v>
      </c>
      <c r="D12" s="20">
        <v>1679.5029203568008</v>
      </c>
      <c r="E12" s="20">
        <v>1113.3468990202889</v>
      </c>
      <c r="F12" s="20">
        <v>1271.8640632576</v>
      </c>
      <c r="G12" s="20">
        <v>1206.805156510369</v>
      </c>
      <c r="H12" s="20">
        <v>1220.7950075674091</v>
      </c>
      <c r="I12" s="20">
        <v>1296.831395435041</v>
      </c>
      <c r="J12" s="20">
        <v>1219.8614664822492</v>
      </c>
      <c r="K12" s="20">
        <v>1436.4592991979239</v>
      </c>
      <c r="L12" s="20">
        <v>1222.6624687440246</v>
      </c>
      <c r="M12" s="20">
        <v>1170.1011996941161</v>
      </c>
      <c r="N12" s="20">
        <v>1376.0822413523997</v>
      </c>
      <c r="O12" s="20">
        <v>1147.4345013057607</v>
      </c>
      <c r="P12" s="20">
        <v>1391.8468148818411</v>
      </c>
      <c r="Q12" s="20">
        <v>1679.5029203568008</v>
      </c>
      <c r="R12" s="20">
        <v>1113.3468990202889</v>
      </c>
      <c r="S12" s="20">
        <v>1271.8640632576</v>
      </c>
      <c r="T12" s="20">
        <v>1206.805156510369</v>
      </c>
      <c r="U12" s="20">
        <v>1220.7950075674091</v>
      </c>
      <c r="V12" s="20">
        <v>1296.831395435041</v>
      </c>
      <c r="W12" s="20">
        <v>1219.8614664822492</v>
      </c>
      <c r="X12" s="20">
        <v>1436.4592991979239</v>
      </c>
      <c r="Y12" s="20">
        <v>1222.6624687440246</v>
      </c>
      <c r="Z12" s="20">
        <v>1170.1011996941161</v>
      </c>
      <c r="AA12" s="20">
        <v>1376.0822413523997</v>
      </c>
      <c r="AB12" s="20">
        <v>1147.4345013057607</v>
      </c>
      <c r="AD12" s="20">
        <f t="shared" ref="AD12:AD13" si="3">AVERAGE(C12:AB12)</f>
        <v>1288.7379564466016</v>
      </c>
      <c r="AE12" s="20">
        <f t="shared" ref="AE12:AE13" si="4">STDEV(C12:AB12)/SQRT(AF12)</f>
        <v>29.266525031372304</v>
      </c>
      <c r="AF12" s="20">
        <f t="shared" ref="AF12:AF13" si="5">COUNT(C12:AB12)</f>
        <v>26</v>
      </c>
    </row>
    <row r="13" spans="1:32" s="20" customFormat="1">
      <c r="A13" s="24" t="s">
        <v>2</v>
      </c>
      <c r="B13" s="22" t="s">
        <v>13</v>
      </c>
      <c r="C13" s="20">
        <v>892.43996656889999</v>
      </c>
      <c r="D13" s="20">
        <v>1325.6771986003241</v>
      </c>
      <c r="E13" s="20">
        <v>956.25920929428071</v>
      </c>
      <c r="F13" s="20">
        <v>957.15636577502505</v>
      </c>
      <c r="G13" s="20">
        <v>1033.4224593540641</v>
      </c>
      <c r="H13" s="20">
        <v>1117.4834502089759</v>
      </c>
      <c r="I13" s="20">
        <v>1025.709915785601</v>
      </c>
      <c r="J13" s="20">
        <v>892.43996656889999</v>
      </c>
      <c r="K13" s="20">
        <v>1325.6771986003241</v>
      </c>
      <c r="L13" s="20">
        <v>956.25920929428071</v>
      </c>
      <c r="M13" s="20">
        <v>957.15636577502505</v>
      </c>
      <c r="N13" s="20">
        <v>1033.4224593540641</v>
      </c>
      <c r="O13" s="20">
        <v>1117.4834502089759</v>
      </c>
      <c r="P13" s="20">
        <v>1025.709915785601</v>
      </c>
      <c r="AD13" s="20">
        <f t="shared" si="3"/>
        <v>1044.0212236553102</v>
      </c>
      <c r="AE13" s="20">
        <f t="shared" si="4"/>
        <v>36.824349468262355</v>
      </c>
      <c r="AF13" s="20">
        <f t="shared" si="5"/>
        <v>14</v>
      </c>
    </row>
    <row r="14" spans="1:32" s="20" customFormat="1">
      <c r="B14" s="22" t="s">
        <v>8</v>
      </c>
      <c r="C14" s="22"/>
      <c r="D14" s="22"/>
      <c r="E14" s="22"/>
      <c r="F14" s="22"/>
    </row>
    <row r="15" spans="1:32" s="20" customFormat="1">
      <c r="B15" s="25" t="s">
        <v>14</v>
      </c>
      <c r="C15" s="27">
        <v>0.1409</v>
      </c>
      <c r="D15" s="26" t="s">
        <v>10</v>
      </c>
      <c r="E15" s="22"/>
      <c r="F15" s="22"/>
    </row>
    <row r="16" spans="1:32" s="20" customFormat="1">
      <c r="B16" s="27" t="s">
        <v>7</v>
      </c>
      <c r="C16" s="27" t="s">
        <v>9</v>
      </c>
      <c r="D16" s="26" t="s">
        <v>11</v>
      </c>
      <c r="E16" s="22"/>
      <c r="F16" s="22"/>
    </row>
    <row r="17" spans="1:32" s="20" customFormat="1">
      <c r="B17" s="27" t="s">
        <v>7</v>
      </c>
      <c r="C17" s="27" t="s">
        <v>9</v>
      </c>
      <c r="D17" s="26" t="s">
        <v>12</v>
      </c>
      <c r="E17" s="22"/>
      <c r="F17" s="22"/>
    </row>
    <row r="19" spans="1:32" s="12" customFormat="1">
      <c r="AD19" s="12" t="s">
        <v>4</v>
      </c>
      <c r="AE19" s="12" t="s">
        <v>5</v>
      </c>
      <c r="AF19" s="12" t="s">
        <v>6</v>
      </c>
    </row>
    <row r="20" spans="1:32" s="12" customFormat="1">
      <c r="A20" s="13" t="s">
        <v>0</v>
      </c>
      <c r="B20" s="14" t="s">
        <v>15</v>
      </c>
      <c r="C20" s="12">
        <v>295.24508637952692</v>
      </c>
      <c r="D20" s="12">
        <v>306.80887516624819</v>
      </c>
      <c r="E20" s="12">
        <v>378.00587038926631</v>
      </c>
      <c r="F20" s="12">
        <v>399.98160699572264</v>
      </c>
      <c r="G20" s="12">
        <v>390.39088623020632</v>
      </c>
      <c r="H20" s="12">
        <v>314.53448632176702</v>
      </c>
      <c r="I20" s="12">
        <v>283.46838461375495</v>
      </c>
      <c r="J20" s="12">
        <v>383.3105338412343</v>
      </c>
      <c r="K20" s="12">
        <v>307.08244177855107</v>
      </c>
      <c r="L20" s="12">
        <v>328.38023546052267</v>
      </c>
      <c r="M20" s="12">
        <v>289.1546149720981</v>
      </c>
      <c r="N20" s="12">
        <v>304.50704302407746</v>
      </c>
      <c r="O20" s="12">
        <v>361.3545161362004</v>
      </c>
      <c r="P20" s="12">
        <v>355.88154878570163</v>
      </c>
      <c r="Q20" s="12">
        <v>292.2007992395163</v>
      </c>
      <c r="R20" s="12">
        <v>273.00031190002181</v>
      </c>
      <c r="S20" s="12">
        <v>373.33066481489806</v>
      </c>
      <c r="T20" s="12">
        <v>358.56718801457623</v>
      </c>
      <c r="AD20" s="12">
        <f>AVERAGE(C20:AB20)</f>
        <v>333.06694967021622</v>
      </c>
      <c r="AE20" s="12">
        <f>STDEV(C20:AB20)/SQRT(AF20)</f>
        <v>9.8256475313124803</v>
      </c>
      <c r="AF20" s="12">
        <f>COUNT(C20:AB20)</f>
        <v>18</v>
      </c>
    </row>
    <row r="21" spans="1:32" s="12" customFormat="1">
      <c r="A21" s="15" t="s">
        <v>1</v>
      </c>
      <c r="B21" s="14" t="s">
        <v>15</v>
      </c>
      <c r="C21" s="12">
        <v>404.77795706392544</v>
      </c>
      <c r="D21" s="12">
        <v>400.86170494805521</v>
      </c>
      <c r="E21" s="12">
        <v>497.92086103919996</v>
      </c>
      <c r="F21" s="12">
        <v>369.59501054589975</v>
      </c>
      <c r="G21" s="12">
        <v>292.53041974367773</v>
      </c>
      <c r="H21" s="12">
        <v>419.43089084553105</v>
      </c>
      <c r="I21" s="12">
        <v>364.29016468266741</v>
      </c>
      <c r="J21" s="12">
        <v>229.05115632973639</v>
      </c>
      <c r="K21" s="12">
        <v>303.31532175832456</v>
      </c>
      <c r="L21" s="12">
        <v>220.18379013910851</v>
      </c>
      <c r="M21" s="12">
        <v>390.74622879541869</v>
      </c>
      <c r="N21" s="12">
        <v>432.46815097770349</v>
      </c>
      <c r="O21" s="12">
        <v>267.31697436851459</v>
      </c>
      <c r="P21" s="12">
        <v>404.77795706392544</v>
      </c>
      <c r="Q21" s="12">
        <v>400.86170494805521</v>
      </c>
      <c r="R21" s="12">
        <v>497.92086103919996</v>
      </c>
      <c r="S21" s="12">
        <v>369.59501054589975</v>
      </c>
      <c r="T21" s="12">
        <v>292.53041974367773</v>
      </c>
      <c r="U21" s="12">
        <v>419.43089084553105</v>
      </c>
      <c r="V21" s="12">
        <v>364.29016468266741</v>
      </c>
      <c r="W21" s="12">
        <v>229.05115632973639</v>
      </c>
      <c r="X21" s="12">
        <v>303.31532175832456</v>
      </c>
      <c r="Y21" s="12">
        <v>220.18379013910851</v>
      </c>
      <c r="Z21" s="12">
        <v>390.74622879541869</v>
      </c>
      <c r="AA21" s="12">
        <v>432.46815097770349</v>
      </c>
      <c r="AB21" s="12">
        <v>267.31697436851459</v>
      </c>
      <c r="AD21" s="12">
        <f t="shared" ref="AD21:AD22" si="6">AVERAGE(C21:AB21)</f>
        <v>353.26835624905868</v>
      </c>
      <c r="AE21" s="12">
        <f t="shared" ref="AE21:AE22" si="7">STDEV(C21:AB21)/SQRT(AF21)</f>
        <v>16.172045147821112</v>
      </c>
      <c r="AF21" s="12">
        <f t="shared" ref="AF21:AF22" si="8">COUNT(C21:AB21)</f>
        <v>26</v>
      </c>
    </row>
    <row r="22" spans="1:32" s="12" customFormat="1">
      <c r="A22" s="16" t="s">
        <v>2</v>
      </c>
      <c r="B22" s="14" t="s">
        <v>15</v>
      </c>
      <c r="C22" s="12">
        <v>433.94478442042623</v>
      </c>
      <c r="D22" s="12">
        <v>413.750982493207</v>
      </c>
      <c r="E22" s="12">
        <v>494.77783517002263</v>
      </c>
      <c r="F22" s="12">
        <v>456.47580116829715</v>
      </c>
      <c r="G22" s="12">
        <v>398.35735980820454</v>
      </c>
      <c r="H22" s="12">
        <v>465.04087968483998</v>
      </c>
      <c r="I22" s="12">
        <v>398.9034792076456</v>
      </c>
      <c r="J22" s="12">
        <v>433.94478442042623</v>
      </c>
      <c r="K22" s="12">
        <v>413.750982493207</v>
      </c>
      <c r="L22" s="12">
        <v>494.77783517002263</v>
      </c>
      <c r="M22" s="12">
        <v>456.47580116829715</v>
      </c>
      <c r="N22" s="12">
        <v>398.35735980820454</v>
      </c>
      <c r="O22" s="12">
        <v>465.04087968483998</v>
      </c>
      <c r="P22" s="12">
        <v>398.9034792076456</v>
      </c>
      <c r="AD22" s="12">
        <f t="shared" si="6"/>
        <v>437.32158885037762</v>
      </c>
      <c r="AE22" s="12">
        <f t="shared" si="7"/>
        <v>9.374739123464181</v>
      </c>
      <c r="AF22" s="12">
        <f t="shared" si="8"/>
        <v>14</v>
      </c>
    </row>
    <row r="23" spans="1:32" s="12" customFormat="1">
      <c r="B23" s="14" t="s">
        <v>8</v>
      </c>
      <c r="C23" s="14"/>
      <c r="D23" s="14"/>
      <c r="E23" s="14"/>
      <c r="F23" s="14"/>
    </row>
    <row r="24" spans="1:32" s="12" customFormat="1">
      <c r="B24" s="29" t="s">
        <v>14</v>
      </c>
      <c r="C24" s="30">
        <v>0.5474</v>
      </c>
      <c r="D24" s="31" t="s">
        <v>10</v>
      </c>
      <c r="E24" s="14"/>
      <c r="F24" s="14"/>
    </row>
    <row r="25" spans="1:32" s="12" customFormat="1">
      <c r="B25" s="30" t="s">
        <v>7</v>
      </c>
      <c r="C25" s="30" t="s">
        <v>9</v>
      </c>
      <c r="D25" s="31" t="s">
        <v>11</v>
      </c>
      <c r="E25" s="14"/>
      <c r="F25" s="14"/>
    </row>
    <row r="26" spans="1:32" s="12" customFormat="1">
      <c r="B26" s="30" t="s">
        <v>16</v>
      </c>
      <c r="C26" s="30">
        <v>5.0000000000000001E-4</v>
      </c>
      <c r="D26" s="31" t="s">
        <v>12</v>
      </c>
      <c r="E26" s="14"/>
      <c r="F26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2"/>
  <sheetViews>
    <sheetView topLeftCell="A19" zoomScale="55" zoomScaleNormal="55" workbookViewId="0">
      <selection activeCell="O48" sqref="O48"/>
    </sheetView>
  </sheetViews>
  <sheetFormatPr defaultRowHeight="15"/>
  <cols>
    <col min="1" max="1" width="18.5703125" style="9" bestFit="1" customWidth="1"/>
    <col min="2" max="2" width="14.28515625" style="11" bestFit="1" customWidth="1"/>
    <col min="3" max="3" width="18.7109375" style="9" bestFit="1" customWidth="1"/>
    <col min="4" max="4" width="9.140625" style="11"/>
    <col min="5" max="5" width="15.85546875" style="9" bestFit="1" customWidth="1"/>
    <col min="7" max="7" width="17.28515625" style="12" bestFit="1" customWidth="1"/>
    <col min="8" max="8" width="9.140625" style="14"/>
    <col min="9" max="9" width="23.140625" style="12" bestFit="1" customWidth="1"/>
    <col min="10" max="10" width="17.28515625" style="12" bestFit="1" customWidth="1"/>
    <col min="11" max="11" width="15.85546875" style="12" bestFit="1" customWidth="1"/>
    <col min="13" max="13" width="18.140625" style="17" bestFit="1" customWidth="1"/>
    <col min="14" max="14" width="9.140625" style="17"/>
    <col min="15" max="15" width="25.5703125" style="17" bestFit="1" customWidth="1"/>
    <col min="16" max="18" width="9.140625" style="17"/>
  </cols>
  <sheetData>
    <row r="1" spans="1:17">
      <c r="A1" s="10" t="s">
        <v>0</v>
      </c>
      <c r="B1" s="11" t="s">
        <v>17</v>
      </c>
      <c r="C1" s="11"/>
      <c r="D1" s="11" t="s">
        <v>18</v>
      </c>
      <c r="E1" s="11"/>
      <c r="G1" s="15" t="s">
        <v>1</v>
      </c>
      <c r="H1" s="14" t="s">
        <v>17</v>
      </c>
      <c r="I1" s="14"/>
      <c r="J1" s="14" t="s">
        <v>18</v>
      </c>
      <c r="K1" s="14"/>
      <c r="M1" s="19" t="s">
        <v>2</v>
      </c>
      <c r="N1" s="18" t="s">
        <v>17</v>
      </c>
      <c r="O1" s="18"/>
      <c r="P1" s="18" t="s">
        <v>18</v>
      </c>
      <c r="Q1" s="18"/>
    </row>
    <row r="2" spans="1:17">
      <c r="A2" s="11"/>
      <c r="B2" s="11" t="s">
        <v>19</v>
      </c>
      <c r="C2" s="11" t="s">
        <v>20</v>
      </c>
      <c r="D2" s="11" t="s">
        <v>19</v>
      </c>
      <c r="E2" s="11" t="s">
        <v>21</v>
      </c>
      <c r="G2" s="14"/>
      <c r="H2" s="14" t="s">
        <v>19</v>
      </c>
      <c r="I2" s="14" t="s">
        <v>20</v>
      </c>
      <c r="J2" s="14" t="s">
        <v>19</v>
      </c>
      <c r="K2" s="14" t="s">
        <v>21</v>
      </c>
      <c r="M2" s="18"/>
      <c r="N2" s="18" t="s">
        <v>19</v>
      </c>
      <c r="O2" s="18" t="s">
        <v>20</v>
      </c>
      <c r="P2" s="18" t="s">
        <v>19</v>
      </c>
      <c r="Q2" s="18" t="s">
        <v>21</v>
      </c>
    </row>
    <row r="3" spans="1:17">
      <c r="A3" s="11" t="s">
        <v>22</v>
      </c>
      <c r="B3" s="11">
        <v>1</v>
      </c>
      <c r="C3" s="9">
        <v>0.1060904444075</v>
      </c>
      <c r="D3" s="11">
        <v>1</v>
      </c>
      <c r="E3" s="9">
        <v>131.01187149533337</v>
      </c>
      <c r="G3" s="14" t="s">
        <v>22</v>
      </c>
      <c r="H3" s="14">
        <v>1</v>
      </c>
      <c r="I3" s="12">
        <v>3.2934016802399997E-2</v>
      </c>
      <c r="J3" s="14">
        <v>1</v>
      </c>
      <c r="K3" s="12">
        <v>34.303095299200002</v>
      </c>
      <c r="M3" s="18" t="s">
        <v>22</v>
      </c>
      <c r="N3" s="18">
        <v>1</v>
      </c>
      <c r="O3" s="17">
        <v>1.18690457286E-2</v>
      </c>
      <c r="P3" s="17" t="s">
        <v>40</v>
      </c>
      <c r="Q3" s="17">
        <v>12.4749236768</v>
      </c>
    </row>
    <row r="4" spans="1:17">
      <c r="A4" s="11" t="s">
        <v>23</v>
      </c>
      <c r="B4" s="11">
        <v>1</v>
      </c>
      <c r="C4" s="9">
        <v>0.10665375906687502</v>
      </c>
      <c r="D4" s="11">
        <v>1</v>
      </c>
      <c r="E4" s="9">
        <v>106.20600727133335</v>
      </c>
      <c r="G4" s="14" t="s">
        <v>23</v>
      </c>
      <c r="H4" s="14">
        <v>1</v>
      </c>
      <c r="I4" s="12">
        <v>2.280581814E-2</v>
      </c>
      <c r="J4" s="14">
        <v>1</v>
      </c>
      <c r="K4" s="12">
        <v>34.871232156799998</v>
      </c>
      <c r="M4" s="18" t="s">
        <v>23</v>
      </c>
      <c r="N4" s="18">
        <v>1</v>
      </c>
      <c r="O4" s="17">
        <v>1.17189885696E-2</v>
      </c>
      <c r="P4" s="17" t="s">
        <v>41</v>
      </c>
      <c r="Q4" s="17">
        <v>12.5563887232</v>
      </c>
    </row>
    <row r="5" spans="1:17">
      <c r="A5" s="11" t="s">
        <v>24</v>
      </c>
      <c r="B5" s="11">
        <v>1</v>
      </c>
      <c r="C5" s="9">
        <v>0.10556239092000003</v>
      </c>
      <c r="D5" s="11">
        <v>1</v>
      </c>
      <c r="E5" s="9">
        <v>112.31736949533335</v>
      </c>
      <c r="G5" s="14" t="s">
        <v>24</v>
      </c>
      <c r="H5" s="14">
        <v>1</v>
      </c>
      <c r="I5" s="12">
        <v>3.2411916965400009E-2</v>
      </c>
      <c r="J5" s="14">
        <v>1</v>
      </c>
      <c r="K5" s="12">
        <v>35.824725600800001</v>
      </c>
      <c r="M5" s="18" t="s">
        <v>24</v>
      </c>
      <c r="N5" s="18">
        <v>1</v>
      </c>
      <c r="O5" s="17">
        <v>6.4540180703999998E-3</v>
      </c>
      <c r="P5" s="17" t="s">
        <v>42</v>
      </c>
      <c r="Q5" s="17">
        <v>9.2281871752000004</v>
      </c>
    </row>
    <row r="6" spans="1:17">
      <c r="A6" s="11" t="s">
        <v>25</v>
      </c>
      <c r="B6" s="11">
        <v>1</v>
      </c>
      <c r="C6" s="9">
        <v>0.14246961054687501</v>
      </c>
      <c r="D6" s="11">
        <v>1</v>
      </c>
      <c r="E6" s="9">
        <v>128.08172111133337</v>
      </c>
      <c r="G6" s="14" t="s">
        <v>25</v>
      </c>
      <c r="H6" s="14">
        <v>1</v>
      </c>
      <c r="I6" s="12">
        <v>2.2090705497600002E-2</v>
      </c>
      <c r="J6" s="14">
        <v>1</v>
      </c>
      <c r="K6" s="12">
        <v>29.233373187200002</v>
      </c>
      <c r="M6" s="18" t="s">
        <v>25</v>
      </c>
      <c r="N6" s="18">
        <v>1</v>
      </c>
      <c r="O6" s="17">
        <v>6.7344741606000002E-3</v>
      </c>
      <c r="P6" s="17" t="s">
        <v>43</v>
      </c>
      <c r="Q6" s="17">
        <v>11.5354817032</v>
      </c>
    </row>
    <row r="7" spans="1:17">
      <c r="A7" s="11" t="s">
        <v>26</v>
      </c>
      <c r="B7" s="11">
        <v>1</v>
      </c>
      <c r="C7" s="9">
        <v>0.10780988847000002</v>
      </c>
      <c r="D7" s="11">
        <v>1</v>
      </c>
      <c r="E7" s="9">
        <v>131.25221298133337</v>
      </c>
      <c r="G7" s="14" t="s">
        <v>26</v>
      </c>
      <c r="H7" s="14">
        <v>1</v>
      </c>
      <c r="I7" s="12">
        <v>1.16889568374E-2</v>
      </c>
      <c r="J7" s="14">
        <v>1</v>
      </c>
      <c r="K7" s="12">
        <v>21.645498567200001</v>
      </c>
      <c r="M7" s="18" t="s">
        <v>26</v>
      </c>
      <c r="N7" s="18">
        <v>1</v>
      </c>
      <c r="O7" s="17">
        <v>8.8970891046000027E-3</v>
      </c>
      <c r="P7" s="17" t="s">
        <v>44</v>
      </c>
      <c r="Q7" s="17">
        <v>8.8962639367999987</v>
      </c>
    </row>
    <row r="8" spans="1:17">
      <c r="A8" s="11" t="s">
        <v>27</v>
      </c>
      <c r="B8" s="11">
        <v>1</v>
      </c>
      <c r="C8" s="9">
        <v>0.11268247100750003</v>
      </c>
      <c r="D8" s="11">
        <v>1</v>
      </c>
      <c r="E8" s="9">
        <v>134.12353241800002</v>
      </c>
      <c r="G8" s="14" t="s">
        <v>27</v>
      </c>
      <c r="H8" s="14">
        <v>1</v>
      </c>
      <c r="I8" s="12">
        <v>2.5993838630400001E-2</v>
      </c>
      <c r="J8" s="14">
        <v>1</v>
      </c>
      <c r="K8" s="12">
        <v>21.877280391200003</v>
      </c>
      <c r="M8" s="18" t="s">
        <v>27</v>
      </c>
      <c r="N8" s="18">
        <v>1</v>
      </c>
      <c r="O8" s="17">
        <v>1.04215136646E-2</v>
      </c>
      <c r="P8" s="17" t="s">
        <v>45</v>
      </c>
      <c r="Q8" s="17">
        <v>10.5501057928</v>
      </c>
    </row>
    <row r="9" spans="1:17">
      <c r="A9" s="11"/>
      <c r="G9" s="14" t="s">
        <v>28</v>
      </c>
      <c r="H9" s="14">
        <v>1</v>
      </c>
      <c r="I9" s="12">
        <v>2.7500065215000001E-2</v>
      </c>
      <c r="J9" s="14">
        <v>1</v>
      </c>
      <c r="K9" s="12">
        <v>20.481717351200004</v>
      </c>
      <c r="M9" s="18" t="s">
        <v>28</v>
      </c>
      <c r="N9" s="18">
        <v>1</v>
      </c>
      <c r="O9" s="17">
        <v>6.5475643349999996E-3</v>
      </c>
      <c r="P9" s="17" t="s">
        <v>46</v>
      </c>
      <c r="Q9" s="17">
        <v>10.632418944799999</v>
      </c>
    </row>
    <row r="10" spans="1:17">
      <c r="A10" s="11" t="s">
        <v>22</v>
      </c>
      <c r="B10" s="11">
        <v>10</v>
      </c>
      <c r="C10" s="9">
        <v>0.52984748476124999</v>
      </c>
      <c r="D10" s="11">
        <v>10</v>
      </c>
      <c r="E10" s="9">
        <v>140.93631143200002</v>
      </c>
      <c r="G10" s="14" t="s">
        <v>29</v>
      </c>
      <c r="H10" s="14">
        <v>1</v>
      </c>
      <c r="I10" s="12">
        <v>3.7263170645400009E-2</v>
      </c>
      <c r="J10" s="14">
        <v>1</v>
      </c>
      <c r="K10" s="12">
        <v>27.417192224800001</v>
      </c>
    </row>
    <row r="11" spans="1:17">
      <c r="A11" s="11" t="s">
        <v>23</v>
      </c>
      <c r="B11" s="11">
        <v>10</v>
      </c>
      <c r="C11" s="9">
        <v>0.69171818538000007</v>
      </c>
      <c r="D11" s="11">
        <v>10</v>
      </c>
      <c r="E11" s="9">
        <v>134.48875288533335</v>
      </c>
      <c r="G11" s="14" t="s">
        <v>30</v>
      </c>
      <c r="H11" s="14">
        <v>1</v>
      </c>
      <c r="I11" s="12">
        <v>2.5326276965399998E-2</v>
      </c>
      <c r="J11" s="14">
        <v>1</v>
      </c>
      <c r="K11" s="12">
        <v>27.155969411199997</v>
      </c>
      <c r="M11" s="18" t="s">
        <v>22</v>
      </c>
      <c r="N11" s="18">
        <v>10</v>
      </c>
      <c r="O11" s="17">
        <v>8.4364629215999999E-3</v>
      </c>
      <c r="P11" s="17" t="s">
        <v>47</v>
      </c>
      <c r="Q11" s="17">
        <v>12.4749236768</v>
      </c>
    </row>
    <row r="12" spans="1:17">
      <c r="A12" s="11" t="s">
        <v>24</v>
      </c>
      <c r="B12" s="11">
        <v>10</v>
      </c>
      <c r="C12" s="9">
        <v>0.51826517680500017</v>
      </c>
      <c r="D12" s="11">
        <v>10</v>
      </c>
      <c r="E12" s="9">
        <v>131.11494728533336</v>
      </c>
      <c r="G12" s="14" t="s">
        <v>31</v>
      </c>
      <c r="H12" s="14">
        <v>1</v>
      </c>
      <c r="I12" s="12">
        <v>1.8247057253399999E-2</v>
      </c>
      <c r="J12" s="14">
        <v>1</v>
      </c>
      <c r="K12" s="12">
        <v>25.088121255200001</v>
      </c>
      <c r="M12" s="18" t="s">
        <v>23</v>
      </c>
      <c r="N12" s="18">
        <v>10</v>
      </c>
      <c r="O12" s="17">
        <v>8.8664280600000006E-3</v>
      </c>
      <c r="P12" s="17" t="s">
        <v>48</v>
      </c>
      <c r="Q12" s="17">
        <v>12.5563887232</v>
      </c>
    </row>
    <row r="13" spans="1:17">
      <c r="A13" s="11" t="s">
        <v>25</v>
      </c>
      <c r="B13" s="11">
        <v>10</v>
      </c>
      <c r="C13" s="9">
        <v>0.64596792287999993</v>
      </c>
      <c r="D13" s="11">
        <v>10</v>
      </c>
      <c r="E13" s="9">
        <v>115.70795495200002</v>
      </c>
      <c r="G13" s="14" t="s">
        <v>32</v>
      </c>
      <c r="H13" s="14">
        <v>1</v>
      </c>
      <c r="I13" s="12">
        <v>1.4276402939999999E-2</v>
      </c>
      <c r="J13" s="14">
        <v>1</v>
      </c>
      <c r="K13" s="12">
        <v>29.785016199200001</v>
      </c>
      <c r="M13" s="18" t="s">
        <v>24</v>
      </c>
      <c r="N13" s="18">
        <v>10</v>
      </c>
      <c r="O13" s="17">
        <v>1.1508624341400001E-2</v>
      </c>
      <c r="P13" s="17" t="s">
        <v>49</v>
      </c>
      <c r="Q13" s="17">
        <v>9.2281871752000004</v>
      </c>
    </row>
    <row r="14" spans="1:17">
      <c r="A14" s="11" t="s">
        <v>26</v>
      </c>
      <c r="B14" s="11">
        <v>10</v>
      </c>
      <c r="C14" s="9">
        <v>0.53010331050000004</v>
      </c>
      <c r="D14" s="11">
        <v>10</v>
      </c>
      <c r="E14" s="9">
        <v>146.40991765533335</v>
      </c>
      <c r="G14" s="14" t="s">
        <v>33</v>
      </c>
      <c r="H14" s="14">
        <v>1</v>
      </c>
      <c r="I14" s="12">
        <v>1.7789881464600001E-2</v>
      </c>
      <c r="J14" s="14">
        <v>1</v>
      </c>
      <c r="K14" s="12">
        <v>26.594717543200005</v>
      </c>
      <c r="M14" s="18" t="s">
        <v>25</v>
      </c>
      <c r="N14" s="18">
        <v>10</v>
      </c>
      <c r="O14" s="17">
        <v>1.12075288374E-2</v>
      </c>
      <c r="P14" s="17" t="s">
        <v>50</v>
      </c>
      <c r="Q14" s="17">
        <v>11.5354817032</v>
      </c>
    </row>
    <row r="15" spans="1:17">
      <c r="A15" s="11" t="s">
        <v>27</v>
      </c>
      <c r="B15" s="11">
        <v>10</v>
      </c>
      <c r="C15" s="9">
        <v>0.43642479112500016</v>
      </c>
      <c r="D15" s="11">
        <v>10</v>
      </c>
      <c r="E15" s="9">
        <v>100.35746417800001</v>
      </c>
      <c r="G15" s="14" t="s">
        <v>34</v>
      </c>
      <c r="H15" s="14">
        <v>1</v>
      </c>
      <c r="I15" s="12">
        <v>1.6754902215000003E-2</v>
      </c>
      <c r="J15" s="14">
        <v>1</v>
      </c>
      <c r="K15" s="12">
        <v>27.118615776799999</v>
      </c>
      <c r="M15" s="18" t="s">
        <v>26</v>
      </c>
      <c r="N15" s="18">
        <v>10</v>
      </c>
      <c r="O15" s="17">
        <v>9.3256332149999985E-3</v>
      </c>
      <c r="P15" s="17" t="s">
        <v>51</v>
      </c>
      <c r="Q15" s="17">
        <v>8.8962639367999987</v>
      </c>
    </row>
    <row r="16" spans="1:17">
      <c r="A16" s="11"/>
      <c r="J16" s="14"/>
      <c r="M16" s="18" t="s">
        <v>27</v>
      </c>
      <c r="N16" s="18">
        <v>10</v>
      </c>
      <c r="O16" s="17">
        <v>1.18690457286E-2</v>
      </c>
      <c r="P16" s="17" t="s">
        <v>52</v>
      </c>
      <c r="Q16" s="17">
        <v>10.5501057928</v>
      </c>
    </row>
    <row r="17" spans="1:17">
      <c r="A17" s="11"/>
      <c r="B17" s="33" t="s">
        <v>35</v>
      </c>
      <c r="C17" s="34"/>
      <c r="G17" s="14" t="s">
        <v>22</v>
      </c>
      <c r="H17" s="14">
        <v>10</v>
      </c>
      <c r="I17" s="12">
        <v>5.0309894933400004E-2</v>
      </c>
      <c r="J17" s="14">
        <v>10</v>
      </c>
      <c r="K17" s="12">
        <v>34.303095299200002</v>
      </c>
      <c r="M17" s="18" t="s">
        <v>28</v>
      </c>
      <c r="N17" s="18">
        <v>10</v>
      </c>
      <c r="O17" s="17">
        <v>8.2209829926000004E-3</v>
      </c>
      <c r="P17" s="17" t="s">
        <v>53</v>
      </c>
      <c r="Q17" s="17">
        <v>10.632418944799999</v>
      </c>
    </row>
    <row r="18" spans="1:17">
      <c r="A18" s="11"/>
      <c r="B18" s="35"/>
      <c r="C18" s="36"/>
      <c r="G18" s="14" t="s">
        <v>23</v>
      </c>
      <c r="H18" s="14">
        <v>10</v>
      </c>
      <c r="I18" s="12">
        <v>4.73733836256E-2</v>
      </c>
      <c r="J18" s="14">
        <v>10</v>
      </c>
      <c r="K18" s="12">
        <v>34.871232156799998</v>
      </c>
    </row>
    <row r="19" spans="1:17">
      <c r="A19" s="11"/>
      <c r="B19" s="11" t="s">
        <v>19</v>
      </c>
      <c r="C19" s="33" t="s">
        <v>36</v>
      </c>
      <c r="G19" s="14" t="s">
        <v>24</v>
      </c>
      <c r="H19" s="14">
        <v>10</v>
      </c>
      <c r="I19" s="12">
        <v>5.3651663040000012E-2</v>
      </c>
      <c r="J19" s="14">
        <v>10</v>
      </c>
      <c r="K19" s="12">
        <v>35.824725600800001</v>
      </c>
      <c r="M19" s="18"/>
      <c r="N19" s="37" t="s">
        <v>35</v>
      </c>
      <c r="O19" s="38"/>
    </row>
    <row r="20" spans="1:17">
      <c r="A20" s="11" t="s">
        <v>22</v>
      </c>
      <c r="B20" s="11">
        <v>1</v>
      </c>
      <c r="C20" s="34">
        <f t="shared" ref="C20:C25" si="0">C3/E3*100</f>
        <v>8.0977733694369003E-2</v>
      </c>
      <c r="G20" s="14" t="s">
        <v>25</v>
      </c>
      <c r="H20" s="14">
        <v>10</v>
      </c>
      <c r="I20" s="12">
        <v>3.3379155801600002E-2</v>
      </c>
      <c r="J20" s="14">
        <v>10</v>
      </c>
      <c r="K20" s="12">
        <v>29.233373187200002</v>
      </c>
      <c r="M20" s="18"/>
      <c r="N20" s="39"/>
      <c r="O20" s="40"/>
    </row>
    <row r="21" spans="1:17">
      <c r="A21" s="11" t="s">
        <v>23</v>
      </c>
      <c r="B21" s="11">
        <v>1</v>
      </c>
      <c r="C21" s="34">
        <f t="shared" si="0"/>
        <v>0.10042158801281152</v>
      </c>
      <c r="G21" s="14" t="s">
        <v>26</v>
      </c>
      <c r="H21" s="14">
        <v>10</v>
      </c>
      <c r="I21" s="12">
        <v>1.9099592765399999E-2</v>
      </c>
      <c r="J21" s="14">
        <v>10</v>
      </c>
      <c r="K21" s="12">
        <v>21.645498567200001</v>
      </c>
      <c r="M21" s="18"/>
      <c r="N21" s="18" t="s">
        <v>19</v>
      </c>
      <c r="O21" s="37" t="s">
        <v>36</v>
      </c>
    </row>
    <row r="22" spans="1:17">
      <c r="A22" s="11" t="s">
        <v>24</v>
      </c>
      <c r="B22" s="11">
        <v>1</v>
      </c>
      <c r="C22" s="34">
        <f t="shared" si="0"/>
        <v>9.398581127239275E-2</v>
      </c>
      <c r="G22" s="14" t="s">
        <v>27</v>
      </c>
      <c r="H22" s="14">
        <v>10</v>
      </c>
      <c r="I22" s="12">
        <v>3.4531126901399999E-2</v>
      </c>
      <c r="J22" s="14">
        <v>10</v>
      </c>
      <c r="K22" s="12">
        <v>21.877280391200003</v>
      </c>
      <c r="M22" s="18" t="s">
        <v>22</v>
      </c>
      <c r="N22" s="18">
        <v>1</v>
      </c>
      <c r="O22" s="38">
        <f t="shared" ref="O22:O28" si="1">O3/Q3*100</f>
        <v>9.514323322613373E-2</v>
      </c>
    </row>
    <row r="23" spans="1:17">
      <c r="A23" s="11" t="s">
        <v>25</v>
      </c>
      <c r="B23" s="11">
        <v>1</v>
      </c>
      <c r="C23" s="34">
        <f t="shared" si="0"/>
        <v>0.11123336672141934</v>
      </c>
      <c r="G23" s="14" t="s">
        <v>28</v>
      </c>
      <c r="H23" s="14">
        <v>10</v>
      </c>
      <c r="I23" s="12">
        <v>3.9472696358399999E-2</v>
      </c>
      <c r="J23" s="14">
        <v>10</v>
      </c>
      <c r="K23" s="12">
        <v>20.481717351200004</v>
      </c>
      <c r="M23" s="18" t="s">
        <v>23</v>
      </c>
      <c r="N23" s="18">
        <v>1</v>
      </c>
      <c r="O23" s="38">
        <f t="shared" si="1"/>
        <v>9.3330883806959836E-2</v>
      </c>
    </row>
    <row r="24" spans="1:17">
      <c r="A24" s="11" t="s">
        <v>26</v>
      </c>
      <c r="B24" s="11">
        <v>1</v>
      </c>
      <c r="C24" s="34">
        <f t="shared" si="0"/>
        <v>8.2139482467493849E-2</v>
      </c>
      <c r="G24" s="14" t="s">
        <v>29</v>
      </c>
      <c r="H24" s="14">
        <v>10</v>
      </c>
      <c r="I24" s="12">
        <v>2.114865606E-2</v>
      </c>
      <c r="J24" s="14">
        <v>10</v>
      </c>
      <c r="K24" s="12">
        <v>27.417192224800001</v>
      </c>
      <c r="M24" s="18" t="s">
        <v>24</v>
      </c>
      <c r="N24" s="18">
        <v>1</v>
      </c>
      <c r="O24" s="38">
        <f t="shared" si="1"/>
        <v>6.9938092367097263E-2</v>
      </c>
    </row>
    <row r="25" spans="1:17">
      <c r="A25" s="11" t="s">
        <v>27</v>
      </c>
      <c r="B25" s="11">
        <v>1</v>
      </c>
      <c r="C25" s="34">
        <f t="shared" si="0"/>
        <v>8.401394518623452E-2</v>
      </c>
      <c r="G25" s="14" t="s">
        <v>30</v>
      </c>
      <c r="H25" s="14">
        <v>10</v>
      </c>
      <c r="I25" s="12">
        <v>2.3978465885399997E-2</v>
      </c>
      <c r="J25" s="14">
        <v>10</v>
      </c>
      <c r="K25" s="12">
        <v>27.155969411199997</v>
      </c>
      <c r="M25" s="18" t="s">
        <v>25</v>
      </c>
      <c r="N25" s="18">
        <v>1</v>
      </c>
      <c r="O25" s="38">
        <f t="shared" si="1"/>
        <v>5.838051963388597E-2</v>
      </c>
    </row>
    <row r="26" spans="1:17">
      <c r="A26" s="11"/>
      <c r="C26" s="34"/>
      <c r="G26" s="14" t="s">
        <v>31</v>
      </c>
      <c r="H26" s="14">
        <v>10</v>
      </c>
      <c r="I26" s="12">
        <v>2.13710184984E-2</v>
      </c>
      <c r="J26" s="14">
        <v>10</v>
      </c>
      <c r="K26" s="12">
        <v>25.088121255200001</v>
      </c>
      <c r="M26" s="18" t="s">
        <v>26</v>
      </c>
      <c r="N26" s="18">
        <v>1</v>
      </c>
      <c r="O26" s="38">
        <f t="shared" si="1"/>
        <v>0.10000927544198178</v>
      </c>
    </row>
    <row r="27" spans="1:17">
      <c r="A27" s="11" t="s">
        <v>22</v>
      </c>
      <c r="B27" s="11">
        <v>10</v>
      </c>
      <c r="C27" s="34">
        <f t="shared" ref="C27:C32" si="2">C10/E10*100</f>
        <v>0.37594817075718251</v>
      </c>
      <c r="G27" s="14" t="s">
        <v>32</v>
      </c>
      <c r="H27" s="14">
        <v>10</v>
      </c>
      <c r="I27" s="12">
        <v>2.9061815414999994E-2</v>
      </c>
      <c r="J27" s="14">
        <v>10</v>
      </c>
      <c r="K27" s="12">
        <v>29.785016199200001</v>
      </c>
      <c r="M27" s="18" t="s">
        <v>27</v>
      </c>
      <c r="N27" s="18">
        <v>1</v>
      </c>
      <c r="O27" s="38">
        <f t="shared" si="1"/>
        <v>9.8781129490779537E-2</v>
      </c>
    </row>
    <row r="28" spans="1:17">
      <c r="A28" s="11" t="s">
        <v>23</v>
      </c>
      <c r="B28" s="11">
        <v>10</v>
      </c>
      <c r="C28" s="34">
        <f t="shared" si="2"/>
        <v>0.51433162293486867</v>
      </c>
      <c r="G28" s="14" t="s">
        <v>33</v>
      </c>
      <c r="H28" s="14">
        <v>10</v>
      </c>
      <c r="I28" s="12">
        <v>2.7026789861399999E-2</v>
      </c>
      <c r="J28" s="14">
        <v>10</v>
      </c>
      <c r="K28" s="12">
        <v>26.594717543200005</v>
      </c>
      <c r="M28" s="18" t="s">
        <v>28</v>
      </c>
      <c r="N28" s="18">
        <v>1</v>
      </c>
      <c r="O28" s="38">
        <f t="shared" si="1"/>
        <v>6.1581135666237255E-2</v>
      </c>
    </row>
    <row r="29" spans="1:17">
      <c r="A29" s="11" t="s">
        <v>24</v>
      </c>
      <c r="B29" s="11">
        <v>10</v>
      </c>
      <c r="C29" s="34">
        <f t="shared" si="2"/>
        <v>0.39527543391154901</v>
      </c>
      <c r="G29" s="14" t="s">
        <v>34</v>
      </c>
      <c r="H29" s="14">
        <v>10</v>
      </c>
      <c r="I29" s="12">
        <v>5.3834136540000001E-2</v>
      </c>
      <c r="J29" s="14">
        <v>10</v>
      </c>
      <c r="K29" s="12">
        <v>27.118615776799999</v>
      </c>
    </row>
    <row r="30" spans="1:17">
      <c r="A30" s="11" t="s">
        <v>25</v>
      </c>
      <c r="B30" s="11">
        <v>10</v>
      </c>
      <c r="C30" s="34">
        <f t="shared" si="2"/>
        <v>0.55827442732694699</v>
      </c>
      <c r="M30" s="18" t="s">
        <v>22</v>
      </c>
      <c r="N30" s="18">
        <v>10</v>
      </c>
      <c r="O30" s="38">
        <f t="shared" ref="O30:O36" si="3">O11/Q11*100</f>
        <v>6.7627371037864953E-2</v>
      </c>
    </row>
    <row r="31" spans="1:17">
      <c r="A31" s="11" t="s">
        <v>26</v>
      </c>
      <c r="B31" s="11">
        <v>10</v>
      </c>
      <c r="C31" s="34">
        <f t="shared" si="2"/>
        <v>0.36206789744116064</v>
      </c>
      <c r="G31" s="14"/>
      <c r="H31" s="41" t="s">
        <v>35</v>
      </c>
      <c r="I31" s="42"/>
      <c r="M31" s="18" t="s">
        <v>23</v>
      </c>
      <c r="N31" s="18">
        <v>10</v>
      </c>
      <c r="O31" s="38">
        <f t="shared" si="3"/>
        <v>7.0612882855544387E-2</v>
      </c>
    </row>
    <row r="32" spans="1:17">
      <c r="A32" s="11" t="s">
        <v>27</v>
      </c>
      <c r="B32" s="11">
        <v>10</v>
      </c>
      <c r="C32" s="34">
        <f t="shared" si="2"/>
        <v>0.43487028563309554</v>
      </c>
      <c r="G32" s="14"/>
      <c r="H32" s="43"/>
      <c r="I32" s="44"/>
      <c r="M32" s="18" t="s">
        <v>24</v>
      </c>
      <c r="N32" s="18">
        <v>10</v>
      </c>
      <c r="O32" s="38">
        <f t="shared" si="3"/>
        <v>0.12471164837584232</v>
      </c>
    </row>
    <row r="33" spans="1:15">
      <c r="A33" s="11"/>
      <c r="G33" s="14"/>
      <c r="H33" s="14" t="s">
        <v>19</v>
      </c>
      <c r="I33" s="41" t="s">
        <v>36</v>
      </c>
      <c r="M33" s="18" t="s">
        <v>25</v>
      </c>
      <c r="N33" s="18">
        <v>10</v>
      </c>
      <c r="O33" s="38">
        <f t="shared" si="3"/>
        <v>9.7157007620158373E-2</v>
      </c>
    </row>
    <row r="34" spans="1:15">
      <c r="A34" s="11"/>
      <c r="B34" s="11" t="s">
        <v>19</v>
      </c>
      <c r="C34" s="33" t="s">
        <v>36</v>
      </c>
      <c r="G34" s="14" t="s">
        <v>22</v>
      </c>
      <c r="H34" s="14">
        <v>1</v>
      </c>
      <c r="I34" s="42">
        <f t="shared" ref="I34:I46" si="4">I3/K3*100</f>
        <v>9.6008877668739306E-2</v>
      </c>
      <c r="M34" s="18" t="s">
        <v>26</v>
      </c>
      <c r="N34" s="18">
        <v>10</v>
      </c>
      <c r="O34" s="38">
        <f t="shared" si="3"/>
        <v>0.10482639995002717</v>
      </c>
    </row>
    <row r="35" spans="1:15">
      <c r="A35" s="11" t="s">
        <v>4</v>
      </c>
      <c r="B35" s="11">
        <v>1</v>
      </c>
      <c r="C35" s="9">
        <f>AVERAGE(C20:C25)</f>
        <v>9.2128654559120171E-2</v>
      </c>
      <c r="G35" s="14" t="s">
        <v>23</v>
      </c>
      <c r="H35" s="14">
        <v>1</v>
      </c>
      <c r="I35" s="42">
        <f t="shared" si="4"/>
        <v>6.5400092653602415E-2</v>
      </c>
      <c r="M35" s="18" t="s">
        <v>27</v>
      </c>
      <c r="N35" s="18">
        <v>10</v>
      </c>
      <c r="O35" s="38">
        <f t="shared" si="3"/>
        <v>0.11250167497562083</v>
      </c>
    </row>
    <row r="36" spans="1:15">
      <c r="A36" s="11" t="s">
        <v>37</v>
      </c>
      <c r="C36" s="9">
        <f>STDEV(C20:C25)/SQRT(COUNT(C20:C25))</f>
        <v>4.9233691260618419E-3</v>
      </c>
      <c r="G36" s="14" t="s">
        <v>24</v>
      </c>
      <c r="H36" s="14">
        <v>1</v>
      </c>
      <c r="I36" s="42">
        <f t="shared" si="4"/>
        <v>9.0473594484911338E-2</v>
      </c>
      <c r="M36" s="18" t="s">
        <v>28</v>
      </c>
      <c r="N36" s="18">
        <v>10</v>
      </c>
      <c r="O36" s="38">
        <f t="shared" si="3"/>
        <v>7.7319968628781682E-2</v>
      </c>
    </row>
    <row r="37" spans="1:15">
      <c r="A37" s="11" t="s">
        <v>6</v>
      </c>
      <c r="C37" s="9">
        <f>COUNT(C20:C25)</f>
        <v>6</v>
      </c>
      <c r="G37" s="14" t="s">
        <v>25</v>
      </c>
      <c r="H37" s="14">
        <v>1</v>
      </c>
      <c r="I37" s="42">
        <f t="shared" si="4"/>
        <v>7.5566734485750492E-2</v>
      </c>
    </row>
    <row r="38" spans="1:15">
      <c r="A38" s="11"/>
      <c r="B38" s="11" t="s">
        <v>19</v>
      </c>
      <c r="G38" s="14" t="s">
        <v>26</v>
      </c>
      <c r="H38" s="14">
        <v>1</v>
      </c>
      <c r="I38" s="42">
        <f t="shared" si="4"/>
        <v>5.4001790723880984E-2</v>
      </c>
      <c r="M38" s="18"/>
      <c r="N38" s="18" t="s">
        <v>19</v>
      </c>
      <c r="O38" s="37" t="s">
        <v>36</v>
      </c>
    </row>
    <row r="39" spans="1:15">
      <c r="A39" s="11" t="s">
        <v>4</v>
      </c>
      <c r="B39" s="11">
        <v>10</v>
      </c>
      <c r="C39" s="9">
        <f>AVERAGE(C27:C32)</f>
        <v>0.44012797300080053</v>
      </c>
      <c r="G39" s="14" t="s">
        <v>27</v>
      </c>
      <c r="H39" s="14">
        <v>1</v>
      </c>
      <c r="I39" s="42">
        <f t="shared" si="4"/>
        <v>0.11881659038778813</v>
      </c>
      <c r="M39" s="18" t="s">
        <v>4</v>
      </c>
      <c r="N39" s="18">
        <v>1</v>
      </c>
      <c r="O39" s="17">
        <f>AVERAGE(O22:O28)</f>
        <v>8.2452038519010756E-2</v>
      </c>
    </row>
    <row r="40" spans="1:15">
      <c r="A40" s="11" t="s">
        <v>37</v>
      </c>
      <c r="C40" s="9">
        <f>STDEV(C27:C32)/SQRT(COUNT(C27:C32))</f>
        <v>3.2514910571917771E-2</v>
      </c>
      <c r="G40" s="14" t="s">
        <v>28</v>
      </c>
      <c r="H40" s="14">
        <v>1</v>
      </c>
      <c r="I40" s="42">
        <f t="shared" si="4"/>
        <v>0.13426640326812633</v>
      </c>
      <c r="M40" s="18" t="s">
        <v>37</v>
      </c>
      <c r="N40" s="18"/>
      <c r="O40" s="17">
        <f>STDEV(O22:O28)/SQRT(COUNT(O22:O28))</f>
        <v>6.9452672029346437E-3</v>
      </c>
    </row>
    <row r="41" spans="1:15">
      <c r="A41" s="11" t="s">
        <v>6</v>
      </c>
      <c r="C41" s="9">
        <f>COUNT(C27:C32)</f>
        <v>6</v>
      </c>
      <c r="G41" s="14" t="s">
        <v>29</v>
      </c>
      <c r="H41" s="14">
        <v>1</v>
      </c>
      <c r="I41" s="42">
        <f t="shared" si="4"/>
        <v>0.13591169489519758</v>
      </c>
      <c r="M41" s="18" t="s">
        <v>6</v>
      </c>
      <c r="N41" s="18"/>
      <c r="O41" s="17">
        <f>COUNT(O22:O28)</f>
        <v>7</v>
      </c>
    </row>
    <row r="42" spans="1:15">
      <c r="A42" s="11" t="s">
        <v>38</v>
      </c>
      <c r="C42" s="46">
        <f>TTEST(C27:C32,C20:C25,2,2)</f>
        <v>9.4410242003766182E-7</v>
      </c>
      <c r="G42" s="14" t="s">
        <v>30</v>
      </c>
      <c r="H42" s="14">
        <v>1</v>
      </c>
      <c r="I42" s="42">
        <f t="shared" si="4"/>
        <v>9.3262282711787936E-2</v>
      </c>
      <c r="M42" s="18" t="s">
        <v>39</v>
      </c>
      <c r="O42" s="17">
        <f>TTEST(O22:O28,$C$20:$C$25,2,2)</f>
        <v>0.29506876755601669</v>
      </c>
    </row>
    <row r="43" spans="1:15">
      <c r="G43" s="14" t="s">
        <v>31</v>
      </c>
      <c r="H43" s="14">
        <v>1</v>
      </c>
      <c r="I43" s="42">
        <f t="shared" si="4"/>
        <v>7.2731860101393375E-2</v>
      </c>
      <c r="M43" s="18" t="s">
        <v>4</v>
      </c>
      <c r="N43" s="18">
        <v>10</v>
      </c>
      <c r="O43" s="17">
        <f>AVERAGE(O30:O36)</f>
        <v>9.3536707634834237E-2</v>
      </c>
    </row>
    <row r="44" spans="1:15">
      <c r="G44" s="14" t="s">
        <v>32</v>
      </c>
      <c r="H44" s="14">
        <v>1</v>
      </c>
      <c r="I44" s="42">
        <f t="shared" si="4"/>
        <v>4.7931492951088103E-2</v>
      </c>
      <c r="M44" s="18" t="s">
        <v>37</v>
      </c>
      <c r="N44" s="18"/>
      <c r="O44" s="17">
        <f>STDEV(O30:O36)/SQRT(COUNT(O30:O36))</f>
        <v>8.3550508396546871E-3</v>
      </c>
    </row>
    <row r="45" spans="1:15">
      <c r="G45" s="14" t="s">
        <v>33</v>
      </c>
      <c r="H45" s="14">
        <v>1</v>
      </c>
      <c r="I45" s="42">
        <f t="shared" si="4"/>
        <v>6.6892537721832998E-2</v>
      </c>
      <c r="M45" s="18" t="s">
        <v>6</v>
      </c>
      <c r="N45" s="18"/>
      <c r="O45" s="17">
        <f>COUNT(O30:O36)</f>
        <v>7</v>
      </c>
    </row>
    <row r="46" spans="1:15">
      <c r="G46" s="14" t="s">
        <v>34</v>
      </c>
      <c r="H46" s="14">
        <v>1</v>
      </c>
      <c r="I46" s="42">
        <f t="shared" si="4"/>
        <v>6.1783766372521996E-2</v>
      </c>
      <c r="M46" s="18" t="s">
        <v>38</v>
      </c>
      <c r="O46" s="17">
        <f>TTEST(O22:O28,O30:O36,2,2)</f>
        <v>0.32774431898518075</v>
      </c>
    </row>
    <row r="47" spans="1:15">
      <c r="M47" s="18" t="s">
        <v>39</v>
      </c>
      <c r="O47" s="17">
        <f>TTEST(O30:O36,$C$27:$C$32,2,2)</f>
        <v>2.581304686363101E-7</v>
      </c>
    </row>
    <row r="48" spans="1:15">
      <c r="G48" s="14" t="s">
        <v>22</v>
      </c>
      <c r="H48" s="14">
        <v>10</v>
      </c>
      <c r="I48" s="42">
        <f t="shared" ref="I48:I60" si="5">I17/K17*100</f>
        <v>0.14666284338070595</v>
      </c>
    </row>
    <row r="49" spans="7:9">
      <c r="G49" s="14" t="s">
        <v>23</v>
      </c>
      <c r="H49" s="14">
        <v>10</v>
      </c>
      <c r="I49" s="42">
        <f t="shared" si="5"/>
        <v>0.13585233642615077</v>
      </c>
    </row>
    <row r="50" spans="7:9">
      <c r="G50" s="14" t="s">
        <v>24</v>
      </c>
      <c r="H50" s="14">
        <v>10</v>
      </c>
      <c r="I50" s="42">
        <f t="shared" si="5"/>
        <v>0.14976154636283362</v>
      </c>
    </row>
    <row r="51" spans="7:9">
      <c r="G51" s="14" t="s">
        <v>25</v>
      </c>
      <c r="H51" s="14">
        <v>10</v>
      </c>
      <c r="I51" s="42">
        <f t="shared" si="5"/>
        <v>0.11418167718056996</v>
      </c>
    </row>
    <row r="52" spans="7:9">
      <c r="G52" s="14" t="s">
        <v>26</v>
      </c>
      <c r="H52" s="14">
        <v>10</v>
      </c>
      <c r="I52" s="42">
        <f t="shared" si="5"/>
        <v>8.8238174353452492E-2</v>
      </c>
    </row>
    <row r="53" spans="7:9">
      <c r="G53" s="14" t="s">
        <v>27</v>
      </c>
      <c r="H53" s="14">
        <v>10</v>
      </c>
      <c r="I53" s="42">
        <f t="shared" si="5"/>
        <v>0.15784012584713192</v>
      </c>
    </row>
    <row r="54" spans="7:9">
      <c r="G54" s="14" t="s">
        <v>28</v>
      </c>
      <c r="H54" s="14">
        <v>10</v>
      </c>
      <c r="I54" s="42">
        <f t="shared" si="5"/>
        <v>0.19272161450898712</v>
      </c>
    </row>
    <row r="55" spans="7:9">
      <c r="G55" s="14" t="s">
        <v>29</v>
      </c>
      <c r="H55" s="14">
        <v>10</v>
      </c>
      <c r="I55" s="42">
        <f t="shared" si="5"/>
        <v>7.7136476582274363E-2</v>
      </c>
    </row>
    <row r="56" spans="7:9">
      <c r="G56" s="14" t="s">
        <v>30</v>
      </c>
      <c r="H56" s="14">
        <v>10</v>
      </c>
      <c r="I56" s="42">
        <f t="shared" si="5"/>
        <v>8.8299060594428658E-2</v>
      </c>
    </row>
    <row r="57" spans="7:9">
      <c r="G57" s="14" t="s">
        <v>31</v>
      </c>
      <c r="H57" s="14">
        <v>10</v>
      </c>
      <c r="I57" s="42">
        <f t="shared" si="5"/>
        <v>8.5183813809774384E-2</v>
      </c>
    </row>
    <row r="58" spans="7:9">
      <c r="G58" s="14" t="s">
        <v>32</v>
      </c>
      <c r="H58" s="14">
        <v>10</v>
      </c>
      <c r="I58" s="42">
        <f t="shared" si="5"/>
        <v>9.757193086831549E-2</v>
      </c>
    </row>
    <row r="59" spans="7:9">
      <c r="G59" s="14" t="s">
        <v>33</v>
      </c>
      <c r="H59" s="14">
        <v>10</v>
      </c>
      <c r="I59" s="42">
        <f t="shared" si="5"/>
        <v>0.10162465466120535</v>
      </c>
    </row>
    <row r="60" spans="7:9">
      <c r="G60" s="14" t="s">
        <v>34</v>
      </c>
      <c r="H60" s="14">
        <v>10</v>
      </c>
      <c r="I60" s="42">
        <f t="shared" si="5"/>
        <v>0.19851358558667714</v>
      </c>
    </row>
    <row r="62" spans="7:9">
      <c r="G62" s="14"/>
      <c r="H62" s="14" t="s">
        <v>19</v>
      </c>
      <c r="I62" s="41" t="s">
        <v>36</v>
      </c>
    </row>
    <row r="63" spans="7:9">
      <c r="G63" s="14" t="s">
        <v>4</v>
      </c>
      <c r="H63" s="14">
        <v>1</v>
      </c>
      <c r="I63" s="12">
        <f>AVERAGE(I34:I46)</f>
        <v>8.561905526358625E-2</v>
      </c>
    </row>
    <row r="64" spans="7:9">
      <c r="G64" s="14" t="s">
        <v>37</v>
      </c>
      <c r="I64" s="12">
        <f>STDEV(I34:I46)/SQRT(COUNT(I34:I46))</f>
        <v>8.0871324355845167E-3</v>
      </c>
    </row>
    <row r="65" spans="7:9">
      <c r="G65" s="14" t="s">
        <v>6</v>
      </c>
      <c r="I65" s="12">
        <f>COUNT(I34:I46)</f>
        <v>13</v>
      </c>
    </row>
    <row r="66" spans="7:9">
      <c r="G66" s="14" t="s">
        <v>39</v>
      </c>
      <c r="H66" s="12"/>
      <c r="I66" s="12">
        <f>TTEST(I34:I46,$C$20:$C$25,2,2)</f>
        <v>0.6096557592350762</v>
      </c>
    </row>
    <row r="67" spans="7:9">
      <c r="G67" s="14"/>
      <c r="H67" s="14" t="s">
        <v>19</v>
      </c>
    </row>
    <row r="68" spans="7:9">
      <c r="G68" s="14" t="s">
        <v>4</v>
      </c>
      <c r="H68" s="14">
        <v>10</v>
      </c>
      <c r="I68" s="12">
        <f>AVERAGE(I48:I60)</f>
        <v>0.12566060308942364</v>
      </c>
    </row>
    <row r="69" spans="7:9">
      <c r="G69" s="14" t="s">
        <v>37</v>
      </c>
      <c r="I69" s="12">
        <f>STDEV(I48:I60)/SQRT(COUNT(I48:I60))</f>
        <v>1.1394395103932859E-2</v>
      </c>
    </row>
    <row r="70" spans="7:9">
      <c r="G70" s="14" t="s">
        <v>6</v>
      </c>
      <c r="I70" s="12">
        <f>COUNT(I48:I60)</f>
        <v>13</v>
      </c>
    </row>
    <row r="71" spans="7:9">
      <c r="G71" s="14" t="s">
        <v>38</v>
      </c>
      <c r="I71" s="45">
        <f>TTEST(I48:I60,I34:I46,2,3)</f>
        <v>9.0775813733508064E-3</v>
      </c>
    </row>
    <row r="72" spans="7:9">
      <c r="G72" s="14" t="s">
        <v>56</v>
      </c>
      <c r="H72" s="12"/>
      <c r="I72" s="45">
        <f>TTEST(I48:I60,$C$27:$C$32,2,3)</f>
        <v>7.5791910291357639E-5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selection activeCell="N3" sqref="N3"/>
    </sheetView>
  </sheetViews>
  <sheetFormatPr defaultRowHeight="15"/>
  <cols>
    <col min="2" max="9" width="9.85546875" bestFit="1" customWidth="1"/>
  </cols>
  <sheetData>
    <row r="1" spans="1:14">
      <c r="B1" s="32" t="s">
        <v>22</v>
      </c>
      <c r="C1" s="32" t="s">
        <v>23</v>
      </c>
      <c r="D1" s="32" t="s">
        <v>24</v>
      </c>
      <c r="E1" s="32" t="s">
        <v>25</v>
      </c>
      <c r="F1" s="32" t="s">
        <v>26</v>
      </c>
      <c r="G1" s="32" t="s">
        <v>27</v>
      </c>
      <c r="H1" s="32" t="s">
        <v>28</v>
      </c>
      <c r="I1" s="32" t="s">
        <v>29</v>
      </c>
      <c r="J1" s="32"/>
      <c r="K1" s="32" t="s">
        <v>4</v>
      </c>
      <c r="L1" s="32" t="s">
        <v>5</v>
      </c>
      <c r="M1" s="32" t="s">
        <v>6</v>
      </c>
      <c r="N1" s="1" t="s">
        <v>38</v>
      </c>
    </row>
    <row r="2" spans="1:14">
      <c r="A2" s="11" t="s">
        <v>54</v>
      </c>
      <c r="B2" s="28">
        <v>71.725549999999998</v>
      </c>
      <c r="C2" s="28">
        <v>64.571020000000004</v>
      </c>
      <c r="D2" s="28">
        <v>12.535450000000001</v>
      </c>
      <c r="E2" s="28">
        <v>50.876089999999998</v>
      </c>
      <c r="F2" s="28">
        <v>30.393969999999999</v>
      </c>
      <c r="G2" s="28">
        <v>48.382510000000003</v>
      </c>
      <c r="H2" s="28">
        <v>24.93826</v>
      </c>
      <c r="I2" s="28">
        <v>55.245440000000002</v>
      </c>
      <c r="J2" s="9"/>
      <c r="K2" s="9">
        <f>AVERAGE(B2:I2)</f>
        <v>44.833536250000009</v>
      </c>
      <c r="L2" s="9">
        <f>STDEV(B2:I2)/SQRT(M2)</f>
        <v>7.2182229021850102</v>
      </c>
      <c r="M2" s="9">
        <f>COUNT(B2:I2)</f>
        <v>8</v>
      </c>
      <c r="N2" s="9"/>
    </row>
    <row r="3" spans="1:14">
      <c r="A3" s="22" t="s">
        <v>55</v>
      </c>
      <c r="B3" s="25">
        <v>207.7629</v>
      </c>
      <c r="C3" s="25">
        <v>107.999</v>
      </c>
      <c r="D3" s="25">
        <v>60.469659999999998</v>
      </c>
      <c r="E3" s="25">
        <v>102.4055</v>
      </c>
      <c r="F3" s="25">
        <v>37.201889999999999</v>
      </c>
      <c r="G3" s="25"/>
      <c r="H3" s="25"/>
      <c r="I3" s="25"/>
      <c r="J3" s="20"/>
      <c r="K3" s="20">
        <f>AVERAGE(B3:I3)</f>
        <v>103.16779</v>
      </c>
      <c r="L3" s="20">
        <f>STDEV(B3:I3)/SQRT(M3)</f>
        <v>29.273442725726007</v>
      </c>
      <c r="M3" s="20">
        <f>COUNT(B3:I3)</f>
        <v>5</v>
      </c>
      <c r="N3" s="24">
        <f>TTEST(B3:I3,B2:I2,2,2)</f>
        <v>3.5460453505199434E-2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S2a-c NOD hormone contents</vt:lpstr>
      <vt:lpstr>Fig S2 d NOD ins secretion</vt:lpstr>
      <vt:lpstr>Fig S2f circulating sst NOD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 Zhang</dc:creator>
  <cp:lastModifiedBy>Quan Zhang</cp:lastModifiedBy>
  <dcterms:created xsi:type="dcterms:W3CDTF">2023-02-25T16:41:22Z</dcterms:created>
  <dcterms:modified xsi:type="dcterms:W3CDTF">2024-08-09T12:21:08Z</dcterms:modified>
</cp:coreProperties>
</file>