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4590" yWindow="1155" windowWidth="28800" windowHeight="15345" activeTab="3"/>
  </bookViews>
  <sheets>
    <sheet name="Fig S3a-d NOD ITT BG &amp; Gcf" sheetId="1" r:id="rId1"/>
    <sheet name="Fig S3e-f double Ins NOD ITT" sheetId="3" r:id="rId2"/>
    <sheet name="Fig S3g-h correlation analysis" sheetId="4" r:id="rId3"/>
    <sheet name="Fig S3i NOD glycogen" sheetId="2" r:id="rId4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6" i="4" l="1"/>
  <c r="P37" i="4"/>
  <c r="P38" i="4"/>
  <c r="O42" i="4"/>
  <c r="O37" i="4"/>
  <c r="O38" i="4"/>
  <c r="N37" i="4"/>
  <c r="N38" i="4"/>
  <c r="P42" i="4"/>
  <c r="M37" i="4"/>
  <c r="M38" i="4"/>
  <c r="P36" i="4"/>
  <c r="O36" i="4"/>
  <c r="O44" i="4"/>
  <c r="N36" i="4"/>
  <c r="P44" i="4"/>
  <c r="M36" i="4"/>
  <c r="N44" i="4"/>
  <c r="P35" i="4"/>
  <c r="P41" i="4"/>
  <c r="O35" i="4"/>
  <c r="O41" i="4"/>
  <c r="N35" i="4"/>
  <c r="M35" i="4"/>
  <c r="M41" i="4"/>
  <c r="P43" i="4"/>
  <c r="N42" i="4"/>
  <c r="M42" i="4"/>
  <c r="M43" i="4"/>
  <c r="O43" i="4"/>
  <c r="P46" i="4"/>
  <c r="M44" i="4"/>
  <c r="N41" i="4"/>
  <c r="N43" i="4"/>
  <c r="N46" i="4"/>
  <c r="M46" i="4"/>
  <c r="AE9" i="3"/>
  <c r="AE10" i="3"/>
  <c r="AD7" i="3"/>
  <c r="Z7" i="3"/>
  <c r="AA7" i="3"/>
  <c r="AB7" i="3"/>
  <c r="AC7" i="3"/>
  <c r="AD5" i="3"/>
  <c r="AD4" i="3"/>
  <c r="AD10" i="3"/>
  <c r="AA4" i="3"/>
  <c r="Z4" i="3"/>
  <c r="O9" i="3"/>
  <c r="P9" i="3"/>
  <c r="Q9" i="3"/>
  <c r="R9" i="3"/>
  <c r="O10" i="3"/>
  <c r="P10" i="3"/>
  <c r="Q10" i="3"/>
  <c r="R10" i="3"/>
  <c r="N10" i="3"/>
  <c r="N9" i="3"/>
  <c r="F9" i="3"/>
  <c r="G9" i="3"/>
  <c r="H9" i="3"/>
  <c r="I9" i="3"/>
  <c r="J9" i="3"/>
  <c r="K9" i="3"/>
  <c r="L9" i="3"/>
  <c r="F10" i="3"/>
  <c r="G10" i="3"/>
  <c r="H10" i="3"/>
  <c r="I10" i="3"/>
  <c r="J10" i="3"/>
  <c r="K10" i="3"/>
  <c r="L10" i="3"/>
  <c r="E10" i="3"/>
  <c r="E9" i="3"/>
  <c r="W7" i="3"/>
  <c r="V7" i="3"/>
  <c r="U7" i="3"/>
  <c r="T7" i="3"/>
  <c r="AC6" i="3"/>
  <c r="AB6" i="3"/>
  <c r="AA6" i="3"/>
  <c r="Z6" i="3"/>
  <c r="W6" i="3"/>
  <c r="V6" i="3"/>
  <c r="U6" i="3"/>
  <c r="T6" i="3"/>
  <c r="AC5" i="3"/>
  <c r="AB5" i="3"/>
  <c r="AA5" i="3"/>
  <c r="Z5" i="3"/>
  <c r="W5" i="3"/>
  <c r="V5" i="3"/>
  <c r="U5" i="3"/>
  <c r="T5" i="3"/>
  <c r="AC4" i="3"/>
  <c r="AC9" i="3"/>
  <c r="AB4" i="3"/>
  <c r="AB9" i="3"/>
  <c r="W4" i="3"/>
  <c r="V4" i="3"/>
  <c r="U4" i="3"/>
  <c r="T4" i="3"/>
  <c r="W10" i="3"/>
  <c r="V10" i="3"/>
  <c r="AA9" i="3"/>
  <c r="X4" i="3"/>
  <c r="V9" i="3"/>
  <c r="AD9" i="3"/>
  <c r="U10" i="3"/>
  <c r="W9" i="3"/>
  <c r="AA10" i="3"/>
  <c r="AB10" i="3"/>
  <c r="Z10" i="3"/>
  <c r="T9" i="3"/>
  <c r="Z9" i="3"/>
  <c r="AC10" i="3"/>
  <c r="X5" i="3"/>
  <c r="T10" i="3"/>
  <c r="U9" i="3"/>
  <c r="X7" i="3"/>
  <c r="X6" i="3"/>
  <c r="M48" i="1"/>
  <c r="N48" i="1"/>
  <c r="O48" i="1"/>
  <c r="P48" i="1"/>
  <c r="L48" i="1"/>
  <c r="G48" i="1"/>
  <c r="H48" i="1"/>
  <c r="I48" i="1"/>
  <c r="J48" i="1"/>
  <c r="F48" i="1"/>
  <c r="P36" i="1"/>
  <c r="O36" i="1"/>
  <c r="N36" i="1"/>
  <c r="M36" i="1"/>
  <c r="L36" i="1"/>
  <c r="P35" i="1"/>
  <c r="O35" i="1"/>
  <c r="N35" i="1"/>
  <c r="M35" i="1"/>
  <c r="L35" i="1"/>
  <c r="P34" i="1"/>
  <c r="O34" i="1"/>
  <c r="N34" i="1"/>
  <c r="M34" i="1"/>
  <c r="L34" i="1"/>
  <c r="G34" i="1"/>
  <c r="H34" i="1"/>
  <c r="I34" i="1"/>
  <c r="J34" i="1"/>
  <c r="G35" i="1"/>
  <c r="H35" i="1"/>
  <c r="I35" i="1"/>
  <c r="J35" i="1"/>
  <c r="G36" i="1"/>
  <c r="H36" i="1"/>
  <c r="I36" i="1"/>
  <c r="J36" i="1"/>
  <c r="F36" i="1"/>
  <c r="F35" i="1"/>
  <c r="F34" i="1"/>
  <c r="H16" i="2"/>
  <c r="C30" i="2"/>
  <c r="C29" i="2"/>
  <c r="C28" i="2"/>
  <c r="H15" i="2"/>
  <c r="H14" i="2"/>
  <c r="H13" i="2"/>
  <c r="P46" i="1"/>
  <c r="P45" i="1"/>
  <c r="O46" i="1"/>
  <c r="O45" i="1"/>
  <c r="N46" i="1"/>
  <c r="N45" i="1"/>
  <c r="M46" i="1"/>
  <c r="M45" i="1"/>
  <c r="L46" i="1"/>
  <c r="L45" i="1"/>
  <c r="J46" i="1"/>
  <c r="J45" i="1"/>
  <c r="I46" i="1"/>
  <c r="I45" i="1"/>
  <c r="H46" i="1"/>
  <c r="H45" i="1"/>
  <c r="G46" i="1"/>
  <c r="F46" i="1"/>
  <c r="G45" i="1"/>
  <c r="F45" i="1"/>
  <c r="P44" i="1"/>
  <c r="O44" i="1"/>
  <c r="N44" i="1"/>
  <c r="M44" i="1"/>
  <c r="L44" i="1"/>
  <c r="J44" i="1"/>
  <c r="I44" i="1"/>
  <c r="H44" i="1"/>
  <c r="G44" i="1"/>
  <c r="F44" i="1"/>
  <c r="P24" i="1"/>
  <c r="O24" i="1"/>
  <c r="N24" i="1"/>
  <c r="M24" i="1"/>
  <c r="L24" i="1"/>
  <c r="J24" i="1"/>
  <c r="I24" i="1"/>
  <c r="H24" i="1"/>
  <c r="G24" i="1"/>
  <c r="F24" i="1"/>
  <c r="P23" i="1"/>
  <c r="O23" i="1"/>
  <c r="N23" i="1"/>
  <c r="M23" i="1"/>
  <c r="L23" i="1"/>
  <c r="J23" i="1"/>
  <c r="I23" i="1"/>
  <c r="H23" i="1"/>
  <c r="G23" i="1"/>
  <c r="F23" i="1"/>
  <c r="P22" i="1"/>
  <c r="O22" i="1"/>
  <c r="N22" i="1"/>
  <c r="M22" i="1"/>
  <c r="L22" i="1"/>
  <c r="J22" i="1"/>
  <c r="I22" i="1"/>
  <c r="H22" i="1"/>
  <c r="G22" i="1"/>
  <c r="F22" i="1"/>
  <c r="P21" i="1"/>
  <c r="O21" i="1"/>
  <c r="N21" i="1"/>
  <c r="M21" i="1"/>
  <c r="L21" i="1"/>
  <c r="J21" i="1"/>
  <c r="I21" i="1"/>
  <c r="H21" i="1"/>
  <c r="G21" i="1"/>
  <c r="F21" i="1"/>
  <c r="P13" i="1"/>
  <c r="O13" i="1"/>
  <c r="N13" i="1"/>
  <c r="M13" i="1"/>
  <c r="L13" i="1"/>
  <c r="J13" i="1"/>
  <c r="I13" i="1"/>
  <c r="H13" i="1"/>
  <c r="G13" i="1"/>
  <c r="F13" i="1"/>
  <c r="P12" i="1"/>
  <c r="O12" i="1"/>
  <c r="N12" i="1"/>
  <c r="M12" i="1"/>
  <c r="L12" i="1"/>
  <c r="J12" i="1"/>
  <c r="I12" i="1"/>
  <c r="H12" i="1"/>
  <c r="G12" i="1"/>
  <c r="F12" i="1"/>
  <c r="P11" i="1"/>
  <c r="O11" i="1"/>
  <c r="N11" i="1"/>
  <c r="M11" i="1"/>
  <c r="L11" i="1"/>
  <c r="J11" i="1"/>
  <c r="I11" i="1"/>
  <c r="H11" i="1"/>
  <c r="G11" i="1"/>
  <c r="F11" i="1"/>
  <c r="X9" i="3"/>
  <c r="X10" i="3"/>
</calcChain>
</file>

<file path=xl/sharedStrings.xml><?xml version="1.0" encoding="utf-8"?>
<sst xmlns="http://schemas.openxmlformats.org/spreadsheetml/2006/main" count="158" uniqueCount="69">
  <si>
    <t>ND/T1D</t>
  </si>
  <si>
    <t>BW (g)</t>
  </si>
  <si>
    <t>Veh/CYN</t>
  </si>
  <si>
    <t>BLOOD GLUCOSE</t>
  </si>
  <si>
    <t>SEUM GLUCAGON (pM)</t>
  </si>
  <si>
    <t>NORMOGLYCEMIC</t>
  </si>
  <si>
    <t>time (min)</t>
  </si>
  <si>
    <t>B6</t>
  </si>
  <si>
    <t>Veh</t>
  </si>
  <si>
    <t>A6</t>
  </si>
  <si>
    <t>J3</t>
  </si>
  <si>
    <t>veh</t>
  </si>
  <si>
    <t>K2</t>
  </si>
  <si>
    <t>K1</t>
  </si>
  <si>
    <t>mean</t>
  </si>
  <si>
    <t>se</t>
  </si>
  <si>
    <t>n</t>
  </si>
  <si>
    <t>CYN</t>
  </si>
  <si>
    <t>"2" 1</t>
  </si>
  <si>
    <t>p vs  veh</t>
  </si>
  <si>
    <t>DIABETIC</t>
  </si>
  <si>
    <t>SEUM GLUCAGON</t>
  </si>
  <si>
    <t>K3</t>
  </si>
  <si>
    <t>"0/1" 1</t>
  </si>
  <si>
    <t>p vs control veh</t>
  </si>
  <si>
    <t xml:space="preserve"> 3+4</t>
  </si>
  <si>
    <t>1/"0"</t>
  </si>
  <si>
    <t>p vs veh</t>
  </si>
  <si>
    <t>Diabetic NOD mice</t>
  </si>
  <si>
    <t>ID</t>
  </si>
  <si>
    <t>Blood Glucose</t>
  </si>
  <si>
    <t>Glycogen (mg/g)</t>
  </si>
  <si>
    <t>NOD Controls</t>
  </si>
  <si>
    <t>sem</t>
  </si>
  <si>
    <t>p</t>
  </si>
  <si>
    <t>ND veh</t>
  </si>
  <si>
    <t>ND CYN</t>
  </si>
  <si>
    <t>T1D veh</t>
  </si>
  <si>
    <t>T1D CYN</t>
  </si>
  <si>
    <t>Glucose</t>
    <phoneticPr fontId="1" type="noConversion"/>
  </si>
  <si>
    <t>Glucagon</t>
    <phoneticPr fontId="1" type="noConversion"/>
  </si>
  <si>
    <t>Comparison of slope</t>
    <phoneticPr fontId="1" type="noConversion"/>
  </si>
  <si>
    <t>Slope</t>
    <phoneticPr fontId="1" type="noConversion"/>
  </si>
  <si>
    <t>n=</t>
    <phoneticPr fontId="1" type="noConversion"/>
  </si>
  <si>
    <t>SE(reg)</t>
    <phoneticPr fontId="1" type="noConversion"/>
  </si>
  <si>
    <t>SE(slope)</t>
    <phoneticPr fontId="1" type="noConversion"/>
  </si>
  <si>
    <t>ND veh vs ND CYN</t>
  </si>
  <si>
    <t>T1D veh vs ND veh</t>
  </si>
  <si>
    <t>T1D veh vs T1D CYN</t>
  </si>
  <si>
    <t>T1D CYN vs ND CYN</t>
  </si>
  <si>
    <t>Difference</t>
    <phoneticPr fontId="1" type="noConversion"/>
  </si>
  <si>
    <t>SE(difference)</t>
    <phoneticPr fontId="1" type="noConversion"/>
  </si>
  <si>
    <t>t-stat</t>
    <phoneticPr fontId="1" type="noConversion"/>
  </si>
  <si>
    <t>df</t>
    <phoneticPr fontId="1" type="noConversion"/>
  </si>
  <si>
    <t>p</t>
    <phoneticPr fontId="1" type="noConversion"/>
  </si>
  <si>
    <t>glucose  glucagon relationship analysis</t>
  </si>
  <si>
    <t>AUC glucagon</t>
  </si>
  <si>
    <t>ID/ cage</t>
  </si>
  <si>
    <t>NOD (Anna)</t>
  </si>
  <si>
    <t>#3/ V1:I05</t>
  </si>
  <si>
    <t>#5/V2:J02</t>
  </si>
  <si>
    <t>NOD (Tom)</t>
  </si>
  <si>
    <t xml:space="preserve">Veh </t>
  </si>
  <si>
    <t>Veh inj.</t>
  </si>
  <si>
    <t>Insulin inj.</t>
  </si>
  <si>
    <t>delta glucagon (pM)</t>
  </si>
  <si>
    <t>NOD</t>
  </si>
  <si>
    <t>RNOD 9.1e/C00622289</t>
  </si>
  <si>
    <t>delta glucagon AUC (pM*min) 0-75 min using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</si>
</sst>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rgb="FF202124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/>
    <xf numFmtId="0" fontId="2" fillId="0" borderId="0" xfId="0" applyFont="1"/>
    <xf numFmtId="2" fontId="4" fillId="0" borderId="0" xfId="0" applyNumberFormat="1" applyFont="1"/>
    <xf numFmtId="0" fontId="5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 applyBorder="1"/>
    <xf numFmtId="164" fontId="0" fillId="0" borderId="1" xfId="0" applyNumberFormat="1" applyFill="1" applyBorder="1"/>
    <xf numFmtId="0" fontId="0" fillId="0" borderId="0" xfId="0" applyBorder="1"/>
    <xf numFmtId="0" fontId="5" fillId="0" borderId="2" xfId="0" applyFont="1" applyBorder="1"/>
    <xf numFmtId="0" fontId="0" fillId="0" borderId="2" xfId="0" applyBorder="1"/>
    <xf numFmtId="164" fontId="0" fillId="0" borderId="2" xfId="0" applyNumberFormat="1" applyBorder="1"/>
    <xf numFmtId="0" fontId="6" fillId="0" borderId="3" xfId="0" applyFont="1" applyBorder="1"/>
    <xf numFmtId="0" fontId="0" fillId="0" borderId="3" xfId="0" applyBorder="1"/>
    <xf numFmtId="164" fontId="4" fillId="0" borderId="1" xfId="0" applyNumberFormat="1" applyFont="1" applyBorder="1"/>
    <xf numFmtId="0" fontId="6" fillId="0" borderId="0" xfId="0" applyFont="1"/>
    <xf numFmtId="0" fontId="7" fillId="0" borderId="1" xfId="0" applyFont="1" applyBorder="1"/>
    <xf numFmtId="164" fontId="0" fillId="0" borderId="1" xfId="0" applyNumberFormat="1" applyBorder="1" applyAlignment="1">
      <alignment horizontal="center"/>
    </xf>
    <xf numFmtId="0" fontId="6" fillId="0" borderId="0" xfId="0" applyFont="1" applyFill="1" applyBorder="1"/>
    <xf numFmtId="0" fontId="0" fillId="0" borderId="1" xfId="0" applyBorder="1" applyAlignment="1">
      <alignment horizontal="right"/>
    </xf>
    <xf numFmtId="164" fontId="0" fillId="0" borderId="2" xfId="0" applyNumberFormat="1" applyFill="1" applyBorder="1"/>
    <xf numFmtId="164" fontId="0" fillId="0" borderId="3" xfId="0" applyNumberFormat="1" applyBorder="1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/>
    <xf numFmtId="0" fontId="0" fillId="0" borderId="1" xfId="0" applyFill="1" applyBorder="1"/>
    <xf numFmtId="0" fontId="11" fillId="0" borderId="1" xfId="0" applyFont="1" applyBorder="1"/>
    <xf numFmtId="0" fontId="11" fillId="0" borderId="0" xfId="0" applyFont="1" applyAlignment="1">
      <alignment vertical="center"/>
    </xf>
    <xf numFmtId="0" fontId="8" fillId="0" borderId="1" xfId="0" applyFont="1" applyBorder="1"/>
    <xf numFmtId="0" fontId="9" fillId="0" borderId="1" xfId="0" applyFont="1" applyBorder="1"/>
    <xf numFmtId="0" fontId="12" fillId="0" borderId="0" xfId="0" applyFont="1"/>
    <xf numFmtId="2" fontId="12" fillId="0" borderId="0" xfId="0" applyNumberFormat="1" applyFont="1"/>
    <xf numFmtId="164" fontId="9" fillId="0" borderId="0" xfId="0" applyNumberFormat="1" applyFont="1"/>
    <xf numFmtId="0" fontId="9" fillId="0" borderId="0" xfId="0" applyFont="1"/>
    <xf numFmtId="1" fontId="9" fillId="0" borderId="0" xfId="0" applyNumberFormat="1" applyFont="1"/>
    <xf numFmtId="0" fontId="13" fillId="0" borderId="2" xfId="0" applyFont="1" applyBorder="1"/>
    <xf numFmtId="0" fontId="9" fillId="0" borderId="2" xfId="0" applyFont="1" applyBorder="1"/>
    <xf numFmtId="164" fontId="9" fillId="0" borderId="2" xfId="0" applyNumberFormat="1" applyFont="1" applyBorder="1"/>
    <xf numFmtId="0" fontId="14" fillId="0" borderId="3" xfId="0" applyFont="1" applyBorder="1"/>
    <xf numFmtId="0" fontId="9" fillId="0" borderId="3" xfId="0" applyFont="1" applyBorder="1"/>
    <xf numFmtId="164" fontId="12" fillId="0" borderId="1" xfId="0" applyNumberFormat="1" applyFont="1" applyBorder="1"/>
    <xf numFmtId="0" fontId="14" fillId="0" borderId="0" xfId="0" applyFont="1"/>
    <xf numFmtId="0" fontId="7" fillId="5" borderId="1" xfId="0" applyFont="1" applyFill="1" applyBorder="1"/>
    <xf numFmtId="0" fontId="0" fillId="5" borderId="1" xfId="0" applyFill="1" applyBorder="1" applyAlignment="1">
      <alignment horizontal="right"/>
    </xf>
    <xf numFmtId="0" fontId="0" fillId="5" borderId="1" xfId="0" applyFill="1" applyBorder="1"/>
    <xf numFmtId="164" fontId="0" fillId="5" borderId="1" xfId="0" applyNumberFormat="1" applyFill="1" applyBorder="1"/>
    <xf numFmtId="0" fontId="7" fillId="6" borderId="1" xfId="0" applyFont="1" applyFill="1" applyBorder="1"/>
    <xf numFmtId="0" fontId="0" fillId="6" borderId="1" xfId="0" applyFill="1" applyBorder="1" applyAlignment="1">
      <alignment horizontal="right"/>
    </xf>
    <xf numFmtId="0" fontId="0" fillId="6" borderId="1" xfId="0" applyFill="1" applyBorder="1"/>
    <xf numFmtId="164" fontId="0" fillId="6" borderId="1" xfId="0" applyNumberFormat="1" applyFill="1" applyBorder="1"/>
    <xf numFmtId="0" fontId="0" fillId="0" borderId="1" xfId="0" applyFont="1" applyBorder="1" applyAlignment="1">
      <alignment horizontal="center"/>
    </xf>
    <xf numFmtId="0" fontId="0" fillId="0" borderId="1" xfId="0" quotePrefix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5" fillId="0" borderId="1" xfId="0" applyFont="1" applyBorder="1"/>
    <xf numFmtId="0" fontId="11" fillId="0" borderId="1" xfId="0" applyFont="1" applyBorder="1" applyAlignment="1">
      <alignment horizontal="left"/>
    </xf>
    <xf numFmtId="164" fontId="11" fillId="0" borderId="1" xfId="0" applyNumberFormat="1" applyFont="1" applyBorder="1"/>
    <xf numFmtId="164" fontId="1" fillId="0" borderId="0" xfId="0" applyNumberFormat="1" applyFont="1"/>
    <xf numFmtId="1" fontId="1" fillId="0" borderId="0" xfId="0" applyNumberFormat="1" applyFont="1"/>
    <xf numFmtId="164" fontId="0" fillId="0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10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3" fillId="4" borderId="0" xfId="0" applyFont="1" applyFill="1" applyBorder="1"/>
    <xf numFmtId="0" fontId="0" fillId="4" borderId="0" xfId="0" applyFill="1" applyBorder="1"/>
    <xf numFmtId="0" fontId="3" fillId="2" borderId="0" xfId="0" applyFont="1" applyFill="1" applyBorder="1"/>
    <xf numFmtId="0" fontId="0" fillId="2" borderId="0" xfId="0" applyFill="1" applyBorder="1"/>
    <xf numFmtId="0" fontId="0" fillId="3" borderId="0" xfId="0" applyFill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70" zoomScaleNormal="70" workbookViewId="0">
      <selection activeCell="M48" sqref="M48"/>
    </sheetView>
  </sheetViews>
  <sheetFormatPr defaultRowHeight="15" x14ac:dyDescent="0.25"/>
  <cols>
    <col min="5" max="5" width="10.42578125" bestFit="1" customWidth="1"/>
    <col min="25" max="25" width="20.5703125" bestFit="1" customWidth="1"/>
    <col min="26" max="27" width="19" bestFit="1" customWidth="1"/>
    <col min="28" max="28" width="19.42578125" bestFit="1" customWidth="1"/>
    <col min="29" max="29" width="20.42578125" bestFit="1" customWidth="1"/>
    <col min="30" max="30" width="20" bestFit="1" customWidth="1"/>
  </cols>
  <sheetData>
    <row r="1" spans="1:16" ht="15.75" x14ac:dyDescent="0.25">
      <c r="A1" s="1" t="s">
        <v>0</v>
      </c>
      <c r="B1" s="1"/>
      <c r="C1" s="2" t="s">
        <v>1</v>
      </c>
      <c r="D1" s="2" t="s">
        <v>2</v>
      </c>
      <c r="E1" s="1"/>
      <c r="F1" s="70" t="s">
        <v>3</v>
      </c>
      <c r="G1" s="70"/>
      <c r="H1" s="3"/>
      <c r="I1" s="3"/>
      <c r="J1" s="3"/>
      <c r="K1" s="3"/>
      <c r="L1" s="71" t="s">
        <v>4</v>
      </c>
      <c r="M1" s="71"/>
      <c r="N1" s="71"/>
      <c r="O1" s="3"/>
      <c r="P1" s="3"/>
    </row>
    <row r="2" spans="1:16" ht="15.75" x14ac:dyDescent="0.25">
      <c r="A2" s="1" t="s">
        <v>5</v>
      </c>
      <c r="B2" s="1"/>
      <c r="C2" s="1"/>
      <c r="D2" s="1"/>
      <c r="E2" t="s">
        <v>6</v>
      </c>
      <c r="F2">
        <v>-15</v>
      </c>
      <c r="G2">
        <v>0</v>
      </c>
      <c r="H2">
        <v>15</v>
      </c>
      <c r="I2">
        <v>30</v>
      </c>
      <c r="J2">
        <v>45</v>
      </c>
      <c r="K2" s="3"/>
      <c r="L2">
        <v>-15</v>
      </c>
      <c r="M2">
        <v>0</v>
      </c>
      <c r="N2">
        <v>15</v>
      </c>
      <c r="O2">
        <v>30</v>
      </c>
      <c r="P2">
        <v>45</v>
      </c>
    </row>
    <row r="3" spans="1:16" x14ac:dyDescent="0.25">
      <c r="A3" s="4" t="s">
        <v>7</v>
      </c>
      <c r="B3" s="5">
        <v>4</v>
      </c>
      <c r="C3" s="5">
        <v>23.9</v>
      </c>
      <c r="D3" s="5" t="s">
        <v>8</v>
      </c>
      <c r="E3" s="5"/>
      <c r="F3" s="6">
        <v>7.5</v>
      </c>
      <c r="G3" s="6">
        <v>8.1</v>
      </c>
      <c r="H3" s="6">
        <v>5.6</v>
      </c>
      <c r="I3" s="6">
        <v>4.2</v>
      </c>
      <c r="J3" s="6">
        <v>3.6</v>
      </c>
      <c r="K3" s="7"/>
      <c r="L3" s="8">
        <v>4.5</v>
      </c>
      <c r="M3" s="8">
        <v>5.492</v>
      </c>
      <c r="N3" s="8">
        <v>27.334</v>
      </c>
      <c r="O3" s="8">
        <v>30.734999999999999</v>
      </c>
      <c r="P3" s="8">
        <v>26.439</v>
      </c>
    </row>
    <row r="4" spans="1:16" x14ac:dyDescent="0.25">
      <c r="A4" s="4" t="s">
        <v>9</v>
      </c>
      <c r="B4" s="5">
        <v>3</v>
      </c>
      <c r="C4" s="5">
        <v>17.8</v>
      </c>
      <c r="D4" s="5" t="s">
        <v>8</v>
      </c>
      <c r="E4" s="5"/>
      <c r="F4" s="6">
        <v>5.6</v>
      </c>
      <c r="G4" s="6">
        <v>4.7</v>
      </c>
      <c r="H4" s="6">
        <v>3.9</v>
      </c>
      <c r="I4" s="6">
        <v>3.3</v>
      </c>
      <c r="J4" s="6">
        <v>3.1</v>
      </c>
      <c r="K4" s="7"/>
      <c r="L4" s="8">
        <v>4.6101000000000001</v>
      </c>
      <c r="M4" s="8">
        <v>3.88</v>
      </c>
      <c r="N4" s="8">
        <v>13.885999999999999</v>
      </c>
      <c r="O4" s="8">
        <v>26.98</v>
      </c>
      <c r="P4" s="8">
        <v>50.709000000000003</v>
      </c>
    </row>
    <row r="5" spans="1:16" x14ac:dyDescent="0.25">
      <c r="A5" s="4" t="s">
        <v>10</v>
      </c>
      <c r="B5" s="5">
        <v>3</v>
      </c>
      <c r="C5" s="5">
        <v>33.6</v>
      </c>
      <c r="D5" s="5" t="s">
        <v>11</v>
      </c>
      <c r="E5" s="5"/>
      <c r="F5" s="6">
        <v>7.3</v>
      </c>
      <c r="G5" s="6">
        <v>7.1</v>
      </c>
      <c r="H5" s="6">
        <v>5.3</v>
      </c>
      <c r="I5" s="6">
        <v>4.8</v>
      </c>
      <c r="J5" s="6">
        <v>5.0999999999999996</v>
      </c>
      <c r="K5" s="7"/>
      <c r="L5" s="8">
        <v>28.187999999999999</v>
      </c>
      <c r="M5" s="8">
        <v>19.356249999999999</v>
      </c>
      <c r="N5" s="8">
        <v>36.243000000000002</v>
      </c>
      <c r="O5" s="8">
        <v>78.453000000000003</v>
      </c>
      <c r="P5" s="8">
        <v>54.133000000000003</v>
      </c>
    </row>
    <row r="6" spans="1:16" x14ac:dyDescent="0.25">
      <c r="A6" s="4" t="s">
        <v>12</v>
      </c>
      <c r="B6" s="5">
        <v>1</v>
      </c>
      <c r="C6" s="5">
        <v>23.6</v>
      </c>
      <c r="D6" s="5" t="s">
        <v>8</v>
      </c>
      <c r="E6" s="5"/>
      <c r="F6" s="5">
        <v>6.1</v>
      </c>
      <c r="G6" s="5">
        <v>6.1</v>
      </c>
      <c r="H6" s="5">
        <v>5.4</v>
      </c>
      <c r="I6" s="5">
        <v>4.0999999999999996</v>
      </c>
      <c r="J6" s="5">
        <v>2.8</v>
      </c>
      <c r="K6" s="9"/>
      <c r="L6" s="6">
        <v>2.9</v>
      </c>
      <c r="M6" s="6">
        <v>1.639</v>
      </c>
      <c r="N6" s="6">
        <v>2.911</v>
      </c>
      <c r="O6" s="6">
        <v>6.96</v>
      </c>
      <c r="P6" s="6">
        <v>31.994</v>
      </c>
    </row>
    <row r="7" spans="1:16" x14ac:dyDescent="0.25">
      <c r="A7" s="4" t="s">
        <v>10</v>
      </c>
      <c r="B7" s="5">
        <v>1</v>
      </c>
      <c r="C7" s="5">
        <v>30.1</v>
      </c>
      <c r="D7" s="5" t="s">
        <v>8</v>
      </c>
      <c r="E7" s="5"/>
      <c r="F7" s="5">
        <v>7.9</v>
      </c>
      <c r="G7" s="5">
        <v>8.1999999999999993</v>
      </c>
      <c r="H7" s="5">
        <v>4.4000000000000004</v>
      </c>
      <c r="I7" s="5">
        <v>4.3</v>
      </c>
      <c r="J7" s="5">
        <v>3.6</v>
      </c>
      <c r="K7" s="9"/>
      <c r="L7" s="6">
        <v>6.0510000000000002</v>
      </c>
      <c r="M7" s="6">
        <v>10.087</v>
      </c>
      <c r="N7" s="6">
        <v>31.715</v>
      </c>
      <c r="O7" s="6">
        <v>14.362</v>
      </c>
      <c r="P7" s="6">
        <v>10.162000000000001</v>
      </c>
    </row>
    <row r="8" spans="1:16" x14ac:dyDescent="0.25">
      <c r="A8" s="4" t="s">
        <v>13</v>
      </c>
      <c r="B8" s="5">
        <v>3</v>
      </c>
      <c r="C8" s="5">
        <v>39</v>
      </c>
      <c r="D8" s="5" t="s">
        <v>8</v>
      </c>
      <c r="E8" s="5"/>
      <c r="F8" s="5">
        <v>6.4</v>
      </c>
      <c r="G8" s="5">
        <v>7</v>
      </c>
      <c r="H8" s="5">
        <v>6.3</v>
      </c>
      <c r="I8" s="5">
        <v>3.8</v>
      </c>
      <c r="J8" s="5">
        <v>3.2</v>
      </c>
      <c r="L8" s="6">
        <v>3.919</v>
      </c>
      <c r="M8" s="8">
        <v>1.742</v>
      </c>
      <c r="N8" s="6">
        <v>2.9849999999999999</v>
      </c>
      <c r="O8" s="6">
        <v>4.4020000000000001</v>
      </c>
      <c r="P8" s="6">
        <v>4.18</v>
      </c>
    </row>
    <row r="9" spans="1:16" x14ac:dyDescent="0.25">
      <c r="A9" s="4" t="s">
        <v>10</v>
      </c>
      <c r="B9" s="5">
        <v>1</v>
      </c>
      <c r="C9" s="5">
        <v>29.6</v>
      </c>
      <c r="D9" s="5" t="s">
        <v>8</v>
      </c>
      <c r="E9" s="5"/>
      <c r="F9" s="5">
        <v>7.5</v>
      </c>
      <c r="G9" s="5">
        <v>9.8000000000000007</v>
      </c>
      <c r="H9" s="5">
        <v>4.8</v>
      </c>
      <c r="I9" s="5">
        <v>4.7</v>
      </c>
      <c r="J9" s="5">
        <v>4.3</v>
      </c>
      <c r="L9" s="6">
        <v>7.37</v>
      </c>
      <c r="M9" s="6">
        <v>5.7370000000000001</v>
      </c>
      <c r="N9" s="6">
        <v>16.777000000000001</v>
      </c>
      <c r="O9" s="6">
        <v>15.952999999999999</v>
      </c>
      <c r="P9" s="6">
        <v>22.727</v>
      </c>
    </row>
    <row r="10" spans="1:16" x14ac:dyDescent="0.25">
      <c r="A10" s="10" t="s">
        <v>12</v>
      </c>
      <c r="B10" s="11">
        <v>2</v>
      </c>
      <c r="C10" s="11">
        <v>35</v>
      </c>
      <c r="D10" s="11" t="s">
        <v>8</v>
      </c>
      <c r="E10" s="11"/>
      <c r="F10" s="11">
        <v>5.0999999999999996</v>
      </c>
      <c r="G10" s="11">
        <v>6.8</v>
      </c>
      <c r="H10" s="11">
        <v>5.7</v>
      </c>
      <c r="I10" s="11">
        <v>4.3</v>
      </c>
      <c r="J10" s="11">
        <v>3.2</v>
      </c>
      <c r="L10" s="12">
        <v>4.16</v>
      </c>
      <c r="M10" s="12">
        <v>0.51100000000000001</v>
      </c>
      <c r="N10" s="12">
        <v>4.1929999999999996</v>
      </c>
      <c r="O10" s="12">
        <v>14.986000000000001</v>
      </c>
      <c r="P10" s="12">
        <v>24.056999999999999</v>
      </c>
    </row>
    <row r="11" spans="1:16" ht="15.75" x14ac:dyDescent="0.25">
      <c r="A11" s="13" t="s">
        <v>14</v>
      </c>
      <c r="B11" s="14"/>
      <c r="C11" s="14"/>
      <c r="D11" s="14"/>
      <c r="E11" s="14"/>
      <c r="F11" s="15">
        <f>AVERAGE(F3:F10)</f>
        <v>6.6749999999999998</v>
      </c>
      <c r="G11" s="15">
        <f>AVERAGE(G3:G10)</f>
        <v>7.2249999999999996</v>
      </c>
      <c r="H11" s="15">
        <f>AVERAGE(H3:H10)</f>
        <v>5.1750000000000007</v>
      </c>
      <c r="I11" s="15">
        <f>AVERAGE(I3:I10)</f>
        <v>4.1875</v>
      </c>
      <c r="J11" s="15">
        <f>AVERAGE(J3:J10)</f>
        <v>3.6125000000000003</v>
      </c>
      <c r="K11" s="14"/>
      <c r="L11" s="15">
        <f>AVERAGE(L3:L10)</f>
        <v>7.7122624999999996</v>
      </c>
      <c r="M11" s="15">
        <f>AVERAGE(M3:M10)</f>
        <v>6.0555312500000005</v>
      </c>
      <c r="N11" s="15">
        <f>AVERAGE(N3:N10)</f>
        <v>17.005500000000001</v>
      </c>
      <c r="O11" s="15">
        <f>AVERAGE(O3:O10)</f>
        <v>24.103874999999999</v>
      </c>
      <c r="P11" s="15">
        <f>AVERAGE(P3:P10)</f>
        <v>28.050125000000001</v>
      </c>
    </row>
    <row r="12" spans="1:16" x14ac:dyDescent="0.25">
      <c r="A12" s="16" t="s">
        <v>15</v>
      </c>
      <c r="F12">
        <f>STDEV(F3:F10)/SQRT(8)</f>
        <v>0.36092638742942784</v>
      </c>
      <c r="G12">
        <f>STDEV(G3:G10)/SQRT(8)</f>
        <v>0.53843357462709873</v>
      </c>
      <c r="H12">
        <f>STDEV(H3:H10)/SQRT(8)</f>
        <v>0.27239021379526024</v>
      </c>
      <c r="I12">
        <f>STDEV(I3:I10)/SQRT(8)</f>
        <v>0.16949241449524613</v>
      </c>
      <c r="J12">
        <f>STDEV(J3:J10)/SQRT(8)</f>
        <v>0.26554357995843619</v>
      </c>
      <c r="L12">
        <f>STDEV(L3:L10)/SQRT(8)</f>
        <v>2.9647936722318886</v>
      </c>
      <c r="M12">
        <f>STDEV(M3:M10)/SQRT(8)</f>
        <v>2.1842289923804081</v>
      </c>
      <c r="N12">
        <f>STDEV(N3:N10)/SQRT(8)</f>
        <v>4.7477470371294439</v>
      </c>
      <c r="O12">
        <f>STDEV(O3:O10)/SQRT(8)</f>
        <v>8.3800615481832406</v>
      </c>
      <c r="P12">
        <f>STDEV(P3:P10)/SQRT(8)</f>
        <v>6.1903430681456815</v>
      </c>
    </row>
    <row r="13" spans="1:16" x14ac:dyDescent="0.25">
      <c r="A13" s="16" t="s">
        <v>16</v>
      </c>
      <c r="F13">
        <f>COUNT(F3:F10)</f>
        <v>8</v>
      </c>
      <c r="G13">
        <f>COUNT(G3:G10)</f>
        <v>8</v>
      </c>
      <c r="H13">
        <f>COUNT(H3:H10)</f>
        <v>8</v>
      </c>
      <c r="I13">
        <f>COUNT(I3:I10)</f>
        <v>8</v>
      </c>
      <c r="J13">
        <f>COUNT(J3:J10)</f>
        <v>8</v>
      </c>
      <c r="L13">
        <f>COUNT(L3:L10)</f>
        <v>8</v>
      </c>
      <c r="M13">
        <f>COUNT(M3:M10)</f>
        <v>8</v>
      </c>
      <c r="N13">
        <f>COUNT(N3:N10)</f>
        <v>8</v>
      </c>
      <c r="O13">
        <f>COUNT(O3:O10)</f>
        <v>8</v>
      </c>
      <c r="P13">
        <f>COUNT(P3:P10)</f>
        <v>8</v>
      </c>
    </row>
    <row r="14" spans="1:16" ht="15.75" x14ac:dyDescent="0.25">
      <c r="A14" s="1" t="s">
        <v>5</v>
      </c>
    </row>
    <row r="15" spans="1:16" ht="15.75" x14ac:dyDescent="0.25">
      <c r="A15" s="17" t="s">
        <v>7</v>
      </c>
      <c r="B15" s="5">
        <v>1</v>
      </c>
      <c r="C15" s="5">
        <v>31.1</v>
      </c>
      <c r="D15" s="5" t="s">
        <v>17</v>
      </c>
      <c r="E15" s="5"/>
      <c r="F15" s="6">
        <v>9.1999999999999993</v>
      </c>
      <c r="G15" s="6">
        <v>9.5</v>
      </c>
      <c r="H15" s="6">
        <v>6.5</v>
      </c>
      <c r="I15" s="6">
        <v>6.1</v>
      </c>
      <c r="J15" s="6">
        <v>4.8</v>
      </c>
      <c r="K15" s="7"/>
      <c r="L15" s="8">
        <v>3.891</v>
      </c>
      <c r="M15" s="8">
        <v>12.224</v>
      </c>
      <c r="N15" s="8">
        <v>7.9180000000000001</v>
      </c>
      <c r="O15" s="8">
        <v>9.0549999999999997</v>
      </c>
      <c r="P15" s="8">
        <v>6.7160000000000002</v>
      </c>
    </row>
    <row r="16" spans="1:16" x14ac:dyDescent="0.25">
      <c r="A16" s="4" t="s">
        <v>10</v>
      </c>
      <c r="B16" s="5" t="s">
        <v>18</v>
      </c>
      <c r="C16" s="5">
        <v>29.5</v>
      </c>
      <c r="D16" s="5" t="s">
        <v>17</v>
      </c>
      <c r="E16" s="5"/>
      <c r="F16" s="6">
        <v>6.2</v>
      </c>
      <c r="G16" s="6">
        <v>6.6</v>
      </c>
      <c r="H16" s="6">
        <v>4.5999999999999996</v>
      </c>
      <c r="I16" s="6">
        <v>3.2</v>
      </c>
      <c r="J16" s="6">
        <v>3.3</v>
      </c>
      <c r="K16" s="7"/>
      <c r="L16" s="8">
        <v>10.234999999999999</v>
      </c>
      <c r="M16" s="8">
        <v>12.13875</v>
      </c>
      <c r="N16" s="8">
        <v>27.395</v>
      </c>
      <c r="O16" s="8">
        <v>43.997999999999998</v>
      </c>
      <c r="P16" s="8">
        <v>35.399000000000001</v>
      </c>
    </row>
    <row r="17" spans="1:16" x14ac:dyDescent="0.25">
      <c r="A17" s="4" t="s">
        <v>10</v>
      </c>
      <c r="B17" s="5">
        <v>4</v>
      </c>
      <c r="C17" s="5">
        <v>28.3</v>
      </c>
      <c r="D17" s="5" t="s">
        <v>17</v>
      </c>
      <c r="E17" s="5"/>
      <c r="F17" s="6">
        <v>6.9</v>
      </c>
      <c r="G17" s="6">
        <v>7.7</v>
      </c>
      <c r="H17" s="6">
        <v>5.7</v>
      </c>
      <c r="I17" s="6">
        <v>4.5999999999999996</v>
      </c>
      <c r="J17" s="6">
        <v>4.5999999999999996</v>
      </c>
      <c r="K17" s="7"/>
      <c r="L17" s="8">
        <v>16.077000000000002</v>
      </c>
      <c r="M17" s="8">
        <v>23.057500000000001</v>
      </c>
      <c r="N17" s="8">
        <v>19.97</v>
      </c>
      <c r="O17" s="8">
        <v>45.372</v>
      </c>
      <c r="P17" s="8">
        <v>36.270000000000003</v>
      </c>
    </row>
    <row r="18" spans="1:16" x14ac:dyDescent="0.25">
      <c r="A18" s="4" t="s">
        <v>10</v>
      </c>
      <c r="B18" s="5">
        <v>2</v>
      </c>
      <c r="C18" s="5">
        <v>34</v>
      </c>
      <c r="D18" s="5" t="s">
        <v>17</v>
      </c>
      <c r="E18" s="5"/>
      <c r="F18" s="5">
        <v>7.4</v>
      </c>
      <c r="G18" s="5">
        <v>7.7</v>
      </c>
      <c r="H18" s="5">
        <v>6.2</v>
      </c>
      <c r="I18" s="5">
        <v>4.7</v>
      </c>
      <c r="J18" s="5">
        <v>4.4000000000000004</v>
      </c>
      <c r="L18" s="6">
        <v>19.972000000000001</v>
      </c>
      <c r="M18" s="18"/>
      <c r="N18" s="6">
        <v>50.057000000000002</v>
      </c>
      <c r="O18" s="6">
        <v>74.305000000000007</v>
      </c>
      <c r="P18" s="6">
        <v>48.860999999999997</v>
      </c>
    </row>
    <row r="19" spans="1:16" x14ac:dyDescent="0.25">
      <c r="A19" s="4" t="s">
        <v>10</v>
      </c>
      <c r="B19" s="5">
        <v>3</v>
      </c>
      <c r="C19" s="5">
        <v>27.3</v>
      </c>
      <c r="D19" s="5" t="s">
        <v>17</v>
      </c>
      <c r="E19" s="5"/>
      <c r="F19" s="5">
        <v>6.8</v>
      </c>
      <c r="G19" s="5">
        <v>7.6</v>
      </c>
      <c r="H19" s="5">
        <v>5.7</v>
      </c>
      <c r="I19" s="5">
        <v>4.5</v>
      </c>
      <c r="J19" s="5">
        <v>4.3</v>
      </c>
      <c r="L19" s="6">
        <v>13.468</v>
      </c>
      <c r="M19" s="6">
        <v>15.315</v>
      </c>
      <c r="N19" s="6">
        <v>24.335999999999999</v>
      </c>
      <c r="O19" s="6">
        <v>30.648</v>
      </c>
      <c r="P19" s="6">
        <v>48.725000000000001</v>
      </c>
    </row>
    <row r="20" spans="1:16" x14ac:dyDescent="0.25">
      <c r="A20" s="10" t="s">
        <v>12</v>
      </c>
      <c r="B20" s="11">
        <v>1</v>
      </c>
      <c r="C20" s="11">
        <v>33.4</v>
      </c>
      <c r="D20" s="11" t="s">
        <v>17</v>
      </c>
      <c r="E20" s="11"/>
      <c r="F20" s="11">
        <v>5.4</v>
      </c>
      <c r="G20" s="11">
        <v>6.5</v>
      </c>
      <c r="H20" s="11">
        <v>5.3</v>
      </c>
      <c r="I20" s="11">
        <v>4.3</v>
      </c>
      <c r="J20" s="11">
        <v>3.7</v>
      </c>
      <c r="L20" s="12">
        <v>0.155</v>
      </c>
      <c r="M20" s="12">
        <v>4.056</v>
      </c>
      <c r="N20" s="12">
        <v>1.6890000000000001</v>
      </c>
      <c r="O20" s="12">
        <v>5.7770000000000001</v>
      </c>
      <c r="P20" s="12">
        <v>13.516</v>
      </c>
    </row>
    <row r="21" spans="1:16" ht="15.75" x14ac:dyDescent="0.25">
      <c r="A21" s="13" t="s">
        <v>14</v>
      </c>
      <c r="B21" s="14"/>
      <c r="C21" s="14"/>
      <c r="D21" s="14"/>
      <c r="E21" s="14"/>
      <c r="F21" s="15">
        <f>AVERAGE(F15:F20)</f>
        <v>6.9833333333333316</v>
      </c>
      <c r="G21" s="15">
        <f>AVERAGE(G15:G20)</f>
        <v>7.6000000000000005</v>
      </c>
      <c r="H21" s="15">
        <f>AVERAGE(H15:H20)</f>
        <v>5.666666666666667</v>
      </c>
      <c r="I21" s="15">
        <f>AVERAGE(I15:I20)</f>
        <v>4.5666666666666673</v>
      </c>
      <c r="J21" s="15">
        <f>AVERAGE(J15:J20)</f>
        <v>4.1833333333333336</v>
      </c>
      <c r="K21" s="14"/>
      <c r="L21" s="15">
        <f>AVERAGE(L15:L20)</f>
        <v>10.633000000000001</v>
      </c>
      <c r="M21" s="15">
        <f>AVERAGE(M15:M20)</f>
        <v>13.358249999999998</v>
      </c>
      <c r="N21" s="15">
        <f>AVERAGE(N15:N20)</f>
        <v>21.894166666666663</v>
      </c>
      <c r="O21" s="15">
        <f>AVERAGE(O15:O20)</f>
        <v>34.859166666666667</v>
      </c>
      <c r="P21" s="15">
        <f>AVERAGE(P15:P20)</f>
        <v>31.581166666666665</v>
      </c>
    </row>
    <row r="22" spans="1:16" x14ac:dyDescent="0.25">
      <c r="A22" s="16" t="s">
        <v>15</v>
      </c>
      <c r="B22" s="9"/>
      <c r="C22" s="9"/>
      <c r="D22" s="9"/>
      <c r="E22" s="9"/>
      <c r="F22" s="9">
        <f>STDEV(F15:F20)/SQRT(6)</f>
        <v>0.52435145126570426</v>
      </c>
      <c r="G22" s="9">
        <f t="shared" ref="G22:J22" si="0">STDEV(G15:G20)/SQRT(6)</f>
        <v>0.44121045620731586</v>
      </c>
      <c r="H22" s="9">
        <f t="shared" si="0"/>
        <v>0.27406406388126109</v>
      </c>
      <c r="I22" s="9">
        <f t="shared" si="0"/>
        <v>0.37918040268159603</v>
      </c>
      <c r="J22" s="9">
        <f t="shared" si="0"/>
        <v>0.2329759167334195</v>
      </c>
      <c r="K22" s="9"/>
      <c r="L22" s="9">
        <f>STDEV(L15:L20)/SQRT(6)</f>
        <v>3.0566470410129689</v>
      </c>
      <c r="M22" s="9">
        <f t="shared" ref="M22:P22" si="1">STDEV(M15:M20)/SQRT(6)</f>
        <v>2.7929217042075027</v>
      </c>
      <c r="N22" s="9">
        <f t="shared" si="1"/>
        <v>6.9201428473535005</v>
      </c>
      <c r="O22" s="9">
        <f t="shared" si="1"/>
        <v>10.455258751514053</v>
      </c>
      <c r="P22" s="9">
        <f t="shared" si="1"/>
        <v>7.2426777525841821</v>
      </c>
    </row>
    <row r="23" spans="1:16" x14ac:dyDescent="0.25">
      <c r="A23" s="16" t="s">
        <v>16</v>
      </c>
      <c r="F23">
        <f>COUNT(F15:F20)</f>
        <v>6</v>
      </c>
      <c r="G23">
        <f t="shared" ref="G23:J23" si="2">COUNT(G15:G20)</f>
        <v>6</v>
      </c>
      <c r="H23">
        <f t="shared" si="2"/>
        <v>6</v>
      </c>
      <c r="I23">
        <f t="shared" si="2"/>
        <v>6</v>
      </c>
      <c r="J23">
        <f t="shared" si="2"/>
        <v>6</v>
      </c>
      <c r="L23">
        <f>COUNT(L15:L20)</f>
        <v>6</v>
      </c>
      <c r="M23">
        <f t="shared" ref="M23:P23" si="3">COUNT(M15:M20)</f>
        <v>5</v>
      </c>
      <c r="N23">
        <f t="shared" si="3"/>
        <v>6</v>
      </c>
      <c r="O23">
        <f t="shared" si="3"/>
        <v>6</v>
      </c>
      <c r="P23">
        <f t="shared" si="3"/>
        <v>6</v>
      </c>
    </row>
    <row r="24" spans="1:16" x14ac:dyDescent="0.25">
      <c r="A24" s="19" t="s">
        <v>19</v>
      </c>
      <c r="F24">
        <f>TTEST(F15:F20,F3:F10,2,2)</f>
        <v>0.62499440272453732</v>
      </c>
      <c r="G24">
        <f t="shared" ref="G24:P24" si="4">TTEST(G15:G20,G3:G10,2,2)</f>
        <v>0.6179760118097618</v>
      </c>
      <c r="H24">
        <f t="shared" si="4"/>
        <v>0.23661576976524615</v>
      </c>
      <c r="I24">
        <f t="shared" si="4"/>
        <v>0.33732699211767081</v>
      </c>
      <c r="J24">
        <f t="shared" si="4"/>
        <v>0.14699840880631126</v>
      </c>
      <c r="L24">
        <f t="shared" si="4"/>
        <v>0.51306520556830193</v>
      </c>
      <c r="M24">
        <f t="shared" si="4"/>
        <v>7.1644730032138781E-2</v>
      </c>
      <c r="N24">
        <f t="shared" si="4"/>
        <v>0.55735566509896262</v>
      </c>
      <c r="O24">
        <f t="shared" si="4"/>
        <v>0.4324130411895607</v>
      </c>
      <c r="P24">
        <f t="shared" si="4"/>
        <v>0.71684006545924983</v>
      </c>
    </row>
    <row r="25" spans="1:16" ht="15.75" x14ac:dyDescent="0.25">
      <c r="A25" s="1" t="s">
        <v>20</v>
      </c>
      <c r="B25" s="1"/>
      <c r="C25" s="1"/>
      <c r="D25" s="1"/>
      <c r="E25" s="1"/>
      <c r="F25" s="1" t="s">
        <v>3</v>
      </c>
      <c r="G25" s="1"/>
      <c r="H25" s="3"/>
      <c r="I25" s="3"/>
      <c r="J25" s="3"/>
      <c r="K25" s="3"/>
      <c r="L25" s="3" t="s">
        <v>21</v>
      </c>
      <c r="M25" s="1"/>
      <c r="N25" s="3"/>
      <c r="O25" s="3"/>
      <c r="P25" s="3"/>
    </row>
    <row r="26" spans="1:16" x14ac:dyDescent="0.25">
      <c r="A26" s="5" t="s">
        <v>7</v>
      </c>
      <c r="B26" s="5">
        <v>1</v>
      </c>
      <c r="C26" s="5">
        <v>30.3</v>
      </c>
      <c r="D26" s="5" t="s">
        <v>8</v>
      </c>
      <c r="E26" s="5"/>
      <c r="F26" s="6">
        <v>17.600000000000001</v>
      </c>
      <c r="G26" s="6">
        <v>13.7</v>
      </c>
      <c r="H26" s="6">
        <v>9.5</v>
      </c>
      <c r="I26" s="6">
        <v>6.9</v>
      </c>
      <c r="J26" s="6">
        <v>5.0999999999999996</v>
      </c>
      <c r="K26" s="7"/>
      <c r="L26" s="8">
        <v>2.0329999999999999</v>
      </c>
      <c r="M26" s="8">
        <v>2.4612500000000002</v>
      </c>
      <c r="N26" s="8">
        <v>2.226</v>
      </c>
      <c r="O26" s="8">
        <v>5.9116499999999998</v>
      </c>
      <c r="P26" s="8">
        <v>18.867999999999999</v>
      </c>
    </row>
    <row r="27" spans="1:16" x14ac:dyDescent="0.25">
      <c r="A27" s="5" t="s">
        <v>9</v>
      </c>
      <c r="B27" s="5">
        <v>1</v>
      </c>
      <c r="C27" s="5">
        <v>24.8</v>
      </c>
      <c r="D27" s="5" t="s">
        <v>8</v>
      </c>
      <c r="E27" s="5"/>
      <c r="F27" s="6">
        <v>24.7</v>
      </c>
      <c r="G27" s="6">
        <v>24.5</v>
      </c>
      <c r="H27" s="6">
        <v>18.7</v>
      </c>
      <c r="I27" s="6">
        <v>10.199999999999999</v>
      </c>
      <c r="J27" s="6">
        <v>8.3000000000000007</v>
      </c>
      <c r="K27" s="7"/>
      <c r="L27" s="8">
        <v>14.385999999999999</v>
      </c>
      <c r="M27" s="8">
        <v>5.9931299999999998</v>
      </c>
      <c r="N27" s="8">
        <v>2.0329999999999999</v>
      </c>
      <c r="O27" s="8">
        <v>3.8758499999999998</v>
      </c>
      <c r="P27" s="8">
        <v>4.7399881500000003</v>
      </c>
    </row>
    <row r="28" spans="1:16" ht="15.75" x14ac:dyDescent="0.25">
      <c r="A28" s="17" t="s">
        <v>7</v>
      </c>
      <c r="B28" s="20">
        <v>4</v>
      </c>
      <c r="C28" s="5">
        <v>22.3</v>
      </c>
      <c r="D28" s="5" t="s">
        <v>8</v>
      </c>
      <c r="E28" s="5"/>
      <c r="F28" s="5">
        <v>20.3</v>
      </c>
      <c r="G28" s="5">
        <v>16.899999999999999</v>
      </c>
      <c r="H28" s="5">
        <v>12.4</v>
      </c>
      <c r="I28" s="5">
        <v>6.9</v>
      </c>
      <c r="J28" s="5">
        <v>6.8</v>
      </c>
      <c r="K28" s="9"/>
      <c r="L28" s="29">
        <v>16.07</v>
      </c>
      <c r="M28" s="29">
        <v>16.108000000000001</v>
      </c>
      <c r="N28" s="29">
        <v>16.347999999999999</v>
      </c>
      <c r="O28" s="29">
        <v>28.608000000000001</v>
      </c>
      <c r="P28" s="29">
        <v>22.286999999999999</v>
      </c>
    </row>
    <row r="29" spans="1:16" ht="15.75" x14ac:dyDescent="0.25">
      <c r="A29" s="5" t="s">
        <v>22</v>
      </c>
      <c r="B29" s="5">
        <v>2</v>
      </c>
      <c r="C29" s="5">
        <v>22</v>
      </c>
      <c r="D29" s="5" t="s">
        <v>8</v>
      </c>
      <c r="E29" s="5"/>
      <c r="F29" s="5">
        <v>27.3</v>
      </c>
      <c r="G29" s="5">
        <v>23.2</v>
      </c>
      <c r="H29" s="5">
        <v>17.2</v>
      </c>
      <c r="I29" s="5">
        <v>9.4</v>
      </c>
      <c r="J29" s="5">
        <v>8.1999999999999993</v>
      </c>
      <c r="K29" s="9"/>
      <c r="L29" s="5">
        <v>4.048</v>
      </c>
      <c r="M29" s="32">
        <v>0.2</v>
      </c>
      <c r="N29" s="33">
        <v>0.26500000000000001</v>
      </c>
      <c r="O29" s="33">
        <v>0.85399999999999998</v>
      </c>
      <c r="P29" s="32">
        <v>0.2</v>
      </c>
    </row>
    <row r="30" spans="1:16" x14ac:dyDescent="0.25">
      <c r="A30" s="5" t="s">
        <v>7</v>
      </c>
      <c r="B30" s="5">
        <v>1</v>
      </c>
      <c r="C30" s="5">
        <v>27.7</v>
      </c>
      <c r="D30" s="5" t="s">
        <v>8</v>
      </c>
      <c r="E30" s="5"/>
      <c r="F30" s="5">
        <v>21</v>
      </c>
      <c r="G30" s="5">
        <v>18.8</v>
      </c>
      <c r="H30" s="5">
        <v>13.2</v>
      </c>
      <c r="I30" s="5">
        <v>7.6</v>
      </c>
      <c r="J30" s="5">
        <v>6.5</v>
      </c>
      <c r="K30" s="9"/>
      <c r="L30" s="5">
        <v>0.20100000000000001</v>
      </c>
      <c r="M30" s="5">
        <v>2.9</v>
      </c>
      <c r="N30" s="5">
        <v>3.0139999999999998</v>
      </c>
      <c r="O30" s="5">
        <v>4.7809999999999997</v>
      </c>
      <c r="P30" s="5">
        <v>2.399</v>
      </c>
    </row>
    <row r="31" spans="1:16" x14ac:dyDescent="0.25">
      <c r="A31" s="5" t="s">
        <v>7</v>
      </c>
      <c r="B31" s="5">
        <v>4</v>
      </c>
      <c r="C31" s="5">
        <v>21.5</v>
      </c>
      <c r="D31" s="5" t="s">
        <v>8</v>
      </c>
      <c r="E31" s="5"/>
      <c r="F31" s="5">
        <v>29</v>
      </c>
      <c r="G31" s="5">
        <v>27.7</v>
      </c>
      <c r="H31" s="5">
        <v>24.6</v>
      </c>
      <c r="I31" s="5">
        <v>20.100000000000001</v>
      </c>
      <c r="J31" s="5">
        <v>20.7</v>
      </c>
      <c r="K31" s="9"/>
      <c r="L31" s="5">
        <v>3.782</v>
      </c>
      <c r="M31" s="5">
        <v>3.4350000000000001</v>
      </c>
      <c r="N31" s="5">
        <v>4.5750000000000002</v>
      </c>
      <c r="O31" s="5">
        <v>5.649</v>
      </c>
      <c r="P31" s="5">
        <v>1.1839999999999999</v>
      </c>
    </row>
    <row r="32" spans="1:16" x14ac:dyDescent="0.25">
      <c r="A32" s="5" t="s">
        <v>10</v>
      </c>
      <c r="B32" s="5" t="s">
        <v>26</v>
      </c>
      <c r="C32" s="5">
        <v>28.9</v>
      </c>
      <c r="D32" s="5" t="s">
        <v>8</v>
      </c>
      <c r="E32" s="5"/>
      <c r="F32" s="5">
        <v>26.7</v>
      </c>
      <c r="G32" s="5">
        <v>24.9</v>
      </c>
      <c r="H32" s="5">
        <v>21.2</v>
      </c>
      <c r="I32" s="5">
        <v>15.3</v>
      </c>
      <c r="J32" s="5">
        <v>13.4</v>
      </c>
      <c r="K32" s="9"/>
      <c r="L32" s="5">
        <v>14.757999999999999</v>
      </c>
      <c r="M32" s="5">
        <v>4.7809999999999997</v>
      </c>
      <c r="N32" s="5">
        <v>3.254</v>
      </c>
      <c r="O32" s="5">
        <v>1.2869999999999999</v>
      </c>
      <c r="P32" s="5">
        <v>12.744999999999999</v>
      </c>
    </row>
    <row r="33" spans="1:30" x14ac:dyDescent="0.25">
      <c r="A33" s="5" t="s">
        <v>10</v>
      </c>
      <c r="B33" s="5" t="s">
        <v>23</v>
      </c>
      <c r="C33" s="5">
        <v>28.6</v>
      </c>
      <c r="D33" s="5" t="s">
        <v>8</v>
      </c>
      <c r="E33" s="5"/>
      <c r="F33" s="6">
        <v>10.4</v>
      </c>
      <c r="G33" s="6">
        <v>10.199999999999999</v>
      </c>
      <c r="H33" s="6">
        <v>5.6</v>
      </c>
      <c r="I33" s="6">
        <v>4.3</v>
      </c>
      <c r="J33" s="6">
        <v>4.5</v>
      </c>
      <c r="K33" s="7"/>
      <c r="L33" s="8">
        <v>3.5550000000000002</v>
      </c>
      <c r="M33" s="8">
        <v>3.2600000000000002</v>
      </c>
      <c r="N33" s="8">
        <v>7.9889999999999999</v>
      </c>
      <c r="O33" s="8"/>
      <c r="P33" s="8">
        <v>17.687000000000001</v>
      </c>
    </row>
    <row r="34" spans="1:30" ht="15.75" x14ac:dyDescent="0.25">
      <c r="A34" s="13" t="s">
        <v>14</v>
      </c>
      <c r="B34" s="14"/>
      <c r="C34" s="14"/>
      <c r="D34" s="14"/>
      <c r="E34" s="14"/>
      <c r="F34" s="15">
        <f>AVERAGE(F26:F33)</f>
        <v>22.124999999999996</v>
      </c>
      <c r="G34" s="15">
        <f t="shared" ref="G34:J34" si="5">AVERAGE(G26:G33)</f>
        <v>19.987499999999997</v>
      </c>
      <c r="H34" s="15">
        <f t="shared" si="5"/>
        <v>15.299999999999999</v>
      </c>
      <c r="I34" s="15">
        <f t="shared" si="5"/>
        <v>10.0875</v>
      </c>
      <c r="J34" s="15">
        <f t="shared" si="5"/>
        <v>9.1875</v>
      </c>
      <c r="K34" s="22"/>
      <c r="L34" s="15">
        <f>AVERAGE(L26:L33)</f>
        <v>7.3541250000000007</v>
      </c>
      <c r="M34" s="15">
        <f t="shared" ref="M34" si="6">AVERAGE(M26:M33)</f>
        <v>4.8922974999999997</v>
      </c>
      <c r="N34" s="15">
        <f t="shared" ref="N34" si="7">AVERAGE(N26:N33)</f>
        <v>4.9630000000000001</v>
      </c>
      <c r="O34" s="15">
        <f t="shared" ref="O34" si="8">AVERAGE(O26:O33)</f>
        <v>7.2809285714285705</v>
      </c>
      <c r="P34" s="15">
        <f t="shared" ref="P34" si="9">AVERAGE(P26:P33)</f>
        <v>10.013748518749999</v>
      </c>
      <c r="Z34" s="26"/>
      <c r="AA34" s="26"/>
      <c r="AB34" s="26"/>
      <c r="AC34" s="26"/>
      <c r="AD34" s="26"/>
    </row>
    <row r="35" spans="1:30" x14ac:dyDescent="0.25">
      <c r="A35" s="16" t="s">
        <v>15</v>
      </c>
      <c r="F35" s="9">
        <f>STDEV(F26:F33)/SQRT(6)</f>
        <v>2.507868569503751</v>
      </c>
      <c r="G35" s="9">
        <f t="shared" ref="G35:J35" si="10">STDEV(G26:G33)/SQRT(6)</f>
        <v>2.4907865940587679</v>
      </c>
      <c r="H35" s="9">
        <f t="shared" si="10"/>
        <v>2.5682122742706253</v>
      </c>
      <c r="I35" s="9">
        <f t="shared" si="10"/>
        <v>2.1151874283719776</v>
      </c>
      <c r="J35" s="9">
        <f t="shared" si="10"/>
        <v>2.2019944963384352</v>
      </c>
      <c r="K35" s="7"/>
      <c r="L35" s="9">
        <f>STDEV(L26:L33)/SQRT(6)</f>
        <v>2.6629582855082692</v>
      </c>
      <c r="M35" s="9">
        <f t="shared" ref="M35:P35" si="11">STDEV(M26:M33)/SQRT(6)</f>
        <v>1.9742461498684098</v>
      </c>
      <c r="N35" s="9">
        <f t="shared" si="11"/>
        <v>2.0918890983988612</v>
      </c>
      <c r="O35" s="9">
        <f t="shared" si="11"/>
        <v>3.9244917714459331</v>
      </c>
      <c r="P35" s="9">
        <f t="shared" si="11"/>
        <v>3.6365867581723168</v>
      </c>
      <c r="Z35" s="26"/>
      <c r="AA35" s="26"/>
      <c r="AB35" s="26"/>
      <c r="AC35" s="26"/>
      <c r="AD35" s="26"/>
    </row>
    <row r="36" spans="1:30" x14ac:dyDescent="0.25">
      <c r="A36" s="16" t="s">
        <v>16</v>
      </c>
      <c r="F36">
        <f>COUNT(F26:F33)</f>
        <v>8</v>
      </c>
      <c r="G36">
        <f t="shared" ref="G36:J36" si="12">COUNT(G26:G33)</f>
        <v>8</v>
      </c>
      <c r="H36">
        <f t="shared" si="12"/>
        <v>8</v>
      </c>
      <c r="I36">
        <f t="shared" si="12"/>
        <v>8</v>
      </c>
      <c r="J36">
        <f t="shared" si="12"/>
        <v>8</v>
      </c>
      <c r="K36" s="7"/>
      <c r="L36">
        <f>COUNT(L26:L33)</f>
        <v>8</v>
      </c>
      <c r="M36">
        <f t="shared" ref="M36:P36" si="13">COUNT(M26:M33)</f>
        <v>8</v>
      </c>
      <c r="N36">
        <f t="shared" si="13"/>
        <v>8</v>
      </c>
      <c r="O36">
        <f t="shared" si="13"/>
        <v>7</v>
      </c>
      <c r="P36">
        <f t="shared" si="13"/>
        <v>8</v>
      </c>
      <c r="Z36" s="26"/>
      <c r="AA36" s="26"/>
      <c r="AB36" s="26"/>
      <c r="AC36" s="26"/>
      <c r="AD36" s="26"/>
    </row>
    <row r="37" spans="1:30" x14ac:dyDescent="0.25">
      <c r="A37" s="16" t="s">
        <v>24</v>
      </c>
      <c r="F37" s="23"/>
      <c r="G37" s="23"/>
      <c r="H37" s="23"/>
      <c r="I37" s="23"/>
      <c r="J37" s="23"/>
      <c r="K37" s="7"/>
      <c r="L37" s="24"/>
      <c r="M37" s="24"/>
      <c r="N37" s="24"/>
      <c r="O37" s="24"/>
      <c r="P37" s="24"/>
      <c r="Z37" s="26"/>
      <c r="AA37" s="26"/>
      <c r="AB37" s="26"/>
      <c r="AC37" s="26"/>
      <c r="AD37" s="26"/>
    </row>
    <row r="38" spans="1:30" ht="15.75" x14ac:dyDescent="0.25">
      <c r="A38" s="1" t="s">
        <v>20</v>
      </c>
      <c r="Z38" s="26"/>
      <c r="AA38" s="26"/>
      <c r="AB38" s="26"/>
      <c r="AC38" s="26"/>
      <c r="AD38" s="26"/>
    </row>
    <row r="39" spans="1:30" ht="15.75" x14ac:dyDescent="0.25">
      <c r="A39" s="17" t="s">
        <v>10</v>
      </c>
      <c r="B39" s="20" t="s">
        <v>25</v>
      </c>
      <c r="C39" s="5">
        <v>27.3</v>
      </c>
      <c r="D39" s="5" t="s">
        <v>17</v>
      </c>
      <c r="E39" s="5"/>
      <c r="F39" s="6">
        <v>27.2</v>
      </c>
      <c r="G39" s="6">
        <v>27.3</v>
      </c>
      <c r="H39" s="6">
        <v>20.9</v>
      </c>
      <c r="I39" s="6">
        <v>11.2</v>
      </c>
      <c r="J39" s="6">
        <v>8.6999999999999993</v>
      </c>
      <c r="K39" s="7"/>
      <c r="L39" s="8">
        <v>4.2510000000000003</v>
      </c>
      <c r="M39" s="8">
        <v>6.4039999999999999</v>
      </c>
      <c r="N39" s="8">
        <v>5.5460000000000003</v>
      </c>
      <c r="O39" s="8">
        <v>24.509</v>
      </c>
      <c r="P39" s="8">
        <v>10.315</v>
      </c>
      <c r="Z39" s="26"/>
      <c r="AA39" s="26"/>
      <c r="AB39" s="26"/>
      <c r="AC39" s="26"/>
      <c r="AD39" s="26"/>
    </row>
    <row r="40" spans="1:30" ht="15.75" x14ac:dyDescent="0.25">
      <c r="A40" s="4" t="s">
        <v>7</v>
      </c>
      <c r="B40" s="5">
        <v>4</v>
      </c>
      <c r="C40" s="5">
        <v>22.5</v>
      </c>
      <c r="D40" s="5" t="s">
        <v>17</v>
      </c>
      <c r="E40" s="5"/>
      <c r="F40" s="6">
        <v>13.2</v>
      </c>
      <c r="G40" s="6">
        <v>10.7</v>
      </c>
      <c r="H40" s="6">
        <v>7.4</v>
      </c>
      <c r="I40" s="6">
        <v>5.2</v>
      </c>
      <c r="J40" s="6">
        <v>4.2</v>
      </c>
      <c r="K40" s="7"/>
      <c r="L40" s="8">
        <v>2.673</v>
      </c>
      <c r="M40" s="8">
        <v>4.8449999999999998</v>
      </c>
      <c r="N40" s="8">
        <v>8.0760000000000005</v>
      </c>
      <c r="O40" s="8">
        <v>24.949000000000002</v>
      </c>
      <c r="P40" s="8">
        <v>14.482996</v>
      </c>
      <c r="Z40" s="26"/>
      <c r="AA40" s="27"/>
      <c r="AB40" s="27"/>
      <c r="AC40" s="27"/>
      <c r="AD40" s="27"/>
    </row>
    <row r="41" spans="1:30" ht="15.75" x14ac:dyDescent="0.25">
      <c r="A41" s="17" t="s">
        <v>7</v>
      </c>
      <c r="B41" s="5">
        <v>1</v>
      </c>
      <c r="C41" s="5">
        <v>27.1</v>
      </c>
      <c r="D41" s="5" t="s">
        <v>17</v>
      </c>
      <c r="E41" s="5"/>
      <c r="F41" s="5">
        <v>10</v>
      </c>
      <c r="G41" s="5">
        <v>10.5</v>
      </c>
      <c r="H41" s="5">
        <v>7</v>
      </c>
      <c r="I41" s="5">
        <v>4.9000000000000004</v>
      </c>
      <c r="J41" s="5">
        <v>4.5999999999999996</v>
      </c>
      <c r="K41" s="9"/>
      <c r="L41" s="8">
        <v>11.815</v>
      </c>
      <c r="M41" s="8">
        <v>17.827000000000002</v>
      </c>
      <c r="N41" s="8">
        <v>19.402000000000001</v>
      </c>
      <c r="O41" s="8">
        <v>16.003</v>
      </c>
      <c r="P41" s="8">
        <v>23.957000000000001</v>
      </c>
      <c r="Z41" s="26"/>
      <c r="AA41" s="26"/>
      <c r="AB41" s="26"/>
      <c r="AC41" s="26"/>
      <c r="AD41" s="26"/>
    </row>
    <row r="42" spans="1:30" ht="15.75" x14ac:dyDescent="0.25">
      <c r="A42" s="17" t="s">
        <v>10</v>
      </c>
      <c r="B42" s="5" t="s">
        <v>26</v>
      </c>
      <c r="C42" s="5">
        <v>27.8</v>
      </c>
      <c r="D42" s="5" t="s">
        <v>17</v>
      </c>
      <c r="E42" s="5"/>
      <c r="F42" s="5">
        <v>14.3</v>
      </c>
      <c r="G42" s="5">
        <v>11.3</v>
      </c>
      <c r="H42" s="5">
        <v>9.4</v>
      </c>
      <c r="I42" s="6">
        <v>5.6</v>
      </c>
      <c r="J42" s="5">
        <v>5.3</v>
      </c>
      <c r="K42" s="9"/>
      <c r="L42" s="8">
        <v>14.763</v>
      </c>
      <c r="M42" s="8">
        <v>16.988</v>
      </c>
      <c r="N42" s="8">
        <v>14.347</v>
      </c>
      <c r="O42" s="8">
        <v>17.579000000000001</v>
      </c>
      <c r="P42" s="8">
        <v>28.478000000000002</v>
      </c>
      <c r="Z42" s="26"/>
      <c r="AA42" s="26"/>
      <c r="AB42" s="26"/>
      <c r="AC42" s="26"/>
      <c r="AD42" s="26"/>
    </row>
    <row r="43" spans="1:30" x14ac:dyDescent="0.25">
      <c r="A43" s="10" t="s">
        <v>22</v>
      </c>
      <c r="B43" s="11">
        <v>2</v>
      </c>
      <c r="C43" s="11">
        <v>22.1</v>
      </c>
      <c r="D43" s="11" t="s">
        <v>17</v>
      </c>
      <c r="E43" s="11"/>
      <c r="F43" s="11">
        <v>10.3</v>
      </c>
      <c r="G43" s="11">
        <v>8.4</v>
      </c>
      <c r="H43" s="11">
        <v>7.3</v>
      </c>
      <c r="I43" s="11">
        <v>5.6</v>
      </c>
      <c r="J43" s="11">
        <v>4.3</v>
      </c>
      <c r="K43" s="9"/>
      <c r="L43" s="21">
        <v>8.4120000000000008</v>
      </c>
      <c r="M43" s="21">
        <v>16.367000000000001</v>
      </c>
      <c r="N43" s="21">
        <v>21.638000000000002</v>
      </c>
      <c r="O43" s="21">
        <v>30.173999999999999</v>
      </c>
      <c r="P43" s="21">
        <v>34.790999999999997</v>
      </c>
      <c r="Z43" s="26"/>
      <c r="AA43" s="26"/>
      <c r="AB43" s="26"/>
      <c r="AC43" s="26"/>
      <c r="AD43" s="26"/>
    </row>
    <row r="44" spans="1:30" ht="15.75" x14ac:dyDescent="0.25">
      <c r="A44" s="13" t="s">
        <v>14</v>
      </c>
      <c r="B44" s="14"/>
      <c r="C44" s="14"/>
      <c r="D44" s="14"/>
      <c r="E44" s="14"/>
      <c r="F44" s="15">
        <f>AVERAGE(F38:F43)</f>
        <v>15</v>
      </c>
      <c r="G44" s="15">
        <f t="shared" ref="G44:J44" si="14">AVERAGE(G38:G43)</f>
        <v>13.64</v>
      </c>
      <c r="H44" s="15">
        <f t="shared" si="14"/>
        <v>10.399999999999999</v>
      </c>
      <c r="I44" s="15">
        <f t="shared" si="14"/>
        <v>6.5</v>
      </c>
      <c r="J44" s="15">
        <f t="shared" si="14"/>
        <v>5.42</v>
      </c>
      <c r="K44" s="14"/>
      <c r="L44" s="15">
        <f>AVERAGE(L38:L43)</f>
        <v>8.3827999999999996</v>
      </c>
      <c r="M44" s="15">
        <f t="shared" ref="M44:P44" si="15">AVERAGE(M38:M43)</f>
        <v>12.4862</v>
      </c>
      <c r="N44" s="15">
        <f t="shared" si="15"/>
        <v>13.8018</v>
      </c>
      <c r="O44" s="15">
        <f t="shared" si="15"/>
        <v>22.642800000000001</v>
      </c>
      <c r="P44" s="15">
        <f t="shared" si="15"/>
        <v>22.404799199999999</v>
      </c>
      <c r="Z44" s="26"/>
      <c r="AA44" s="26"/>
      <c r="AB44" s="26"/>
      <c r="AC44" s="26"/>
      <c r="AD44" s="26"/>
    </row>
    <row r="45" spans="1:30" x14ac:dyDescent="0.25">
      <c r="A45" s="16" t="s">
        <v>15</v>
      </c>
      <c r="F45" s="9">
        <f>STDEV(F38:F43)/SQRT(F46)</f>
        <v>3.1595885808123807</v>
      </c>
      <c r="G45" s="9">
        <f t="shared" ref="G45:J45" si="16">STDEV(G38:G43)/SQRT(G46)</f>
        <v>3.4498695627516107</v>
      </c>
      <c r="H45" s="9">
        <f t="shared" si="16"/>
        <v>2.6591351977663722</v>
      </c>
      <c r="I45" s="9">
        <f t="shared" si="16"/>
        <v>1.1823705003085956</v>
      </c>
      <c r="J45" s="9">
        <f t="shared" si="16"/>
        <v>0.84225886756982227</v>
      </c>
      <c r="K45" s="9"/>
      <c r="L45" s="9">
        <f>STDEV(L38:L43)/SQRT(L46)</f>
        <v>2.26010385602078</v>
      </c>
      <c r="M45" s="9">
        <f t="shared" ref="M45:P45" si="17">STDEV(M38:M43)/SQRT(M46)</f>
        <v>2.8216311842620407</v>
      </c>
      <c r="N45" s="9">
        <f t="shared" si="17"/>
        <v>3.1145507926505225</v>
      </c>
      <c r="O45" s="9">
        <f t="shared" si="17"/>
        <v>2.6004735030374779</v>
      </c>
      <c r="P45" s="9">
        <f t="shared" si="17"/>
        <v>4.4812346299564192</v>
      </c>
      <c r="Z45" s="26"/>
      <c r="AA45" s="26"/>
      <c r="AB45" s="26"/>
      <c r="AC45" s="26"/>
      <c r="AD45" s="26"/>
    </row>
    <row r="46" spans="1:30" ht="15.75" x14ac:dyDescent="0.25">
      <c r="A46" s="16" t="s">
        <v>16</v>
      </c>
      <c r="F46">
        <f>COUNT(F38:F43)</f>
        <v>5</v>
      </c>
      <c r="G46">
        <f t="shared" ref="G46:J46" si="18">COUNT(G38:G43)</f>
        <v>5</v>
      </c>
      <c r="H46">
        <f t="shared" si="18"/>
        <v>5</v>
      </c>
      <c r="I46">
        <f t="shared" si="18"/>
        <v>5</v>
      </c>
      <c r="J46">
        <f t="shared" si="18"/>
        <v>5</v>
      </c>
      <c r="L46">
        <f>COUNT(L38:L43)</f>
        <v>5</v>
      </c>
      <c r="M46">
        <f t="shared" ref="M46:P46" si="19">COUNT(M38:M43)</f>
        <v>5</v>
      </c>
      <c r="N46">
        <f t="shared" si="19"/>
        <v>5</v>
      </c>
      <c r="O46">
        <f t="shared" si="19"/>
        <v>5</v>
      </c>
      <c r="P46">
        <f t="shared" si="19"/>
        <v>5</v>
      </c>
      <c r="Z46" s="26"/>
      <c r="AA46" s="26"/>
      <c r="AB46" s="31"/>
      <c r="AC46" s="31"/>
      <c r="AD46" s="31"/>
    </row>
    <row r="47" spans="1:30" x14ac:dyDescent="0.25">
      <c r="A47" s="19" t="s">
        <v>24</v>
      </c>
    </row>
    <row r="48" spans="1:30" x14ac:dyDescent="0.25">
      <c r="A48" s="19" t="s">
        <v>27</v>
      </c>
      <c r="F48">
        <f>TTEST(F39:F43,F26:F33,2,2)</f>
        <v>8.0505462481800766E-2</v>
      </c>
      <c r="G48">
        <f t="shared" ref="G48:J48" si="20">TTEST(G39:G43,G26:G33,2,2)</f>
        <v>0.12639417955369864</v>
      </c>
      <c r="H48">
        <f t="shared" si="20"/>
        <v>0.19095839060856334</v>
      </c>
      <c r="I48">
        <f t="shared" si="20"/>
        <v>0.18317173139352355</v>
      </c>
      <c r="J48">
        <f t="shared" si="20"/>
        <v>0.165613380951497</v>
      </c>
      <c r="L48">
        <f>TTEST(L39:L43,L26:L33,2,2)</f>
        <v>0.77034295599310143</v>
      </c>
      <c r="M48" s="25">
        <f t="shared" ref="M48:P48" si="21">TTEST(M39:M43,M26:M33,2,2)</f>
        <v>3.1765391337210652E-2</v>
      </c>
      <c r="N48" s="25">
        <f t="shared" si="21"/>
        <v>2.2766354740566982E-2</v>
      </c>
      <c r="O48" s="25">
        <f t="shared" si="21"/>
        <v>1.0175427032867073E-2</v>
      </c>
      <c r="P48" s="25">
        <f t="shared" si="21"/>
        <v>3.9855813788894384E-2</v>
      </c>
    </row>
  </sheetData>
  <mergeCells count="2">
    <mergeCell ref="F1:G1"/>
    <mergeCell ref="L1:N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"/>
  <sheetViews>
    <sheetView zoomScale="55" zoomScaleNormal="55" workbookViewId="0">
      <selection activeCell="AE10" sqref="AE10"/>
    </sheetView>
  </sheetViews>
  <sheetFormatPr defaultRowHeight="15" x14ac:dyDescent="0.25"/>
  <cols>
    <col min="1" max="1" width="13.5703125" bestFit="1" customWidth="1"/>
    <col min="29" max="29" width="30.85546875" bestFit="1" customWidth="1"/>
  </cols>
  <sheetData>
    <row r="1" spans="1:39" ht="15.75" x14ac:dyDescent="0.25">
      <c r="A1" s="34" t="s">
        <v>20</v>
      </c>
      <c r="B1" s="34"/>
      <c r="C1" s="34"/>
      <c r="D1" s="34"/>
      <c r="E1" s="34"/>
      <c r="F1" s="34"/>
      <c r="G1" s="34" t="s">
        <v>3</v>
      </c>
      <c r="H1" s="34"/>
      <c r="I1" s="35"/>
      <c r="J1" s="35"/>
      <c r="K1" s="35"/>
      <c r="L1" s="35"/>
      <c r="M1" s="35"/>
      <c r="N1" s="35" t="s">
        <v>21</v>
      </c>
      <c r="O1" s="34"/>
      <c r="P1" s="35"/>
      <c r="Q1" s="35"/>
      <c r="R1" s="35"/>
      <c r="S1" s="34"/>
      <c r="T1" s="35" t="s">
        <v>56</v>
      </c>
      <c r="U1" s="34"/>
      <c r="V1" s="34"/>
      <c r="W1" s="34"/>
      <c r="X1" s="34"/>
      <c r="Y1" s="34"/>
      <c r="Z1" s="72" t="s">
        <v>65</v>
      </c>
      <c r="AA1" s="72"/>
      <c r="AB1" s="34"/>
      <c r="AC1" s="34"/>
      <c r="AD1" s="34"/>
      <c r="AE1" s="34" t="s">
        <v>68</v>
      </c>
    </row>
    <row r="2" spans="1:39" ht="15.75" x14ac:dyDescent="0.25">
      <c r="A2" s="34"/>
      <c r="B2" s="34"/>
      <c r="C2" s="34"/>
      <c r="D2" t="s">
        <v>63</v>
      </c>
      <c r="E2" t="s">
        <v>64</v>
      </c>
      <c r="G2" t="s">
        <v>64</v>
      </c>
      <c r="H2" s="34"/>
      <c r="I2" s="35"/>
      <c r="J2" s="35"/>
      <c r="K2" s="35"/>
      <c r="L2" s="35"/>
      <c r="M2" s="35"/>
      <c r="N2" s="35"/>
      <c r="O2" s="34"/>
      <c r="P2" s="35"/>
      <c r="Q2" s="35"/>
      <c r="R2" s="35"/>
      <c r="S2" s="34"/>
      <c r="T2" s="35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1:39" x14ac:dyDescent="0.25">
      <c r="B3" t="s">
        <v>57</v>
      </c>
      <c r="C3" t="s">
        <v>1</v>
      </c>
      <c r="D3" t="s">
        <v>8</v>
      </c>
      <c r="E3">
        <v>-15</v>
      </c>
      <c r="F3">
        <v>0</v>
      </c>
      <c r="G3">
        <v>15</v>
      </c>
      <c r="H3">
        <v>30</v>
      </c>
      <c r="I3">
        <v>45</v>
      </c>
      <c r="J3">
        <v>60</v>
      </c>
      <c r="K3">
        <v>75</v>
      </c>
      <c r="L3">
        <v>90</v>
      </c>
      <c r="N3">
        <v>0</v>
      </c>
      <c r="O3">
        <v>30</v>
      </c>
      <c r="P3">
        <v>60</v>
      </c>
      <c r="Q3">
        <v>75</v>
      </c>
      <c r="R3">
        <v>90</v>
      </c>
      <c r="S3" s="37"/>
      <c r="T3">
        <v>0</v>
      </c>
      <c r="U3">
        <v>30</v>
      </c>
      <c r="V3">
        <v>60</v>
      </c>
      <c r="W3">
        <v>75</v>
      </c>
      <c r="X3">
        <v>90</v>
      </c>
      <c r="Y3" s="37"/>
      <c r="Z3">
        <v>0</v>
      </c>
      <c r="AA3">
        <v>30</v>
      </c>
      <c r="AB3">
        <v>60</v>
      </c>
      <c r="AC3">
        <v>75</v>
      </c>
      <c r="AD3">
        <v>90</v>
      </c>
    </row>
    <row r="4" spans="1:39" ht="15.75" x14ac:dyDescent="0.25">
      <c r="A4" s="46" t="s">
        <v>58</v>
      </c>
      <c r="B4" s="47" t="s">
        <v>59</v>
      </c>
      <c r="C4" s="48">
        <v>28</v>
      </c>
      <c r="D4" s="48" t="s">
        <v>8</v>
      </c>
      <c r="E4" s="49">
        <v>24.3</v>
      </c>
      <c r="F4" s="49">
        <v>23.9</v>
      </c>
      <c r="G4" s="49">
        <v>19.2</v>
      </c>
      <c r="H4" s="49">
        <v>13.5</v>
      </c>
      <c r="I4" s="49">
        <v>8.5</v>
      </c>
      <c r="J4" s="49">
        <v>7.1</v>
      </c>
      <c r="K4" s="49">
        <v>5.9</v>
      </c>
      <c r="L4" s="48">
        <v>6</v>
      </c>
      <c r="M4" s="48"/>
      <c r="N4" s="54">
        <v>9.9480000000000004</v>
      </c>
      <c r="O4" s="54">
        <v>6.4969999999999999</v>
      </c>
      <c r="P4" s="54">
        <v>14.265000000000001</v>
      </c>
      <c r="Q4" s="55">
        <v>24.56</v>
      </c>
      <c r="R4" s="54">
        <v>6.09</v>
      </c>
      <c r="S4" s="37"/>
      <c r="T4" s="36">
        <f t="shared" ref="T4:W7" si="0">15*(N4+O4)/2</f>
        <v>123.33750000000001</v>
      </c>
      <c r="U4" s="36">
        <f t="shared" si="0"/>
        <v>155.715</v>
      </c>
      <c r="V4" s="36">
        <f t="shared" si="0"/>
        <v>291.1875</v>
      </c>
      <c r="W4" s="36">
        <f t="shared" si="0"/>
        <v>229.875</v>
      </c>
      <c r="X4" s="38">
        <f t="shared" ref="X4:X7" si="1">SUM(T4:W4)</f>
        <v>800.11500000000001</v>
      </c>
      <c r="Y4" s="37"/>
      <c r="Z4" s="36">
        <f>N4-N4</f>
        <v>0</v>
      </c>
      <c r="AA4" s="36">
        <f>O4-N4</f>
        <v>-3.4510000000000005</v>
      </c>
      <c r="AB4" s="36">
        <f t="shared" ref="AB4:AB6" si="2">P4-N4</f>
        <v>4.3170000000000002</v>
      </c>
      <c r="AC4" s="36">
        <f t="shared" ref="AC4:AC6" si="3">Q4-N4</f>
        <v>14.611999999999998</v>
      </c>
      <c r="AD4" s="36">
        <f>R4-N4</f>
        <v>-3.8580000000000005</v>
      </c>
      <c r="AE4" s="28">
        <v>310</v>
      </c>
    </row>
    <row r="5" spans="1:39" ht="15.75" x14ac:dyDescent="0.25">
      <c r="A5" s="46" t="s">
        <v>58</v>
      </c>
      <c r="B5" s="47" t="s">
        <v>60</v>
      </c>
      <c r="C5" s="48">
        <v>34</v>
      </c>
      <c r="D5" s="48" t="s">
        <v>8</v>
      </c>
      <c r="E5" s="49">
        <v>22.2</v>
      </c>
      <c r="F5" s="49">
        <v>19.600000000000001</v>
      </c>
      <c r="G5" s="49">
        <v>13.7</v>
      </c>
      <c r="H5" s="49">
        <v>9.9</v>
      </c>
      <c r="I5" s="49">
        <v>8.1999999999999993</v>
      </c>
      <c r="J5" s="48">
        <v>7.1</v>
      </c>
      <c r="K5" s="48">
        <v>6.2</v>
      </c>
      <c r="L5" s="48">
        <v>5.5</v>
      </c>
      <c r="M5" s="48"/>
      <c r="N5" s="54">
        <v>12.85</v>
      </c>
      <c r="O5" s="54">
        <v>13.523</v>
      </c>
      <c r="P5" s="54">
        <v>15.010999999999999</v>
      </c>
      <c r="Q5" s="54">
        <v>13.702999999999999</v>
      </c>
      <c r="R5" s="54">
        <v>12.231</v>
      </c>
      <c r="S5" s="37"/>
      <c r="T5" s="36">
        <f t="shared" si="0"/>
        <v>197.79749999999999</v>
      </c>
      <c r="U5" s="36">
        <f t="shared" si="0"/>
        <v>214.005</v>
      </c>
      <c r="V5" s="36">
        <f t="shared" si="0"/>
        <v>215.35499999999999</v>
      </c>
      <c r="W5" s="36">
        <f t="shared" si="0"/>
        <v>194.505</v>
      </c>
      <c r="X5" s="38">
        <f t="shared" si="1"/>
        <v>821.66250000000002</v>
      </c>
      <c r="Y5" s="37"/>
      <c r="Z5" s="36">
        <f t="shared" ref="Z5:Z6" si="4">N5-N5</f>
        <v>0</v>
      </c>
      <c r="AA5" s="36">
        <f t="shared" ref="AA5:AA6" si="5">O5-N5</f>
        <v>0.67300000000000004</v>
      </c>
      <c r="AB5" s="36">
        <f t="shared" si="2"/>
        <v>2.1609999999999996</v>
      </c>
      <c r="AC5" s="36">
        <f t="shared" si="3"/>
        <v>0.85299999999999976</v>
      </c>
      <c r="AD5" s="36">
        <f>R5-N5</f>
        <v>-0.61899999999999977</v>
      </c>
      <c r="AE5" s="28">
        <v>35</v>
      </c>
    </row>
    <row r="6" spans="1:39" ht="15.75" x14ac:dyDescent="0.25">
      <c r="A6" s="50" t="s">
        <v>61</v>
      </c>
      <c r="B6" s="51"/>
      <c r="C6" s="52"/>
      <c r="D6" s="52" t="s">
        <v>62</v>
      </c>
      <c r="E6" s="53">
        <v>12.8</v>
      </c>
      <c r="F6" s="53">
        <v>12.9</v>
      </c>
      <c r="G6" s="53">
        <v>8.4</v>
      </c>
      <c r="H6" s="53">
        <v>6.7</v>
      </c>
      <c r="I6" s="53">
        <v>5.2</v>
      </c>
      <c r="J6" s="52">
        <v>4.4000000000000004</v>
      </c>
      <c r="K6" s="52">
        <v>4.5999999999999996</v>
      </c>
      <c r="L6" s="52">
        <v>2.9</v>
      </c>
      <c r="M6" s="52"/>
      <c r="N6" s="56">
        <v>4.9551970000000001</v>
      </c>
      <c r="O6" s="56">
        <v>5.5374309999999998</v>
      </c>
      <c r="P6" s="56">
        <v>2.2210839999999998</v>
      </c>
      <c r="Q6" s="56">
        <v>2.5381140000000002</v>
      </c>
      <c r="R6" s="56"/>
      <c r="S6" s="37"/>
      <c r="T6" s="36">
        <f t="shared" si="0"/>
        <v>78.694710000000001</v>
      </c>
      <c r="U6" s="36">
        <f t="shared" si="0"/>
        <v>58.188862499999992</v>
      </c>
      <c r="V6" s="36">
        <f t="shared" si="0"/>
        <v>35.693984999999998</v>
      </c>
      <c r="W6" s="36">
        <f t="shared" si="0"/>
        <v>19.035855000000002</v>
      </c>
      <c r="X6" s="38">
        <f t="shared" si="1"/>
        <v>191.61341249999998</v>
      </c>
      <c r="Y6" s="37"/>
      <c r="Z6" s="36">
        <f t="shared" si="4"/>
        <v>0</v>
      </c>
      <c r="AA6" s="36">
        <f t="shared" si="5"/>
        <v>0.5822339999999997</v>
      </c>
      <c r="AB6" s="36">
        <f t="shared" si="2"/>
        <v>-2.7341130000000002</v>
      </c>
      <c r="AC6" s="36">
        <f t="shared" si="3"/>
        <v>-2.4170829999999999</v>
      </c>
      <c r="AD6" s="36"/>
      <c r="AE6" s="28">
        <v>-97</v>
      </c>
    </row>
    <row r="7" spans="1:39" s="25" customFormat="1" ht="15.75" x14ac:dyDescent="0.25">
      <c r="A7" s="57" t="s">
        <v>66</v>
      </c>
      <c r="B7" s="58" t="s">
        <v>67</v>
      </c>
      <c r="C7" s="30">
        <v>32.5</v>
      </c>
      <c r="D7" s="30" t="s">
        <v>8</v>
      </c>
      <c r="E7" s="59"/>
      <c r="F7" s="59">
        <v>30.4</v>
      </c>
      <c r="G7" s="59">
        <v>26.8</v>
      </c>
      <c r="H7" s="59">
        <v>23.9</v>
      </c>
      <c r="I7" s="59">
        <v>22</v>
      </c>
      <c r="J7" s="59">
        <v>18.899999999999999</v>
      </c>
      <c r="K7" s="30">
        <v>16.399999999999999</v>
      </c>
      <c r="L7" s="30">
        <v>19.399999999999999</v>
      </c>
      <c r="N7" s="30">
        <v>9.8813233792000013</v>
      </c>
      <c r="O7" s="30">
        <v>8.9952164032000024</v>
      </c>
      <c r="P7" s="30">
        <v>8.552620748799999</v>
      </c>
      <c r="Q7" s="30">
        <v>11.694249359800001</v>
      </c>
      <c r="R7" s="30">
        <v>18.472530542200005</v>
      </c>
      <c r="T7" s="60">
        <f t="shared" si="0"/>
        <v>141.57404836800001</v>
      </c>
      <c r="U7" s="60">
        <f t="shared" si="0"/>
        <v>131.60877864</v>
      </c>
      <c r="V7" s="60">
        <f t="shared" si="0"/>
        <v>151.85152581450001</v>
      </c>
      <c r="W7" s="60">
        <f t="shared" si="0"/>
        <v>226.25084926500003</v>
      </c>
      <c r="X7" s="61">
        <f t="shared" si="1"/>
        <v>651.28520208750001</v>
      </c>
      <c r="Z7" s="60">
        <f t="shared" ref="Z7" si="6">N7-N7</f>
        <v>0</v>
      </c>
      <c r="AA7" s="60">
        <f t="shared" ref="AA7" si="7">O7-N7</f>
        <v>-0.88610697599999888</v>
      </c>
      <c r="AB7" s="60">
        <f t="shared" ref="AB7" si="8">P7-N7</f>
        <v>-1.3287026304000022</v>
      </c>
      <c r="AC7" s="60">
        <f t="shared" ref="AC7:AD7" si="9">Q7-N7</f>
        <v>1.8129259805999993</v>
      </c>
      <c r="AD7" s="60">
        <f t="shared" si="9"/>
        <v>9.4773141390000024</v>
      </c>
      <c r="AE7" s="28">
        <v>30</v>
      </c>
      <c r="AJ7" s="28"/>
      <c r="AK7" s="28"/>
      <c r="AL7" s="28"/>
      <c r="AM7" s="28"/>
    </row>
    <row r="8" spans="1:39" x14ac:dyDescent="0.25">
      <c r="A8" s="39"/>
      <c r="B8" s="40"/>
      <c r="C8" s="40"/>
      <c r="D8" s="40"/>
      <c r="E8" s="40"/>
      <c r="F8" s="40"/>
      <c r="G8" s="41"/>
      <c r="H8" s="41"/>
      <c r="I8" s="41"/>
      <c r="J8" s="41"/>
      <c r="K8" s="41"/>
      <c r="L8" s="36"/>
      <c r="M8" s="36"/>
      <c r="N8" s="41"/>
      <c r="O8" s="41"/>
      <c r="P8" s="41"/>
      <c r="Q8" s="41"/>
      <c r="R8" s="41"/>
      <c r="S8" s="37"/>
      <c r="T8" s="36"/>
      <c r="U8" s="36"/>
      <c r="V8" s="36"/>
      <c r="W8" s="36"/>
      <c r="X8" s="38"/>
      <c r="Y8" s="37"/>
      <c r="Z8" s="36"/>
      <c r="AA8" s="36"/>
      <c r="AB8" s="36"/>
      <c r="AC8" s="36"/>
      <c r="AD8" s="36"/>
    </row>
    <row r="9" spans="1:39" ht="15.75" x14ac:dyDescent="0.25">
      <c r="A9" s="42" t="s">
        <v>14</v>
      </c>
      <c r="B9" s="43"/>
      <c r="C9" s="43"/>
      <c r="D9" s="43"/>
      <c r="E9" s="44">
        <f>AVERAGE(E4:E8)</f>
        <v>19.766666666666666</v>
      </c>
      <c r="F9" s="44">
        <f t="shared" ref="F9:L9" si="10">AVERAGE(F4:F8)</f>
        <v>21.7</v>
      </c>
      <c r="G9" s="44">
        <f t="shared" si="10"/>
        <v>17.024999999999999</v>
      </c>
      <c r="H9" s="44">
        <f t="shared" si="10"/>
        <v>13.5</v>
      </c>
      <c r="I9" s="44">
        <f t="shared" si="10"/>
        <v>10.975</v>
      </c>
      <c r="J9" s="44">
        <f t="shared" si="10"/>
        <v>9.375</v>
      </c>
      <c r="K9" s="44">
        <f t="shared" si="10"/>
        <v>8.2750000000000004</v>
      </c>
      <c r="L9" s="44">
        <f t="shared" si="10"/>
        <v>8.4499999999999993</v>
      </c>
      <c r="M9" s="44"/>
      <c r="N9" s="44">
        <f>AVERAGE(N4:N8)</f>
        <v>9.4086300947999995</v>
      </c>
      <c r="O9" s="44">
        <f t="shared" ref="O9:R9" si="11">AVERAGE(O4:O8)</f>
        <v>8.6381618508000013</v>
      </c>
      <c r="P9" s="44">
        <f t="shared" si="11"/>
        <v>10.012426187199999</v>
      </c>
      <c r="Q9" s="44">
        <f t="shared" si="11"/>
        <v>13.123840839949999</v>
      </c>
      <c r="R9" s="44">
        <f t="shared" si="11"/>
        <v>12.264510180733334</v>
      </c>
      <c r="S9" s="43"/>
      <c r="T9" s="44">
        <f>AVERAGE(T4:T8)</f>
        <v>135.350939592</v>
      </c>
      <c r="U9" s="44">
        <f t="shared" ref="U9" si="12">AVERAGE(U4:U8)</f>
        <v>139.87941028500001</v>
      </c>
      <c r="V9" s="44">
        <f t="shared" ref="V9" si="13">AVERAGE(V4:V8)</f>
        <v>173.52200270362499</v>
      </c>
      <c r="W9" s="44">
        <f t="shared" ref="W9" si="14">AVERAGE(W4:W8)</f>
        <v>167.41667606625001</v>
      </c>
      <c r="X9" s="44">
        <f t="shared" ref="X9" si="15">AVERAGE(X4:X8)</f>
        <v>616.16902864687495</v>
      </c>
      <c r="Y9" s="43"/>
      <c r="Z9" s="44">
        <f>AVERAGE(Z4:Z8)</f>
        <v>0</v>
      </c>
      <c r="AA9" s="44">
        <f t="shared" ref="AA9" si="16">AVERAGE(AA4:AA8)</f>
        <v>-0.77046824399999991</v>
      </c>
      <c r="AB9" s="44">
        <f t="shared" ref="AB9" si="17">AVERAGE(AB4:AB8)</f>
        <v>0.60379609239999932</v>
      </c>
      <c r="AC9" s="44">
        <f t="shared" ref="AC9" si="18">AVERAGE(AC4:AC8)</f>
        <v>3.7152107451499994</v>
      </c>
      <c r="AD9" s="44">
        <f t="shared" ref="AD9" si="19">AVERAGE(AD4:AD8)</f>
        <v>1.6667713796666674</v>
      </c>
      <c r="AE9" s="44">
        <f t="shared" ref="AE9" si="20">AVERAGE(AE4:AE8)</f>
        <v>69.5</v>
      </c>
    </row>
    <row r="10" spans="1:39" x14ac:dyDescent="0.25">
      <c r="A10" s="45" t="s">
        <v>15</v>
      </c>
      <c r="B10" s="37"/>
      <c r="C10" s="37"/>
      <c r="D10" s="37"/>
      <c r="E10" s="37">
        <f>STDEV(E4:E8)/SQRT(COUNT(E4:E8))</f>
        <v>3.5356910372812766</v>
      </c>
      <c r="F10" s="37">
        <f t="shared" ref="F10:L10" si="21">STDEV(F4:F8)/SQRT(COUNT(F4:F8))</f>
        <v>3.6785413775933899</v>
      </c>
      <c r="G10" s="37">
        <f t="shared" si="21"/>
        <v>3.9341189187245806</v>
      </c>
      <c r="H10" s="37">
        <f t="shared" si="21"/>
        <v>3.7345236197762439</v>
      </c>
      <c r="I10" s="37">
        <f t="shared" si="21"/>
        <v>3.7497499916661114</v>
      </c>
      <c r="J10" s="37">
        <f t="shared" si="21"/>
        <v>3.2381514788533279</v>
      </c>
      <c r="K10" s="37">
        <f t="shared" si="21"/>
        <v>2.7304990386374426</v>
      </c>
      <c r="L10" s="37">
        <f t="shared" si="21"/>
        <v>3.7127034175472016</v>
      </c>
      <c r="M10" s="37"/>
      <c r="N10" s="37">
        <f>STDEV(N4:N8)/SQRT(COUNT(N4:N8))</f>
        <v>1.6378454340491704</v>
      </c>
      <c r="O10" s="37">
        <f t="shared" ref="O10:R10" si="22">STDEV(O4:O8)/SQRT(COUNT(O4:O8))</f>
        <v>1.7839151133040054</v>
      </c>
      <c r="P10" s="37">
        <f t="shared" si="22"/>
        <v>2.9707766828354694</v>
      </c>
      <c r="Q10" s="37">
        <f t="shared" si="22"/>
        <v>4.5205319211056407</v>
      </c>
      <c r="R10" s="37">
        <f t="shared" si="22"/>
        <v>3.5745679392195351</v>
      </c>
      <c r="S10" s="36"/>
      <c r="T10" s="37">
        <f>STDEV(T4:T8)/SQRT(COUNT(T4:T8))</f>
        <v>24.651827302183168</v>
      </c>
      <c r="U10" s="37">
        <f t="shared" ref="U10:X10" si="23">STDEV(U4:U8)/SQRT(COUNT(U4:U8))</f>
        <v>32.258226208517954</v>
      </c>
      <c r="V10" s="37">
        <f t="shared" si="23"/>
        <v>54.053477339201343</v>
      </c>
      <c r="W10" s="37">
        <f t="shared" si="23"/>
        <v>50.094200860668508</v>
      </c>
      <c r="X10" s="37">
        <f t="shared" si="23"/>
        <v>146.49923321322859</v>
      </c>
      <c r="Y10" s="37"/>
      <c r="Z10" s="37">
        <f>STDEV(Z4:Z8)/SQRT(COUNT(Z4:Z8))</f>
        <v>0</v>
      </c>
      <c r="AA10" s="37">
        <f t="shared" ref="AA10:AD10" si="24">STDEV(AA4:AA8)/SQRT(COUNT(AA4:AA8))</f>
        <v>0.96229009588334347</v>
      </c>
      <c r="AB10" s="37">
        <f t="shared" si="24"/>
        <v>1.6095795437528306</v>
      </c>
      <c r="AC10" s="37">
        <f t="shared" si="24"/>
        <v>3.7433939626639994</v>
      </c>
      <c r="AD10" s="37">
        <f t="shared" si="24"/>
        <v>4.0156449833341759</v>
      </c>
      <c r="AE10" s="37">
        <f t="shared" ref="AE10" si="25">STDEV(AE4:AE8)/SQRT(COUNT(AE4:AE8))</f>
        <v>85.787042533628977</v>
      </c>
    </row>
  </sheetData>
  <mergeCells count="1">
    <mergeCell ref="Z1:AA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opLeftCell="A4" zoomScale="70" zoomScaleNormal="70" workbookViewId="0">
      <selection activeCell="N56" sqref="N56"/>
    </sheetView>
  </sheetViews>
  <sheetFormatPr defaultRowHeight="15" x14ac:dyDescent="0.25"/>
  <cols>
    <col min="11" max="11" width="20.5703125" bestFit="1" customWidth="1"/>
    <col min="12" max="13" width="19" bestFit="1" customWidth="1"/>
    <col min="14" max="14" width="19.42578125" bestFit="1" customWidth="1"/>
    <col min="15" max="15" width="20.42578125" bestFit="1" customWidth="1"/>
    <col min="16" max="16" width="20" bestFit="1" customWidth="1"/>
  </cols>
  <sheetData>
    <row r="1" spans="1:9" x14ac:dyDescent="0.25">
      <c r="A1" s="69" t="s">
        <v>55</v>
      </c>
      <c r="B1" s="69"/>
      <c r="C1" s="69"/>
      <c r="D1" s="69"/>
      <c r="E1" s="69"/>
      <c r="F1" s="69"/>
      <c r="G1" s="69"/>
      <c r="H1" s="69"/>
    </row>
    <row r="2" spans="1:9" x14ac:dyDescent="0.25">
      <c r="A2" s="68" t="s">
        <v>35</v>
      </c>
      <c r="B2" s="68"/>
      <c r="C2" s="68" t="s">
        <v>36</v>
      </c>
      <c r="D2" s="68"/>
      <c r="E2" s="68" t="s">
        <v>37</v>
      </c>
      <c r="F2" s="68"/>
      <c r="G2" s="68" t="s">
        <v>38</v>
      </c>
      <c r="H2" s="68"/>
    </row>
    <row r="3" spans="1:9" x14ac:dyDescent="0.25">
      <c r="A3" s="64" t="s">
        <v>39</v>
      </c>
      <c r="B3" s="64" t="s">
        <v>40</v>
      </c>
      <c r="C3" s="64" t="s">
        <v>39</v>
      </c>
      <c r="D3" s="64" t="s">
        <v>40</v>
      </c>
      <c r="E3" s="64" t="s">
        <v>39</v>
      </c>
      <c r="F3" s="64" t="s">
        <v>40</v>
      </c>
      <c r="G3" s="64" t="s">
        <v>39</v>
      </c>
      <c r="H3" s="64" t="s">
        <v>40</v>
      </c>
      <c r="I3" s="63"/>
    </row>
    <row r="4" spans="1:9" x14ac:dyDescent="0.25">
      <c r="A4" s="65">
        <v>7.5</v>
      </c>
      <c r="B4" s="65">
        <v>4.5</v>
      </c>
      <c r="C4" s="65">
        <v>9.1999999999999993</v>
      </c>
      <c r="D4" s="65">
        <v>3.9</v>
      </c>
      <c r="E4" s="62">
        <v>17.600000000000001</v>
      </c>
      <c r="F4" s="62">
        <v>2.0329999999999999</v>
      </c>
      <c r="G4" s="62">
        <v>27.2</v>
      </c>
      <c r="H4" s="62">
        <v>4.2510000000000003</v>
      </c>
      <c r="I4" s="63"/>
    </row>
    <row r="5" spans="1:9" x14ac:dyDescent="0.25">
      <c r="A5" s="65">
        <v>8.1</v>
      </c>
      <c r="B5" s="65">
        <v>5.5</v>
      </c>
      <c r="C5" s="65">
        <v>9.5</v>
      </c>
      <c r="D5" s="65">
        <v>12.2</v>
      </c>
      <c r="E5" s="62">
        <v>13.7</v>
      </c>
      <c r="F5" s="62">
        <v>2.4612500000000002</v>
      </c>
      <c r="G5" s="62">
        <v>27.3</v>
      </c>
      <c r="H5" s="62">
        <v>6.4039999999999999</v>
      </c>
      <c r="I5" s="63"/>
    </row>
    <row r="6" spans="1:9" x14ac:dyDescent="0.25">
      <c r="A6" s="65">
        <v>5.6</v>
      </c>
      <c r="B6" s="65">
        <v>27.3</v>
      </c>
      <c r="C6" s="65">
        <v>6.5</v>
      </c>
      <c r="D6" s="65">
        <v>7.9</v>
      </c>
      <c r="E6" s="62">
        <v>9.5</v>
      </c>
      <c r="F6" s="62">
        <v>2.226</v>
      </c>
      <c r="G6" s="62">
        <v>20.9</v>
      </c>
      <c r="H6" s="62">
        <v>5.5460000000000003</v>
      </c>
      <c r="I6" s="63"/>
    </row>
    <row r="7" spans="1:9" x14ac:dyDescent="0.25">
      <c r="A7" s="65">
        <v>4.2</v>
      </c>
      <c r="B7" s="65">
        <v>30.7</v>
      </c>
      <c r="C7" s="65">
        <v>6.1</v>
      </c>
      <c r="D7" s="65">
        <v>9.1</v>
      </c>
      <c r="E7" s="62">
        <v>6.9</v>
      </c>
      <c r="F7" s="62">
        <v>5.9116499999999998</v>
      </c>
      <c r="G7" s="62">
        <v>11.2</v>
      </c>
      <c r="H7" s="62">
        <v>24.509</v>
      </c>
      <c r="I7" s="63"/>
    </row>
    <row r="8" spans="1:9" x14ac:dyDescent="0.25">
      <c r="A8" s="65">
        <v>3.6</v>
      </c>
      <c r="B8" s="65">
        <v>26.4</v>
      </c>
      <c r="C8" s="65">
        <v>4.8</v>
      </c>
      <c r="D8" s="65">
        <v>6.7</v>
      </c>
      <c r="E8" s="62">
        <v>5.0999999999999996</v>
      </c>
      <c r="F8" s="62">
        <v>18.867999999999999</v>
      </c>
      <c r="G8" s="62">
        <v>8.6999999999999993</v>
      </c>
      <c r="H8" s="62">
        <v>10.315</v>
      </c>
      <c r="I8" s="63"/>
    </row>
    <row r="9" spans="1:9" x14ac:dyDescent="0.25">
      <c r="A9" s="65">
        <v>5.6</v>
      </c>
      <c r="B9" s="65">
        <v>4.5999999999999996</v>
      </c>
      <c r="C9" s="65">
        <v>6.2</v>
      </c>
      <c r="D9" s="65">
        <v>10.199999999999999</v>
      </c>
      <c r="E9" s="62">
        <v>24.7</v>
      </c>
      <c r="F9" s="62">
        <v>14.385999999999999</v>
      </c>
      <c r="G9" s="62">
        <v>13.2</v>
      </c>
      <c r="H9" s="62">
        <v>2.673</v>
      </c>
      <c r="I9" s="63"/>
    </row>
    <row r="10" spans="1:9" x14ac:dyDescent="0.25">
      <c r="A10" s="65">
        <v>4.7</v>
      </c>
      <c r="B10" s="65">
        <v>3.9</v>
      </c>
      <c r="C10" s="65">
        <v>6.6</v>
      </c>
      <c r="D10" s="65">
        <v>12.1</v>
      </c>
      <c r="E10" s="62">
        <v>24.5</v>
      </c>
      <c r="F10" s="62">
        <v>5.9931299999999998</v>
      </c>
      <c r="G10" s="62">
        <v>10.7</v>
      </c>
      <c r="H10" s="62">
        <v>4.8449999999999998</v>
      </c>
      <c r="I10" s="63"/>
    </row>
    <row r="11" spans="1:9" x14ac:dyDescent="0.25">
      <c r="A11" s="65">
        <v>3.9</v>
      </c>
      <c r="B11" s="65">
        <v>13.9</v>
      </c>
      <c r="C11" s="65">
        <v>4.5999999999999996</v>
      </c>
      <c r="D11" s="65">
        <v>27.4</v>
      </c>
      <c r="E11" s="62">
        <v>18.7</v>
      </c>
      <c r="F11" s="62">
        <v>2.0329999999999999</v>
      </c>
      <c r="G11" s="62">
        <v>7.4</v>
      </c>
      <c r="H11" s="62">
        <v>8.0760000000000005</v>
      </c>
      <c r="I11" s="63"/>
    </row>
    <row r="12" spans="1:9" x14ac:dyDescent="0.25">
      <c r="A12" s="65">
        <v>3.3</v>
      </c>
      <c r="B12" s="65">
        <v>27</v>
      </c>
      <c r="C12" s="65">
        <v>3.2</v>
      </c>
      <c r="D12" s="65">
        <v>44</v>
      </c>
      <c r="E12" s="62">
        <v>10.199999999999999</v>
      </c>
      <c r="F12" s="62">
        <v>3.8758499999999998</v>
      </c>
      <c r="G12" s="62">
        <v>5.2</v>
      </c>
      <c r="H12" s="62">
        <v>24.949000000000002</v>
      </c>
      <c r="I12" s="63"/>
    </row>
    <row r="13" spans="1:9" x14ac:dyDescent="0.25">
      <c r="A13" s="65">
        <v>3.1</v>
      </c>
      <c r="B13" s="65">
        <v>50.7</v>
      </c>
      <c r="C13" s="65">
        <v>3.3</v>
      </c>
      <c r="D13" s="65">
        <v>35.4</v>
      </c>
      <c r="E13" s="62">
        <v>8.3000000000000007</v>
      </c>
      <c r="F13" s="62">
        <v>4.7399881500000003</v>
      </c>
      <c r="G13" s="62">
        <v>4.2</v>
      </c>
      <c r="H13" s="62">
        <v>14.482996</v>
      </c>
      <c r="I13" s="63"/>
    </row>
    <row r="14" spans="1:9" x14ac:dyDescent="0.25">
      <c r="A14" s="65">
        <v>7.3</v>
      </c>
      <c r="B14" s="65">
        <v>28.2</v>
      </c>
      <c r="C14" s="65">
        <v>6.9</v>
      </c>
      <c r="D14" s="65">
        <v>16.100000000000001</v>
      </c>
      <c r="E14" s="63">
        <v>20.3</v>
      </c>
      <c r="F14" s="63">
        <v>16.07</v>
      </c>
      <c r="G14" s="63">
        <v>10</v>
      </c>
      <c r="H14" s="63">
        <v>11.815</v>
      </c>
      <c r="I14" s="63"/>
    </row>
    <row r="15" spans="1:9" x14ac:dyDescent="0.25">
      <c r="A15" s="65">
        <v>7.1</v>
      </c>
      <c r="B15" s="65">
        <v>19.399999999999999</v>
      </c>
      <c r="C15" s="65">
        <v>7.7</v>
      </c>
      <c r="D15" s="65">
        <v>23.1</v>
      </c>
      <c r="E15" s="63">
        <v>16.899999999999999</v>
      </c>
      <c r="F15" s="63">
        <v>16.108000000000001</v>
      </c>
      <c r="G15" s="63">
        <v>10.5</v>
      </c>
      <c r="H15" s="63">
        <v>17.827000000000002</v>
      </c>
      <c r="I15" s="63"/>
    </row>
    <row r="16" spans="1:9" x14ac:dyDescent="0.25">
      <c r="A16" s="65">
        <v>5.3</v>
      </c>
      <c r="B16" s="65">
        <v>36.200000000000003</v>
      </c>
      <c r="C16" s="65">
        <v>5.7</v>
      </c>
      <c r="D16" s="65">
        <v>20</v>
      </c>
      <c r="E16" s="63">
        <v>12.4</v>
      </c>
      <c r="F16" s="63">
        <v>16.347999999999999</v>
      </c>
      <c r="G16" s="63">
        <v>7</v>
      </c>
      <c r="H16" s="63">
        <v>19.402000000000001</v>
      </c>
      <c r="I16" s="63"/>
    </row>
    <row r="17" spans="1:9" x14ac:dyDescent="0.25">
      <c r="A17" s="65">
        <v>4.8</v>
      </c>
      <c r="B17" s="65">
        <v>78.5</v>
      </c>
      <c r="C17" s="65">
        <v>4.5999999999999996</v>
      </c>
      <c r="D17" s="65">
        <v>45.4</v>
      </c>
      <c r="E17" s="63">
        <v>6.9</v>
      </c>
      <c r="F17" s="63">
        <v>28.608000000000001</v>
      </c>
      <c r="G17" s="63">
        <v>4.9000000000000004</v>
      </c>
      <c r="H17" s="63">
        <v>16.003</v>
      </c>
      <c r="I17" s="63"/>
    </row>
    <row r="18" spans="1:9" x14ac:dyDescent="0.25">
      <c r="A18" s="65">
        <v>5.0999999999999996</v>
      </c>
      <c r="B18" s="65">
        <v>54.1</v>
      </c>
      <c r="C18" s="65">
        <v>4.5999999999999996</v>
      </c>
      <c r="D18" s="65">
        <v>36.299999999999997</v>
      </c>
      <c r="E18" s="63">
        <v>6.8</v>
      </c>
      <c r="F18" s="63">
        <v>22.286999999999999</v>
      </c>
      <c r="G18" s="63">
        <v>4.5999999999999996</v>
      </c>
      <c r="H18" s="63">
        <v>23.957000000000001</v>
      </c>
      <c r="I18" s="63"/>
    </row>
    <row r="19" spans="1:9" x14ac:dyDescent="0.25">
      <c r="A19" s="65">
        <v>6.1</v>
      </c>
      <c r="B19" s="65">
        <v>2.9</v>
      </c>
      <c r="C19" s="65">
        <v>7.4</v>
      </c>
      <c r="D19" s="65">
        <v>20</v>
      </c>
      <c r="E19" s="63">
        <v>27.3</v>
      </c>
      <c r="F19" s="63">
        <v>4.048</v>
      </c>
      <c r="G19" s="63">
        <v>14.3</v>
      </c>
      <c r="H19" s="63">
        <v>14.763</v>
      </c>
      <c r="I19" s="63"/>
    </row>
    <row r="20" spans="1:9" ht="15.75" x14ac:dyDescent="0.25">
      <c r="A20" s="65">
        <v>6.1</v>
      </c>
      <c r="B20" s="65">
        <v>1.6</v>
      </c>
      <c r="C20" s="65">
        <v>7.7</v>
      </c>
      <c r="D20" s="65"/>
      <c r="E20" s="63">
        <v>23.2</v>
      </c>
      <c r="F20" s="66">
        <v>0.2</v>
      </c>
      <c r="G20" s="63">
        <v>11.3</v>
      </c>
      <c r="H20" s="63">
        <v>16.988</v>
      </c>
      <c r="I20" s="63"/>
    </row>
    <row r="21" spans="1:9" x14ac:dyDescent="0.25">
      <c r="A21" s="65">
        <v>5.4</v>
      </c>
      <c r="B21" s="65">
        <v>2.9</v>
      </c>
      <c r="C21" s="65">
        <v>6.2</v>
      </c>
      <c r="D21" s="65">
        <v>50.1</v>
      </c>
      <c r="E21" s="63">
        <v>17.2</v>
      </c>
      <c r="F21" s="63">
        <v>0.26500000000000001</v>
      </c>
      <c r="G21" s="63">
        <v>9.4</v>
      </c>
      <c r="H21" s="63">
        <v>14.347</v>
      </c>
      <c r="I21" s="63"/>
    </row>
    <row r="22" spans="1:9" x14ac:dyDescent="0.25">
      <c r="A22" s="65">
        <v>4.0999999999999996</v>
      </c>
      <c r="B22" s="65">
        <v>7</v>
      </c>
      <c r="C22" s="65">
        <v>4.7</v>
      </c>
      <c r="D22" s="65">
        <v>74.3</v>
      </c>
      <c r="E22" s="63">
        <v>9.4</v>
      </c>
      <c r="F22" s="63">
        <v>0.85399999999999998</v>
      </c>
      <c r="G22" s="62">
        <v>5.6</v>
      </c>
      <c r="H22" s="63">
        <v>17.579000000000001</v>
      </c>
      <c r="I22" s="63"/>
    </row>
    <row r="23" spans="1:9" ht="15.75" x14ac:dyDescent="0.25">
      <c r="A23" s="65">
        <v>2.8</v>
      </c>
      <c r="B23" s="65">
        <v>32</v>
      </c>
      <c r="C23" s="65">
        <v>4.4000000000000004</v>
      </c>
      <c r="D23" s="65">
        <v>48.9</v>
      </c>
      <c r="E23" s="63">
        <v>8.1999999999999993</v>
      </c>
      <c r="F23" s="66">
        <v>0.2</v>
      </c>
      <c r="G23" s="63">
        <v>5.3</v>
      </c>
      <c r="H23" s="63">
        <v>28.478000000000002</v>
      </c>
      <c r="I23" s="63"/>
    </row>
    <row r="24" spans="1:9" x14ac:dyDescent="0.25">
      <c r="A24" s="65">
        <v>7.9</v>
      </c>
      <c r="B24" s="65">
        <v>6.1</v>
      </c>
      <c r="C24" s="65">
        <v>6.8</v>
      </c>
      <c r="D24" s="65">
        <v>13.5</v>
      </c>
      <c r="E24" s="63">
        <v>21</v>
      </c>
      <c r="F24" s="63">
        <v>0.20100000000000001</v>
      </c>
      <c r="G24" s="63">
        <v>10.3</v>
      </c>
      <c r="H24" s="63">
        <v>8.4120000000000008</v>
      </c>
      <c r="I24" s="63"/>
    </row>
    <row r="25" spans="1:9" x14ac:dyDescent="0.25">
      <c r="A25" s="65">
        <v>8.1999999999999993</v>
      </c>
      <c r="B25" s="65">
        <v>10.1</v>
      </c>
      <c r="C25" s="65">
        <v>7.6</v>
      </c>
      <c r="D25" s="65">
        <v>15.3</v>
      </c>
      <c r="E25" s="63">
        <v>18.8</v>
      </c>
      <c r="F25" s="63">
        <v>2.9</v>
      </c>
      <c r="G25" s="63">
        <v>8.4</v>
      </c>
      <c r="H25" s="63">
        <v>16.367000000000001</v>
      </c>
      <c r="I25" s="63"/>
    </row>
    <row r="26" spans="1:9" x14ac:dyDescent="0.25">
      <c r="A26" s="65">
        <v>4.4000000000000004</v>
      </c>
      <c r="B26" s="65">
        <v>31.7</v>
      </c>
      <c r="C26" s="65">
        <v>5.7</v>
      </c>
      <c r="D26" s="65">
        <v>24.3</v>
      </c>
      <c r="E26" s="63">
        <v>13.2</v>
      </c>
      <c r="F26" s="63">
        <v>3.0139999999999998</v>
      </c>
      <c r="G26" s="63">
        <v>7.3</v>
      </c>
      <c r="H26" s="63">
        <v>21.638000000000002</v>
      </c>
      <c r="I26" s="63"/>
    </row>
    <row r="27" spans="1:9" x14ac:dyDescent="0.25">
      <c r="A27" s="65">
        <v>4.3</v>
      </c>
      <c r="B27" s="65">
        <v>14.4</v>
      </c>
      <c r="C27" s="65">
        <v>4.5</v>
      </c>
      <c r="D27" s="65">
        <v>30.6</v>
      </c>
      <c r="E27" s="63">
        <v>7.6</v>
      </c>
      <c r="F27" s="63">
        <v>4.7809999999999997</v>
      </c>
      <c r="G27" s="63">
        <v>5.6</v>
      </c>
      <c r="H27" s="63">
        <v>30.173999999999999</v>
      </c>
      <c r="I27" s="63"/>
    </row>
    <row r="28" spans="1:9" x14ac:dyDescent="0.25">
      <c r="A28" s="65">
        <v>3.6</v>
      </c>
      <c r="B28" s="65">
        <v>10.199999999999999</v>
      </c>
      <c r="C28" s="65">
        <v>4.3</v>
      </c>
      <c r="D28" s="65">
        <v>48.7</v>
      </c>
      <c r="E28" s="63">
        <v>6.5</v>
      </c>
      <c r="F28" s="63">
        <v>2.399</v>
      </c>
      <c r="G28" s="63">
        <v>4.3</v>
      </c>
      <c r="H28" s="63">
        <v>34.790999999999997</v>
      </c>
      <c r="I28" s="63"/>
    </row>
    <row r="29" spans="1:9" x14ac:dyDescent="0.25">
      <c r="A29" s="65">
        <v>6.4</v>
      </c>
      <c r="B29" s="65">
        <v>3.9</v>
      </c>
      <c r="C29" s="65">
        <v>5.4</v>
      </c>
      <c r="D29" s="65">
        <v>0.2</v>
      </c>
      <c r="E29" s="63">
        <v>29</v>
      </c>
      <c r="F29" s="63">
        <v>3.782</v>
      </c>
      <c r="G29" s="67"/>
      <c r="H29" s="63"/>
      <c r="I29" s="63"/>
    </row>
    <row r="30" spans="1:9" x14ac:dyDescent="0.25">
      <c r="A30" s="65">
        <v>7</v>
      </c>
      <c r="B30" s="65">
        <v>1.7</v>
      </c>
      <c r="C30" s="65">
        <v>6.5</v>
      </c>
      <c r="D30" s="65">
        <v>4.0999999999999996</v>
      </c>
      <c r="E30" s="63">
        <v>27.7</v>
      </c>
      <c r="F30" s="63">
        <v>3.4350000000000001</v>
      </c>
      <c r="G30" s="67"/>
      <c r="H30" s="63"/>
      <c r="I30" s="63"/>
    </row>
    <row r="31" spans="1:9" x14ac:dyDescent="0.25">
      <c r="A31" s="65">
        <v>6.3</v>
      </c>
      <c r="B31" s="65">
        <v>3</v>
      </c>
      <c r="C31" s="65">
        <v>5.3</v>
      </c>
      <c r="D31" s="65">
        <v>1.7</v>
      </c>
      <c r="E31" s="63">
        <v>24.6</v>
      </c>
      <c r="F31" s="63">
        <v>4.5750000000000002</v>
      </c>
      <c r="G31" s="67"/>
      <c r="H31" s="63"/>
      <c r="I31" s="63"/>
    </row>
    <row r="32" spans="1:9" x14ac:dyDescent="0.25">
      <c r="A32" s="65">
        <v>3.8</v>
      </c>
      <c r="B32" s="65">
        <v>4.4000000000000004</v>
      </c>
      <c r="C32" s="65">
        <v>4.3</v>
      </c>
      <c r="D32" s="65">
        <v>5.8</v>
      </c>
      <c r="E32" s="63">
        <v>20.100000000000001</v>
      </c>
      <c r="F32" s="63">
        <v>5.649</v>
      </c>
      <c r="G32" s="67"/>
      <c r="H32" s="63"/>
      <c r="I32" s="63"/>
    </row>
    <row r="33" spans="1:16" x14ac:dyDescent="0.25">
      <c r="A33" s="65">
        <v>3.2</v>
      </c>
      <c r="B33" s="65">
        <v>4.2</v>
      </c>
      <c r="C33" s="65">
        <v>3.7</v>
      </c>
      <c r="D33" s="65">
        <v>13.5</v>
      </c>
      <c r="E33" s="63">
        <v>20.7</v>
      </c>
      <c r="F33" s="63">
        <v>1.1839999999999999</v>
      </c>
      <c r="G33" s="67"/>
      <c r="H33" s="63"/>
      <c r="I33" s="63"/>
    </row>
    <row r="34" spans="1:16" x14ac:dyDescent="0.25">
      <c r="A34" s="65">
        <v>7.5</v>
      </c>
      <c r="B34" s="65">
        <v>7.4</v>
      </c>
      <c r="C34" s="63"/>
      <c r="D34" s="63"/>
      <c r="E34" s="63">
        <v>26.7</v>
      </c>
      <c r="F34" s="63">
        <v>14.757999999999999</v>
      </c>
      <c r="G34" s="67"/>
      <c r="H34" s="63"/>
      <c r="I34" s="63"/>
      <c r="L34" s="26" t="s">
        <v>41</v>
      </c>
      <c r="M34" s="26" t="s">
        <v>35</v>
      </c>
      <c r="N34" s="26" t="s">
        <v>36</v>
      </c>
      <c r="O34" s="26" t="s">
        <v>37</v>
      </c>
      <c r="P34" s="26" t="s">
        <v>38</v>
      </c>
    </row>
    <row r="35" spans="1:16" x14ac:dyDescent="0.25">
      <c r="A35" s="65">
        <v>9.8000000000000007</v>
      </c>
      <c r="B35" s="65">
        <v>5.7</v>
      </c>
      <c r="C35" s="63"/>
      <c r="D35" s="63"/>
      <c r="E35" s="63">
        <v>24.9</v>
      </c>
      <c r="F35" s="63">
        <v>4.7809999999999997</v>
      </c>
      <c r="G35" s="67"/>
      <c r="H35" s="63"/>
      <c r="I35" s="63"/>
      <c r="L35" s="26" t="s">
        <v>42</v>
      </c>
      <c r="M35" s="26">
        <f>SLOPE(B4:B47,A4:A47)</f>
        <v>-3.5245451988322416</v>
      </c>
      <c r="N35" s="26">
        <f>SLOPE(D4:D33,C4:C33)</f>
        <v>-5.1144178039132253</v>
      </c>
      <c r="O35" s="26">
        <f>SLOPE(F4:F63,E4:E63)</f>
        <v>-0.17793722760364666</v>
      </c>
      <c r="P35" s="26">
        <f>SLOPE(H4:H28,G4:G28)</f>
        <v>-0.85502003849084518</v>
      </c>
    </row>
    <row r="36" spans="1:16" x14ac:dyDescent="0.25">
      <c r="A36" s="65">
        <v>4.8</v>
      </c>
      <c r="B36" s="65">
        <v>16.8</v>
      </c>
      <c r="C36" s="63"/>
      <c r="D36" s="63"/>
      <c r="E36" s="63">
        <v>21.2</v>
      </c>
      <c r="F36" s="63">
        <v>3.254</v>
      </c>
      <c r="G36" s="67"/>
      <c r="H36" s="63"/>
      <c r="I36" s="63"/>
      <c r="L36" s="26" t="s">
        <v>43</v>
      </c>
      <c r="M36" s="26">
        <f>COUNT(A4:A47)</f>
        <v>44</v>
      </c>
      <c r="N36" s="26">
        <f>COUNT(C4:C43)</f>
        <v>30</v>
      </c>
      <c r="O36" s="26">
        <f>COUNT(E4:E63)</f>
        <v>60</v>
      </c>
      <c r="P36" s="26">
        <f>COUNT(G4:G28)</f>
        <v>25</v>
      </c>
    </row>
    <row r="37" spans="1:16" x14ac:dyDescent="0.25">
      <c r="A37" s="65">
        <v>4.7</v>
      </c>
      <c r="B37" s="65">
        <v>16</v>
      </c>
      <c r="C37" s="63"/>
      <c r="D37" s="63"/>
      <c r="E37" s="63">
        <v>15.3</v>
      </c>
      <c r="F37" s="63">
        <v>1.2869999999999999</v>
      </c>
      <c r="G37" s="67"/>
      <c r="H37" s="63"/>
      <c r="I37" s="63"/>
      <c r="L37" s="26" t="s">
        <v>44</v>
      </c>
      <c r="M37" s="26">
        <f>STEYX(B4:B47,A4:A47)</f>
        <v>15.30860246108367</v>
      </c>
      <c r="N37" s="26">
        <f>STEYX(D4:D33,C4:C33)</f>
        <v>16.739990766585922</v>
      </c>
      <c r="O37" s="26">
        <f>STEYX(F4:F63,E4:E63)</f>
        <v>6.6503514243236213</v>
      </c>
      <c r="P37" s="26">
        <f>STEYX(H4:H28,G4:G28)</f>
        <v>6.8480099477967027</v>
      </c>
    </row>
    <row r="38" spans="1:16" x14ac:dyDescent="0.25">
      <c r="A38" s="65">
        <v>4.3</v>
      </c>
      <c r="B38" s="65">
        <v>22.7</v>
      </c>
      <c r="C38" s="63"/>
      <c r="D38" s="63"/>
      <c r="E38" s="63">
        <v>13.4</v>
      </c>
      <c r="F38" s="63">
        <v>12.744999999999999</v>
      </c>
      <c r="G38" s="67"/>
      <c r="H38" s="63"/>
      <c r="I38" s="63"/>
      <c r="L38" s="26" t="s">
        <v>45</v>
      </c>
      <c r="M38" s="26">
        <f>M37/SQRT(_xlfn.VAR.S(A4:A47)*(M36-1))</f>
        <v>1.3944019036757329</v>
      </c>
      <c r="N38" s="26">
        <f>N37/SQRT(_xlfn.VAR.S(C4:C33)*(N36-1))</f>
        <v>1.9324523831196543</v>
      </c>
      <c r="O38" s="26">
        <f>O37/SQRT(_xlfn.VAR.S(E4:E63)*(O36-1))</f>
        <v>0.11149915375762515</v>
      </c>
      <c r="P38" s="26">
        <f>P37/SQRT(_xlfn.VAR.S(G4:G28)*(P36-1))</f>
        <v>0.21891719975225499</v>
      </c>
    </row>
    <row r="39" spans="1:16" x14ac:dyDescent="0.25">
      <c r="A39" s="65">
        <v>5.0999999999999996</v>
      </c>
      <c r="B39" s="65">
        <v>4.2</v>
      </c>
      <c r="C39" s="63"/>
      <c r="D39" s="63"/>
      <c r="E39" s="62">
        <v>10.4</v>
      </c>
      <c r="F39" s="62">
        <v>3.5550000000000002</v>
      </c>
      <c r="G39" s="67"/>
      <c r="H39" s="63"/>
      <c r="I39" s="63"/>
      <c r="L39" s="26"/>
      <c r="M39" s="26"/>
      <c r="N39" s="26"/>
      <c r="O39" s="26"/>
      <c r="P39" s="26"/>
    </row>
    <row r="40" spans="1:16" ht="15.75" x14ac:dyDescent="0.25">
      <c r="A40" s="65">
        <v>6.8</v>
      </c>
      <c r="B40" s="65">
        <v>0.5</v>
      </c>
      <c r="C40" s="63"/>
      <c r="D40" s="63"/>
      <c r="E40" s="62">
        <v>10.199999999999999</v>
      </c>
      <c r="F40" s="62">
        <v>3.2600000000000002</v>
      </c>
      <c r="G40" s="67"/>
      <c r="H40" s="63"/>
      <c r="I40" s="63"/>
      <c r="L40" s="26"/>
      <c r="M40" s="27" t="s">
        <v>46</v>
      </c>
      <c r="N40" s="27" t="s">
        <v>47</v>
      </c>
      <c r="O40" s="27" t="s">
        <v>48</v>
      </c>
      <c r="P40" s="27" t="s">
        <v>49</v>
      </c>
    </row>
    <row r="41" spans="1:16" x14ac:dyDescent="0.25">
      <c r="A41" s="65">
        <v>5.7</v>
      </c>
      <c r="B41" s="65">
        <v>4.2</v>
      </c>
      <c r="C41" s="63"/>
      <c r="D41" s="63"/>
      <c r="E41" s="62">
        <v>5.6</v>
      </c>
      <c r="F41" s="62">
        <v>7.9889999999999999</v>
      </c>
      <c r="G41" s="63"/>
      <c r="H41" s="63"/>
      <c r="I41" s="63"/>
      <c r="L41" s="26" t="s">
        <v>50</v>
      </c>
      <c r="M41" s="26">
        <f>M35-N35</f>
        <v>1.5898726050809837</v>
      </c>
      <c r="N41" s="26">
        <f>O35-M35</f>
        <v>3.346607971228595</v>
      </c>
      <c r="O41" s="26">
        <f>O35-P35</f>
        <v>0.67708281088719846</v>
      </c>
      <c r="P41" s="26">
        <f>P35-N35</f>
        <v>4.2593977654223805</v>
      </c>
    </row>
    <row r="42" spans="1:16" x14ac:dyDescent="0.25">
      <c r="A42" s="65">
        <v>4.3</v>
      </c>
      <c r="B42" s="65">
        <v>15</v>
      </c>
      <c r="C42" s="63"/>
      <c r="D42" s="63"/>
      <c r="E42" s="62">
        <v>4.3</v>
      </c>
      <c r="F42" s="62"/>
      <c r="G42" s="63"/>
      <c r="H42" s="63"/>
      <c r="I42" s="63"/>
      <c r="L42" s="26" t="s">
        <v>51</v>
      </c>
      <c r="M42" s="26">
        <f>SQRT(M38^2+N38^2)</f>
        <v>2.3830083680086687</v>
      </c>
      <c r="N42" s="26">
        <f>SQRT(M38^2+O38^2)</f>
        <v>1.3988526478021817</v>
      </c>
      <c r="O42" s="26">
        <f>SQRT(P38^2+O38^2)</f>
        <v>0.24567621300409864</v>
      </c>
      <c r="P42" s="26">
        <f>SQRT(N38^2+P38^2)</f>
        <v>1.9448128324782825</v>
      </c>
    </row>
    <row r="43" spans="1:16" x14ac:dyDescent="0.25">
      <c r="A43" s="65">
        <v>3.2</v>
      </c>
      <c r="B43" s="65">
        <v>24.1</v>
      </c>
      <c r="C43" s="63"/>
      <c r="D43" s="63"/>
      <c r="E43" s="62">
        <v>4.5</v>
      </c>
      <c r="F43" s="62">
        <v>17.687000000000001</v>
      </c>
      <c r="G43" s="63"/>
      <c r="H43" s="63"/>
      <c r="I43" s="63"/>
      <c r="L43" s="26" t="s">
        <v>52</v>
      </c>
      <c r="M43" s="26">
        <f>M41/M42</f>
        <v>0.66717038279204244</v>
      </c>
      <c r="N43" s="26">
        <f>N41/N42</f>
        <v>2.3923949220002867</v>
      </c>
      <c r="O43" s="26">
        <f>O41/O42</f>
        <v>2.755996612809652</v>
      </c>
      <c r="P43" s="26">
        <f>P41/P42</f>
        <v>2.1901324869368604</v>
      </c>
    </row>
    <row r="44" spans="1:16" x14ac:dyDescent="0.25">
      <c r="A44" s="65">
        <v>7</v>
      </c>
      <c r="B44" s="65">
        <v>2.722913235</v>
      </c>
      <c r="C44" s="63"/>
      <c r="D44" s="63"/>
      <c r="E44" s="65">
        <v>23.9</v>
      </c>
      <c r="F44" s="65">
        <v>9.9480000000000004</v>
      </c>
      <c r="G44" s="63"/>
      <c r="H44" s="63"/>
      <c r="I44" s="63"/>
      <c r="L44" s="26" t="s">
        <v>53</v>
      </c>
      <c r="M44" s="26">
        <f>M36+N36-4</f>
        <v>70</v>
      </c>
      <c r="N44" s="26">
        <f>M36+O36-4</f>
        <v>100</v>
      </c>
      <c r="O44" s="26">
        <f>P36+O36-4</f>
        <v>81</v>
      </c>
      <c r="P44" s="26">
        <f>N36+P36-4</f>
        <v>51</v>
      </c>
    </row>
    <row r="45" spans="1:16" x14ac:dyDescent="0.25">
      <c r="A45" s="65">
        <v>4.3</v>
      </c>
      <c r="B45" s="65">
        <v>14.35126009</v>
      </c>
      <c r="C45" s="67"/>
      <c r="D45" s="67"/>
      <c r="E45" s="65">
        <v>13.5</v>
      </c>
      <c r="F45" s="65">
        <v>6.4969999999999999</v>
      </c>
      <c r="G45" s="63"/>
      <c r="H45" s="63"/>
      <c r="I45" s="63"/>
      <c r="L45" s="26"/>
      <c r="M45" s="26"/>
      <c r="N45" s="26"/>
      <c r="O45" s="26"/>
      <c r="P45" s="26"/>
    </row>
    <row r="46" spans="1:16" ht="15.75" x14ac:dyDescent="0.25">
      <c r="A46" s="65">
        <v>3</v>
      </c>
      <c r="B46" s="65">
        <v>13.64469536</v>
      </c>
      <c r="C46" s="63"/>
      <c r="D46" s="63"/>
      <c r="E46" s="65">
        <v>7.1</v>
      </c>
      <c r="F46" s="65">
        <v>14.265000000000001</v>
      </c>
      <c r="G46" s="63"/>
      <c r="H46" s="63"/>
      <c r="I46" s="63"/>
      <c r="L46" s="26" t="s">
        <v>54</v>
      </c>
      <c r="M46" s="26">
        <f>_xlfn.T.DIST.2T(M43,M44)</f>
        <v>0.50685671609021388</v>
      </c>
      <c r="N46" s="31">
        <f>_xlfn.T.DIST.2T(N43,N44)</f>
        <v>1.8606542488644445E-2</v>
      </c>
      <c r="O46" s="31">
        <f>_xlfn.T.DIST.2T(O43,O44)</f>
        <v>7.2262244583467562E-3</v>
      </c>
      <c r="P46" s="31">
        <f>_xlfn.T.DIST.RT(P43,P44)</f>
        <v>1.6556371631663316E-2</v>
      </c>
    </row>
    <row r="47" spans="1:16" x14ac:dyDescent="0.25">
      <c r="A47" s="65">
        <v>6.1</v>
      </c>
      <c r="B47" s="65">
        <v>11.383490050000001</v>
      </c>
      <c r="C47" s="63"/>
      <c r="D47" s="63"/>
      <c r="E47" s="65">
        <v>5.9</v>
      </c>
      <c r="F47" s="65">
        <v>24.56</v>
      </c>
      <c r="G47" s="63"/>
      <c r="H47" s="63"/>
      <c r="I47" s="63"/>
    </row>
    <row r="48" spans="1:16" x14ac:dyDescent="0.25">
      <c r="A48" s="63"/>
      <c r="B48" s="63"/>
      <c r="C48" s="63"/>
      <c r="D48" s="63"/>
      <c r="E48" s="65">
        <v>6</v>
      </c>
      <c r="F48" s="65">
        <v>6.09</v>
      </c>
      <c r="G48" s="63"/>
      <c r="H48" s="63"/>
      <c r="I48" s="63"/>
    </row>
    <row r="49" spans="1:9" x14ac:dyDescent="0.25">
      <c r="A49" s="63"/>
      <c r="B49" s="63"/>
      <c r="C49" s="63"/>
      <c r="D49" s="63"/>
      <c r="E49" s="65">
        <v>19.600000000000001</v>
      </c>
      <c r="F49" s="65">
        <v>12.85</v>
      </c>
      <c r="G49" s="63"/>
      <c r="H49" s="63"/>
      <c r="I49" s="63"/>
    </row>
    <row r="50" spans="1:9" x14ac:dyDescent="0.25">
      <c r="A50" s="63"/>
      <c r="B50" s="63"/>
      <c r="C50" s="63"/>
      <c r="D50" s="63"/>
      <c r="E50" s="65">
        <v>9.9</v>
      </c>
      <c r="F50" s="65">
        <v>13.523</v>
      </c>
      <c r="G50" s="63"/>
      <c r="H50" s="63"/>
      <c r="I50" s="63"/>
    </row>
    <row r="51" spans="1:9" x14ac:dyDescent="0.25">
      <c r="A51" s="63"/>
      <c r="B51" s="63"/>
      <c r="C51" s="63"/>
      <c r="D51" s="63"/>
      <c r="E51" s="65">
        <v>7.1</v>
      </c>
      <c r="F51" s="65">
        <v>15.010999999999999</v>
      </c>
      <c r="G51" s="63"/>
      <c r="H51" s="63"/>
      <c r="I51" s="63"/>
    </row>
    <row r="52" spans="1:9" x14ac:dyDescent="0.25">
      <c r="A52" s="63"/>
      <c r="B52" s="63"/>
      <c r="C52" s="63"/>
      <c r="D52" s="63"/>
      <c r="E52" s="65">
        <v>6.2</v>
      </c>
      <c r="F52" s="65">
        <v>13.702999999999999</v>
      </c>
      <c r="G52" s="63"/>
      <c r="H52" s="63"/>
      <c r="I52" s="63"/>
    </row>
    <row r="53" spans="1:9" x14ac:dyDescent="0.25">
      <c r="A53" s="63"/>
      <c r="B53" s="63"/>
      <c r="C53" s="63"/>
      <c r="D53" s="63"/>
      <c r="E53" s="65">
        <v>5.5</v>
      </c>
      <c r="F53" s="65">
        <v>12.231</v>
      </c>
      <c r="G53" s="63"/>
      <c r="H53" s="63"/>
      <c r="I53" s="63"/>
    </row>
    <row r="54" spans="1:9" x14ac:dyDescent="0.25">
      <c r="A54" s="63"/>
      <c r="B54" s="63"/>
      <c r="C54" s="63"/>
      <c r="D54" s="63"/>
      <c r="E54" s="65">
        <v>12.9</v>
      </c>
      <c r="F54" s="65">
        <v>4.9551970000000001</v>
      </c>
      <c r="G54" s="63"/>
      <c r="H54" s="63"/>
      <c r="I54" s="63"/>
    </row>
    <row r="55" spans="1:9" x14ac:dyDescent="0.25">
      <c r="A55" s="63"/>
      <c r="B55" s="63"/>
      <c r="C55" s="63"/>
      <c r="D55" s="63"/>
      <c r="E55" s="65">
        <v>6.7</v>
      </c>
      <c r="F55" s="65">
        <v>5.5374309999999998</v>
      </c>
      <c r="G55" s="63"/>
      <c r="H55" s="63"/>
      <c r="I55" s="63"/>
    </row>
    <row r="56" spans="1:9" x14ac:dyDescent="0.25">
      <c r="A56" s="63"/>
      <c r="B56" s="63"/>
      <c r="C56" s="63"/>
      <c r="D56" s="63"/>
      <c r="E56" s="65">
        <v>4.4000000000000004</v>
      </c>
      <c r="F56" s="65">
        <v>2.2210839999999998</v>
      </c>
      <c r="G56" s="63"/>
      <c r="H56" s="63"/>
      <c r="I56" s="63"/>
    </row>
    <row r="57" spans="1:9" x14ac:dyDescent="0.25">
      <c r="A57" s="63"/>
      <c r="B57" s="63"/>
      <c r="C57" s="63"/>
      <c r="D57" s="63"/>
      <c r="E57" s="65">
        <v>4.5999999999999996</v>
      </c>
      <c r="F57" s="65">
        <v>2.5381140000000002</v>
      </c>
      <c r="G57" s="63"/>
      <c r="H57" s="63"/>
      <c r="I57" s="63"/>
    </row>
    <row r="58" spans="1:9" x14ac:dyDescent="0.25">
      <c r="A58" s="63"/>
      <c r="B58" s="63"/>
      <c r="C58" s="63"/>
      <c r="D58" s="63"/>
      <c r="E58" s="65">
        <v>30.4</v>
      </c>
      <c r="F58" s="65">
        <v>9.8813233799999995</v>
      </c>
      <c r="G58" s="63"/>
      <c r="H58" s="63"/>
      <c r="I58" s="63"/>
    </row>
    <row r="59" spans="1:9" x14ac:dyDescent="0.25">
      <c r="A59" s="63"/>
      <c r="B59" s="63"/>
      <c r="C59" s="63"/>
      <c r="D59" s="63"/>
      <c r="E59" s="65">
        <v>23.9</v>
      </c>
      <c r="F59" s="65">
        <v>8.9952164000000003</v>
      </c>
      <c r="G59" s="63"/>
      <c r="H59" s="63"/>
      <c r="I59" s="63"/>
    </row>
    <row r="60" spans="1:9" x14ac:dyDescent="0.25">
      <c r="A60" s="63"/>
      <c r="B60" s="63"/>
      <c r="C60" s="63"/>
      <c r="D60" s="63"/>
      <c r="E60" s="65">
        <v>18.899999999999999</v>
      </c>
      <c r="F60" s="65">
        <v>8.5526207500000009</v>
      </c>
      <c r="G60" s="63"/>
      <c r="H60" s="63"/>
      <c r="I60" s="63"/>
    </row>
    <row r="61" spans="1:9" x14ac:dyDescent="0.25">
      <c r="A61" s="63"/>
      <c r="B61" s="63"/>
      <c r="C61" s="63"/>
      <c r="D61" s="63"/>
      <c r="E61" s="65">
        <v>16.399999999999999</v>
      </c>
      <c r="F61" s="65">
        <v>11.6942494</v>
      </c>
      <c r="G61" s="63"/>
      <c r="H61" s="63"/>
      <c r="I61" s="63"/>
    </row>
    <row r="62" spans="1:9" x14ac:dyDescent="0.25">
      <c r="A62" s="63"/>
      <c r="B62" s="63"/>
      <c r="C62" s="63"/>
      <c r="D62" s="63"/>
      <c r="E62" s="65">
        <v>19.399999999999999</v>
      </c>
      <c r="F62" s="65">
        <v>18.472530500000001</v>
      </c>
      <c r="G62" s="63"/>
      <c r="H62" s="63"/>
      <c r="I62" s="63"/>
    </row>
    <row r="63" spans="1:9" x14ac:dyDescent="0.25">
      <c r="A63" s="63"/>
      <c r="B63" s="63"/>
      <c r="C63" s="63"/>
      <c r="D63" s="63"/>
      <c r="E63" s="65">
        <v>23.4</v>
      </c>
      <c r="F63" s="65">
        <v>6.82205993</v>
      </c>
      <c r="G63" s="63"/>
      <c r="H63" s="63"/>
      <c r="I63" s="63"/>
    </row>
    <row r="64" spans="1:9" x14ac:dyDescent="0.25">
      <c r="A64" s="63"/>
      <c r="B64" s="63"/>
      <c r="C64" s="63"/>
      <c r="D64" s="63"/>
      <c r="E64" s="63"/>
      <c r="F64" s="63"/>
      <c r="G64" s="63"/>
      <c r="H64" s="63"/>
      <c r="I64" s="63"/>
    </row>
    <row r="65" spans="1:9" x14ac:dyDescent="0.25">
      <c r="A65" s="63"/>
      <c r="B65" s="63"/>
      <c r="C65" s="63"/>
      <c r="D65" s="63"/>
      <c r="E65" s="63"/>
      <c r="F65" s="63"/>
      <c r="G65" s="63"/>
      <c r="H65" s="63"/>
      <c r="I65" s="63"/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K29" sqref="K29"/>
    </sheetView>
  </sheetViews>
  <sheetFormatPr defaultRowHeight="15" x14ac:dyDescent="0.25"/>
  <sheetData>
    <row r="1" spans="1:9" x14ac:dyDescent="0.25">
      <c r="A1" s="73" t="s">
        <v>32</v>
      </c>
      <c r="B1" s="74"/>
      <c r="C1" s="9"/>
      <c r="D1" s="9"/>
      <c r="E1" s="9"/>
      <c r="F1" s="75" t="s">
        <v>28</v>
      </c>
      <c r="G1" s="76"/>
      <c r="H1" s="9"/>
      <c r="I1" s="9"/>
    </row>
    <row r="2" spans="1:9" x14ac:dyDescent="0.25">
      <c r="A2" s="9" t="s">
        <v>29</v>
      </c>
      <c r="B2" s="9" t="s">
        <v>30</v>
      </c>
      <c r="C2" s="9" t="s">
        <v>31</v>
      </c>
      <c r="D2" s="9"/>
      <c r="E2" s="9"/>
      <c r="F2" s="9" t="s">
        <v>29</v>
      </c>
      <c r="G2" s="9" t="s">
        <v>30</v>
      </c>
      <c r="H2" s="9" t="s">
        <v>31</v>
      </c>
      <c r="I2" s="9"/>
    </row>
    <row r="3" spans="1:9" x14ac:dyDescent="0.25">
      <c r="A3" s="9">
        <v>4</v>
      </c>
      <c r="B3" s="9">
        <v>6.2</v>
      </c>
      <c r="C3" s="9">
        <v>1.1338665072127962</v>
      </c>
      <c r="D3" s="9"/>
      <c r="E3" s="9"/>
      <c r="F3" s="9">
        <v>13</v>
      </c>
      <c r="G3" s="9">
        <v>33.299999999999997</v>
      </c>
      <c r="H3" s="9">
        <v>2.3469994058229351</v>
      </c>
      <c r="I3" s="9"/>
    </row>
    <row r="4" spans="1:9" x14ac:dyDescent="0.25">
      <c r="A4" s="9">
        <v>5</v>
      </c>
      <c r="B4" s="9">
        <v>6.4</v>
      </c>
      <c r="C4" s="9">
        <v>2.6635294117647064</v>
      </c>
      <c r="D4" s="9"/>
      <c r="E4" s="9"/>
      <c r="F4" s="9">
        <v>14</v>
      </c>
      <c r="G4" s="77">
        <v>12.1</v>
      </c>
      <c r="H4" s="9">
        <v>1.6958803723509603</v>
      </c>
      <c r="I4" s="9"/>
    </row>
    <row r="5" spans="1:9" x14ac:dyDescent="0.25">
      <c r="A5" s="9">
        <v>6</v>
      </c>
      <c r="B5" s="9">
        <v>8.1</v>
      </c>
      <c r="C5" s="9">
        <v>2.3979794963670753</v>
      </c>
      <c r="D5" s="9"/>
      <c r="E5" s="9"/>
      <c r="F5" s="9">
        <v>15</v>
      </c>
      <c r="G5" s="9">
        <v>33.299999999999997</v>
      </c>
      <c r="H5" s="9">
        <v>0.36414565826330531</v>
      </c>
      <c r="I5" s="9"/>
    </row>
    <row r="6" spans="1:9" x14ac:dyDescent="0.25">
      <c r="A6" s="9">
        <v>7</v>
      </c>
      <c r="B6" s="9">
        <v>6.2</v>
      </c>
      <c r="C6" s="9">
        <v>2.9659556130144367</v>
      </c>
      <c r="D6" s="9"/>
      <c r="E6" s="9"/>
      <c r="F6" s="9">
        <v>16</v>
      </c>
      <c r="G6" s="9">
        <v>33</v>
      </c>
      <c r="H6" s="9">
        <v>0.59611344537815136</v>
      </c>
      <c r="I6" s="9"/>
    </row>
    <row r="7" spans="1:9" x14ac:dyDescent="0.25">
      <c r="A7" s="9">
        <v>8</v>
      </c>
      <c r="B7" s="9">
        <v>6.7</v>
      </c>
      <c r="C7" s="9">
        <v>8.5759388501163194</v>
      </c>
      <c r="D7" s="9"/>
      <c r="E7" s="9"/>
      <c r="F7" s="9">
        <v>17</v>
      </c>
      <c r="G7" s="9">
        <v>24.4</v>
      </c>
      <c r="H7" s="9">
        <v>1.524792609351433</v>
      </c>
      <c r="I7" s="9"/>
    </row>
    <row r="8" spans="1:9" x14ac:dyDescent="0.25">
      <c r="A8" s="9">
        <v>9</v>
      </c>
      <c r="B8" s="9">
        <v>5.4</v>
      </c>
      <c r="C8" s="9">
        <v>2.4911001864722837</v>
      </c>
      <c r="D8" s="9"/>
      <c r="E8" s="9"/>
      <c r="F8" s="9">
        <v>18</v>
      </c>
      <c r="G8" s="9">
        <v>33.299999999999997</v>
      </c>
      <c r="H8" s="9">
        <v>0.45242339359986422</v>
      </c>
      <c r="I8" s="9"/>
    </row>
    <row r="9" spans="1:9" x14ac:dyDescent="0.25">
      <c r="A9" s="9">
        <v>10</v>
      </c>
      <c r="B9" s="9">
        <v>6.4</v>
      </c>
      <c r="C9" s="9">
        <v>3.6352732582394651</v>
      </c>
      <c r="D9" s="9"/>
      <c r="E9" s="9"/>
      <c r="F9" s="63">
        <v>19</v>
      </c>
      <c r="G9" s="9">
        <v>33.299999999999997</v>
      </c>
      <c r="H9" s="9">
        <v>5.0724637681159424</v>
      </c>
      <c r="I9" s="9"/>
    </row>
    <row r="10" spans="1:9" x14ac:dyDescent="0.25">
      <c r="A10" s="9">
        <v>11</v>
      </c>
      <c r="B10" s="9">
        <v>9.1</v>
      </c>
      <c r="C10" s="9">
        <v>2.8799019607843137</v>
      </c>
      <c r="D10" s="9"/>
      <c r="E10" s="9"/>
      <c r="F10" s="9">
        <v>21</v>
      </c>
      <c r="G10" s="9">
        <v>33.299999999999997</v>
      </c>
      <c r="H10" s="9">
        <v>3.5313627938737677</v>
      </c>
      <c r="I10" s="9"/>
    </row>
    <row r="11" spans="1:9" x14ac:dyDescent="0.25">
      <c r="A11" s="9">
        <v>12</v>
      </c>
      <c r="B11" s="9">
        <v>8.1</v>
      </c>
      <c r="C11" s="9">
        <v>1.964644125366682</v>
      </c>
      <c r="D11" s="9"/>
      <c r="E11" s="9"/>
      <c r="F11" s="9">
        <v>22</v>
      </c>
      <c r="G11" s="9">
        <v>33.299999999999997</v>
      </c>
      <c r="H11" s="9">
        <v>0.87574355584930608</v>
      </c>
      <c r="I11" s="9"/>
    </row>
    <row r="12" spans="1:9" x14ac:dyDescent="0.25">
      <c r="A12" s="9">
        <v>13</v>
      </c>
      <c r="B12" s="9">
        <v>6.1</v>
      </c>
      <c r="C12" s="9">
        <v>8.518627450980393</v>
      </c>
      <c r="D12" s="9"/>
      <c r="E12" s="9"/>
      <c r="F12" s="9"/>
      <c r="G12" s="9"/>
      <c r="H12" s="9"/>
      <c r="I12" s="9"/>
    </row>
    <row r="13" spans="1:9" x14ac:dyDescent="0.25">
      <c r="A13" s="9">
        <v>14</v>
      </c>
      <c r="B13" s="9">
        <v>7.3</v>
      </c>
      <c r="C13" s="9">
        <v>2.5953417420098974</v>
      </c>
      <c r="D13" s="9"/>
      <c r="E13" s="9"/>
      <c r="F13" s="9" t="s">
        <v>14</v>
      </c>
      <c r="G13" s="9"/>
      <c r="H13" s="9">
        <f>AVERAGE(H3:H11)</f>
        <v>1.8288805558450738</v>
      </c>
      <c r="I13" s="9"/>
    </row>
    <row r="14" spans="1:9" x14ac:dyDescent="0.25">
      <c r="A14" s="9">
        <v>15</v>
      </c>
      <c r="B14" s="9">
        <v>6.7</v>
      </c>
      <c r="C14" s="9">
        <v>2.2712825778690529</v>
      </c>
      <c r="D14" s="9"/>
      <c r="E14" s="9"/>
      <c r="F14" s="9" t="s">
        <v>33</v>
      </c>
      <c r="G14" s="9"/>
      <c r="H14" s="9">
        <f>STDEV(H3:H11)/SQRT(H15)</f>
        <v>0.53054153447134489</v>
      </c>
      <c r="I14" s="9"/>
    </row>
    <row r="15" spans="1:9" x14ac:dyDescent="0.25">
      <c r="A15" s="9">
        <v>16</v>
      </c>
      <c r="B15" s="9">
        <v>5.4</v>
      </c>
      <c r="C15" s="9">
        <v>4.0731424148606798</v>
      </c>
      <c r="D15" s="9"/>
      <c r="E15" s="9"/>
      <c r="F15" s="9" t="s">
        <v>16</v>
      </c>
      <c r="G15" s="9"/>
      <c r="H15" s="9">
        <f>COUNT(H3:H11)</f>
        <v>9</v>
      </c>
      <c r="I15" s="9"/>
    </row>
    <row r="16" spans="1:9" x14ac:dyDescent="0.25">
      <c r="A16" s="9">
        <v>17</v>
      </c>
      <c r="B16" s="9">
        <v>6.5</v>
      </c>
      <c r="C16" s="9">
        <v>6.9687334393216753</v>
      </c>
      <c r="D16" s="9"/>
      <c r="E16" s="9"/>
      <c r="F16" s="9" t="s">
        <v>34</v>
      </c>
      <c r="G16" s="9"/>
      <c r="H16" s="78">
        <f>TTEST(H3:H11,C3:C26,2,2)</f>
        <v>3.7961374732617903E-2</v>
      </c>
      <c r="I16" s="9"/>
    </row>
    <row r="17" spans="1:9" x14ac:dyDescent="0.25">
      <c r="A17" s="9">
        <v>18</v>
      </c>
      <c r="B17" s="9">
        <v>6.7</v>
      </c>
      <c r="C17" s="9">
        <v>3.5842949620039408</v>
      </c>
      <c r="D17" s="9"/>
      <c r="E17" s="9"/>
      <c r="F17" s="9"/>
      <c r="G17" s="9"/>
      <c r="H17" s="9"/>
      <c r="I17" s="9"/>
    </row>
    <row r="18" spans="1:9" x14ac:dyDescent="0.25">
      <c r="A18" s="9">
        <v>19</v>
      </c>
      <c r="B18" s="9">
        <v>8.1</v>
      </c>
      <c r="C18" s="9">
        <v>18.086978381096028</v>
      </c>
      <c r="D18" s="9"/>
      <c r="E18" s="9"/>
      <c r="F18" s="9"/>
      <c r="G18" s="9"/>
      <c r="H18" s="9"/>
      <c r="I18" s="9"/>
    </row>
    <row r="19" spans="1:9" x14ac:dyDescent="0.25">
      <c r="A19" s="9">
        <v>20</v>
      </c>
      <c r="B19" s="9">
        <v>5.7</v>
      </c>
      <c r="C19" s="9">
        <v>12.199346405228757</v>
      </c>
      <c r="D19" s="9"/>
      <c r="E19" s="9"/>
      <c r="F19" s="9"/>
      <c r="G19" s="9"/>
      <c r="H19" s="9"/>
      <c r="I19" s="9"/>
    </row>
    <row r="20" spans="1:9" x14ac:dyDescent="0.25">
      <c r="A20" s="9">
        <v>21</v>
      </c>
      <c r="B20" s="9">
        <v>5.7</v>
      </c>
      <c r="C20" s="9">
        <v>1.895653366241602</v>
      </c>
      <c r="D20" s="9"/>
      <c r="E20" s="9"/>
      <c r="F20" s="9"/>
      <c r="G20" s="9"/>
      <c r="H20" s="9"/>
      <c r="I20" s="9"/>
    </row>
    <row r="21" spans="1:9" x14ac:dyDescent="0.25">
      <c r="A21" s="9">
        <v>22</v>
      </c>
      <c r="B21" s="9">
        <v>7.3</v>
      </c>
      <c r="C21" s="9">
        <v>0.42611815968217359</v>
      </c>
      <c r="D21" s="9"/>
      <c r="E21" s="9"/>
      <c r="F21" s="9"/>
      <c r="G21" s="9"/>
      <c r="H21" s="9"/>
      <c r="I21" s="9"/>
    </row>
    <row r="22" spans="1:9" x14ac:dyDescent="0.25">
      <c r="A22" s="9">
        <v>23</v>
      </c>
      <c r="B22" s="9">
        <v>6.3</v>
      </c>
      <c r="C22" s="9">
        <v>3.3877249529948963</v>
      </c>
      <c r="D22" s="9"/>
      <c r="E22" s="9"/>
      <c r="F22" s="9"/>
      <c r="G22" s="9"/>
      <c r="H22" s="9"/>
      <c r="I22" s="9"/>
    </row>
    <row r="23" spans="1:9" x14ac:dyDescent="0.25">
      <c r="A23" s="9">
        <v>24</v>
      </c>
      <c r="B23" s="9">
        <v>5.6</v>
      </c>
      <c r="C23" s="9">
        <v>3.2327310008970906</v>
      </c>
      <c r="D23" s="9"/>
      <c r="E23" s="9"/>
      <c r="F23" s="9"/>
      <c r="G23" s="9"/>
      <c r="H23" s="9"/>
      <c r="I23" s="9"/>
    </row>
    <row r="24" spans="1:9" x14ac:dyDescent="0.25">
      <c r="A24" s="9">
        <v>25</v>
      </c>
      <c r="B24" s="9">
        <v>6.1</v>
      </c>
      <c r="C24" s="9">
        <v>5.9368191721132897</v>
      </c>
      <c r="D24" s="9"/>
      <c r="E24" s="9"/>
      <c r="F24" s="9"/>
      <c r="G24" s="9"/>
      <c r="H24" s="9"/>
      <c r="I24" s="9"/>
    </row>
    <row r="25" spans="1:9" x14ac:dyDescent="0.25">
      <c r="A25" s="9">
        <v>26</v>
      </c>
      <c r="B25" s="9">
        <v>8.6999999999999993</v>
      </c>
      <c r="C25" s="9">
        <v>10.454837672774028</v>
      </c>
      <c r="D25" s="9"/>
      <c r="E25" s="9"/>
      <c r="F25" s="9"/>
      <c r="G25" s="9"/>
      <c r="H25" s="9"/>
      <c r="I25" s="9"/>
    </row>
    <row r="26" spans="1:9" x14ac:dyDescent="0.25">
      <c r="A26" s="9">
        <v>27</v>
      </c>
      <c r="B26" s="9">
        <v>6.3</v>
      </c>
      <c r="C26" s="9">
        <v>16.83369644153958</v>
      </c>
      <c r="D26" s="9"/>
      <c r="E26" s="9"/>
      <c r="F26" s="9"/>
      <c r="G26" s="9"/>
      <c r="H26" s="9"/>
      <c r="I26" s="9"/>
    </row>
    <row r="27" spans="1:9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x14ac:dyDescent="0.25">
      <c r="A28" s="9" t="s">
        <v>14</v>
      </c>
      <c r="B28" s="9"/>
      <c r="C28" s="9">
        <f>AVERAGE(C3:C26)</f>
        <v>5.382229897872965</v>
      </c>
      <c r="D28" s="9"/>
      <c r="E28" s="9"/>
      <c r="F28" s="9"/>
      <c r="G28" s="9"/>
      <c r="H28" s="9"/>
      <c r="I28" s="9"/>
    </row>
    <row r="29" spans="1:9" x14ac:dyDescent="0.25">
      <c r="A29" s="9" t="s">
        <v>33</v>
      </c>
      <c r="B29" s="9"/>
      <c r="C29" s="9">
        <f>STDEV(C3:C26)/SQRT(C30)</f>
        <v>0.97510426054763388</v>
      </c>
      <c r="D29" s="9"/>
      <c r="E29" s="9"/>
      <c r="F29" s="9"/>
      <c r="G29" s="9"/>
      <c r="H29" s="9"/>
      <c r="I29" s="9"/>
    </row>
    <row r="30" spans="1:9" x14ac:dyDescent="0.25">
      <c r="A30" s="9" t="s">
        <v>16</v>
      </c>
      <c r="B30" s="9"/>
      <c r="C30" s="9">
        <f>COUNT(C3:C26)</f>
        <v>24</v>
      </c>
      <c r="D30" s="9"/>
      <c r="E30" s="9"/>
      <c r="F30" s="9"/>
      <c r="G30" s="9"/>
      <c r="H30" s="9"/>
      <c r="I30" s="9"/>
    </row>
    <row r="31" spans="1:9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25">
      <c r="A32" s="9"/>
      <c r="B32" s="9"/>
      <c r="C32" s="9"/>
      <c r="D32" s="9"/>
      <c r="E32" s="9"/>
      <c r="F32" s="9"/>
      <c r="G32" s="9"/>
      <c r="H32" s="9"/>
      <c r="I3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S3a-d NOD ITT BG &amp; Gcf</vt:lpstr>
      <vt:lpstr>Fig S3e-f double Ins NOD ITT</vt:lpstr>
      <vt:lpstr>Fig S3g-h correlation analysis</vt:lpstr>
      <vt:lpstr>Fig S3i NOD glycogen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Zhang</dc:creator>
  <cp:lastModifiedBy>Quan Zhang</cp:lastModifiedBy>
  <dcterms:created xsi:type="dcterms:W3CDTF">2023-02-26T18:03:52Z</dcterms:created>
  <dcterms:modified xsi:type="dcterms:W3CDTF">2024-08-08T18:04:08Z</dcterms:modified>
</cp:coreProperties>
</file>