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omagune-my.sharepoint.com/personal/pramos_cicbiomagune_es/Documents/Escritorio/2025_NatureMetab/"/>
    </mc:Choice>
  </mc:AlternateContent>
  <xr:revisionPtr revIDLastSave="0" documentId="8_{7DE54F9E-73A4-4B18-8DFE-1FAD6AD1D376}" xr6:coauthVersionLast="47" xr6:coauthVersionMax="47" xr10:uidLastSave="{00000000-0000-0000-0000-000000000000}"/>
  <bookViews>
    <workbookView xWindow="-120" yWindow="-120" windowWidth="29040" windowHeight="17640" activeTab="1" xr2:uid="{22532B92-BAF0-4A96-88CD-4E82F84885C2}"/>
  </bookViews>
  <sheets>
    <sheet name="Raw MWF data" sheetId="7" r:id="rId1"/>
    <sheet name="Figure1" sheetId="5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3" i="5" l="1"/>
  <c r="AD52" i="5"/>
  <c r="B10" i="5"/>
  <c r="B11" i="5"/>
  <c r="X52" i="5"/>
  <c r="X53" i="5"/>
  <c r="X54" i="5"/>
  <c r="X55" i="5"/>
  <c r="X56" i="5"/>
  <c r="X57" i="5"/>
  <c r="X58" i="5"/>
  <c r="X59" i="5"/>
  <c r="X60" i="5"/>
  <c r="V52" i="5"/>
  <c r="V53" i="5"/>
  <c r="V54" i="5"/>
  <c r="V55" i="5"/>
  <c r="V56" i="5"/>
  <c r="V57" i="5"/>
  <c r="V58" i="5"/>
  <c r="V59" i="5"/>
  <c r="V60" i="5"/>
  <c r="T52" i="5"/>
  <c r="T53" i="5"/>
  <c r="T54" i="5"/>
  <c r="T55" i="5"/>
  <c r="T56" i="5"/>
  <c r="T57" i="5"/>
  <c r="T58" i="5"/>
  <c r="T59" i="5"/>
  <c r="T60" i="5"/>
  <c r="R52" i="5"/>
  <c r="R53" i="5"/>
  <c r="R54" i="5"/>
  <c r="R55" i="5"/>
  <c r="R56" i="5"/>
  <c r="R57" i="5"/>
  <c r="R58" i="5"/>
  <c r="R59" i="5"/>
  <c r="R60" i="5"/>
  <c r="P52" i="5"/>
  <c r="P53" i="5"/>
  <c r="P54" i="5"/>
  <c r="P55" i="5"/>
  <c r="P56" i="5"/>
  <c r="P57" i="5"/>
  <c r="P58" i="5"/>
  <c r="P59" i="5"/>
  <c r="P60" i="5"/>
  <c r="N52" i="5"/>
  <c r="N53" i="5"/>
  <c r="N54" i="5"/>
  <c r="N55" i="5"/>
  <c r="N56" i="5"/>
  <c r="N57" i="5"/>
  <c r="N58" i="5"/>
  <c r="N59" i="5"/>
  <c r="N60" i="5"/>
  <c r="L52" i="5"/>
  <c r="L53" i="5"/>
  <c r="L54" i="5"/>
  <c r="L55" i="5"/>
  <c r="L56" i="5"/>
  <c r="L57" i="5"/>
  <c r="L58" i="5"/>
  <c r="L59" i="5"/>
  <c r="L60" i="5"/>
  <c r="J52" i="5"/>
  <c r="J53" i="5"/>
  <c r="J54" i="5"/>
  <c r="J55" i="5"/>
  <c r="J56" i="5"/>
  <c r="J57" i="5"/>
  <c r="J58" i="5"/>
  <c r="J59" i="5"/>
  <c r="J60" i="5"/>
  <c r="H52" i="5"/>
  <c r="H53" i="5"/>
  <c r="H54" i="5"/>
  <c r="H55" i="5"/>
  <c r="H56" i="5"/>
  <c r="H57" i="5"/>
  <c r="H58" i="5"/>
  <c r="H59" i="5"/>
  <c r="H60" i="5"/>
  <c r="F52" i="5"/>
  <c r="F53" i="5"/>
  <c r="F54" i="5"/>
  <c r="F55" i="5"/>
  <c r="F56" i="5"/>
  <c r="F57" i="5"/>
  <c r="F58" i="5"/>
  <c r="F59" i="5"/>
  <c r="F60" i="5"/>
  <c r="D52" i="5"/>
  <c r="D53" i="5"/>
  <c r="D54" i="5"/>
  <c r="D55" i="5"/>
  <c r="D56" i="5"/>
  <c r="D57" i="5"/>
  <c r="D58" i="5"/>
  <c r="D59" i="5"/>
  <c r="D60" i="5"/>
  <c r="X51" i="5"/>
  <c r="V51" i="5"/>
  <c r="T51" i="5"/>
  <c r="R51" i="5"/>
  <c r="P51" i="5"/>
  <c r="N51" i="5"/>
  <c r="L51" i="5"/>
  <c r="J51" i="5"/>
  <c r="H51" i="5"/>
  <c r="F51" i="5"/>
  <c r="D51" i="5"/>
  <c r="B52" i="5"/>
  <c r="B53" i="5"/>
  <c r="B54" i="5"/>
  <c r="B55" i="5"/>
  <c r="B56" i="5"/>
  <c r="B51" i="5"/>
  <c r="X38" i="5"/>
  <c r="X39" i="5"/>
  <c r="X40" i="5"/>
  <c r="X41" i="5"/>
  <c r="X42" i="5"/>
  <c r="X43" i="5"/>
  <c r="X44" i="5"/>
  <c r="X45" i="5"/>
  <c r="X46" i="5"/>
  <c r="V38" i="5"/>
  <c r="V39" i="5"/>
  <c r="V40" i="5"/>
  <c r="V41" i="5"/>
  <c r="V42" i="5"/>
  <c r="V43" i="5"/>
  <c r="V44" i="5"/>
  <c r="V45" i="5"/>
  <c r="V46" i="5"/>
  <c r="T38" i="5"/>
  <c r="T39" i="5"/>
  <c r="T40" i="5"/>
  <c r="T41" i="5"/>
  <c r="T42" i="5"/>
  <c r="T43" i="5"/>
  <c r="T44" i="5"/>
  <c r="T45" i="5"/>
  <c r="T46" i="5"/>
  <c r="R38" i="5"/>
  <c r="R39" i="5"/>
  <c r="R40" i="5"/>
  <c r="R41" i="5"/>
  <c r="R42" i="5"/>
  <c r="R43" i="5"/>
  <c r="R44" i="5"/>
  <c r="R45" i="5"/>
  <c r="R46" i="5"/>
  <c r="P38" i="5"/>
  <c r="P39" i="5"/>
  <c r="P40" i="5"/>
  <c r="P41" i="5"/>
  <c r="P42" i="5"/>
  <c r="P43" i="5"/>
  <c r="P44" i="5"/>
  <c r="P45" i="5"/>
  <c r="P46" i="5"/>
  <c r="N38" i="5"/>
  <c r="N39" i="5"/>
  <c r="N40" i="5"/>
  <c r="N41" i="5"/>
  <c r="N42" i="5"/>
  <c r="N43" i="5"/>
  <c r="N44" i="5"/>
  <c r="N45" i="5"/>
  <c r="N46" i="5"/>
  <c r="L38" i="5"/>
  <c r="L39" i="5"/>
  <c r="L40" i="5"/>
  <c r="L41" i="5"/>
  <c r="L42" i="5"/>
  <c r="L43" i="5"/>
  <c r="L44" i="5"/>
  <c r="L45" i="5"/>
  <c r="L46" i="5"/>
  <c r="J38" i="5"/>
  <c r="J39" i="5"/>
  <c r="J40" i="5"/>
  <c r="J41" i="5"/>
  <c r="J42" i="5"/>
  <c r="J43" i="5"/>
  <c r="J44" i="5"/>
  <c r="J45" i="5"/>
  <c r="J46" i="5"/>
  <c r="H38" i="5"/>
  <c r="H39" i="5"/>
  <c r="H40" i="5"/>
  <c r="H41" i="5"/>
  <c r="H42" i="5"/>
  <c r="H43" i="5"/>
  <c r="H44" i="5"/>
  <c r="H45" i="5"/>
  <c r="H46" i="5"/>
  <c r="F38" i="5"/>
  <c r="F39" i="5"/>
  <c r="F40" i="5"/>
  <c r="F41" i="5"/>
  <c r="F42" i="5"/>
  <c r="F43" i="5"/>
  <c r="F44" i="5"/>
  <c r="F45" i="5"/>
  <c r="F46" i="5"/>
  <c r="D38" i="5"/>
  <c r="D39" i="5"/>
  <c r="D40" i="5"/>
  <c r="D41" i="5"/>
  <c r="D42" i="5"/>
  <c r="D43" i="5"/>
  <c r="D44" i="5"/>
  <c r="D45" i="5"/>
  <c r="D46" i="5"/>
  <c r="V37" i="5"/>
  <c r="X37" i="5"/>
  <c r="T37" i="5"/>
  <c r="R37" i="5"/>
  <c r="P37" i="5"/>
  <c r="N37" i="5"/>
  <c r="L37" i="5"/>
  <c r="J37" i="5"/>
  <c r="H37" i="5"/>
  <c r="F37" i="5"/>
  <c r="D37" i="5"/>
  <c r="B38" i="5"/>
  <c r="B39" i="5"/>
  <c r="B40" i="5"/>
  <c r="B41" i="5"/>
  <c r="B42" i="5"/>
  <c r="B43" i="5"/>
  <c r="B44" i="5"/>
  <c r="B45" i="5"/>
  <c r="B46" i="5"/>
  <c r="X24" i="5"/>
  <c r="X25" i="5"/>
  <c r="X26" i="5"/>
  <c r="X27" i="5"/>
  <c r="X28" i="5"/>
  <c r="X29" i="5"/>
  <c r="X30" i="5"/>
  <c r="X31" i="5"/>
  <c r="X32" i="5"/>
  <c r="X23" i="5"/>
  <c r="V24" i="5"/>
  <c r="V25" i="5"/>
  <c r="V26" i="5"/>
  <c r="V27" i="5"/>
  <c r="V28" i="5"/>
  <c r="V29" i="5"/>
  <c r="V30" i="5"/>
  <c r="V31" i="5"/>
  <c r="V32" i="5"/>
  <c r="V23" i="5"/>
  <c r="T24" i="5"/>
  <c r="T25" i="5"/>
  <c r="T26" i="5"/>
  <c r="T27" i="5"/>
  <c r="T28" i="5"/>
  <c r="T29" i="5"/>
  <c r="T30" i="5"/>
  <c r="T31" i="5"/>
  <c r="T32" i="5"/>
  <c r="T23" i="5"/>
  <c r="R24" i="5"/>
  <c r="R25" i="5"/>
  <c r="R26" i="5"/>
  <c r="R27" i="5"/>
  <c r="R28" i="5"/>
  <c r="R29" i="5"/>
  <c r="R30" i="5"/>
  <c r="R31" i="5"/>
  <c r="R32" i="5"/>
  <c r="R23" i="5"/>
  <c r="P24" i="5"/>
  <c r="P25" i="5"/>
  <c r="P26" i="5"/>
  <c r="P27" i="5"/>
  <c r="P28" i="5"/>
  <c r="P29" i="5"/>
  <c r="P30" i="5"/>
  <c r="P31" i="5"/>
  <c r="P32" i="5"/>
  <c r="P23" i="5"/>
  <c r="N24" i="5"/>
  <c r="N25" i="5"/>
  <c r="N26" i="5"/>
  <c r="N27" i="5"/>
  <c r="N28" i="5"/>
  <c r="N29" i="5"/>
  <c r="N30" i="5"/>
  <c r="N31" i="5"/>
  <c r="N32" i="5"/>
  <c r="N23" i="5"/>
  <c r="L24" i="5"/>
  <c r="L25" i="5"/>
  <c r="L26" i="5"/>
  <c r="L27" i="5"/>
  <c r="L28" i="5"/>
  <c r="L29" i="5"/>
  <c r="L30" i="5"/>
  <c r="L31" i="5"/>
  <c r="L32" i="5"/>
  <c r="L23" i="5"/>
  <c r="J24" i="5"/>
  <c r="J25" i="5"/>
  <c r="J26" i="5"/>
  <c r="J27" i="5"/>
  <c r="J28" i="5"/>
  <c r="J29" i="5"/>
  <c r="J30" i="5"/>
  <c r="J31" i="5"/>
  <c r="J32" i="5"/>
  <c r="J23" i="5"/>
  <c r="H24" i="5"/>
  <c r="H25" i="5"/>
  <c r="H26" i="5"/>
  <c r="H27" i="5"/>
  <c r="H28" i="5"/>
  <c r="H29" i="5"/>
  <c r="H30" i="5"/>
  <c r="H31" i="5"/>
  <c r="H32" i="5"/>
  <c r="H23" i="5"/>
  <c r="F24" i="5"/>
  <c r="F25" i="5"/>
  <c r="F26" i="5"/>
  <c r="F27" i="5"/>
  <c r="F28" i="5"/>
  <c r="F29" i="5"/>
  <c r="F30" i="5"/>
  <c r="F31" i="5"/>
  <c r="F32" i="5"/>
  <c r="F23" i="5"/>
  <c r="D24" i="5"/>
  <c r="D25" i="5"/>
  <c r="D26" i="5"/>
  <c r="D27" i="5"/>
  <c r="D28" i="5"/>
  <c r="D29" i="5"/>
  <c r="D30" i="5"/>
  <c r="D31" i="5"/>
  <c r="D32" i="5"/>
  <c r="D23" i="5"/>
  <c r="B24" i="5"/>
  <c r="B25" i="5"/>
  <c r="B26" i="5"/>
  <c r="B27" i="5"/>
  <c r="B28" i="5"/>
  <c r="B29" i="5"/>
  <c r="B30" i="5"/>
  <c r="B31" i="5"/>
  <c r="B32" i="5"/>
  <c r="B23" i="5"/>
  <c r="AD54" i="5" l="1"/>
  <c r="AF52" i="5" s="1"/>
  <c r="B7" i="5" l="1"/>
  <c r="B8" i="5" s="1"/>
  <c r="B6" i="5"/>
  <c r="M7" i="5"/>
  <c r="M8" i="5" s="1"/>
  <c r="M6" i="5"/>
  <c r="L7" i="5"/>
  <c r="L8" i="5" s="1"/>
  <c r="C7" i="5"/>
  <c r="C8" i="5" s="1"/>
  <c r="AF53" i="5"/>
  <c r="M15" i="5"/>
  <c r="M16" i="5" s="1"/>
  <c r="L15" i="5"/>
  <c r="L16" i="5" s="1"/>
  <c r="K15" i="5"/>
  <c r="K16" i="5" s="1"/>
  <c r="J15" i="5"/>
  <c r="J16" i="5" s="1"/>
  <c r="I15" i="5"/>
  <c r="I16" i="5" s="1"/>
  <c r="H15" i="5"/>
  <c r="H16" i="5" s="1"/>
  <c r="G15" i="5"/>
  <c r="G16" i="5" s="1"/>
  <c r="F15" i="5"/>
  <c r="F16" i="5" s="1"/>
  <c r="E15" i="5"/>
  <c r="E16" i="5" s="1"/>
  <c r="D15" i="5"/>
  <c r="D16" i="5" s="1"/>
  <c r="C15" i="5"/>
  <c r="C16" i="5" s="1"/>
  <c r="B15" i="5"/>
  <c r="B16" i="5" s="1"/>
  <c r="M14" i="5"/>
  <c r="L14" i="5"/>
  <c r="K14" i="5"/>
  <c r="J14" i="5"/>
  <c r="I14" i="5"/>
  <c r="H14" i="5"/>
  <c r="G14" i="5"/>
  <c r="F14" i="5"/>
  <c r="E14" i="5"/>
  <c r="D14" i="5"/>
  <c r="C14" i="5"/>
  <c r="B14" i="5"/>
  <c r="M11" i="5"/>
  <c r="M12" i="5" s="1"/>
  <c r="L11" i="5"/>
  <c r="L12" i="5" s="1"/>
  <c r="K11" i="5"/>
  <c r="K12" i="5" s="1"/>
  <c r="J11" i="5"/>
  <c r="J12" i="5" s="1"/>
  <c r="I11" i="5"/>
  <c r="I12" i="5" s="1"/>
  <c r="H11" i="5"/>
  <c r="H12" i="5" s="1"/>
  <c r="G11" i="5"/>
  <c r="G12" i="5" s="1"/>
  <c r="F11" i="5"/>
  <c r="F12" i="5" s="1"/>
  <c r="E11" i="5"/>
  <c r="E12" i="5" s="1"/>
  <c r="D11" i="5"/>
  <c r="D12" i="5" s="1"/>
  <c r="C11" i="5"/>
  <c r="C12" i="5" s="1"/>
  <c r="B12" i="5"/>
  <c r="M10" i="5"/>
  <c r="L10" i="5"/>
  <c r="K10" i="5"/>
  <c r="J10" i="5"/>
  <c r="I10" i="5"/>
  <c r="H10" i="5"/>
  <c r="G10" i="5"/>
  <c r="F10" i="5"/>
  <c r="E10" i="5"/>
  <c r="D10" i="5"/>
  <c r="C10" i="5"/>
  <c r="J7" i="5"/>
  <c r="J8" i="5" s="1"/>
  <c r="J6" i="5"/>
  <c r="K7" i="5"/>
  <c r="K8" i="5" s="1"/>
  <c r="K6" i="5"/>
  <c r="I7" i="5"/>
  <c r="I8" i="5" s="1"/>
  <c r="I6" i="5"/>
  <c r="H7" i="5"/>
  <c r="H8" i="5" s="1"/>
  <c r="H6" i="5"/>
  <c r="G7" i="5"/>
  <c r="G8" i="5" s="1"/>
  <c r="G6" i="5"/>
  <c r="F7" i="5"/>
  <c r="F8" i="5" s="1"/>
  <c r="F6" i="5"/>
  <c r="E7" i="5"/>
  <c r="E8" i="5" s="1"/>
  <c r="E6" i="5"/>
  <c r="D7" i="5"/>
  <c r="D8" i="5" s="1"/>
  <c r="D6" i="5"/>
  <c r="C6" i="5" l="1"/>
  <c r="L6" i="5"/>
</calcChain>
</file>

<file path=xl/sharedStrings.xml><?xml version="1.0" encoding="utf-8"?>
<sst xmlns="http://schemas.openxmlformats.org/spreadsheetml/2006/main" count="236" uniqueCount="98">
  <si>
    <t>mean</t>
  </si>
  <si>
    <t>Middle cerebellar peduncle</t>
  </si>
  <si>
    <t xml:space="preserve">Inferior cerebellar peduncle </t>
  </si>
  <si>
    <t>Pontine crossing tract</t>
  </si>
  <si>
    <t>Corticospinal tract</t>
  </si>
  <si>
    <t>Cerebral peduncle</t>
  </si>
  <si>
    <t>Code</t>
  </si>
  <si>
    <t>Region</t>
  </si>
  <si>
    <t>Medial lemniscus</t>
  </si>
  <si>
    <t>Superior cerebellar peduncle</t>
  </si>
  <si>
    <t>Cingulum (cingulate gyrus)</t>
  </si>
  <si>
    <t>Tapetum</t>
  </si>
  <si>
    <t>SEM</t>
  </si>
  <si>
    <t>Recovery</t>
  </si>
  <si>
    <t>S1 (L)</t>
  </si>
  <si>
    <t>stdev</t>
  </si>
  <si>
    <t>Anterior corona radiata</t>
  </si>
  <si>
    <t>Posterior corona radiata</t>
  </si>
  <si>
    <t>Bar plot</t>
  </si>
  <si>
    <t>code</t>
  </si>
  <si>
    <t>region</t>
  </si>
  <si>
    <t>pre-race</t>
  </si>
  <si>
    <t>post-race</t>
  </si>
  <si>
    <t>Scatter plot</t>
  </si>
  <si>
    <t>Xvalue</t>
  </si>
  <si>
    <t>Inferior fronto-occipital fasciculus</t>
  </si>
  <si>
    <t>S2</t>
  </si>
  <si>
    <t>S3</t>
  </si>
  <si>
    <t>S1</t>
  </si>
  <si>
    <t>S4</t>
  </si>
  <si>
    <t>S5</t>
  </si>
  <si>
    <t>S6</t>
  </si>
  <si>
    <t>S7</t>
  </si>
  <si>
    <t>S8</t>
  </si>
  <si>
    <t>S9</t>
  </si>
  <si>
    <t>S10</t>
  </si>
  <si>
    <t>Anterior coron raadiata</t>
  </si>
  <si>
    <t>PRE RUN</t>
  </si>
  <si>
    <t>POST RUN</t>
  </si>
  <si>
    <t>REST</t>
  </si>
  <si>
    <t>RIGHT</t>
  </si>
  <si>
    <t>LEFT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</si>
  <si>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</si>
  <si>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</si>
  <si>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</si>
  <si>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</si>
  <si>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</si>
  <si>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</si>
  <si>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</si>
  <si>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</si>
  <si>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</si>
  <si>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Genu of corpus callosum</t>
  </si>
  <si>
    <t>Body of corpus callosum</t>
  </si>
  <si>
    <t>Splenium of corpus callosum</t>
  </si>
  <si>
    <t>Fornix (column and body of fornix</t>
  </si>
  <si>
    <t>Anterior limb of internal capsule</t>
  </si>
  <si>
    <t>Posterior limb of internal capsule</t>
  </si>
  <si>
    <t>Retrolenticular part of internal capsule</t>
  </si>
  <si>
    <t>Anterior coronaadiata</t>
  </si>
  <si>
    <t>Superior coronaadiata</t>
  </si>
  <si>
    <t>Posterior coronaadiata</t>
  </si>
  <si>
    <t>Posterior thalamicadiation</t>
  </si>
  <si>
    <t>Sagittal stratum</t>
  </si>
  <si>
    <t>External capsule</t>
  </si>
  <si>
    <t>Cingulum (hippocampus)</t>
  </si>
  <si>
    <t xml:space="preserve">Fornix (cres) / Stria terminalis </t>
  </si>
  <si>
    <t>Superior longitudinal fasciculus</t>
  </si>
  <si>
    <t>Superior fronto-occipital fasciculus</t>
  </si>
  <si>
    <t>Uncinate fasciculus</t>
  </si>
  <si>
    <t>superiofrontal_gyrus</t>
  </si>
  <si>
    <t>middle_frontal_gyrus</t>
  </si>
  <si>
    <t>inferiofrontal_gyrus</t>
  </si>
  <si>
    <t>precentral_gyrus</t>
  </si>
  <si>
    <t>middle_orbitofrontal_gyrus</t>
  </si>
  <si>
    <t>lateral_orbitofrontal_gyrus</t>
  </si>
  <si>
    <t>gyrus_rectus</t>
  </si>
  <si>
    <t>postcentral_gyrus</t>
  </si>
  <si>
    <t>superioparietal_gyrus</t>
  </si>
  <si>
    <t>supramarginal_gyrus</t>
  </si>
  <si>
    <t>angulagyrus</t>
  </si>
  <si>
    <t>precuneus</t>
  </si>
  <si>
    <t>superiooccipital_gyrus</t>
  </si>
  <si>
    <t>middle_occipital_gyrus</t>
  </si>
  <si>
    <t>inferiooccipital_gyrus</t>
  </si>
  <si>
    <t>cuneus</t>
  </si>
  <si>
    <t>superiotemporal_gyrus</t>
  </si>
  <si>
    <t>middle_temporal_gyrus</t>
  </si>
  <si>
    <t>inferiotemporal_gyrus</t>
  </si>
  <si>
    <t>parahippocampal_gyrus</t>
  </si>
  <si>
    <t>lingual_gyrus</t>
  </si>
  <si>
    <t>fusiform_gyrus</t>
  </si>
  <si>
    <t>insulacortex</t>
  </si>
  <si>
    <t>cingulate_gyrus</t>
  </si>
  <si>
    <t>caudate</t>
  </si>
  <si>
    <t>putamen</t>
  </si>
  <si>
    <t>hippocampus</t>
  </si>
  <si>
    <t>cerebellum</t>
  </si>
  <si>
    <t>brainstem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</si>
</sst>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7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6">
    <xf numFmtId="0" fontId="0" fillId="0" borderId="0" xfId="0"/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/>
    <xf numFmtId="0" fontId="3" fillId="0" borderId="0" xfId="0" applyFont="1"/>
    <xf numFmtId="0" fontId="6" fillId="0" borderId="0" xfId="0" applyFont="1"/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/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6" fillId="9" borderId="2" xfId="0" applyNumberFormat="1" applyFont="1" applyFill="1" applyBorder="1" applyAlignment="1">
      <alignment horizontal="center" vertical="center"/>
    </xf>
    <xf numFmtId="2" fontId="6" fillId="9" borderId="3" xfId="0" applyNumberFormat="1" applyFont="1" applyFill="1" applyBorder="1" applyAlignment="1">
      <alignment horizontal="center" vertical="center"/>
    </xf>
    <xf numFmtId="2" fontId="6" fillId="9" borderId="4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/>
    <xf numFmtId="2" fontId="6" fillId="0" borderId="10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9" borderId="10" xfId="0" applyNumberFormat="1" applyFont="1" applyFill="1" applyBorder="1" applyAlignment="1">
      <alignment horizontal="center" vertical="center"/>
    </xf>
    <xf numFmtId="2" fontId="6" fillId="9" borderId="0" xfId="0" applyNumberFormat="1" applyFont="1" applyFill="1" applyAlignment="1">
      <alignment horizontal="center" vertical="center"/>
    </xf>
    <xf numFmtId="2" fontId="6" fillId="9" borderId="1" xfId="0" applyNumberFormat="1" applyFont="1" applyFill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9" borderId="5" xfId="0" applyNumberFormat="1" applyFont="1" applyFill="1" applyBorder="1" applyAlignment="1">
      <alignment horizontal="center" vertical="center"/>
    </xf>
    <xf numFmtId="2" fontId="6" fillId="9" borderId="6" xfId="0" applyNumberFormat="1" applyFont="1" applyFill="1" applyBorder="1" applyAlignment="1">
      <alignment horizontal="center" vertical="center"/>
    </xf>
    <xf numFmtId="2" fontId="6" fillId="9" borderId="7" xfId="0" applyNumberFormat="1" applyFont="1" applyFill="1" applyBorder="1" applyAlignment="1">
      <alignment horizontal="center" vertical="center"/>
    </xf>
    <xf numFmtId="2" fontId="6" fillId="0" borderId="6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/>
    <xf numFmtId="0" fontId="6" fillId="0" borderId="9" xfId="0" applyFont="1" applyBorder="1" applyAlignment="1">
      <alignment horizontal="center" vertical="center"/>
    </xf>
    <xf numFmtId="0" fontId="6" fillId="0" borderId="9" xfId="0" applyFont="1" applyBorder="1"/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2" fillId="4" borderId="0" xfId="0" applyFont="1" applyFill="1"/>
    <xf numFmtId="0" fontId="2" fillId="2" borderId="0" xfId="0" applyFont="1" applyFill="1"/>
    <xf numFmtId="0" fontId="2" fillId="3" borderId="0" xfId="0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85B4DF"/>
      <color rgb="FF81B2DF"/>
      <color rgb="FFBDD7EE"/>
      <color rgb="FF98C0E4"/>
      <color rgb="FFFF8585"/>
      <color rgb="FFFF6969"/>
      <color rgb="FFFFCCCC"/>
      <color rgb="FF8DC26C"/>
      <color rgb="FFC5E0B4"/>
      <color rgb="FF5A7C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/>
              <a:t>White</a:t>
            </a:r>
            <a:r>
              <a:rPr lang="en-US" sz="2400" b="1" baseline="0"/>
              <a:t> matter regions</a:t>
            </a:r>
            <a:endParaRPr lang="en-US" sz="2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Pre</c:v>
          </c:tx>
          <c:spPr>
            <a:solidFill>
              <a:srgbClr val="C5E0B4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Figure1!$B$8:$M$8</c:f>
                <c:numCache>
                  <c:formatCode>General</c:formatCode>
                  <c:ptCount val="12"/>
                  <c:pt idx="0">
                    <c:v>6.7928843239782228</c:v>
                  </c:pt>
                  <c:pt idx="1">
                    <c:v>12.736259695645023</c:v>
                  </c:pt>
                  <c:pt idx="2">
                    <c:v>7.071496089358269</c:v>
                  </c:pt>
                  <c:pt idx="3">
                    <c:v>12.61897368872981</c:v>
                  </c:pt>
                  <c:pt idx="4">
                    <c:v>7.7096861189474204</c:v>
                  </c:pt>
                  <c:pt idx="5">
                    <c:v>9.0696951016417948</c:v>
                  </c:pt>
                  <c:pt idx="6">
                    <c:v>4.6638125052963391</c:v>
                  </c:pt>
                  <c:pt idx="7">
                    <c:v>11.499735137097041</c:v>
                  </c:pt>
                  <c:pt idx="8">
                    <c:v>6.1062900344953572</c:v>
                  </c:pt>
                  <c:pt idx="9">
                    <c:v>13.032561577876187</c:v>
                  </c:pt>
                  <c:pt idx="10">
                    <c:v>12.982370883564279</c:v>
                  </c:pt>
                  <c:pt idx="11">
                    <c:v>6.2927421766579332</c:v>
                  </c:pt>
                </c:numCache>
              </c:numRef>
            </c:plus>
            <c:minus>
              <c:numRef>
                <c:f>Figure1!$B$8:$M$8</c:f>
                <c:numCache>
                  <c:formatCode>General</c:formatCode>
                  <c:ptCount val="12"/>
                  <c:pt idx="0">
                    <c:v>6.7928843239782228</c:v>
                  </c:pt>
                  <c:pt idx="1">
                    <c:v>12.736259695645023</c:v>
                  </c:pt>
                  <c:pt idx="2">
                    <c:v>7.071496089358269</c:v>
                  </c:pt>
                  <c:pt idx="3">
                    <c:v>12.61897368872981</c:v>
                  </c:pt>
                  <c:pt idx="4">
                    <c:v>7.7096861189474204</c:v>
                  </c:pt>
                  <c:pt idx="5">
                    <c:v>9.0696951016417948</c:v>
                  </c:pt>
                  <c:pt idx="6">
                    <c:v>4.6638125052963391</c:v>
                  </c:pt>
                  <c:pt idx="7">
                    <c:v>11.499735137097041</c:v>
                  </c:pt>
                  <c:pt idx="8">
                    <c:v>6.1062900344953572</c:v>
                  </c:pt>
                  <c:pt idx="9">
                    <c:v>13.032561577876187</c:v>
                  </c:pt>
                  <c:pt idx="10">
                    <c:v>12.982370883564279</c:v>
                  </c:pt>
                  <c:pt idx="11">
                    <c:v>6.2927421766579332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Figure1!$B$4:$M$4</c:f>
              <c:strCache>
                <c:ptCount val="12"/>
                <c:pt idx="0">
                  <c:v>Middle cerebellar peduncle</c:v>
                </c:pt>
                <c:pt idx="1">
                  <c:v>Pontine crossing tract</c:v>
                </c:pt>
                <c:pt idx="2">
                  <c:v>Corticospinal tract</c:v>
                </c:pt>
                <c:pt idx="3">
                  <c:v>Medial lemniscus</c:v>
                </c:pt>
                <c:pt idx="4">
                  <c:v>Inferior cerebellar peduncle </c:v>
                </c:pt>
                <c:pt idx="5">
                  <c:v>Superior cerebellar peduncle</c:v>
                </c:pt>
                <c:pt idx="6">
                  <c:v>Cerebral peduncle</c:v>
                </c:pt>
                <c:pt idx="7">
                  <c:v>Anterior coron raadiata</c:v>
                </c:pt>
                <c:pt idx="8">
                  <c:v>Posterior corona radiata</c:v>
                </c:pt>
                <c:pt idx="9">
                  <c:v>Cingulum (cingulate gyrus)</c:v>
                </c:pt>
                <c:pt idx="10">
                  <c:v>Inferior fronto-occipital fasciculus</c:v>
                </c:pt>
                <c:pt idx="11">
                  <c:v>Tapetum</c:v>
                </c:pt>
              </c:strCache>
            </c:strRef>
          </c:cat>
          <c:val>
            <c:numRef>
              <c:f>Figure1!$B$6:$M$6</c:f>
              <c:numCache>
                <c:formatCode>0</c:formatCode>
                <c:ptCount val="12"/>
                <c:pt idx="0">
                  <c:v>100.00000000000003</c:v>
                </c:pt>
                <c:pt idx="1">
                  <c:v>100</c:v>
                </c:pt>
                <c:pt idx="2">
                  <c:v>100</c:v>
                </c:pt>
                <c:pt idx="3">
                  <c:v>100.00000000000003</c:v>
                </c:pt>
                <c:pt idx="4">
                  <c:v>99.999999999999972</c:v>
                </c:pt>
                <c:pt idx="5">
                  <c:v>99.999999999999986</c:v>
                </c:pt>
                <c:pt idx="6">
                  <c:v>100.00000000000003</c:v>
                </c:pt>
                <c:pt idx="7">
                  <c:v>99.999999999999972</c:v>
                </c:pt>
                <c:pt idx="8">
                  <c:v>99.999999999999986</c:v>
                </c:pt>
                <c:pt idx="9">
                  <c:v>100.00000000000001</c:v>
                </c:pt>
                <c:pt idx="10">
                  <c:v>100.00000000000003</c:v>
                </c:pt>
                <c:pt idx="11">
                  <c:v>99.868439916030908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5E-479E-B8C0-DB372E7E9B75}"/>
            </c:ext>
          </c:extLst>
        </c:ser>
        <c:ser>
          <c:idx val="1"/>
          <c:order val="1"/>
          <c:tx>
            <c:v>Post</c:v>
          </c:tx>
          <c:spPr>
            <a:solidFill>
              <a:srgbClr val="FFCCCC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Figure1!$B$12:$M$12</c:f>
                <c:numCache>
                  <c:formatCode>General</c:formatCode>
                  <c:ptCount val="12"/>
                  <c:pt idx="0">
                    <c:v>4.8596064002240027</c:v>
                  </c:pt>
                  <c:pt idx="1">
                    <c:v>6.668889229153506</c:v>
                  </c:pt>
                  <c:pt idx="2">
                    <c:v>5.5989058307644797</c:v>
                  </c:pt>
                  <c:pt idx="3">
                    <c:v>10.041514740485539</c:v>
                  </c:pt>
                  <c:pt idx="4">
                    <c:v>7.2318074053550223</c:v>
                  </c:pt>
                  <c:pt idx="5">
                    <c:v>4.5447329165251045</c:v>
                  </c:pt>
                  <c:pt idx="6">
                    <c:v>7.3620115237155215</c:v>
                  </c:pt>
                  <c:pt idx="7">
                    <c:v>9.206334330330959</c:v>
                  </c:pt>
                  <c:pt idx="8">
                    <c:v>9.0687138366148297</c:v>
                  </c:pt>
                  <c:pt idx="9">
                    <c:v>12.00384684109601</c:v>
                  </c:pt>
                  <c:pt idx="10">
                    <c:v>11.222212239446707</c:v>
                  </c:pt>
                  <c:pt idx="11">
                    <c:v>6.2906130220683956</c:v>
                  </c:pt>
                </c:numCache>
              </c:numRef>
            </c:plus>
            <c:minus>
              <c:numRef>
                <c:f>Figure1!$B$12:$M$12</c:f>
                <c:numCache>
                  <c:formatCode>General</c:formatCode>
                  <c:ptCount val="12"/>
                  <c:pt idx="0">
                    <c:v>4.8596064002240027</c:v>
                  </c:pt>
                  <c:pt idx="1">
                    <c:v>6.668889229153506</c:v>
                  </c:pt>
                  <c:pt idx="2">
                    <c:v>5.5989058307644797</c:v>
                  </c:pt>
                  <c:pt idx="3">
                    <c:v>10.041514740485539</c:v>
                  </c:pt>
                  <c:pt idx="4">
                    <c:v>7.2318074053550223</c:v>
                  </c:pt>
                  <c:pt idx="5">
                    <c:v>4.5447329165251045</c:v>
                  </c:pt>
                  <c:pt idx="6">
                    <c:v>7.3620115237155215</c:v>
                  </c:pt>
                  <c:pt idx="7">
                    <c:v>9.206334330330959</c:v>
                  </c:pt>
                  <c:pt idx="8">
                    <c:v>9.0687138366148297</c:v>
                  </c:pt>
                  <c:pt idx="9">
                    <c:v>12.00384684109601</c:v>
                  </c:pt>
                  <c:pt idx="10">
                    <c:v>11.222212239446707</c:v>
                  </c:pt>
                  <c:pt idx="11">
                    <c:v>6.2906130220683956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Figure1!$B$4:$M$4</c:f>
              <c:strCache>
                <c:ptCount val="12"/>
                <c:pt idx="0">
                  <c:v>Middle cerebellar peduncle</c:v>
                </c:pt>
                <c:pt idx="1">
                  <c:v>Pontine crossing tract</c:v>
                </c:pt>
                <c:pt idx="2">
                  <c:v>Corticospinal tract</c:v>
                </c:pt>
                <c:pt idx="3">
                  <c:v>Medial lemniscus</c:v>
                </c:pt>
                <c:pt idx="4">
                  <c:v>Inferior cerebellar peduncle </c:v>
                </c:pt>
                <c:pt idx="5">
                  <c:v>Superior cerebellar peduncle</c:v>
                </c:pt>
                <c:pt idx="6">
                  <c:v>Cerebral peduncle</c:v>
                </c:pt>
                <c:pt idx="7">
                  <c:v>Anterior coron raadiata</c:v>
                </c:pt>
                <c:pt idx="8">
                  <c:v>Posterior corona radiata</c:v>
                </c:pt>
                <c:pt idx="9">
                  <c:v>Cingulum (cingulate gyrus)</c:v>
                </c:pt>
                <c:pt idx="10">
                  <c:v>Inferior fronto-occipital fasciculus</c:v>
                </c:pt>
                <c:pt idx="11">
                  <c:v>Tapetum</c:v>
                </c:pt>
              </c:strCache>
            </c:strRef>
          </c:cat>
          <c:val>
            <c:numRef>
              <c:f>Figure1!$B$10:$M$10</c:f>
              <c:numCache>
                <c:formatCode>0</c:formatCode>
                <c:ptCount val="12"/>
                <c:pt idx="0">
                  <c:v>79.720594862550712</c:v>
                </c:pt>
                <c:pt idx="1">
                  <c:v>72.33478051133622</c:v>
                </c:pt>
                <c:pt idx="2">
                  <c:v>73.801791793074969</c:v>
                </c:pt>
                <c:pt idx="3">
                  <c:v>85.067421410752615</c:v>
                </c:pt>
                <c:pt idx="4">
                  <c:v>86.452032842172571</c:v>
                </c:pt>
                <c:pt idx="5">
                  <c:v>83.832300841951408</c:v>
                </c:pt>
                <c:pt idx="6">
                  <c:v>89.803235515425143</c:v>
                </c:pt>
                <c:pt idx="7">
                  <c:v>84.841262360349901</c:v>
                </c:pt>
                <c:pt idx="8">
                  <c:v>87.383156283595412</c:v>
                </c:pt>
                <c:pt idx="9">
                  <c:v>83.108748829764764</c:v>
                </c:pt>
                <c:pt idx="10">
                  <c:v>75.987475102123511</c:v>
                </c:pt>
                <c:pt idx="11">
                  <c:v>83.130715273155502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5E-479E-B8C0-DB372E7E9B75}"/>
            </c:ext>
          </c:extLst>
        </c:ser>
        <c:ser>
          <c:idx val="2"/>
          <c:order val="2"/>
          <c:tx>
            <c:v>Recovery</c:v>
          </c:tx>
          <c:spPr>
            <a:solidFill>
              <a:srgbClr val="BDD7EE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Figure1!$B$16:$M$16</c:f>
                <c:numCache>
                  <c:formatCode>General</c:formatCode>
                  <c:ptCount val="12"/>
                  <c:pt idx="0">
                    <c:v>7.8535658279064391</c:v>
                  </c:pt>
                  <c:pt idx="1">
                    <c:v>13.24788762459036</c:v>
                  </c:pt>
                  <c:pt idx="2">
                    <c:v>10.508715651107355</c:v>
                  </c:pt>
                  <c:pt idx="3">
                    <c:v>17.81421860207962</c:v>
                  </c:pt>
                  <c:pt idx="4">
                    <c:v>13.219416133110563</c:v>
                  </c:pt>
                  <c:pt idx="5">
                    <c:v>11.134944786309809</c:v>
                  </c:pt>
                  <c:pt idx="6">
                    <c:v>9.8299919353579757</c:v>
                  </c:pt>
                  <c:pt idx="7">
                    <c:v>11.957339154359813</c:v>
                  </c:pt>
                  <c:pt idx="8">
                    <c:v>11.903968395484975</c:v>
                  </c:pt>
                  <c:pt idx="9">
                    <c:v>18.659688750443344</c:v>
                  </c:pt>
                  <c:pt idx="10">
                    <c:v>19.819428954562778</c:v>
                  </c:pt>
                  <c:pt idx="11">
                    <c:v>19.690293586254075</c:v>
                  </c:pt>
                </c:numCache>
              </c:numRef>
            </c:plus>
            <c:minus>
              <c:numRef>
                <c:f>Figure1!$B$16:$M$16</c:f>
                <c:numCache>
                  <c:formatCode>General</c:formatCode>
                  <c:ptCount val="12"/>
                  <c:pt idx="0">
                    <c:v>7.8535658279064391</c:v>
                  </c:pt>
                  <c:pt idx="1">
                    <c:v>13.24788762459036</c:v>
                  </c:pt>
                  <c:pt idx="2">
                    <c:v>10.508715651107355</c:v>
                  </c:pt>
                  <c:pt idx="3">
                    <c:v>17.81421860207962</c:v>
                  </c:pt>
                  <c:pt idx="4">
                    <c:v>13.219416133110563</c:v>
                  </c:pt>
                  <c:pt idx="5">
                    <c:v>11.134944786309809</c:v>
                  </c:pt>
                  <c:pt idx="6">
                    <c:v>9.8299919353579757</c:v>
                  </c:pt>
                  <c:pt idx="7">
                    <c:v>11.957339154359813</c:v>
                  </c:pt>
                  <c:pt idx="8">
                    <c:v>11.903968395484975</c:v>
                  </c:pt>
                  <c:pt idx="9">
                    <c:v>18.659688750443344</c:v>
                  </c:pt>
                  <c:pt idx="10">
                    <c:v>19.819428954562778</c:v>
                  </c:pt>
                  <c:pt idx="11">
                    <c:v>19.690293586254075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Figure1!$B$4:$M$4</c:f>
              <c:strCache>
                <c:ptCount val="12"/>
                <c:pt idx="0">
                  <c:v>Middle cerebellar peduncle</c:v>
                </c:pt>
                <c:pt idx="1">
                  <c:v>Pontine crossing tract</c:v>
                </c:pt>
                <c:pt idx="2">
                  <c:v>Corticospinal tract</c:v>
                </c:pt>
                <c:pt idx="3">
                  <c:v>Medial lemniscus</c:v>
                </c:pt>
                <c:pt idx="4">
                  <c:v>Inferior cerebellar peduncle </c:v>
                </c:pt>
                <c:pt idx="5">
                  <c:v>Superior cerebellar peduncle</c:v>
                </c:pt>
                <c:pt idx="6">
                  <c:v>Cerebral peduncle</c:v>
                </c:pt>
                <c:pt idx="7">
                  <c:v>Anterior coron raadiata</c:v>
                </c:pt>
                <c:pt idx="8">
                  <c:v>Posterior corona radiata</c:v>
                </c:pt>
                <c:pt idx="9">
                  <c:v>Cingulum (cingulate gyrus)</c:v>
                </c:pt>
                <c:pt idx="10">
                  <c:v>Inferior fronto-occipital fasciculus</c:v>
                </c:pt>
                <c:pt idx="11">
                  <c:v>Tapetum</c:v>
                </c:pt>
              </c:strCache>
            </c:strRef>
          </c:cat>
          <c:val>
            <c:numRef>
              <c:f>Figure1!$B$14:$M$14</c:f>
              <c:numCache>
                <c:formatCode>0</c:formatCode>
                <c:ptCount val="12"/>
                <c:pt idx="0">
                  <c:v>94.041246746312481</c:v>
                </c:pt>
                <c:pt idx="1">
                  <c:v>99.296092410432266</c:v>
                </c:pt>
                <c:pt idx="2">
                  <c:v>102.72458272285904</c:v>
                </c:pt>
                <c:pt idx="3">
                  <c:v>94.118163958298041</c:v>
                </c:pt>
                <c:pt idx="4">
                  <c:v>90.422982970815454</c:v>
                </c:pt>
                <c:pt idx="5">
                  <c:v>102.67794427534535</c:v>
                </c:pt>
                <c:pt idx="6">
                  <c:v>103.55433999613467</c:v>
                </c:pt>
                <c:pt idx="7">
                  <c:v>105.13859897840689</c:v>
                </c:pt>
                <c:pt idx="8">
                  <c:v>93.975422598752743</c:v>
                </c:pt>
                <c:pt idx="9">
                  <c:v>108.97287036943551</c:v>
                </c:pt>
                <c:pt idx="10">
                  <c:v>102.69387436394634</c:v>
                </c:pt>
                <c:pt idx="11">
                  <c:v>92.061445194674889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5E-479E-B8C0-DB372E7E9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882538392"/>
        <c:axId val="882541272"/>
      </c:barChart>
      <c:scatterChart>
        <c:scatterStyle val="lineMarker"/>
        <c:varyColors val="0"/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8DC26C"/>
                </a:solidFill>
              </a:ln>
              <a:effectLst/>
            </c:spPr>
          </c:marker>
          <c:xVal>
            <c:numRef>
              <c:f>(Figure1!$B$23:$B$33,Figure1!$D$23:$D$33,Figure1!$F$23:$F$33,Figure1!$H$23:$H$33,Figure1!$J$23:$J$33,Figure1!$L$23:$L$33,Figure1!$N$23:$N$33,Figure1!$P$23:$P$33,Figure1!$R$23:$R$33,Figure1!$T$23:$T$33,Figure1!$V$23:$V$33,Figure1!$X$23,Figure1!$X$23:$X$33)</c:f>
              <c:numCache>
                <c:formatCode>0.00</c:formatCode>
                <c:ptCount val="133"/>
                <c:pt idx="0">
                  <c:v>0.76626579417395857</c:v>
                </c:pt>
                <c:pt idx="1">
                  <c:v>0.72801317227957807</c:v>
                </c:pt>
                <c:pt idx="2">
                  <c:v>0.68089188943240719</c:v>
                </c:pt>
                <c:pt idx="3">
                  <c:v>0.70181708925606345</c:v>
                </c:pt>
                <c:pt idx="4">
                  <c:v>0.77315100667675529</c:v>
                </c:pt>
                <c:pt idx="5">
                  <c:v>0.68648427339061491</c:v>
                </c:pt>
                <c:pt idx="6">
                  <c:v>0.71960931447351917</c:v>
                </c:pt>
                <c:pt idx="7">
                  <c:v>0.71190941319161449</c:v>
                </c:pt>
                <c:pt idx="8">
                  <c:v>0.75046714839619877</c:v>
                </c:pt>
                <c:pt idx="9">
                  <c:v>0.68344980537329869</c:v>
                </c:pt>
                <c:pt idx="11">
                  <c:v>1.6888422352600432</c:v>
                </c:pt>
                <c:pt idx="12">
                  <c:v>1.7623335468625643</c:v>
                </c:pt>
                <c:pt idx="13">
                  <c:v>1.6990224714069111</c:v>
                </c:pt>
                <c:pt idx="14">
                  <c:v>1.7562735540970413</c:v>
                </c:pt>
                <c:pt idx="15">
                  <c:v>1.7672926681035699</c:v>
                </c:pt>
                <c:pt idx="16">
                  <c:v>1.7071363894905243</c:v>
                </c:pt>
                <c:pt idx="17">
                  <c:v>1.7301474012163363</c:v>
                </c:pt>
                <c:pt idx="18">
                  <c:v>1.7710534086687642</c:v>
                </c:pt>
                <c:pt idx="19">
                  <c:v>1.7738356691541597</c:v>
                </c:pt>
                <c:pt idx="20">
                  <c:v>1.7221679150861766</c:v>
                </c:pt>
                <c:pt idx="22">
                  <c:v>2.7450962917174402</c:v>
                </c:pt>
                <c:pt idx="23">
                  <c:v>2.7172722709116406</c:v>
                </c:pt>
                <c:pt idx="24">
                  <c:v>2.6993883861158889</c:v>
                </c:pt>
                <c:pt idx="25">
                  <c:v>2.680978567335762</c:v>
                </c:pt>
                <c:pt idx="26">
                  <c:v>2.7649099112624964</c:v>
                </c:pt>
                <c:pt idx="27">
                  <c:v>2.7150747694576012</c:v>
                </c:pt>
                <c:pt idx="28">
                  <c:v>2.750330722817508</c:v>
                </c:pt>
                <c:pt idx="29">
                  <c:v>2.7120287465759128</c:v>
                </c:pt>
                <c:pt idx="30">
                  <c:v>2.7032164703542763</c:v>
                </c:pt>
                <c:pt idx="31">
                  <c:v>2.7796516606822261</c:v>
                </c:pt>
                <c:pt idx="33">
                  <c:v>3.7580242435246096</c:v>
                </c:pt>
                <c:pt idx="34">
                  <c:v>3.7145593327648458</c:v>
                </c:pt>
                <c:pt idx="35">
                  <c:v>3.731070985468862</c:v>
                </c:pt>
                <c:pt idx="36">
                  <c:v>3.6860218388406216</c:v>
                </c:pt>
                <c:pt idx="37">
                  <c:v>3.692820432140786</c:v>
                </c:pt>
                <c:pt idx="38">
                  <c:v>3.7058392826218043</c:v>
                </c:pt>
                <c:pt idx="39">
                  <c:v>3.7186265975495507</c:v>
                </c:pt>
                <c:pt idx="40">
                  <c:v>3.777929089031546</c:v>
                </c:pt>
                <c:pt idx="41">
                  <c:v>3.6976029432364177</c:v>
                </c:pt>
                <c:pt idx="42">
                  <c:v>3.7081323502316215</c:v>
                </c:pt>
                <c:pt idx="44">
                  <c:v>4.7332710158478246</c:v>
                </c:pt>
                <c:pt idx="45">
                  <c:v>4.6835947981863217</c:v>
                </c:pt>
                <c:pt idx="46">
                  <c:v>4.6830781335735612</c:v>
                </c:pt>
                <c:pt idx="47">
                  <c:v>4.7445702639112417</c:v>
                </c:pt>
                <c:pt idx="48">
                  <c:v>4.7389156320299497</c:v>
                </c:pt>
                <c:pt idx="49">
                  <c:v>4.7798929233941196</c:v>
                </c:pt>
                <c:pt idx="50">
                  <c:v>4.6915690532975107</c:v>
                </c:pt>
                <c:pt idx="51">
                  <c:v>4.7490718286615143</c:v>
                </c:pt>
                <c:pt idx="52">
                  <c:v>4.7640564026885013</c:v>
                </c:pt>
                <c:pt idx="53">
                  <c:v>4.7713564017725503</c:v>
                </c:pt>
                <c:pt idx="55">
                  <c:v>5.7542001033787162</c:v>
                </c:pt>
                <c:pt idx="56">
                  <c:v>5.6973888401460782</c:v>
                </c:pt>
                <c:pt idx="57">
                  <c:v>5.7185907440940031</c:v>
                </c:pt>
                <c:pt idx="58">
                  <c:v>5.6817165248312369</c:v>
                </c:pt>
                <c:pt idx="59">
                  <c:v>5.7475933595193158</c:v>
                </c:pt>
                <c:pt idx="60">
                  <c:v>5.685046968545862</c:v>
                </c:pt>
                <c:pt idx="61">
                  <c:v>5.7561193605016925</c:v>
                </c:pt>
                <c:pt idx="62">
                  <c:v>5.7079922010795574</c:v>
                </c:pt>
                <c:pt idx="63">
                  <c:v>5.6940632577584553</c:v>
                </c:pt>
                <c:pt idx="64">
                  <c:v>5.7353695406558511</c:v>
                </c:pt>
                <c:pt idx="66">
                  <c:v>6.7493040316262158</c:v>
                </c:pt>
                <c:pt idx="67">
                  <c:v>6.7791038099935683</c:v>
                </c:pt>
                <c:pt idx="68">
                  <c:v>6.6847681687382794</c:v>
                </c:pt>
                <c:pt idx="69">
                  <c:v>6.768578554353188</c:v>
                </c:pt>
                <c:pt idx="70">
                  <c:v>6.7209440424639322</c:v>
                </c:pt>
                <c:pt idx="71">
                  <c:v>6.7276097892390823</c:v>
                </c:pt>
                <c:pt idx="72">
                  <c:v>6.7369314059039374</c:v>
                </c:pt>
                <c:pt idx="73">
                  <c:v>6.6803300283842288</c:v>
                </c:pt>
                <c:pt idx="74">
                  <c:v>6.7394781008030051</c:v>
                </c:pt>
                <c:pt idx="75">
                  <c:v>6.6860052325134145</c:v>
                </c:pt>
                <c:pt idx="77">
                  <c:v>7.7592778632982409</c:v>
                </c:pt>
                <c:pt idx="78">
                  <c:v>7.7720542294249144</c:v>
                </c:pt>
                <c:pt idx="79">
                  <c:v>7.7546916560866705</c:v>
                </c:pt>
                <c:pt idx="80">
                  <c:v>7.6876024194347607</c:v>
                </c:pt>
                <c:pt idx="81">
                  <c:v>7.6822596904226188</c:v>
                </c:pt>
                <c:pt idx="82">
                  <c:v>7.7673843876897672</c:v>
                </c:pt>
                <c:pt idx="83">
                  <c:v>7.7574437535143543</c:v>
                </c:pt>
                <c:pt idx="84">
                  <c:v>7.7037072376511633</c:v>
                </c:pt>
                <c:pt idx="85">
                  <c:v>7.7381209366480537</c:v>
                </c:pt>
                <c:pt idx="86">
                  <c:v>7.7080809570576205</c:v>
                </c:pt>
                <c:pt idx="88">
                  <c:v>8.7796722086129666</c:v>
                </c:pt>
                <c:pt idx="89">
                  <c:v>8.6814218675031949</c:v>
                </c:pt>
                <c:pt idx="90">
                  <c:v>8.7119718667994501</c:v>
                </c:pt>
                <c:pt idx="91">
                  <c:v>8.739744546385289</c:v>
                </c:pt>
                <c:pt idx="92">
                  <c:v>8.7686132676048771</c:v>
                </c:pt>
                <c:pt idx="93">
                  <c:v>8.7153835122685042</c:v>
                </c:pt>
                <c:pt idx="94">
                  <c:v>8.7663517919758611</c:v>
                </c:pt>
                <c:pt idx="95">
                  <c:v>8.7600008063584465</c:v>
                </c:pt>
                <c:pt idx="96">
                  <c:v>8.7680482065286434</c:v>
                </c:pt>
                <c:pt idx="97">
                  <c:v>8.705619295847848</c:v>
                </c:pt>
                <c:pt idx="99">
                  <c:v>9.702141071905011</c:v>
                </c:pt>
                <c:pt idx="100">
                  <c:v>9.7342903778687937</c:v>
                </c:pt>
                <c:pt idx="101">
                  <c:v>9.6923920022887664</c:v>
                </c:pt>
                <c:pt idx="102">
                  <c:v>9.7514027553180203</c:v>
                </c:pt>
                <c:pt idx="103">
                  <c:v>9.7430450059493907</c:v>
                </c:pt>
                <c:pt idx="104">
                  <c:v>9.7618881299021716</c:v>
                </c:pt>
                <c:pt idx="105">
                  <c:v>9.7452204096800124</c:v>
                </c:pt>
                <c:pt idx="106">
                  <c:v>9.7737874901310704</c:v>
                </c:pt>
                <c:pt idx="107">
                  <c:v>9.779663378772911</c:v>
                </c:pt>
                <c:pt idx="108">
                  <c:v>9.7293230408399065</c:v>
                </c:pt>
                <c:pt idx="110">
                  <c:v>10.685785214826398</c:v>
                </c:pt>
                <c:pt idx="111">
                  <c:v>10.779783571535139</c:v>
                </c:pt>
                <c:pt idx="112">
                  <c:v>10.71010677710639</c:v>
                </c:pt>
                <c:pt idx="113">
                  <c:v>10.690825802807552</c:v>
                </c:pt>
                <c:pt idx="114">
                  <c:v>10.732907746415803</c:v>
                </c:pt>
                <c:pt idx="115">
                  <c:v>10.767884822515329</c:v>
                </c:pt>
                <c:pt idx="116">
                  <c:v>10.692744534457308</c:v>
                </c:pt>
                <c:pt idx="117">
                  <c:v>10.763777270976233</c:v>
                </c:pt>
                <c:pt idx="118">
                  <c:v>10.767525381270358</c:v>
                </c:pt>
                <c:pt idx="119">
                  <c:v>10.766220232223555</c:v>
                </c:pt>
                <c:pt idx="121">
                  <c:v>11.770344926107658</c:v>
                </c:pt>
                <c:pt idx="122">
                  <c:v>11.770344926107658</c:v>
                </c:pt>
                <c:pt idx="123">
                  <c:v>11.757318941636996</c:v>
                </c:pt>
                <c:pt idx="124">
                  <c:v>11.778217973893582</c:v>
                </c:pt>
                <c:pt idx="125">
                  <c:v>11.755274058009341</c:v>
                </c:pt>
                <c:pt idx="126">
                  <c:v>11.741732472050149</c:v>
                </c:pt>
                <c:pt idx="127">
                  <c:v>11.694373737640619</c:v>
                </c:pt>
                <c:pt idx="128">
                  <c:v>11.757574922332022</c:v>
                </c:pt>
                <c:pt idx="129">
                  <c:v>11.732688384531743</c:v>
                </c:pt>
                <c:pt idx="130">
                  <c:v>11.708474177264655</c:v>
                </c:pt>
                <c:pt idx="131">
                  <c:v>11.74033398596633</c:v>
                </c:pt>
              </c:numCache>
            </c:numRef>
          </c:xVal>
          <c:yVal>
            <c:numRef>
              <c:f>(Figure1!$C$23:$C$33,Figure1!$E$23:$E$33,Figure1!$G$23:$G$33,Figure1!$I$23:$I$33,Figure1!$K$23:$K$33,Figure1!$M$23:$M$33,Figure1!$O$23:$O$33,Figure1!$Q$23:$Q$33,Figure1!$S$23:$S$33,Figure1!$U$23:$U$33,Figure1!$W$23:$W$33,Figure1!$Y$23:$Y$33)</c:f>
              <c:numCache>
                <c:formatCode>General</c:formatCode>
                <c:ptCount val="132"/>
                <c:pt idx="0">
                  <c:v>100.80449985812761</c:v>
                </c:pt>
                <c:pt idx="1">
                  <c:v>126.01605661542571</c:v>
                </c:pt>
                <c:pt idx="2">
                  <c:v>85.373791998397692</c:v>
                </c:pt>
                <c:pt idx="3">
                  <c:v>80.475022115400677</c:v>
                </c:pt>
                <c:pt idx="4">
                  <c:v>111.31974696643468</c:v>
                </c:pt>
                <c:pt idx="5">
                  <c:v>126.48340093135047</c:v>
                </c:pt>
                <c:pt idx="6">
                  <c:v>89.3211823811193</c:v>
                </c:pt>
                <c:pt idx="7">
                  <c:v>97.474671607163728</c:v>
                </c:pt>
                <c:pt idx="8">
                  <c:v>61.522541017809154</c:v>
                </c:pt>
                <c:pt idx="9">
                  <c:v>121.20908650877107</c:v>
                </c:pt>
                <c:pt idx="11">
                  <c:v>103.21480256357246</c:v>
                </c:pt>
                <c:pt idx="12">
                  <c:v>137.78340569223349</c:v>
                </c:pt>
                <c:pt idx="13">
                  <c:v>87.47674178209634</c:v>
                </c:pt>
                <c:pt idx="14">
                  <c:v>52.184549651988149</c:v>
                </c:pt>
                <c:pt idx="15">
                  <c:v>145.10543725449659</c:v>
                </c:pt>
                <c:pt idx="16">
                  <c:v>145.54475914823237</c:v>
                </c:pt>
                <c:pt idx="17">
                  <c:v>71.411343119013168</c:v>
                </c:pt>
                <c:pt idx="18">
                  <c:v>71.032320308731315</c:v>
                </c:pt>
                <c:pt idx="19">
                  <c:v>43.837433671008199</c:v>
                </c:pt>
                <c:pt idx="20">
                  <c:v>142.40920680862794</c:v>
                </c:pt>
                <c:pt idx="22">
                  <c:v>96.273269808713991</c:v>
                </c:pt>
                <c:pt idx="23">
                  <c:v>117.33182355538463</c:v>
                </c:pt>
                <c:pt idx="24">
                  <c:v>94.93084932131211</c:v>
                </c:pt>
                <c:pt idx="25">
                  <c:v>73.480607899272172</c:v>
                </c:pt>
                <c:pt idx="26">
                  <c:v>129.54179663575894</c:v>
                </c:pt>
                <c:pt idx="27">
                  <c:v>135.94410972952187</c:v>
                </c:pt>
                <c:pt idx="28">
                  <c:v>78.277001524021145</c:v>
                </c:pt>
                <c:pt idx="29">
                  <c:v>92.431169793046479</c:v>
                </c:pt>
                <c:pt idx="30">
                  <c:v>73.608796593029382</c:v>
                </c:pt>
                <c:pt idx="31">
                  <c:v>108.18057513993932</c:v>
                </c:pt>
                <c:pt idx="33">
                  <c:v>101.22742605193147</c:v>
                </c:pt>
                <c:pt idx="34">
                  <c:v>99.486983979645132</c:v>
                </c:pt>
                <c:pt idx="35">
                  <c:v>86.342502424187188</c:v>
                </c:pt>
                <c:pt idx="36">
                  <c:v>81.585294093271131</c:v>
                </c:pt>
                <c:pt idx="37">
                  <c:v>161.54203167604575</c:v>
                </c:pt>
                <c:pt idx="38">
                  <c:v>155.77785328902115</c:v>
                </c:pt>
                <c:pt idx="39">
                  <c:v>92.516927871107839</c:v>
                </c:pt>
                <c:pt idx="40">
                  <c:v>51.268450757921087</c:v>
                </c:pt>
                <c:pt idx="41">
                  <c:v>40.224931418294538</c:v>
                </c:pt>
                <c:pt idx="42">
                  <c:v>130.02759843857484</c:v>
                </c:pt>
                <c:pt idx="44">
                  <c:v>107.90183890282478</c:v>
                </c:pt>
                <c:pt idx="45">
                  <c:v>93.578114353795598</c:v>
                </c:pt>
                <c:pt idx="46">
                  <c:v>92.946241306987503</c:v>
                </c:pt>
                <c:pt idx="47">
                  <c:v>86.509510450647269</c:v>
                </c:pt>
                <c:pt idx="48">
                  <c:v>141.41394916847787</c:v>
                </c:pt>
                <c:pt idx="49">
                  <c:v>115.39296032522429</c:v>
                </c:pt>
                <c:pt idx="50">
                  <c:v>96.859286440232793</c:v>
                </c:pt>
                <c:pt idx="51">
                  <c:v>77.891675643577912</c:v>
                </c:pt>
                <c:pt idx="52">
                  <c:v>58.501547327671844</c:v>
                </c:pt>
                <c:pt idx="53">
                  <c:v>129.00487608056</c:v>
                </c:pt>
                <c:pt idx="55">
                  <c:v>71.909635106386801</c:v>
                </c:pt>
                <c:pt idx="56">
                  <c:v>107.11393161439416</c:v>
                </c:pt>
                <c:pt idx="57">
                  <c:v>93.939317583790171</c:v>
                </c:pt>
                <c:pt idx="58">
                  <c:v>69.411497910419811</c:v>
                </c:pt>
                <c:pt idx="59">
                  <c:v>136.94759311320448</c:v>
                </c:pt>
                <c:pt idx="60">
                  <c:v>138.42343785433772</c:v>
                </c:pt>
                <c:pt idx="61">
                  <c:v>92.809036489361304</c:v>
                </c:pt>
                <c:pt idx="62">
                  <c:v>90.343295885272866</c:v>
                </c:pt>
                <c:pt idx="63">
                  <c:v>63.464923490048839</c:v>
                </c:pt>
                <c:pt idx="64">
                  <c:v>135.63733095278374</c:v>
                </c:pt>
                <c:pt idx="66">
                  <c:v>130.59819413092555</c:v>
                </c:pt>
                <c:pt idx="67">
                  <c:v>104.58615500376226</c:v>
                </c:pt>
                <c:pt idx="68">
                  <c:v>92.53197893152749</c:v>
                </c:pt>
                <c:pt idx="69">
                  <c:v>103.01354401805871</c:v>
                </c:pt>
                <c:pt idx="70">
                  <c:v>102.96839729119642</c:v>
                </c:pt>
                <c:pt idx="71">
                  <c:v>95.910458991723132</c:v>
                </c:pt>
                <c:pt idx="72">
                  <c:v>75.914221218961643</c:v>
                </c:pt>
                <c:pt idx="73">
                  <c:v>101.6365688487585</c:v>
                </c:pt>
                <c:pt idx="74">
                  <c:v>84.142212189616274</c:v>
                </c:pt>
                <c:pt idx="75">
                  <c:v>108.6982693754703</c:v>
                </c:pt>
                <c:pt idx="77">
                  <c:v>61.053283600177735</c:v>
                </c:pt>
                <c:pt idx="78">
                  <c:v>98.519226712270353</c:v>
                </c:pt>
                <c:pt idx="79">
                  <c:v>76.673444380108521</c:v>
                </c:pt>
                <c:pt idx="80">
                  <c:v>97.998554686272641</c:v>
                </c:pt>
                <c:pt idx="81">
                  <c:v>135.35677255160709</c:v>
                </c:pt>
                <c:pt idx="82">
                  <c:v>129.84931931109702</c:v>
                </c:pt>
                <c:pt idx="83">
                  <c:v>36.559255618544896</c:v>
                </c:pt>
                <c:pt idx="84">
                  <c:v>99.74011284219597</c:v>
                </c:pt>
                <c:pt idx="85">
                  <c:v>103.79776380341934</c:v>
                </c:pt>
                <c:pt idx="86">
                  <c:v>160.45226649430623</c:v>
                </c:pt>
                <c:pt idx="88">
                  <c:v>89.926386181009804</c:v>
                </c:pt>
                <c:pt idx="89">
                  <c:v>126.20487964869446</c:v>
                </c:pt>
                <c:pt idx="90">
                  <c:v>81.139192070115342</c:v>
                </c:pt>
                <c:pt idx="91">
                  <c:v>85.83571727920409</c:v>
                </c:pt>
                <c:pt idx="92">
                  <c:v>102.93179788998015</c:v>
                </c:pt>
                <c:pt idx="93">
                  <c:v>136.29944789635758</c:v>
                </c:pt>
                <c:pt idx="94">
                  <c:v>84.296022302800608</c:v>
                </c:pt>
                <c:pt idx="95">
                  <c:v>113.31790601483209</c:v>
                </c:pt>
                <c:pt idx="96">
                  <c:v>95.593192543867644</c:v>
                </c:pt>
                <c:pt idx="97">
                  <c:v>84.455458173138254</c:v>
                </c:pt>
                <c:pt idx="99">
                  <c:v>66.892157158819799</c:v>
                </c:pt>
                <c:pt idx="100">
                  <c:v>107.44420620300184</c:v>
                </c:pt>
                <c:pt idx="101">
                  <c:v>107.45628605079577</c:v>
                </c:pt>
                <c:pt idx="102">
                  <c:v>86.509829976142299</c:v>
                </c:pt>
                <c:pt idx="103">
                  <c:v>178.13547549300878</c:v>
                </c:pt>
                <c:pt idx="104">
                  <c:v>162.06323800320118</c:v>
                </c:pt>
                <c:pt idx="105">
                  <c:v>63.509799776522826</c:v>
                </c:pt>
                <c:pt idx="106">
                  <c:v>88.243288134569511</c:v>
                </c:pt>
                <c:pt idx="107">
                  <c:v>87.971491559206356</c:v>
                </c:pt>
                <c:pt idx="108">
                  <c:v>51.774227644731681</c:v>
                </c:pt>
                <c:pt idx="110">
                  <c:v>147.35322912798358</c:v>
                </c:pt>
                <c:pt idx="111">
                  <c:v>43.79494277708384</c:v>
                </c:pt>
                <c:pt idx="112">
                  <c:v>135.90864589311639</c:v>
                </c:pt>
                <c:pt idx="113">
                  <c:v>120.06684446845146</c:v>
                </c:pt>
                <c:pt idx="114">
                  <c:v>138.43219337632092</c:v>
                </c:pt>
                <c:pt idx="115">
                  <c:v>90.28223220012832</c:v>
                </c:pt>
                <c:pt idx="116">
                  <c:v>49.913912426994372</c:v>
                </c:pt>
                <c:pt idx="117">
                  <c:v>141.41993855710479</c:v>
                </c:pt>
                <c:pt idx="118">
                  <c:v>69.849093548496029</c:v>
                </c:pt>
                <c:pt idx="119">
                  <c:v>62.978967624320603</c:v>
                </c:pt>
                <c:pt idx="121">
                  <c:v>110.17587425119042</c:v>
                </c:pt>
                <c:pt idx="122">
                  <c:v>85.957708258665704</c:v>
                </c:pt>
                <c:pt idx="123">
                  <c:v>77.542880548871025</c:v>
                </c:pt>
                <c:pt idx="124">
                  <c:v>99.440888843377195</c:v>
                </c:pt>
                <c:pt idx="125">
                  <c:v>88.457836260304134</c:v>
                </c:pt>
                <c:pt idx="126">
                  <c:v>142.1765398597102</c:v>
                </c:pt>
                <c:pt idx="127">
                  <c:v>93.175976652501163</c:v>
                </c:pt>
                <c:pt idx="128">
                  <c:v>117.20930827914599</c:v>
                </c:pt>
                <c:pt idx="129">
                  <c:v>106.13870257539297</c:v>
                </c:pt>
                <c:pt idx="130">
                  <c:v>78.408683631150481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61A-4B22-A49E-DD0175A2DFDD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8585"/>
                </a:solidFill>
              </a:ln>
              <a:effectLst/>
            </c:spPr>
          </c:marker>
          <c:xVal>
            <c:numRef>
              <c:f>(Figure1!$B$37:$B$47,Figure1!$D$37:$D$47,Figure1!$F$37:$F$47,Figure1!$H$37:$H$47,Figure1!$J$37:$J$47,Figure1!$L$37:$L$47,Figure1!$N$37:$N$47,Figure1!$P$37:$P$47,Figure1!$R$37:$R$47,Figure1!$T$37:$T$47,Figure1!$V$37:$V$47,Figure1!$X$37:$X$47)</c:f>
              <c:numCache>
                <c:formatCode>0.00</c:formatCode>
                <c:ptCount val="132"/>
                <c:pt idx="1">
                  <c:v>1.033234590229575</c:v>
                </c:pt>
                <c:pt idx="2">
                  <c:v>0.9784274887553851</c:v>
                </c:pt>
                <c:pt idx="3">
                  <c:v>0.97750470844085879</c:v>
                </c:pt>
                <c:pt idx="4">
                  <c:v>1.0062015012026921</c:v>
                </c:pt>
                <c:pt idx="5">
                  <c:v>0.97654769513060791</c:v>
                </c:pt>
                <c:pt idx="6">
                  <c:v>0.98414827313152498</c:v>
                </c:pt>
                <c:pt idx="7">
                  <c:v>0.99389215564159694</c:v>
                </c:pt>
                <c:pt idx="8">
                  <c:v>0.99068549122077099</c:v>
                </c:pt>
                <c:pt idx="9">
                  <c:v>1.0556296076677334</c:v>
                </c:pt>
                <c:pt idx="11">
                  <c:v>2.0377114294406784</c:v>
                </c:pt>
                <c:pt idx="12">
                  <c:v>2.0434819981512042</c:v>
                </c:pt>
                <c:pt idx="13">
                  <c:v>1.9673067843874068</c:v>
                </c:pt>
                <c:pt idx="14">
                  <c:v>2.0232150507297737</c:v>
                </c:pt>
                <c:pt idx="15">
                  <c:v>1.9687909663018046</c:v>
                </c:pt>
                <c:pt idx="16">
                  <c:v>2.0052003825926636</c:v>
                </c:pt>
                <c:pt idx="17">
                  <c:v>1.9973471399536817</c:v>
                </c:pt>
                <c:pt idx="18">
                  <c:v>1.9848243926639713</c:v>
                </c:pt>
                <c:pt idx="19">
                  <c:v>2.0124504845463291</c:v>
                </c:pt>
                <c:pt idx="20">
                  <c:v>2.0485821585733106</c:v>
                </c:pt>
                <c:pt idx="22">
                  <c:v>2.9676449416983837</c:v>
                </c:pt>
                <c:pt idx="23">
                  <c:v>3.0170584504074389</c:v>
                </c:pt>
                <c:pt idx="24">
                  <c:v>3.0058257750653228</c:v>
                </c:pt>
                <c:pt idx="25">
                  <c:v>2.9932669850637805</c:v>
                </c:pt>
                <c:pt idx="26">
                  <c:v>2.9641916569789606</c:v>
                </c:pt>
                <c:pt idx="27">
                  <c:v>3.0137185649734386</c:v>
                </c:pt>
                <c:pt idx="28">
                  <c:v>3.0086137226561309</c:v>
                </c:pt>
                <c:pt idx="29">
                  <c:v>2.992260210053717</c:v>
                </c:pt>
                <c:pt idx="30">
                  <c:v>3.0280713082163331</c:v>
                </c:pt>
                <c:pt idx="31">
                  <c:v>3.0411982694785804</c:v>
                </c:pt>
                <c:pt idx="33">
                  <c:v>4.0005874819540175</c:v>
                </c:pt>
                <c:pt idx="34">
                  <c:v>3.9898533601637367</c:v>
                </c:pt>
                <c:pt idx="35">
                  <c:v>3.9996269817936514</c:v>
                </c:pt>
                <c:pt idx="36">
                  <c:v>4.0273922965741624</c:v>
                </c:pt>
                <c:pt idx="37">
                  <c:v>4.0223225886738705</c:v>
                </c:pt>
                <c:pt idx="38">
                  <c:v>4.0162374169230048</c:v>
                </c:pt>
                <c:pt idx="39">
                  <c:v>3.9860476945479659</c:v>
                </c:pt>
                <c:pt idx="40">
                  <c:v>3.9830270312479055</c:v>
                </c:pt>
                <c:pt idx="41">
                  <c:v>4.0527880352894332</c:v>
                </c:pt>
                <c:pt idx="42">
                  <c:v>3.9623234748679854</c:v>
                </c:pt>
                <c:pt idx="44">
                  <c:v>5.0024093813524724</c:v>
                </c:pt>
                <c:pt idx="45">
                  <c:v>4.9875937423318675</c:v>
                </c:pt>
                <c:pt idx="46">
                  <c:v>4.9840434991368223</c:v>
                </c:pt>
                <c:pt idx="47">
                  <c:v>5.0573384095405922</c:v>
                </c:pt>
                <c:pt idx="48">
                  <c:v>5.0140643797405549</c:v>
                </c:pt>
                <c:pt idx="49">
                  <c:v>5.0334145898580029</c:v>
                </c:pt>
                <c:pt idx="50">
                  <c:v>5.0593989191442619</c:v>
                </c:pt>
                <c:pt idx="51">
                  <c:v>5.0085421369640439</c:v>
                </c:pt>
                <c:pt idx="52">
                  <c:v>4.9958939950528602</c:v>
                </c:pt>
                <c:pt idx="53">
                  <c:v>4.9678485295870196</c:v>
                </c:pt>
                <c:pt idx="55">
                  <c:v>5.9755033870686827</c:v>
                </c:pt>
                <c:pt idx="56">
                  <c:v>6.0242391801635948</c:v>
                </c:pt>
                <c:pt idx="57">
                  <c:v>5.9948891523767056</c:v>
                </c:pt>
                <c:pt idx="58">
                  <c:v>6.0233354523786007</c:v>
                </c:pt>
                <c:pt idx="59">
                  <c:v>6.0122037254944205</c:v>
                </c:pt>
                <c:pt idx="60">
                  <c:v>6.0456399265428225</c:v>
                </c:pt>
                <c:pt idx="61">
                  <c:v>6.0316091390335256</c:v>
                </c:pt>
                <c:pt idx="62">
                  <c:v>6.0237989024745859</c:v>
                </c:pt>
                <c:pt idx="63">
                  <c:v>6.0511395139737587</c:v>
                </c:pt>
                <c:pt idx="64">
                  <c:v>5.9828941894060801</c:v>
                </c:pt>
                <c:pt idx="66">
                  <c:v>6.9642335447175592</c:v>
                </c:pt>
                <c:pt idx="67">
                  <c:v>6.9932919754327481</c:v>
                </c:pt>
                <c:pt idx="68">
                  <c:v>6.9749395255231654</c:v>
                </c:pt>
                <c:pt idx="69">
                  <c:v>7.0015094909757867</c:v>
                </c:pt>
                <c:pt idx="70">
                  <c:v>7.018058493129594</c:v>
                </c:pt>
                <c:pt idx="71">
                  <c:v>7.0326256285897388</c:v>
                </c:pt>
                <c:pt idx="72">
                  <c:v>7.0076579956855101</c:v>
                </c:pt>
                <c:pt idx="73">
                  <c:v>7.0058837245890846</c:v>
                </c:pt>
                <c:pt idx="74">
                  <c:v>7.0451790044233258</c:v>
                </c:pt>
                <c:pt idx="75">
                  <c:v>6.9662230476598523</c:v>
                </c:pt>
                <c:pt idx="77">
                  <c:v>8.0355677632866165</c:v>
                </c:pt>
                <c:pt idx="78">
                  <c:v>8.0042521257387449</c:v>
                </c:pt>
                <c:pt idx="79">
                  <c:v>8.0594714213896914</c:v>
                </c:pt>
                <c:pt idx="80">
                  <c:v>7.9947565875973234</c:v>
                </c:pt>
                <c:pt idx="81">
                  <c:v>7.9653619352307174</c:v>
                </c:pt>
                <c:pt idx="82">
                  <c:v>8.0288405039132194</c:v>
                </c:pt>
                <c:pt idx="83">
                  <c:v>7.9997123738362692</c:v>
                </c:pt>
                <c:pt idx="84">
                  <c:v>8.0170011299289055</c:v>
                </c:pt>
                <c:pt idx="85">
                  <c:v>8.0554477444478678</c:v>
                </c:pt>
                <c:pt idx="86">
                  <c:v>7.998867996148622</c:v>
                </c:pt>
                <c:pt idx="88">
                  <c:v>9.0272681295046162</c:v>
                </c:pt>
                <c:pt idx="89">
                  <c:v>8.9626499167775062</c:v>
                </c:pt>
                <c:pt idx="90">
                  <c:v>8.9810053543250472</c:v>
                </c:pt>
                <c:pt idx="91">
                  <c:v>9.0050681276557647</c:v>
                </c:pt>
                <c:pt idx="92">
                  <c:v>9.0421862959527886</c:v>
                </c:pt>
                <c:pt idx="93">
                  <c:v>8.9962224864925577</c:v>
                </c:pt>
                <c:pt idx="94">
                  <c:v>9.0469262408492934</c:v>
                </c:pt>
                <c:pt idx="95">
                  <c:v>9.0591039358729226</c:v>
                </c:pt>
                <c:pt idx="96">
                  <c:v>8.994576038356545</c:v>
                </c:pt>
                <c:pt idx="97">
                  <c:v>9.0517654207705647</c:v>
                </c:pt>
                <c:pt idx="99">
                  <c:v>10.022081129762206</c:v>
                </c:pt>
                <c:pt idx="100">
                  <c:v>9.9893801117801413</c:v>
                </c:pt>
                <c:pt idx="101">
                  <c:v>10.01724991873726</c:v>
                </c:pt>
                <c:pt idx="102">
                  <c:v>10.004718812600682</c:v>
                </c:pt>
                <c:pt idx="103">
                  <c:v>10.056464476550651</c:v>
                </c:pt>
                <c:pt idx="104">
                  <c:v>10.012458036306491</c:v>
                </c:pt>
                <c:pt idx="105">
                  <c:v>10.021579254730034</c:v>
                </c:pt>
                <c:pt idx="106">
                  <c:v>10.020115147147576</c:v>
                </c:pt>
                <c:pt idx="107">
                  <c:v>9.9843876376405749</c:v>
                </c:pt>
                <c:pt idx="108">
                  <c:v>9.9767203586601205</c:v>
                </c:pt>
                <c:pt idx="110">
                  <c:v>10.991869465232892</c:v>
                </c:pt>
                <c:pt idx="111">
                  <c:v>11.013570243614788</c:v>
                </c:pt>
                <c:pt idx="112">
                  <c:v>11.021712521629127</c:v>
                </c:pt>
                <c:pt idx="113">
                  <c:v>11.013038516211324</c:v>
                </c:pt>
                <c:pt idx="114">
                  <c:v>10.978558800333387</c:v>
                </c:pt>
                <c:pt idx="115">
                  <c:v>11.041758936043975</c:v>
                </c:pt>
                <c:pt idx="116">
                  <c:v>10.985095311079389</c:v>
                </c:pt>
                <c:pt idx="117">
                  <c:v>10.96632131992919</c:v>
                </c:pt>
                <c:pt idx="118">
                  <c:v>11.006125786456829</c:v>
                </c:pt>
                <c:pt idx="119">
                  <c:v>11.050659022340563</c:v>
                </c:pt>
                <c:pt idx="121">
                  <c:v>11.985084165342116</c:v>
                </c:pt>
                <c:pt idx="122">
                  <c:v>12.042549796192818</c:v>
                </c:pt>
                <c:pt idx="123">
                  <c:v>11.998318626455481</c:v>
                </c:pt>
                <c:pt idx="124">
                  <c:v>12.054704917987708</c:v>
                </c:pt>
                <c:pt idx="125">
                  <c:v>12.057749571539379</c:v>
                </c:pt>
                <c:pt idx="126">
                  <c:v>12.048035621059165</c:v>
                </c:pt>
                <c:pt idx="127">
                  <c:v>11.963794843218036</c:v>
                </c:pt>
                <c:pt idx="128">
                  <c:v>12.051291369568601</c:v>
                </c:pt>
                <c:pt idx="129">
                  <c:v>11.995474134511044</c:v>
                </c:pt>
                <c:pt idx="130">
                  <c:v>11.976353663158758</c:v>
                </c:pt>
              </c:numCache>
            </c:numRef>
          </c:xVal>
          <c:yVal>
            <c:numRef>
              <c:f>(Figure1!$C$37:$C$47,Figure1!$E$37:$E$47,Figure1!$G$37:$G$47,Figure1!$I$37:$I$47,Figure1!$K$37:$K$47,Figure1!$M$37:$M$47,Figure1!$O$37:$O$47,Figure1!$Q$37:$Q$47,Figure1!$S$37:$S$47,Figure1!$U$37:$U$47,Figure1!$W$37:$W$47,Figure1!$Y$37:$Y$47)</c:f>
              <c:numCache>
                <c:formatCode>General</c:formatCode>
                <c:ptCount val="132"/>
                <c:pt idx="0">
                  <c:v>96.473219501610672</c:v>
                </c:pt>
                <c:pt idx="1">
                  <c:v>44.789945420860249</c:v>
                </c:pt>
                <c:pt idx="2">
                  <c:v>69.826248059686549</c:v>
                </c:pt>
                <c:pt idx="3">
                  <c:v>80.608549062807739</c:v>
                </c:pt>
                <c:pt idx="4">
                  <c:v>92.44237477675965</c:v>
                </c:pt>
                <c:pt idx="5">
                  <c:v>92.567556289953785</c:v>
                </c:pt>
                <c:pt idx="6">
                  <c:v>75.242434863885975</c:v>
                </c:pt>
                <c:pt idx="7">
                  <c:v>74.691636205831784</c:v>
                </c:pt>
                <c:pt idx="8">
                  <c:v>78.505499641146343</c:v>
                </c:pt>
                <c:pt idx="9">
                  <c:v>92.058484802964315</c:v>
                </c:pt>
                <c:pt idx="11">
                  <c:v>106.00578871201159</c:v>
                </c:pt>
                <c:pt idx="12">
                  <c:v>43.467025015505477</c:v>
                </c:pt>
                <c:pt idx="13">
                  <c:v>59.11033009441114</c:v>
                </c:pt>
                <c:pt idx="14">
                  <c:v>51.805526841706296</c:v>
                </c:pt>
                <c:pt idx="15">
                  <c:v>87.330301150851085</c:v>
                </c:pt>
                <c:pt idx="16">
                  <c:v>87.252773757838895</c:v>
                </c:pt>
                <c:pt idx="17">
                  <c:v>58.093859830473434</c:v>
                </c:pt>
                <c:pt idx="18">
                  <c:v>55.389015229825645</c:v>
                </c:pt>
                <c:pt idx="19">
                  <c:v>92.197298601061263</c:v>
                </c:pt>
                <c:pt idx="20">
                  <c:v>82.69588587967749</c:v>
                </c:pt>
                <c:pt idx="22">
                  <c:v>95.262003446851566</c:v>
                </c:pt>
                <c:pt idx="23">
                  <c:v>35.419248244527054</c:v>
                </c:pt>
                <c:pt idx="24">
                  <c:v>71.187454599837636</c:v>
                </c:pt>
                <c:pt idx="25">
                  <c:v>77.212323206426532</c:v>
                </c:pt>
                <c:pt idx="26">
                  <c:v>85.220555769203386</c:v>
                </c:pt>
                <c:pt idx="27">
                  <c:v>84.953495990542535</c:v>
                </c:pt>
                <c:pt idx="28">
                  <c:v>57.182839806862376</c:v>
                </c:pt>
                <c:pt idx="29">
                  <c:v>64.012448546482659</c:v>
                </c:pt>
                <c:pt idx="30">
                  <c:v>79.145836003931123</c:v>
                </c:pt>
                <c:pt idx="31">
                  <c:v>88.421712316084836</c:v>
                </c:pt>
                <c:pt idx="33">
                  <c:v>112.0554620873702</c:v>
                </c:pt>
                <c:pt idx="34">
                  <c:v>24.623111413156089</c:v>
                </c:pt>
                <c:pt idx="35">
                  <c:v>71.399564060699987</c:v>
                </c:pt>
                <c:pt idx="36">
                  <c:v>84.282979305314996</c:v>
                </c:pt>
                <c:pt idx="37">
                  <c:v>114.90232804846718</c:v>
                </c:pt>
                <c:pt idx="38">
                  <c:v>114.39262715586902</c:v>
                </c:pt>
                <c:pt idx="39">
                  <c:v>83.748414954541317</c:v>
                </c:pt>
                <c:pt idx="40">
                  <c:v>47.584515038248291</c:v>
                </c:pt>
                <c:pt idx="41">
                  <c:v>76.828085762355073</c:v>
                </c:pt>
                <c:pt idx="42">
                  <c:v>120.85712628150409</c:v>
                </c:pt>
                <c:pt idx="44">
                  <c:v>106.4211243533769</c:v>
                </c:pt>
                <c:pt idx="45">
                  <c:v>33.862304966293749</c:v>
                </c:pt>
                <c:pt idx="46">
                  <c:v>88.005450856644742</c:v>
                </c:pt>
                <c:pt idx="47">
                  <c:v>115.30541165006412</c:v>
                </c:pt>
                <c:pt idx="48">
                  <c:v>83.216918971797909</c:v>
                </c:pt>
                <c:pt idx="49">
                  <c:v>83.365371073156439</c:v>
                </c:pt>
                <c:pt idx="50">
                  <c:v>94.853279839823983</c:v>
                </c:pt>
                <c:pt idx="51">
                  <c:v>69.319518406157329</c:v>
                </c:pt>
                <c:pt idx="52">
                  <c:v>85.748217623167648</c:v>
                </c:pt>
                <c:pt idx="53">
                  <c:v>104.42273068124288</c:v>
                </c:pt>
                <c:pt idx="55">
                  <c:v>95.242380501571219</c:v>
                </c:pt>
                <c:pt idx="56">
                  <c:v>47.144240425907185</c:v>
                </c:pt>
                <c:pt idx="57">
                  <c:v>87.44560072280396</c:v>
                </c:pt>
                <c:pt idx="58">
                  <c:v>85.811372643597892</c:v>
                </c:pt>
                <c:pt idx="59">
                  <c:v>88.730665533985814</c:v>
                </c:pt>
                <c:pt idx="60">
                  <c:v>88.079134075095297</c:v>
                </c:pt>
                <c:pt idx="61">
                  <c:v>76.909509119640603</c:v>
                </c:pt>
                <c:pt idx="62">
                  <c:v>84.940264284197298</c:v>
                </c:pt>
                <c:pt idx="63">
                  <c:v>83.619203259817056</c:v>
                </c:pt>
                <c:pt idx="64">
                  <c:v>100.40063785289786</c:v>
                </c:pt>
                <c:pt idx="66">
                  <c:v>144.14597441685481</c:v>
                </c:pt>
                <c:pt idx="67">
                  <c:v>91.783295711060987</c:v>
                </c:pt>
                <c:pt idx="68">
                  <c:v>62.234762979683993</c:v>
                </c:pt>
                <c:pt idx="69">
                  <c:v>99.349134687735159</c:v>
                </c:pt>
                <c:pt idx="70">
                  <c:v>88.626787057938316</c:v>
                </c:pt>
                <c:pt idx="71">
                  <c:v>88.976674191121162</c:v>
                </c:pt>
                <c:pt idx="72">
                  <c:v>61.516177577125674</c:v>
                </c:pt>
                <c:pt idx="73">
                  <c:v>98.833709556057215</c:v>
                </c:pt>
                <c:pt idx="74">
                  <c:v>85.79759217456737</c:v>
                </c:pt>
                <c:pt idx="75">
                  <c:v>76.768246802106859</c:v>
                </c:pt>
                <c:pt idx="77">
                  <c:v>66.628065119911653</c:v>
                </c:pt>
                <c:pt idx="78">
                  <c:v>69.042906068073364</c:v>
                </c:pt>
                <c:pt idx="79">
                  <c:v>104.05361126446994</c:v>
                </c:pt>
                <c:pt idx="80">
                  <c:v>73.917473483879348</c:v>
                </c:pt>
                <c:pt idx="81">
                  <c:v>114.37279219351043</c:v>
                </c:pt>
                <c:pt idx="82">
                  <c:v>115.72384632993547</c:v>
                </c:pt>
                <c:pt idx="83">
                  <c:v>32.941482748250579</c:v>
                </c:pt>
                <c:pt idx="84">
                  <c:v>111.50011894662661</c:v>
                </c:pt>
                <c:pt idx="85">
                  <c:v>54.78277652846414</c:v>
                </c:pt>
                <c:pt idx="86">
                  <c:v>105.44955092037756</c:v>
                </c:pt>
                <c:pt idx="88">
                  <c:v>74.060239427124145</c:v>
                </c:pt>
                <c:pt idx="89">
                  <c:v>133.32027477633426</c:v>
                </c:pt>
                <c:pt idx="90">
                  <c:v>88.304695614146965</c:v>
                </c:pt>
                <c:pt idx="91">
                  <c:v>88.564348317268269</c:v>
                </c:pt>
                <c:pt idx="92">
                  <c:v>113.17669138681876</c:v>
                </c:pt>
                <c:pt idx="93">
                  <c:v>113.43178877935898</c:v>
                </c:pt>
                <c:pt idx="94">
                  <c:v>103.30077804704725</c:v>
                </c:pt>
                <c:pt idx="95">
                  <c:v>55.178477068566536</c:v>
                </c:pt>
                <c:pt idx="96">
                  <c:v>54.290191505256828</c:v>
                </c:pt>
                <c:pt idx="97">
                  <c:v>50.204077914032183</c:v>
                </c:pt>
                <c:pt idx="99">
                  <c:v>60.942832120315295</c:v>
                </c:pt>
                <c:pt idx="100">
                  <c:v>78.68208860568356</c:v>
                </c:pt>
                <c:pt idx="101">
                  <c:v>116.71548938483377</c:v>
                </c:pt>
                <c:pt idx="102">
                  <c:v>77.528463141364426</c:v>
                </c:pt>
                <c:pt idx="103">
                  <c:v>142.46368495756957</c:v>
                </c:pt>
                <c:pt idx="104">
                  <c:v>142.92875909763538</c:v>
                </c:pt>
                <c:pt idx="105">
                  <c:v>72.29788904659803</c:v>
                </c:pt>
                <c:pt idx="106">
                  <c:v>52.414459577809318</c:v>
                </c:pt>
                <c:pt idx="107">
                  <c:v>45.516866487482261</c:v>
                </c:pt>
                <c:pt idx="108">
                  <c:v>41.596955878355935</c:v>
                </c:pt>
                <c:pt idx="110">
                  <c:v>133.35133857736071</c:v>
                </c:pt>
                <c:pt idx="111">
                  <c:v>51.601904054555909</c:v>
                </c:pt>
                <c:pt idx="112">
                  <c:v>84.121062759528741</c:v>
                </c:pt>
                <c:pt idx="113">
                  <c:v>52.935417440329516</c:v>
                </c:pt>
                <c:pt idx="114">
                  <c:v>115.6611863205159</c:v>
                </c:pt>
                <c:pt idx="115">
                  <c:v>118.31133317578748</c:v>
                </c:pt>
                <c:pt idx="116">
                  <c:v>32.814557239796102</c:v>
                </c:pt>
                <c:pt idx="117">
                  <c:v>51.86354275682794</c:v>
                </c:pt>
                <c:pt idx="118">
                  <c:v>75.478545626413705</c:v>
                </c:pt>
                <c:pt idx="119">
                  <c:v>43.735863070119187</c:v>
                </c:pt>
                <c:pt idx="121">
                  <c:v>101.04116532691619</c:v>
                </c:pt>
                <c:pt idx="122">
                  <c:v>116.99042547744611</c:v>
                </c:pt>
                <c:pt idx="123">
                  <c:v>51.568788080487437</c:v>
                </c:pt>
                <c:pt idx="124">
                  <c:v>89.459833085863508</c:v>
                </c:pt>
                <c:pt idx="125">
                  <c:v>82.664738108647782</c:v>
                </c:pt>
                <c:pt idx="126">
                  <c:v>81.487635041728538</c:v>
                </c:pt>
                <c:pt idx="127">
                  <c:v>102.83114023859505</c:v>
                </c:pt>
                <c:pt idx="128">
                  <c:v>64.974143669038966</c:v>
                </c:pt>
                <c:pt idx="129">
                  <c:v>70.256515283395629</c:v>
                </c:pt>
                <c:pt idx="130">
                  <c:v>70.032768419435769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1A-4B22-A49E-DD0175A2DFDD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85B4DF"/>
                </a:solidFill>
              </a:ln>
              <a:effectLst/>
            </c:spPr>
          </c:marker>
          <c:xVal>
            <c:numRef>
              <c:f>(Figure1!$B$51:$B$62,Figure1!$D$51:$D$62,Figure1!$F$51:$F$62,Figure1!$H$51:$H$62,Figure1!$J$51:$J$62,Figure1!$L$51:$L$62,Figure1!$N$51:$N$62,Figure1!$P$51:$P$62,Figure1!$R$51:$R$62,Figure1!$T$51:$T$62,Figure1!$V$51:$V$62,Figure1!$X$51:$X$62)</c:f>
              <c:numCache>
                <c:formatCode>0.00</c:formatCode>
                <c:ptCount val="144"/>
                <c:pt idx="0">
                  <c:v>1.2695360412168961</c:v>
                </c:pt>
                <c:pt idx="1">
                  <c:v>1.2948529632127888</c:v>
                </c:pt>
                <c:pt idx="2">
                  <c:v>1.2762952417620375</c:v>
                </c:pt>
                <c:pt idx="3">
                  <c:v>1.2547948410207344</c:v>
                </c:pt>
                <c:pt idx="4">
                  <c:v>1.3375979733691865</c:v>
                </c:pt>
                <c:pt idx="5">
                  <c:v>1.2632329056662597</c:v>
                </c:pt>
                <c:pt idx="12">
                  <c:v>2.259391696151706</c:v>
                </c:pt>
                <c:pt idx="13">
                  <c:v>2.319229605773665</c:v>
                </c:pt>
                <c:pt idx="14">
                  <c:v>2.3197751210986599</c:v>
                </c:pt>
                <c:pt idx="15">
                  <c:v>2.3256185223956316</c:v>
                </c:pt>
                <c:pt idx="16">
                  <c:v>2.3317932104386347</c:v>
                </c:pt>
                <c:pt idx="17">
                  <c:v>2.3234677629857221</c:v>
                </c:pt>
                <c:pt idx="18">
                  <c:v>2.3131552396710138</c:v>
                </c:pt>
                <c:pt idx="19">
                  <c:v>2.3362832006784071</c:v>
                </c:pt>
                <c:pt idx="20">
                  <c:v>2.2541351399011598</c:v>
                </c:pt>
                <c:pt idx="21">
                  <c:v>2.3172530386958159</c:v>
                </c:pt>
                <c:pt idx="24">
                  <c:v>3.340190112356948</c:v>
                </c:pt>
                <c:pt idx="25">
                  <c:v>3.3207934263973424</c:v>
                </c:pt>
                <c:pt idx="26">
                  <c:v>3.3436183257375922</c:v>
                </c:pt>
                <c:pt idx="27">
                  <c:v>3.3128655670390499</c:v>
                </c:pt>
                <c:pt idx="28">
                  <c:v>3.3118814764653779</c:v>
                </c:pt>
                <c:pt idx="29">
                  <c:v>3.3270237161909644</c:v>
                </c:pt>
                <c:pt idx="30">
                  <c:v>3.3151553077842837</c:v>
                </c:pt>
                <c:pt idx="31">
                  <c:v>3.2846446537063732</c:v>
                </c:pt>
                <c:pt idx="32">
                  <c:v>3.3009551655107123</c:v>
                </c:pt>
                <c:pt idx="33">
                  <c:v>3.2545579661452089</c:v>
                </c:pt>
                <c:pt idx="36">
                  <c:v>4.2817278585813723</c:v>
                </c:pt>
                <c:pt idx="37">
                  <c:v>4.3041900750668169</c:v>
                </c:pt>
                <c:pt idx="38">
                  <c:v>4.3390491161921938</c:v>
                </c:pt>
                <c:pt idx="39">
                  <c:v>4.3488432279640348</c:v>
                </c:pt>
                <c:pt idx="40">
                  <c:v>4.2550581657192277</c:v>
                </c:pt>
                <c:pt idx="41">
                  <c:v>4.2982693140537558</c:v>
                </c:pt>
                <c:pt idx="42">
                  <c:v>4.3178987221823917</c:v>
                </c:pt>
                <c:pt idx="43">
                  <c:v>4.254182510629434</c:v>
                </c:pt>
                <c:pt idx="44">
                  <c:v>4.2785431380496455</c:v>
                </c:pt>
                <c:pt idx="45">
                  <c:v>4.2749520982055325</c:v>
                </c:pt>
                <c:pt idx="48">
                  <c:v>5.2610608598857302</c:v>
                </c:pt>
                <c:pt idx="49">
                  <c:v>5.2847998614748439</c:v>
                </c:pt>
                <c:pt idx="50">
                  <c:v>5.2747023247141769</c:v>
                </c:pt>
                <c:pt idx="51">
                  <c:v>5.2502903128439762</c:v>
                </c:pt>
                <c:pt idx="52">
                  <c:v>5.3422232059415613</c:v>
                </c:pt>
                <c:pt idx="53">
                  <c:v>5.2756318461731153</c:v>
                </c:pt>
                <c:pt idx="54">
                  <c:v>5.3111613521642163</c:v>
                </c:pt>
                <c:pt idx="55">
                  <c:v>5.2548356533597511</c:v>
                </c:pt>
                <c:pt idx="56">
                  <c:v>5.3029490550756417</c:v>
                </c:pt>
                <c:pt idx="57">
                  <c:v>5.3289777838720678</c:v>
                </c:pt>
                <c:pt idx="60">
                  <c:v>6.2751633439570895</c:v>
                </c:pt>
                <c:pt idx="61">
                  <c:v>6.3461114905235574</c:v>
                </c:pt>
                <c:pt idx="62">
                  <c:v>6.252230556933168</c:v>
                </c:pt>
                <c:pt idx="63">
                  <c:v>6.3295134419223453</c:v>
                </c:pt>
                <c:pt idx="64">
                  <c:v>6.2849260530551021</c:v>
                </c:pt>
                <c:pt idx="65">
                  <c:v>6.3128712073460145</c:v>
                </c:pt>
                <c:pt idx="66">
                  <c:v>6.3350399997345708</c:v>
                </c:pt>
                <c:pt idx="67">
                  <c:v>6.3463738531547387</c:v>
                </c:pt>
                <c:pt idx="68">
                  <c:v>6.2828271628704373</c:v>
                </c:pt>
                <c:pt idx="69">
                  <c:v>6.3327037796283028</c:v>
                </c:pt>
                <c:pt idx="72">
                  <c:v>7.3064370547155253</c:v>
                </c:pt>
                <c:pt idx="73">
                  <c:v>7.322513462950976</c:v>
                </c:pt>
                <c:pt idx="74">
                  <c:v>7.3378788166017523</c:v>
                </c:pt>
                <c:pt idx="75">
                  <c:v>7.3450265768989702</c:v>
                </c:pt>
                <c:pt idx="76">
                  <c:v>7.3012312085397433</c:v>
                </c:pt>
                <c:pt idx="77">
                  <c:v>7.291616843251628</c:v>
                </c:pt>
                <c:pt idx="78">
                  <c:v>7.2592958911654364</c:v>
                </c:pt>
                <c:pt idx="79">
                  <c:v>7.301461876615523</c:v>
                </c:pt>
                <c:pt idx="80">
                  <c:v>7.3321930605392902</c:v>
                </c:pt>
                <c:pt idx="81">
                  <c:v>7.3444422005930798</c:v>
                </c:pt>
                <c:pt idx="84">
                  <c:v>8.3220828170895995</c:v>
                </c:pt>
                <c:pt idx="85">
                  <c:v>8.2592286878554901</c:v>
                </c:pt>
                <c:pt idx="86">
                  <c:v>8.3060448063478294</c:v>
                </c:pt>
                <c:pt idx="87">
                  <c:v>8.2665665902514611</c:v>
                </c:pt>
                <c:pt idx="88">
                  <c:v>8.2765309732640695</c:v>
                </c:pt>
                <c:pt idx="89">
                  <c:v>8.3322276672183246</c:v>
                </c:pt>
                <c:pt idx="90">
                  <c:v>8.254674007855181</c:v>
                </c:pt>
                <c:pt idx="91">
                  <c:v>8.3281962220221644</c:v>
                </c:pt>
                <c:pt idx="92">
                  <c:v>8.3057684362717179</c:v>
                </c:pt>
                <c:pt idx="93">
                  <c:v>8.295049073464325</c:v>
                </c:pt>
                <c:pt idx="96">
                  <c:v>9.3434664382736656</c:v>
                </c:pt>
                <c:pt idx="97">
                  <c:v>9.2541134898110826</c:v>
                </c:pt>
                <c:pt idx="98">
                  <c:v>9.3426493206967756</c:v>
                </c:pt>
                <c:pt idx="99">
                  <c:v>9.320540789226996</c:v>
                </c:pt>
                <c:pt idx="100">
                  <c:v>9.2829441243502515</c:v>
                </c:pt>
                <c:pt idx="101">
                  <c:v>9.314543793622704</c:v>
                </c:pt>
                <c:pt idx="102">
                  <c:v>9.2517736177571024</c:v>
                </c:pt>
                <c:pt idx="103">
                  <c:v>9.2533312380897978</c:v>
                </c:pt>
                <c:pt idx="104">
                  <c:v>9.2778129751989891</c:v>
                </c:pt>
                <c:pt idx="105">
                  <c:v>9.2652451030857463</c:v>
                </c:pt>
                <c:pt idx="108">
                  <c:v>10.253167769769579</c:v>
                </c:pt>
                <c:pt idx="109">
                  <c:v>10.273666223591908</c:v>
                </c:pt>
                <c:pt idx="110">
                  <c:v>10.342810816940466</c:v>
                </c:pt>
                <c:pt idx="111">
                  <c:v>10.256734516770118</c:v>
                </c:pt>
                <c:pt idx="112">
                  <c:v>10.268807040597499</c:v>
                </c:pt>
                <c:pt idx="113">
                  <c:v>10.256451838941645</c:v>
                </c:pt>
                <c:pt idx="114">
                  <c:v>10.313954359797203</c:v>
                </c:pt>
                <c:pt idx="115">
                  <c:v>10.349656908959343</c:v>
                </c:pt>
                <c:pt idx="116">
                  <c:v>10.274864568987924</c:v>
                </c:pt>
                <c:pt idx="117">
                  <c:v>10.335023971713461</c:v>
                </c:pt>
                <c:pt idx="120">
                  <c:v>11.262161203682819</c:v>
                </c:pt>
                <c:pt idx="121">
                  <c:v>11.320056138150468</c:v>
                </c:pt>
                <c:pt idx="122">
                  <c:v>11.309111440144839</c:v>
                </c:pt>
                <c:pt idx="123">
                  <c:v>11.288127637593718</c:v>
                </c:pt>
                <c:pt idx="124">
                  <c:v>11.325598279070517</c:v>
                </c:pt>
                <c:pt idx="125">
                  <c:v>11.329458990274185</c:v>
                </c:pt>
                <c:pt idx="126">
                  <c:v>11.348767852094994</c:v>
                </c:pt>
                <c:pt idx="127">
                  <c:v>11.26065145363043</c:v>
                </c:pt>
                <c:pt idx="128">
                  <c:v>11.317023767056329</c:v>
                </c:pt>
                <c:pt idx="129">
                  <c:v>11.270156669802461</c:v>
                </c:pt>
                <c:pt idx="132">
                  <c:v>12.294552417839187</c:v>
                </c:pt>
                <c:pt idx="133">
                  <c:v>12.298250445887783</c:v>
                </c:pt>
                <c:pt idx="134">
                  <c:v>12.311464643155341</c:v>
                </c:pt>
                <c:pt idx="135">
                  <c:v>12.304797498855082</c:v>
                </c:pt>
                <c:pt idx="136">
                  <c:v>12.28933658123197</c:v>
                </c:pt>
                <c:pt idx="137">
                  <c:v>12.280130384063566</c:v>
                </c:pt>
                <c:pt idx="138">
                  <c:v>12.347351837333905</c:v>
                </c:pt>
                <c:pt idx="139">
                  <c:v>12.251499858289661</c:v>
                </c:pt>
                <c:pt idx="140">
                  <c:v>12.272889113861492</c:v>
                </c:pt>
                <c:pt idx="141">
                  <c:v>12.281634615378268</c:v>
                </c:pt>
              </c:numCache>
            </c:numRef>
          </c:xVal>
          <c:yVal>
            <c:numRef>
              <c:f>(Figure1!$C$51:$C$62,Figure1!$E$51:$E$62,Figure1!$G$51:$G$62,Figure1!$I$51:$I$62,Figure1!$K$51:$K$62,Figure1!$M$51:$M$62,Figure1!$O$51:$O$62,Figure1!$Q$51:$Q$62,Figure1!$S$51:$S$62,Figure1!$U$51:$U$62,Figure1!$W$51:$W$62,Figure1!$Y$51:$Y$62)</c:f>
              <c:numCache>
                <c:formatCode>General</c:formatCode>
                <c:ptCount val="144"/>
                <c:pt idx="0">
                  <c:v>67.452446105586333</c:v>
                </c:pt>
                <c:pt idx="1">
                  <c:v>73.218981512380694</c:v>
                </c:pt>
                <c:pt idx="2">
                  <c:v>95.764533137555887</c:v>
                </c:pt>
                <c:pt idx="3">
                  <c:v>106.83307748781954</c:v>
                </c:pt>
                <c:pt idx="4">
                  <c:v>109.45204565173864</c:v>
                </c:pt>
                <c:pt idx="9">
                  <c:v>111.52639658279384</c:v>
                </c:pt>
                <c:pt idx="12">
                  <c:v>66.298812639395621</c:v>
                </c:pt>
                <c:pt idx="13">
                  <c:v>75.743550736782396</c:v>
                </c:pt>
                <c:pt idx="14">
                  <c:v>76.431987829876107</c:v>
                </c:pt>
                <c:pt idx="15">
                  <c:v>130.30025655239984</c:v>
                </c:pt>
                <c:pt idx="16">
                  <c:v>145.47681359340956</c:v>
                </c:pt>
                <c:pt idx="21">
                  <c:v>101.52513311073008</c:v>
                </c:pt>
                <c:pt idx="24">
                  <c:v>65.538222873394801</c:v>
                </c:pt>
                <c:pt idx="25">
                  <c:v>91.607342928552953</c:v>
                </c:pt>
                <c:pt idx="26">
                  <c:v>98.371110919589739</c:v>
                </c:pt>
                <c:pt idx="27">
                  <c:v>125.41584073084545</c:v>
                </c:pt>
                <c:pt idx="28">
                  <c:v>138.00224079979316</c:v>
                </c:pt>
                <c:pt idx="33">
                  <c:v>97.412738084978031</c:v>
                </c:pt>
                <c:pt idx="36">
                  <c:v>49.161127534976551</c:v>
                </c:pt>
                <c:pt idx="37">
                  <c:v>52.109891351422597</c:v>
                </c:pt>
                <c:pt idx="38">
                  <c:v>64.763590487129761</c:v>
                </c:pt>
                <c:pt idx="39">
                  <c:v>146.80927184740244</c:v>
                </c:pt>
                <c:pt idx="40">
                  <c:v>119.92392716591033</c:v>
                </c:pt>
                <c:pt idx="45">
                  <c:v>131.9411753629465</c:v>
                </c:pt>
                <c:pt idx="48">
                  <c:v>46.406573241856499</c:v>
                </c:pt>
                <c:pt idx="49">
                  <c:v>59.481761123902814</c:v>
                </c:pt>
                <c:pt idx="50">
                  <c:v>90.965298799658711</c:v>
                </c:pt>
                <c:pt idx="51">
                  <c:v>130.26449584497249</c:v>
                </c:pt>
                <c:pt idx="52">
                  <c:v>116.72296310148553</c:v>
                </c:pt>
                <c:pt idx="57">
                  <c:v>98.696805713016744</c:v>
                </c:pt>
                <c:pt idx="60">
                  <c:v>61.629594942636388</c:v>
                </c:pt>
                <c:pt idx="61">
                  <c:v>79.411144930929538</c:v>
                </c:pt>
                <c:pt idx="62">
                  <c:v>111.62374151252635</c:v>
                </c:pt>
                <c:pt idx="63">
                  <c:v>133.61624912198548</c:v>
                </c:pt>
                <c:pt idx="64">
                  <c:v>123.77195036291266</c:v>
                </c:pt>
                <c:pt idx="69">
                  <c:v>106.01498478108171</c:v>
                </c:pt>
                <c:pt idx="72">
                  <c:v>74.245822815946212</c:v>
                </c:pt>
                <c:pt idx="73">
                  <c:v>129.02447452108063</c:v>
                </c:pt>
                <c:pt idx="74">
                  <c:v>79.425355346151363</c:v>
                </c:pt>
                <c:pt idx="75">
                  <c:v>96.172744789134924</c:v>
                </c:pt>
                <c:pt idx="76">
                  <c:v>129.28099139672852</c:v>
                </c:pt>
                <c:pt idx="81">
                  <c:v>113.17665110776636</c:v>
                </c:pt>
                <c:pt idx="84">
                  <c:v>80.346800219421652</c:v>
                </c:pt>
                <c:pt idx="85">
                  <c:v>131.50339462416915</c:v>
                </c:pt>
                <c:pt idx="86">
                  <c:v>58.675348545619045</c:v>
                </c:pt>
                <c:pt idx="87">
                  <c:v>128.90025575447569</c:v>
                </c:pt>
                <c:pt idx="88">
                  <c:v>111.64430892860959</c:v>
                </c:pt>
                <c:pt idx="93">
                  <c:v>119.76148579814632</c:v>
                </c:pt>
                <c:pt idx="96">
                  <c:v>58.521044100385652</c:v>
                </c:pt>
                <c:pt idx="97">
                  <c:v>119.64355581816872</c:v>
                </c:pt>
                <c:pt idx="98">
                  <c:v>88.272635083880942</c:v>
                </c:pt>
                <c:pt idx="99">
                  <c:v>108.25554748197416</c:v>
                </c:pt>
                <c:pt idx="100">
                  <c:v>62.190886079992325</c:v>
                </c:pt>
                <c:pt idx="105">
                  <c:v>126.96886702811467</c:v>
                </c:pt>
                <c:pt idx="108">
                  <c:v>45.319709621073685</c:v>
                </c:pt>
                <c:pt idx="109">
                  <c:v>132.62724271276113</c:v>
                </c:pt>
                <c:pt idx="110">
                  <c:v>77.741990852458031</c:v>
                </c:pt>
                <c:pt idx="111">
                  <c:v>178.66785133729798</c:v>
                </c:pt>
                <c:pt idx="112">
                  <c:v>110.14609815938533</c:v>
                </c:pt>
                <c:pt idx="117">
                  <c:v>109.33432953363692</c:v>
                </c:pt>
                <c:pt idx="120">
                  <c:v>72.836116135917024</c:v>
                </c:pt>
                <c:pt idx="121">
                  <c:v>164.65428612329356</c:v>
                </c:pt>
                <c:pt idx="122">
                  <c:v>75.084915604950481</c:v>
                </c:pt>
                <c:pt idx="123">
                  <c:v>128.07225309405135</c:v>
                </c:pt>
                <c:pt idx="124">
                  <c:v>36.761624653505294</c:v>
                </c:pt>
                <c:pt idx="129">
                  <c:v>138.75405057196025</c:v>
                </c:pt>
                <c:pt idx="132">
                  <c:v>76.037067104924432</c:v>
                </c:pt>
                <c:pt idx="133">
                  <c:v>140.27978535928554</c:v>
                </c:pt>
                <c:pt idx="134">
                  <c:v>147.2551135576104</c:v>
                </c:pt>
                <c:pt idx="135">
                  <c:v>65.364433796012094</c:v>
                </c:pt>
                <c:pt idx="136">
                  <c:v>20.190879749717837</c:v>
                </c:pt>
                <c:pt idx="141">
                  <c:v>103.24139160049896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61A-4B22-A49E-DD0175A2D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2538392"/>
        <c:axId val="882541272"/>
      </c:scatterChart>
      <c:catAx>
        <c:axId val="882538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82541272"/>
        <c:crosses val="autoZero"/>
        <c:auto val="1"/>
        <c:lblAlgn val="ctr"/>
        <c:lblOffset val="100"/>
        <c:noMultiLvlLbl val="0"/>
      </c:catAx>
      <c:valAx>
        <c:axId val="882541272"/>
        <c:scaling>
          <c:orientation val="minMax"/>
          <c:max val="18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1600" b="1" i="0" u="none" strike="noStrike" kern="1200" baseline="0">
                    <a:solidFill>
                      <a:schemeClr val="tx1"/>
                    </a:solidFill>
                  </a:rPr>
                  <a:t>MWF (% change) from baseline)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6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82538392"/>
        <c:crosses val="autoZero"/>
        <c:crossBetween val="between"/>
      </c:valAx>
      <c:spPr>
        <a:noFill/>
        <a:ln w="22225">
          <a:solidFill>
            <a:schemeClr val="tx1"/>
          </a:solidFill>
        </a:ln>
        <a:effectLst/>
      </c:spPr>
    </c:plotArea>
    <c:legend>
      <c:legendPos val="t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8.7776909948123399E-2"/>
          <c:y val="4.9295396098654784E-2"/>
          <c:w val="0.20502231825071812"/>
          <c:h val="4.5763844212401643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2400" b="1"/>
              <a:t>White matter regions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24094381375752"/>
          <c:y val="8.9842224005271254E-2"/>
          <c:w val="0.88571463304298259"/>
          <c:h val="0.6394351629191507"/>
        </c:manualLayout>
      </c:layout>
      <c:barChart>
        <c:barDir val="col"/>
        <c:grouping val="clustered"/>
        <c:varyColors val="0"/>
        <c:ser>
          <c:idx val="0"/>
          <c:order val="0"/>
          <c:tx>
            <c:v>Pre</c:v>
          </c:tx>
          <c:spPr>
            <a:solidFill>
              <a:srgbClr val="C5E0B4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'[1]all raw (2)'!$F$4:$F$15</c:f>
                <c:numCache>
                  <c:formatCode>General</c:formatCode>
                  <c:ptCount val="12"/>
                  <c:pt idx="0">
                    <c:v>6.7928843239782228</c:v>
                  </c:pt>
                  <c:pt idx="1">
                    <c:v>12.736259695645023</c:v>
                  </c:pt>
                  <c:pt idx="2">
                    <c:v>5.3771161152605806</c:v>
                  </c:pt>
                  <c:pt idx="3">
                    <c:v>8.9278950541575242</c:v>
                  </c:pt>
                  <c:pt idx="4">
                    <c:v>5.8165055558095018</c:v>
                  </c:pt>
                  <c:pt idx="5">
                    <c:v>6.6244995883476712</c:v>
                  </c:pt>
                  <c:pt idx="6">
                    <c:v>3.9278683763785951</c:v>
                  </c:pt>
                  <c:pt idx="7">
                    <c:v>9.7146498511298542</c:v>
                  </c:pt>
                  <c:pt idx="8">
                    <c:v>4.5849299007807591</c:v>
                  </c:pt>
                  <c:pt idx="9">
                    <c:v>9.2293398185890734</c:v>
                  </c:pt>
                  <c:pt idx="10">
                    <c:v>9.5592191493134191</c:v>
                  </c:pt>
                  <c:pt idx="11">
                    <c:v>8.245278602315496</c:v>
                  </c:pt>
                </c:numCache>
              </c:numRef>
            </c:plus>
            <c:minus>
              <c:numRef>
                <c:f>'[1]all raw (2)'!$F$4:$F$15</c:f>
                <c:numCache>
                  <c:formatCode>General</c:formatCode>
                  <c:ptCount val="12"/>
                  <c:pt idx="0">
                    <c:v>6.7928843239782228</c:v>
                  </c:pt>
                  <c:pt idx="1">
                    <c:v>12.736259695645023</c:v>
                  </c:pt>
                  <c:pt idx="2">
                    <c:v>5.3771161152605806</c:v>
                  </c:pt>
                  <c:pt idx="3">
                    <c:v>8.9278950541575242</c:v>
                  </c:pt>
                  <c:pt idx="4">
                    <c:v>5.8165055558095018</c:v>
                  </c:pt>
                  <c:pt idx="5">
                    <c:v>6.6244995883476712</c:v>
                  </c:pt>
                  <c:pt idx="6">
                    <c:v>3.9278683763785951</c:v>
                  </c:pt>
                  <c:pt idx="7">
                    <c:v>9.7146498511298542</c:v>
                  </c:pt>
                  <c:pt idx="8">
                    <c:v>4.5849299007807591</c:v>
                  </c:pt>
                  <c:pt idx="9">
                    <c:v>9.2293398185890734</c:v>
                  </c:pt>
                  <c:pt idx="10">
                    <c:v>9.5592191493134191</c:v>
                  </c:pt>
                  <c:pt idx="11">
                    <c:v>8.245278602315496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'[1]all raw (2)'!$D$4:$D$15</c:f>
              <c:numCache>
                <c:formatCode>General</c:formatCode>
                <c:ptCount val="12"/>
                <c:pt idx="0">
                  <c:v>100.00000000000003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99.999999999999986</c:v>
                </c:pt>
                <c:pt idx="6">
                  <c:v>100.00000000000003</c:v>
                </c:pt>
                <c:pt idx="7">
                  <c:v>99.999999999999972</c:v>
                </c:pt>
                <c:pt idx="8">
                  <c:v>100.00000000000001</c:v>
                </c:pt>
                <c:pt idx="9">
                  <c:v>99.999999999999986</c:v>
                </c:pt>
                <c:pt idx="10">
                  <c:v>99.999999999999986</c:v>
                </c:pt>
                <c:pt idx="11">
                  <c:v>100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'all raw (2)'!#REF!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139-4D90-9019-D2952AEF114C}"/>
            </c:ext>
          </c:extLst>
        </c:ser>
        <c:ser>
          <c:idx val="1"/>
          <c:order val="1"/>
          <c:tx>
            <c:v>Post</c:v>
          </c:tx>
          <c:spPr>
            <a:solidFill>
              <a:srgbClr val="FFCCCC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'[1]all raw (2)'!$J$4:$J$15</c:f>
                <c:numCache>
                  <c:formatCode>General</c:formatCode>
                  <c:ptCount val="12"/>
                  <c:pt idx="0">
                    <c:v>4.8596064002240027</c:v>
                  </c:pt>
                  <c:pt idx="1">
                    <c:v>6.668889229153506</c:v>
                  </c:pt>
                  <c:pt idx="2">
                    <c:v>4.0367319791638039</c:v>
                  </c:pt>
                  <c:pt idx="3">
                    <c:v>7.5273897119111073</c:v>
                  </c:pt>
                  <c:pt idx="4">
                    <c:v>5.7582989131711466</c:v>
                  </c:pt>
                  <c:pt idx="5">
                    <c:v>4.086573692265719</c:v>
                  </c:pt>
                  <c:pt idx="6">
                    <c:v>5.1821309594792542</c:v>
                  </c:pt>
                  <c:pt idx="7">
                    <c:v>7.7085048368999418</c:v>
                  </c:pt>
                  <c:pt idx="8">
                    <c:v>6.6833873220156619</c:v>
                  </c:pt>
                  <c:pt idx="9">
                    <c:v>8.6050883315430333</c:v>
                  </c:pt>
                  <c:pt idx="10">
                    <c:v>9.0389699662961984</c:v>
                  </c:pt>
                  <c:pt idx="11">
                    <c:v>5.2420938740189662</c:v>
                  </c:pt>
                </c:numCache>
              </c:numRef>
            </c:plus>
            <c:minus>
              <c:numRef>
                <c:f>'[1]all raw (2)'!$J$4:$J$15</c:f>
                <c:numCache>
                  <c:formatCode>General</c:formatCode>
                  <c:ptCount val="12"/>
                  <c:pt idx="0">
                    <c:v>4.8596064002240027</c:v>
                  </c:pt>
                  <c:pt idx="1">
                    <c:v>6.668889229153506</c:v>
                  </c:pt>
                  <c:pt idx="2">
                    <c:v>4.0367319791638039</c:v>
                  </c:pt>
                  <c:pt idx="3">
                    <c:v>7.5273897119111073</c:v>
                  </c:pt>
                  <c:pt idx="4">
                    <c:v>5.7582989131711466</c:v>
                  </c:pt>
                  <c:pt idx="5">
                    <c:v>4.086573692265719</c:v>
                  </c:pt>
                  <c:pt idx="6">
                    <c:v>5.1821309594792542</c:v>
                  </c:pt>
                  <c:pt idx="7">
                    <c:v>7.7085048368999418</c:v>
                  </c:pt>
                  <c:pt idx="8">
                    <c:v>6.6833873220156619</c:v>
                  </c:pt>
                  <c:pt idx="9">
                    <c:v>8.6050883315430333</c:v>
                  </c:pt>
                  <c:pt idx="10">
                    <c:v>9.0389699662961984</c:v>
                  </c:pt>
                  <c:pt idx="11">
                    <c:v>5.2420938740189662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'[1]all raw (2)'!$H$4:$H$15</c:f>
              <c:numCache>
                <c:formatCode>General</c:formatCode>
                <c:ptCount val="12"/>
                <c:pt idx="0">
                  <c:v>79.720594862550712</c:v>
                </c:pt>
                <c:pt idx="1">
                  <c:v>72.33478051133622</c:v>
                </c:pt>
                <c:pt idx="2">
                  <c:v>73.801791793074955</c:v>
                </c:pt>
                <c:pt idx="3">
                  <c:v>85.067421410752644</c:v>
                </c:pt>
                <c:pt idx="4">
                  <c:v>86.452032842172557</c:v>
                </c:pt>
                <c:pt idx="5">
                  <c:v>83.832300841951394</c:v>
                </c:pt>
                <c:pt idx="6">
                  <c:v>86.943091362718334</c:v>
                </c:pt>
                <c:pt idx="7">
                  <c:v>84.84126236034993</c:v>
                </c:pt>
                <c:pt idx="8">
                  <c:v>87.383156283595412</c:v>
                </c:pt>
                <c:pt idx="9">
                  <c:v>83.108748829764764</c:v>
                </c:pt>
                <c:pt idx="10">
                  <c:v>79.666640409019152</c:v>
                </c:pt>
                <c:pt idx="11">
                  <c:v>85.611819386843706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'all raw (2)'!#REF!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139-4D90-9019-D2952AEF114C}"/>
            </c:ext>
          </c:extLst>
        </c:ser>
        <c:ser>
          <c:idx val="2"/>
          <c:order val="2"/>
          <c:tx>
            <c:v>Rest</c:v>
          </c:tx>
          <c:spPr>
            <a:solidFill>
              <a:srgbClr val="BDD7EE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'[1]all raw (2)'!$P$4:$P$15</c:f>
                <c:numCache>
                  <c:formatCode>General</c:formatCode>
                  <c:ptCount val="12"/>
                  <c:pt idx="0">
                    <c:v>5.5533096534075854</c:v>
                  </c:pt>
                  <c:pt idx="1">
                    <c:v>12.265160642373795</c:v>
                  </c:pt>
                  <c:pt idx="2">
                    <c:v>7.2358233877086144</c:v>
                  </c:pt>
                  <c:pt idx="3">
                    <c:v>11.860708058612774</c:v>
                  </c:pt>
                  <c:pt idx="4">
                    <c:v>9.190320609425628</c:v>
                  </c:pt>
                  <c:pt idx="5">
                    <c:v>7.8921578588091599</c:v>
                  </c:pt>
                  <c:pt idx="6">
                    <c:v>7.8186928655258257</c:v>
                  </c:pt>
                  <c:pt idx="7">
                    <c:v>9.5755694339924116</c:v>
                  </c:pt>
                  <c:pt idx="8">
                    <c:v>8.6749941348982169</c:v>
                  </c:pt>
                  <c:pt idx="9">
                    <c:v>12.205770532165223</c:v>
                  </c:pt>
                  <c:pt idx="10">
                    <c:v>13.571073528973665</c:v>
                  </c:pt>
                  <c:pt idx="11">
                    <c:v>19.044115467378912</c:v>
                  </c:pt>
                </c:numCache>
              </c:numRef>
            </c:plus>
            <c:minus>
              <c:numRef>
                <c:f>'[1]all raw (2)'!$P$4:$P$15</c:f>
                <c:numCache>
                  <c:formatCode>General</c:formatCode>
                  <c:ptCount val="12"/>
                  <c:pt idx="0">
                    <c:v>5.5533096534075854</c:v>
                  </c:pt>
                  <c:pt idx="1">
                    <c:v>12.265160642373795</c:v>
                  </c:pt>
                  <c:pt idx="2">
                    <c:v>7.2358233877086144</c:v>
                  </c:pt>
                  <c:pt idx="3">
                    <c:v>11.860708058612774</c:v>
                  </c:pt>
                  <c:pt idx="4">
                    <c:v>9.190320609425628</c:v>
                  </c:pt>
                  <c:pt idx="5">
                    <c:v>7.8921578588091599</c:v>
                  </c:pt>
                  <c:pt idx="6">
                    <c:v>7.8186928655258257</c:v>
                  </c:pt>
                  <c:pt idx="7">
                    <c:v>9.5755694339924116</c:v>
                  </c:pt>
                  <c:pt idx="8">
                    <c:v>8.6749941348982169</c:v>
                  </c:pt>
                  <c:pt idx="9">
                    <c:v>12.205770532165223</c:v>
                  </c:pt>
                  <c:pt idx="10">
                    <c:v>13.571073528973665</c:v>
                  </c:pt>
                  <c:pt idx="11">
                    <c:v>19.044115467378912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'[1]all raw (2)'!$N$4:$N$15</c:f>
              <c:numCache>
                <c:formatCode>General</c:formatCode>
                <c:ptCount val="12"/>
                <c:pt idx="0">
                  <c:v>94.041246746312481</c:v>
                </c:pt>
                <c:pt idx="1">
                  <c:v>99.296092410432266</c:v>
                </c:pt>
                <c:pt idx="2">
                  <c:v>102.72458272285901</c:v>
                </c:pt>
                <c:pt idx="3">
                  <c:v>94.118163958298041</c:v>
                </c:pt>
                <c:pt idx="4">
                  <c:v>90.422982970815454</c:v>
                </c:pt>
                <c:pt idx="5">
                  <c:v>102.67794427534534</c:v>
                </c:pt>
                <c:pt idx="6">
                  <c:v>103.55433999613467</c:v>
                </c:pt>
                <c:pt idx="7">
                  <c:v>105.13859897840693</c:v>
                </c:pt>
                <c:pt idx="8">
                  <c:v>93.975422598752743</c:v>
                </c:pt>
                <c:pt idx="9">
                  <c:v>108.97287036943551</c:v>
                </c:pt>
                <c:pt idx="10">
                  <c:v>102.69387436394634</c:v>
                </c:pt>
                <c:pt idx="11">
                  <c:v>91.045086430509073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'all raw (2)'!#REF!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139-4D90-9019-D2952AEF1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711333416"/>
        <c:axId val="711335576"/>
      </c:barChart>
      <c:catAx>
        <c:axId val="711333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1335576"/>
        <c:crosses val="autoZero"/>
        <c:auto val="1"/>
        <c:lblAlgn val="ctr"/>
        <c:lblOffset val="100"/>
        <c:noMultiLvlLbl val="0"/>
      </c:catAx>
      <c:valAx>
        <c:axId val="711335576"/>
        <c:scaling>
          <c:orientation val="minMax"/>
          <c:max val="130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1600" b="1">
                    <a:solidFill>
                      <a:schemeClr val="tx1"/>
                    </a:solidFill>
                  </a:rPr>
                  <a:t>MWF (% change) from baseline)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1333416"/>
        <c:crosses val="autoZero"/>
        <c:crossBetween val="between"/>
      </c:valAx>
      <c:spPr>
        <a:solidFill>
          <a:schemeClr val="lt1"/>
        </a:solidFill>
        <a:ln w="28575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t"/>
      <c:layout>
        <c:manualLayout>
          <c:xMode val="edge"/>
          <c:yMode val="edge"/>
          <c:x val="8.8510128997754844E-2"/>
          <c:y val="4.5920401035016246E-2"/>
          <c:w val="0.17696059628602409"/>
          <c:h val="4.2630635829191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312248</xdr:colOff>
      <xdr:row>2</xdr:row>
      <xdr:rowOff>23521</xdr:rowOff>
    </xdr:from>
    <xdr:to>
      <xdr:col>58</xdr:col>
      <xdr:colOff>156790</xdr:colOff>
      <xdr:row>39</xdr:row>
      <xdr:rowOff>117594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35FD0FE-4597-BCE5-F0FA-68AA75AB5D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125431</xdr:colOff>
      <xdr:row>40</xdr:row>
      <xdr:rowOff>54878</xdr:rowOff>
    </xdr:from>
    <xdr:to>
      <xdr:col>58</xdr:col>
      <xdr:colOff>150619</xdr:colOff>
      <xdr:row>77</xdr:row>
      <xdr:rowOff>151360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3DDB396-40CB-4753-8A95-99B74EE98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46</xdr:col>
      <xdr:colOff>144254</xdr:colOff>
      <xdr:row>41</xdr:row>
      <xdr:rowOff>148951</xdr:rowOff>
    </xdr:from>
    <xdr:ext cx="4318124" cy="311496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8A894FD-98DF-4426-83DC-DFCF931CEF59}"/>
            </a:ext>
          </a:extLst>
        </xdr:cNvPr>
        <xdr:cNvSpPr txBox="1"/>
      </xdr:nvSpPr>
      <xdr:spPr>
        <a:xfrm>
          <a:off x="17359810" y="7894383"/>
          <a:ext cx="4318124" cy="3114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(*) p &lt;</a:t>
          </a:r>
          <a:r>
            <a:rPr lang="es-ES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0.05</a:t>
          </a:r>
          <a:r>
            <a:rPr lang="es-ES" sz="14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;  (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**) p &lt;</a:t>
          </a:r>
          <a:r>
            <a:rPr lang="es-ES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0.01 ; (</a:t>
          </a:r>
          <a:r>
            <a:rPr lang="es-ES" sz="1400"/>
            <a:t>***) p &lt; 0.005</a:t>
          </a:r>
        </a:p>
      </xdr:txBody>
    </xdr:sp>
    <xdr:clientData/>
  </xdr:oneCellAnchor>
  <xdr:twoCellAnchor editAs="oneCell">
    <xdr:from>
      <xdr:col>29</xdr:col>
      <xdr:colOff>125433</xdr:colOff>
      <xdr:row>43</xdr:row>
      <xdr:rowOff>173753</xdr:rowOff>
    </xdr:from>
    <xdr:to>
      <xdr:col>58</xdr:col>
      <xdr:colOff>14312</xdr:colOff>
      <xdr:row>46</xdr:row>
      <xdr:rowOff>170014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FD2F31F1-E49D-4CAB-BDED-F1666AE274D2}"/>
            </a:ext>
          </a:extLst>
        </xdr:cNvPr>
        <xdr:cNvSpPr txBox="1"/>
      </xdr:nvSpPr>
      <xdr:spPr>
        <a:xfrm rot="16200000">
          <a:off x="16127050" y="3292691"/>
          <a:ext cx="537187" cy="10511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spcCol="324000" rtlCol="0" anchor="t">
          <a:noAutofit/>
        </a:bodyPr>
        <a:lstStyle/>
        <a:p>
          <a:pPr algn="l"/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*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3740" kern="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</a:p>
      </xdr:txBody>
    </xdr:sp>
    <xdr:clientData/>
  </xdr:twoCellAnchor>
  <xdr:oneCellAnchor>
    <xdr:from>
      <xdr:col>46</xdr:col>
      <xdr:colOff>199131</xdr:colOff>
      <xdr:row>3</xdr:row>
      <xdr:rowOff>94075</xdr:rowOff>
    </xdr:from>
    <xdr:ext cx="4318124" cy="311496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5DD6278C-B24D-4408-85A4-C9B5EFFB5F2B}"/>
            </a:ext>
          </a:extLst>
        </xdr:cNvPr>
        <xdr:cNvSpPr txBox="1"/>
      </xdr:nvSpPr>
      <xdr:spPr>
        <a:xfrm>
          <a:off x="17414687" y="721235"/>
          <a:ext cx="4318124" cy="3114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(*) p &lt;</a:t>
          </a:r>
          <a:r>
            <a:rPr lang="es-ES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0.05</a:t>
          </a:r>
          <a:r>
            <a:rPr lang="es-ES" sz="14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;  (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**) p &lt;</a:t>
          </a:r>
          <a:r>
            <a:rPr lang="es-ES" sz="14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0.01 ; (</a:t>
          </a:r>
          <a:r>
            <a:rPr lang="es-ES" sz="1400"/>
            <a:t>***) p &lt; 0.005</a:t>
          </a:r>
        </a:p>
      </xdr:txBody>
    </xdr:sp>
    <xdr:clientData/>
  </xdr:oneCellAnchor>
  <xdr:twoCellAnchor editAs="oneCell">
    <xdr:from>
      <xdr:col>29</xdr:col>
      <xdr:colOff>180310</xdr:colOff>
      <xdr:row>5</xdr:row>
      <xdr:rowOff>118876</xdr:rowOff>
    </xdr:from>
    <xdr:to>
      <xdr:col>58</xdr:col>
      <xdr:colOff>69189</xdr:colOff>
      <xdr:row>8</xdr:row>
      <xdr:rowOff>115137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7DABD27B-C228-484D-9886-4E3368337809}"/>
            </a:ext>
          </a:extLst>
        </xdr:cNvPr>
        <xdr:cNvSpPr txBox="1"/>
      </xdr:nvSpPr>
      <xdr:spPr>
        <a:xfrm rot="16200000">
          <a:off x="16181927" y="-3880457"/>
          <a:ext cx="537187" cy="10511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spcCol="324000" rtlCol="0" anchor="t">
          <a:noAutofit/>
        </a:bodyPr>
        <a:lstStyle/>
        <a:p>
          <a:pPr algn="l"/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*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3740" kern="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endParaRPr lang="en-US" sz="2400" kern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74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400" kern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iomagune-my.sharepoint.com/personal/pramos_cicbiomagune_es/Documents/Escritorio/BRAIN_FAT/FINAL/04_MWF_figure_1b_plots.xlsx" TargetMode="External"/><Relationship Id="rId1" Type="http://schemas.openxmlformats.org/officeDocument/2006/relationships/externalLinkPath" Target="/personal/pramos_cicbiomagune_es/Documents/Escritorio/BRAIN_FAT/FINAL/04_MWF_figure_1b_plo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raw (2)"/>
      <sheetName val="all raw"/>
      <sheetName val="all raw (3)"/>
      <sheetName val="Hoja1"/>
    </sheetNames>
    <sheetDataSet>
      <sheetData sheetId="0">
        <row r="4">
          <cell r="D4">
            <v>100.00000000000003</v>
          </cell>
          <cell r="F4">
            <v>6.7928843239782228</v>
          </cell>
          <cell r="H4">
            <v>79.720594862550712</v>
          </cell>
          <cell r="J4">
            <v>4.8596064002240027</v>
          </cell>
          <cell r="N4">
            <v>94.041246746312481</v>
          </cell>
          <cell r="P4">
            <v>5.5533096534075854</v>
          </cell>
        </row>
        <row r="5">
          <cell r="D5">
            <v>100</v>
          </cell>
          <cell r="F5">
            <v>12.736259695645023</v>
          </cell>
          <cell r="H5">
            <v>72.33478051133622</v>
          </cell>
          <cell r="J5">
            <v>6.668889229153506</v>
          </cell>
          <cell r="N5">
            <v>99.296092410432266</v>
          </cell>
          <cell r="P5">
            <v>12.265160642373795</v>
          </cell>
        </row>
        <row r="6">
          <cell r="D6">
            <v>100</v>
          </cell>
          <cell r="F6">
            <v>5.3771161152605806</v>
          </cell>
          <cell r="H6">
            <v>73.801791793074955</v>
          </cell>
          <cell r="J6">
            <v>4.0367319791638039</v>
          </cell>
          <cell r="N6">
            <v>102.72458272285901</v>
          </cell>
          <cell r="P6">
            <v>7.2358233877086144</v>
          </cell>
        </row>
        <row r="7">
          <cell r="D7">
            <v>100</v>
          </cell>
          <cell r="F7">
            <v>8.9278950541575242</v>
          </cell>
          <cell r="H7">
            <v>85.067421410752644</v>
          </cell>
          <cell r="J7">
            <v>7.5273897119111073</v>
          </cell>
          <cell r="N7">
            <v>94.118163958298041</v>
          </cell>
          <cell r="P7">
            <v>11.860708058612774</v>
          </cell>
        </row>
        <row r="8">
          <cell r="D8">
            <v>100</v>
          </cell>
          <cell r="F8">
            <v>5.8165055558095018</v>
          </cell>
          <cell r="H8">
            <v>86.452032842172557</v>
          </cell>
          <cell r="J8">
            <v>5.7582989131711466</v>
          </cell>
          <cell r="N8">
            <v>90.422982970815454</v>
          </cell>
          <cell r="P8">
            <v>9.190320609425628</v>
          </cell>
        </row>
        <row r="9">
          <cell r="D9">
            <v>99.999999999999986</v>
          </cell>
          <cell r="F9">
            <v>6.6244995883476712</v>
          </cell>
          <cell r="H9">
            <v>83.832300841951394</v>
          </cell>
          <cell r="J9">
            <v>4.086573692265719</v>
          </cell>
          <cell r="N9">
            <v>102.67794427534534</v>
          </cell>
          <cell r="P9">
            <v>7.8921578588091599</v>
          </cell>
        </row>
        <row r="10">
          <cell r="D10">
            <v>100.00000000000003</v>
          </cell>
          <cell r="F10">
            <v>3.9278683763785951</v>
          </cell>
          <cell r="H10">
            <v>86.943091362718334</v>
          </cell>
          <cell r="J10">
            <v>5.1821309594792542</v>
          </cell>
          <cell r="N10">
            <v>103.55433999613467</v>
          </cell>
          <cell r="P10">
            <v>7.8186928655258257</v>
          </cell>
        </row>
        <row r="11">
          <cell r="D11">
            <v>99.999999999999972</v>
          </cell>
          <cell r="F11">
            <v>9.7146498511298542</v>
          </cell>
          <cell r="H11">
            <v>84.84126236034993</v>
          </cell>
          <cell r="J11">
            <v>7.7085048368999418</v>
          </cell>
          <cell r="N11">
            <v>105.13859897840693</v>
          </cell>
          <cell r="P11">
            <v>9.5755694339924116</v>
          </cell>
        </row>
        <row r="12">
          <cell r="D12">
            <v>100.00000000000001</v>
          </cell>
          <cell r="F12">
            <v>4.5849299007807591</v>
          </cell>
          <cell r="H12">
            <v>87.383156283595412</v>
          </cell>
          <cell r="J12">
            <v>6.6833873220156619</v>
          </cell>
          <cell r="N12">
            <v>93.975422598752743</v>
          </cell>
          <cell r="P12">
            <v>8.6749941348982169</v>
          </cell>
        </row>
        <row r="13">
          <cell r="D13">
            <v>99.999999999999986</v>
          </cell>
          <cell r="F13">
            <v>9.2293398185890734</v>
          </cell>
          <cell r="H13">
            <v>83.108748829764764</v>
          </cell>
          <cell r="J13">
            <v>8.6050883315430333</v>
          </cell>
          <cell r="N13">
            <v>108.97287036943551</v>
          </cell>
          <cell r="P13">
            <v>12.205770532165223</v>
          </cell>
        </row>
        <row r="14">
          <cell r="D14">
            <v>99.999999999999986</v>
          </cell>
          <cell r="F14">
            <v>9.5592191493134191</v>
          </cell>
          <cell r="H14">
            <v>79.666640409019152</v>
          </cell>
          <cell r="J14">
            <v>9.0389699662961984</v>
          </cell>
          <cell r="N14">
            <v>102.69387436394634</v>
          </cell>
          <cell r="P14">
            <v>13.571073528973665</v>
          </cell>
        </row>
        <row r="15">
          <cell r="D15">
            <v>100</v>
          </cell>
          <cell r="F15">
            <v>8.245278602315496</v>
          </cell>
          <cell r="H15">
            <v>85.611819386843706</v>
          </cell>
          <cell r="J15">
            <v>5.2420938740189662</v>
          </cell>
          <cell r="N15">
            <v>91.045086430509073</v>
          </cell>
          <cell r="P15">
            <v>19.044115467378912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2B31-552E-4370-93A4-E0B493D87EE8}">
  <dimension ref="A1:BD62"/>
  <sheetViews>
    <sheetView workbookViewId="0">
      <selection activeCell="B11" sqref="B11"/>
    </sheetView>
  </sheetViews>
  <sheetFormatPr baseColWidth="10" defaultRowHeight="15" x14ac:dyDescent="0.25"/>
  <cols>
    <col min="1" max="1" width="4.85546875" customWidth="1"/>
    <col min="2" max="2" width="28.140625" bestFit="1" customWidth="1"/>
    <col min="3" max="58" width="4.85546875" customWidth="1"/>
  </cols>
  <sheetData>
    <row r="1" spans="1:56" ht="15.75" thickBot="1" x14ac:dyDescent="0.3">
      <c r="A1" s="11"/>
      <c r="B1" s="11"/>
      <c r="C1" s="12" t="s">
        <v>37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1"/>
      <c r="X1" s="13" t="s">
        <v>38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1"/>
      <c r="AS1" s="14" t="s">
        <v>39</v>
      </c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</row>
    <row r="2" spans="1:56" x14ac:dyDescent="0.25">
      <c r="A2" s="15"/>
      <c r="B2" s="11"/>
      <c r="C2" s="54" t="s">
        <v>40</v>
      </c>
      <c r="D2" s="55"/>
      <c r="E2" s="55"/>
      <c r="F2" s="55"/>
      <c r="G2" s="55"/>
      <c r="H2" s="55"/>
      <c r="I2" s="55"/>
      <c r="J2" s="55"/>
      <c r="K2" s="55"/>
      <c r="L2" s="56"/>
      <c r="M2" s="54" t="s">
        <v>41</v>
      </c>
      <c r="N2" s="55"/>
      <c r="O2" s="55"/>
      <c r="P2" s="55"/>
      <c r="Q2" s="55"/>
      <c r="R2" s="55"/>
      <c r="S2" s="55"/>
      <c r="T2" s="55"/>
      <c r="U2" s="55"/>
      <c r="V2" s="56"/>
      <c r="W2" s="16"/>
      <c r="X2" s="57" t="s">
        <v>40</v>
      </c>
      <c r="Y2" s="58"/>
      <c r="Z2" s="58"/>
      <c r="AA2" s="58"/>
      <c r="AB2" s="58"/>
      <c r="AC2" s="58"/>
      <c r="AD2" s="58"/>
      <c r="AE2" s="58"/>
      <c r="AF2" s="58"/>
      <c r="AG2" s="59"/>
      <c r="AH2" s="57" t="s">
        <v>41</v>
      </c>
      <c r="AI2" s="58"/>
      <c r="AJ2" s="58"/>
      <c r="AK2" s="58"/>
      <c r="AL2" s="58"/>
      <c r="AM2" s="58"/>
      <c r="AN2" s="58"/>
      <c r="AO2" s="58"/>
      <c r="AP2" s="58"/>
      <c r="AQ2" s="59"/>
      <c r="AR2" s="16"/>
      <c r="AS2" s="60" t="s">
        <v>40</v>
      </c>
      <c r="AT2" s="61"/>
      <c r="AU2" s="61"/>
      <c r="AV2" s="61"/>
      <c r="AW2" s="61"/>
      <c r="AX2" s="62"/>
      <c r="AY2" s="60" t="s">
        <v>41</v>
      </c>
      <c r="AZ2" s="61"/>
      <c r="BA2" s="61"/>
      <c r="BB2" s="61"/>
      <c r="BC2" s="61"/>
      <c r="BD2" s="62"/>
    </row>
    <row r="3" spans="1:56" ht="15.75" thickBot="1" x14ac:dyDescent="0.3">
      <c r="C3" s="17" t="s">
        <v>42</v>
      </c>
      <c r="D3" s="18" t="s">
        <v>43</v>
      </c>
      <c r="E3" s="18" t="s">
        <v>44</v>
      </c>
      <c r="F3" s="18" t="s">
        <v>45</v>
      </c>
      <c r="G3" s="18" t="s">
        <v>46</v>
      </c>
      <c r="H3" s="18" t="s">
        <v>47</v>
      </c>
      <c r="I3" s="18" t="s">
        <v>48</v>
      </c>
      <c r="J3" s="18" t="s">
        <v>49</v>
      </c>
      <c r="K3" s="18" t="s">
        <v>50</v>
      </c>
      <c r="L3" s="19" t="s">
        <v>35</v>
      </c>
      <c r="M3" s="17" t="s">
        <v>42</v>
      </c>
      <c r="N3" s="18" t="s">
        <v>43</v>
      </c>
      <c r="O3" s="18" t="s">
        <v>44</v>
      </c>
      <c r="P3" s="18" t="s">
        <v>45</v>
      </c>
      <c r="Q3" s="18" t="s">
        <v>46</v>
      </c>
      <c r="R3" s="18" t="s">
        <v>47</v>
      </c>
      <c r="S3" s="18" t="s">
        <v>48</v>
      </c>
      <c r="T3" s="18" t="s">
        <v>49</v>
      </c>
      <c r="U3" s="18" t="s">
        <v>50</v>
      </c>
      <c r="V3" s="19" t="s">
        <v>35</v>
      </c>
      <c r="W3" s="16"/>
      <c r="X3" s="20" t="s">
        <v>42</v>
      </c>
      <c r="Y3" s="21" t="s">
        <v>43</v>
      </c>
      <c r="Z3" s="21" t="s">
        <v>44</v>
      </c>
      <c r="AA3" s="21" t="s">
        <v>45</v>
      </c>
      <c r="AB3" s="21" t="s">
        <v>46</v>
      </c>
      <c r="AC3" s="21" t="s">
        <v>47</v>
      </c>
      <c r="AD3" s="21" t="s">
        <v>48</v>
      </c>
      <c r="AE3" s="21" t="s">
        <v>49</v>
      </c>
      <c r="AF3" s="21" t="s">
        <v>50</v>
      </c>
      <c r="AG3" s="22" t="s">
        <v>35</v>
      </c>
      <c r="AH3" s="20" t="s">
        <v>42</v>
      </c>
      <c r="AI3" s="21" t="s">
        <v>43</v>
      </c>
      <c r="AJ3" s="21" t="s">
        <v>44</v>
      </c>
      <c r="AK3" s="21" t="s">
        <v>45</v>
      </c>
      <c r="AL3" s="21" t="s">
        <v>46</v>
      </c>
      <c r="AM3" s="21" t="s">
        <v>47</v>
      </c>
      <c r="AN3" s="21" t="s">
        <v>48</v>
      </c>
      <c r="AO3" s="21" t="s">
        <v>49</v>
      </c>
      <c r="AP3" s="21" t="s">
        <v>50</v>
      </c>
      <c r="AQ3" s="22" t="s">
        <v>35</v>
      </c>
      <c r="AR3" s="16"/>
      <c r="AS3" s="23" t="s">
        <v>42</v>
      </c>
      <c r="AT3" s="24" t="s">
        <v>43</v>
      </c>
      <c r="AU3" s="24" t="s">
        <v>44</v>
      </c>
      <c r="AV3" s="24" t="s">
        <v>45</v>
      </c>
      <c r="AW3" s="24" t="s">
        <v>46</v>
      </c>
      <c r="AX3" s="25" t="s">
        <v>35</v>
      </c>
      <c r="AY3" s="23" t="s">
        <v>42</v>
      </c>
      <c r="AZ3" s="24" t="s">
        <v>43</v>
      </c>
      <c r="BA3" s="24" t="s">
        <v>44</v>
      </c>
      <c r="BB3" s="24" t="s">
        <v>45</v>
      </c>
      <c r="BC3" s="24" t="s">
        <v>46</v>
      </c>
      <c r="BD3" s="25" t="s">
        <v>35</v>
      </c>
    </row>
    <row r="4" spans="1:56" ht="15.75" thickBot="1" x14ac:dyDescent="0.3">
      <c r="A4" s="15" t="s">
        <v>6</v>
      </c>
      <c r="B4" s="15" t="s">
        <v>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56" x14ac:dyDescent="0.25">
      <c r="A5" s="26">
        <v>1</v>
      </c>
      <c r="B5" s="27" t="s">
        <v>1</v>
      </c>
      <c r="C5" s="28">
        <v>0.12078999999999999</v>
      </c>
      <c r="D5" s="29">
        <v>0.151</v>
      </c>
      <c r="E5" s="29">
        <v>0.1023</v>
      </c>
      <c r="F5" s="29">
        <v>9.6430000000000002E-2</v>
      </c>
      <c r="G5" s="29">
        <v>0.13339000000000001</v>
      </c>
      <c r="H5" s="29">
        <v>0.15156</v>
      </c>
      <c r="I5" s="29">
        <v>0.10703</v>
      </c>
      <c r="J5" s="29">
        <v>0.1168</v>
      </c>
      <c r="K5" s="29">
        <v>7.3719999999999994E-2</v>
      </c>
      <c r="L5" s="30">
        <v>0.14524000000000001</v>
      </c>
      <c r="M5" s="31"/>
      <c r="N5" s="32"/>
      <c r="O5" s="32"/>
      <c r="P5" s="32"/>
      <c r="Q5" s="32"/>
      <c r="R5" s="32"/>
      <c r="S5" s="32"/>
      <c r="T5" s="32"/>
      <c r="U5" s="32"/>
      <c r="V5" s="33"/>
      <c r="W5" s="34"/>
      <c r="X5" s="28">
        <v>0.11559999999999999</v>
      </c>
      <c r="Y5" s="29">
        <v>5.3670000000000002E-2</v>
      </c>
      <c r="Z5" s="29">
        <v>8.3669999999999994E-2</v>
      </c>
      <c r="AA5" s="29">
        <v>9.6589999999999995E-2</v>
      </c>
      <c r="AB5" s="29">
        <v>0.11076999999999999</v>
      </c>
      <c r="AC5" s="29">
        <v>0.11092</v>
      </c>
      <c r="AD5" s="29">
        <v>9.0160000000000004E-2</v>
      </c>
      <c r="AE5" s="29">
        <v>8.9499999999999996E-2</v>
      </c>
      <c r="AF5" s="29">
        <v>9.4070000000000001E-2</v>
      </c>
      <c r="AG5" s="30">
        <v>0.11031000000000001</v>
      </c>
      <c r="AH5" s="31"/>
      <c r="AI5" s="32"/>
      <c r="AJ5" s="32"/>
      <c r="AK5" s="32"/>
      <c r="AL5" s="32"/>
      <c r="AM5" s="32"/>
      <c r="AN5" s="32"/>
      <c r="AO5" s="32"/>
      <c r="AP5" s="32"/>
      <c r="AQ5" s="33"/>
      <c r="AR5" s="34"/>
      <c r="AS5" s="28">
        <v>8.4220000000000003E-2</v>
      </c>
      <c r="AT5" s="29">
        <v>9.1420000000000001E-2</v>
      </c>
      <c r="AU5" s="29">
        <v>0.11957</v>
      </c>
      <c r="AV5" s="29">
        <v>0.13339000000000001</v>
      </c>
      <c r="AW5" s="29">
        <v>0.13666</v>
      </c>
      <c r="AX5" s="30">
        <v>0.13925000000000001</v>
      </c>
      <c r="AY5" s="31"/>
      <c r="AZ5" s="32"/>
      <c r="BA5" s="32"/>
      <c r="BB5" s="32"/>
      <c r="BC5" s="32"/>
      <c r="BD5" s="33"/>
    </row>
    <row r="6" spans="1:56" x14ac:dyDescent="0.25">
      <c r="A6" s="35">
        <v>2</v>
      </c>
      <c r="B6" s="36" t="s">
        <v>3</v>
      </c>
      <c r="C6" s="37">
        <v>0.11982</v>
      </c>
      <c r="D6" s="34">
        <v>0.15995000000000001</v>
      </c>
      <c r="E6" s="34">
        <v>0.10155</v>
      </c>
      <c r="F6" s="34">
        <v>6.0580000000000002E-2</v>
      </c>
      <c r="G6" s="34">
        <v>0.16844999999999999</v>
      </c>
      <c r="H6" s="34">
        <v>0.16896</v>
      </c>
      <c r="I6" s="34">
        <v>8.2900000000000001E-2</v>
      </c>
      <c r="J6" s="34">
        <v>8.2460000000000006E-2</v>
      </c>
      <c r="K6" s="34">
        <v>5.0889999999999998E-2</v>
      </c>
      <c r="L6" s="38">
        <v>0.16531999999999999</v>
      </c>
      <c r="M6" s="39"/>
      <c r="N6" s="40"/>
      <c r="O6" s="40"/>
      <c r="P6" s="40"/>
      <c r="Q6" s="40"/>
      <c r="R6" s="40"/>
      <c r="S6" s="40"/>
      <c r="T6" s="40"/>
      <c r="U6" s="40"/>
      <c r="V6" s="41"/>
      <c r="W6" s="34"/>
      <c r="X6" s="37">
        <v>0.12306</v>
      </c>
      <c r="Y6" s="34">
        <v>5.0459999999999998E-2</v>
      </c>
      <c r="Z6" s="34">
        <v>6.862E-2</v>
      </c>
      <c r="AA6" s="34">
        <v>6.0139999999999999E-2</v>
      </c>
      <c r="AB6" s="34">
        <v>0.10138</v>
      </c>
      <c r="AC6" s="34">
        <v>0.10129000000000001</v>
      </c>
      <c r="AD6" s="34">
        <v>6.744E-2</v>
      </c>
      <c r="AE6" s="34">
        <v>6.4299999999999996E-2</v>
      </c>
      <c r="AF6" s="34">
        <v>0.10703</v>
      </c>
      <c r="AG6" s="38">
        <v>9.6000000000000002E-2</v>
      </c>
      <c r="AH6" s="39"/>
      <c r="AI6" s="40"/>
      <c r="AJ6" s="40"/>
      <c r="AK6" s="40"/>
      <c r="AL6" s="40"/>
      <c r="AM6" s="40"/>
      <c r="AN6" s="40"/>
      <c r="AO6" s="40"/>
      <c r="AP6" s="40"/>
      <c r="AQ6" s="41"/>
      <c r="AR6" s="34"/>
      <c r="AS6" s="37">
        <v>8.5709999999999995E-2</v>
      </c>
      <c r="AT6" s="34">
        <v>9.7919999999999993E-2</v>
      </c>
      <c r="AU6" s="34">
        <v>9.8809999999999995E-2</v>
      </c>
      <c r="AV6" s="34">
        <v>0.16844999999999999</v>
      </c>
      <c r="AW6" s="34">
        <v>0.18806999999999999</v>
      </c>
      <c r="AX6" s="38">
        <v>0.13125000000000001</v>
      </c>
      <c r="AY6" s="39"/>
      <c r="AZ6" s="40"/>
      <c r="BA6" s="40"/>
      <c r="BB6" s="40"/>
      <c r="BC6" s="40"/>
      <c r="BD6" s="41"/>
    </row>
    <row r="7" spans="1:56" x14ac:dyDescent="0.25">
      <c r="A7" s="35">
        <v>3</v>
      </c>
      <c r="B7" s="36" t="s">
        <v>51</v>
      </c>
      <c r="C7" s="37">
        <v>0.10599</v>
      </c>
      <c r="D7" s="34">
        <v>0.10376000000000001</v>
      </c>
      <c r="E7" s="34">
        <v>7.8640000000000002E-2</v>
      </c>
      <c r="F7" s="34">
        <v>0.13772000000000001</v>
      </c>
      <c r="G7" s="34">
        <v>0.1618</v>
      </c>
      <c r="H7" s="34">
        <v>0.13556000000000001</v>
      </c>
      <c r="I7" s="34">
        <v>6.3289999999999999E-2</v>
      </c>
      <c r="J7" s="34">
        <v>0.12063</v>
      </c>
      <c r="K7" s="34">
        <v>0.12609000000000001</v>
      </c>
      <c r="L7" s="38">
        <v>0.12077</v>
      </c>
      <c r="M7" s="39"/>
      <c r="N7" s="40"/>
      <c r="O7" s="40"/>
      <c r="P7" s="40"/>
      <c r="Q7" s="40"/>
      <c r="R7" s="40"/>
      <c r="S7" s="40"/>
      <c r="T7" s="40"/>
      <c r="U7" s="40"/>
      <c r="V7" s="41"/>
      <c r="W7" s="34"/>
      <c r="X7" s="37">
        <v>0.10059</v>
      </c>
      <c r="Y7" s="34">
        <v>6.9559999999999997E-2</v>
      </c>
      <c r="Z7" s="34">
        <v>9.5710000000000003E-2</v>
      </c>
      <c r="AA7" s="34">
        <v>0.12098</v>
      </c>
      <c r="AB7" s="34">
        <v>0.16247</v>
      </c>
      <c r="AC7" s="34">
        <v>0.16264999999999999</v>
      </c>
      <c r="AD7" s="34">
        <v>4.0960000000000003E-2</v>
      </c>
      <c r="AE7" s="34">
        <v>0.10721</v>
      </c>
      <c r="AF7" s="34">
        <v>6.8080000000000002E-2</v>
      </c>
      <c r="AG7" s="38">
        <v>9.4119999999999995E-2</v>
      </c>
      <c r="AH7" s="39"/>
      <c r="AI7" s="40"/>
      <c r="AJ7" s="40"/>
      <c r="AK7" s="40"/>
      <c r="AL7" s="40"/>
      <c r="AM7" s="40"/>
      <c r="AN7" s="40"/>
      <c r="AO7" s="40"/>
      <c r="AP7" s="40"/>
      <c r="AQ7" s="41"/>
      <c r="AR7" s="34"/>
      <c r="AS7" s="37">
        <v>0.11229</v>
      </c>
      <c r="AT7" s="34">
        <v>0.16711999999999999</v>
      </c>
      <c r="AU7" s="34">
        <v>8.0780000000000005E-2</v>
      </c>
      <c r="AV7" s="34">
        <v>0.1618</v>
      </c>
      <c r="AW7" s="34">
        <v>0.10153</v>
      </c>
      <c r="AX7" s="38">
        <v>0.15218999999999999</v>
      </c>
      <c r="AY7" s="39"/>
      <c r="AZ7" s="40"/>
      <c r="BA7" s="40"/>
      <c r="BB7" s="40"/>
      <c r="BC7" s="40"/>
      <c r="BD7" s="41"/>
    </row>
    <row r="8" spans="1:56" x14ac:dyDescent="0.25">
      <c r="A8" s="35">
        <v>4</v>
      </c>
      <c r="B8" s="36" t="s">
        <v>52</v>
      </c>
      <c r="C8" s="37">
        <v>0.10639</v>
      </c>
      <c r="D8" s="34">
        <v>9.7600000000000006E-2</v>
      </c>
      <c r="E8" s="34">
        <v>0.10374</v>
      </c>
      <c r="F8" s="34">
        <v>0.10138999999999999</v>
      </c>
      <c r="G8" s="34">
        <v>0.15659000000000001</v>
      </c>
      <c r="H8" s="34">
        <v>0.13311999999999999</v>
      </c>
      <c r="I8" s="34">
        <v>9.3619999999999995E-2</v>
      </c>
      <c r="J8" s="34">
        <v>9.9750000000000005E-2</v>
      </c>
      <c r="K8" s="34">
        <v>9.6449999999999994E-2</v>
      </c>
      <c r="L8" s="38">
        <v>7.0199999999999999E-2</v>
      </c>
      <c r="M8" s="39"/>
      <c r="N8" s="40"/>
      <c r="O8" s="40"/>
      <c r="P8" s="40"/>
      <c r="Q8" s="40"/>
      <c r="R8" s="40"/>
      <c r="S8" s="40"/>
      <c r="T8" s="40"/>
      <c r="U8" s="40"/>
      <c r="V8" s="41"/>
      <c r="W8" s="34"/>
      <c r="X8" s="37">
        <v>0.10613</v>
      </c>
      <c r="Y8" s="34">
        <v>8.6330000000000004E-2</v>
      </c>
      <c r="Z8" s="34">
        <v>0.11169999999999999</v>
      </c>
      <c r="AA8" s="34">
        <v>0.10528</v>
      </c>
      <c r="AB8" s="34">
        <v>0.15045</v>
      </c>
      <c r="AC8" s="34">
        <v>0.15040999999999999</v>
      </c>
      <c r="AD8" s="34">
        <v>9.5390000000000003E-2</v>
      </c>
      <c r="AE8" s="34">
        <v>7.3800000000000004E-2</v>
      </c>
      <c r="AF8" s="34">
        <v>8.5139999999999993E-2</v>
      </c>
      <c r="AG8" s="38">
        <v>6.6000000000000003E-2</v>
      </c>
      <c r="AH8" s="39"/>
      <c r="AI8" s="40"/>
      <c r="AJ8" s="40"/>
      <c r="AK8" s="40"/>
      <c r="AL8" s="40"/>
      <c r="AM8" s="40"/>
      <c r="AN8" s="40"/>
      <c r="AO8" s="40"/>
      <c r="AP8" s="40"/>
      <c r="AQ8" s="41"/>
      <c r="AR8" s="34"/>
      <c r="AS8" s="37">
        <v>8.2559999999999995E-2</v>
      </c>
      <c r="AT8" s="34">
        <v>0.13569000000000001</v>
      </c>
      <c r="AU8" s="34">
        <v>0.10012</v>
      </c>
      <c r="AV8" s="34">
        <v>0.15659000000000001</v>
      </c>
      <c r="AW8" s="34">
        <v>0.10596999999999999</v>
      </c>
      <c r="AX8" s="38">
        <v>0.13793</v>
      </c>
      <c r="AY8" s="39"/>
      <c r="AZ8" s="40"/>
      <c r="BA8" s="40"/>
      <c r="BB8" s="40"/>
      <c r="BC8" s="40"/>
      <c r="BD8" s="41"/>
    </row>
    <row r="9" spans="1:56" x14ac:dyDescent="0.25">
      <c r="A9" s="35">
        <v>5</v>
      </c>
      <c r="B9" s="36" t="s">
        <v>53</v>
      </c>
      <c r="C9" s="37">
        <v>0.11864</v>
      </c>
      <c r="D9" s="34">
        <v>0.12343</v>
      </c>
      <c r="E9" s="34">
        <v>5.876E-2</v>
      </c>
      <c r="F9" s="34">
        <v>0.10921</v>
      </c>
      <c r="G9" s="34">
        <v>7.5880000000000003E-2</v>
      </c>
      <c r="H9" s="34">
        <v>0.13214000000000001</v>
      </c>
      <c r="I9" s="34">
        <v>9.572E-2</v>
      </c>
      <c r="J9" s="34">
        <v>0.11354</v>
      </c>
      <c r="K9" s="34">
        <v>7.5819999999999999E-2</v>
      </c>
      <c r="L9" s="38">
        <v>0.11212</v>
      </c>
      <c r="M9" s="39"/>
      <c r="N9" s="40"/>
      <c r="O9" s="40"/>
      <c r="P9" s="40"/>
      <c r="Q9" s="40"/>
      <c r="R9" s="40"/>
      <c r="S9" s="40"/>
      <c r="T9" s="40"/>
      <c r="U9" s="40"/>
      <c r="V9" s="41"/>
      <c r="W9" s="34"/>
      <c r="X9" s="37">
        <v>0.12942999999999999</v>
      </c>
      <c r="Y9" s="34">
        <v>8.0149999999999999E-2</v>
      </c>
      <c r="Z9" s="34">
        <v>9.4689999999999996E-2</v>
      </c>
      <c r="AA9" s="34">
        <v>0.12135</v>
      </c>
      <c r="AB9" s="34">
        <v>9.8350000000000007E-2</v>
      </c>
      <c r="AC9" s="34">
        <v>9.8110000000000003E-2</v>
      </c>
      <c r="AD9" s="34">
        <v>9.5200000000000007E-2</v>
      </c>
      <c r="AE9" s="34">
        <v>8.7499999999999994E-2</v>
      </c>
      <c r="AF9" s="34">
        <v>4.7309999999999998E-2</v>
      </c>
      <c r="AG9" s="38">
        <v>9.511E-2</v>
      </c>
      <c r="AH9" s="39"/>
      <c r="AI9" s="40"/>
      <c r="AJ9" s="40"/>
      <c r="AK9" s="40"/>
      <c r="AL9" s="40"/>
      <c r="AM9" s="40"/>
      <c r="AN9" s="40"/>
      <c r="AO9" s="40"/>
      <c r="AP9" s="40"/>
      <c r="AQ9" s="41"/>
      <c r="AR9" s="34"/>
      <c r="AS9" s="37">
        <v>6.2700000000000006E-2</v>
      </c>
      <c r="AT9" s="34">
        <v>0.12998000000000001</v>
      </c>
      <c r="AU9" s="34">
        <v>0.11025</v>
      </c>
      <c r="AV9" s="34">
        <v>7.5880000000000003E-2</v>
      </c>
      <c r="AW9" s="34">
        <v>6.0940000000000001E-2</v>
      </c>
      <c r="AX9" s="38">
        <v>0.14016999999999999</v>
      </c>
      <c r="AY9" s="39"/>
      <c r="AZ9" s="40"/>
      <c r="BA9" s="40"/>
      <c r="BB9" s="40"/>
      <c r="BC9" s="40"/>
      <c r="BD9" s="41"/>
    </row>
    <row r="10" spans="1:56" ht="15.75" thickBot="1" x14ac:dyDescent="0.3">
      <c r="A10" s="35">
        <v>6</v>
      </c>
      <c r="B10" s="36" t="s">
        <v>54</v>
      </c>
      <c r="C10" s="42">
        <v>3.4020000000000002E-2</v>
      </c>
      <c r="D10" s="43">
        <v>1.3780000000000001E-2</v>
      </c>
      <c r="E10" s="43">
        <v>3.882E-2</v>
      </c>
      <c r="F10" s="43">
        <v>2.6790000000000001E-2</v>
      </c>
      <c r="G10" s="43">
        <v>3.3980000000000003E-2</v>
      </c>
      <c r="H10" s="43">
        <v>3.1919999999999997E-2</v>
      </c>
      <c r="I10" s="43">
        <v>1.78E-2</v>
      </c>
      <c r="J10" s="43">
        <v>1.7649999999999999E-2</v>
      </c>
      <c r="K10" s="43">
        <v>2.1909999999999999E-2</v>
      </c>
      <c r="L10" s="44">
        <v>3.3459999999999997E-2</v>
      </c>
      <c r="M10" s="45"/>
      <c r="N10" s="46"/>
      <c r="O10" s="46"/>
      <c r="P10" s="46"/>
      <c r="Q10" s="46"/>
      <c r="R10" s="46"/>
      <c r="S10" s="46"/>
      <c r="T10" s="46"/>
      <c r="U10" s="46"/>
      <c r="V10" s="47"/>
      <c r="W10" s="34"/>
      <c r="X10" s="42">
        <v>7.467E-2</v>
      </c>
      <c r="Y10" s="43">
        <v>7.8300000000000002E-3</v>
      </c>
      <c r="Z10" s="48">
        <v>4.4799999999999996E-3</v>
      </c>
      <c r="AA10" s="43">
        <v>3.449E-2</v>
      </c>
      <c r="AB10" s="43">
        <v>1.813E-2</v>
      </c>
      <c r="AC10" s="43">
        <v>1.84E-2</v>
      </c>
      <c r="AD10" s="43">
        <v>1.549E-2</v>
      </c>
      <c r="AE10" s="43">
        <v>4.9660000000000003E-2</v>
      </c>
      <c r="AF10" s="43">
        <v>4.122E-2</v>
      </c>
      <c r="AG10" s="44">
        <v>2.5530000000000001E-2</v>
      </c>
      <c r="AH10" s="45"/>
      <c r="AI10" s="46"/>
      <c r="AJ10" s="46"/>
      <c r="AK10" s="46"/>
      <c r="AL10" s="46"/>
      <c r="AM10" s="46"/>
      <c r="AN10" s="46"/>
      <c r="AO10" s="46"/>
      <c r="AP10" s="46"/>
      <c r="AQ10" s="47"/>
      <c r="AR10" s="34"/>
      <c r="AS10" s="42">
        <v>1.3220000000000001E-2</v>
      </c>
      <c r="AT10" s="43">
        <v>5.6829999999999999E-2</v>
      </c>
      <c r="AU10" s="43">
        <v>3.3419999999999998E-2</v>
      </c>
      <c r="AV10" s="43">
        <v>3.3980000000000003E-2</v>
      </c>
      <c r="AW10" s="43">
        <v>1.205E-2</v>
      </c>
      <c r="AX10" s="44">
        <v>4.0739999999999998E-2</v>
      </c>
      <c r="AY10" s="45"/>
      <c r="AZ10" s="46"/>
      <c r="BA10" s="46"/>
      <c r="BB10" s="46"/>
      <c r="BC10" s="46"/>
      <c r="BD10" s="47"/>
    </row>
    <row r="11" spans="1:56" x14ac:dyDescent="0.25">
      <c r="A11" s="35">
        <v>7</v>
      </c>
      <c r="B11" s="36" t="s">
        <v>4</v>
      </c>
      <c r="C11" s="28">
        <v>0.15579999999999999</v>
      </c>
      <c r="D11" s="29">
        <v>0.15104999999999999</v>
      </c>
      <c r="E11" s="29">
        <v>0.15242</v>
      </c>
      <c r="F11" s="29">
        <v>0.10732</v>
      </c>
      <c r="G11" s="29">
        <v>0.17737</v>
      </c>
      <c r="H11" s="29">
        <v>0.20154</v>
      </c>
      <c r="I11" s="29">
        <v>0.13225999999999999</v>
      </c>
      <c r="J11" s="29">
        <v>0.12368</v>
      </c>
      <c r="K11" s="29">
        <v>0.11158</v>
      </c>
      <c r="L11" s="30">
        <v>0.16688</v>
      </c>
      <c r="M11" s="28">
        <v>0.11457000000000001</v>
      </c>
      <c r="N11" s="29">
        <v>0.17846000000000001</v>
      </c>
      <c r="O11" s="29">
        <v>0.11418</v>
      </c>
      <c r="P11" s="29">
        <v>9.9040000000000003E-2</v>
      </c>
      <c r="Q11" s="29">
        <v>0.18643000000000001</v>
      </c>
      <c r="R11" s="29">
        <v>0.18024000000000001</v>
      </c>
      <c r="S11" s="29">
        <v>8.7569999999999995E-2</v>
      </c>
      <c r="T11" s="29">
        <v>0.13589999999999999</v>
      </c>
      <c r="U11" s="29">
        <v>9.5140000000000002E-2</v>
      </c>
      <c r="V11" s="30">
        <v>0.13693</v>
      </c>
      <c r="W11" s="34"/>
      <c r="X11" s="28">
        <v>0.14388000000000001</v>
      </c>
      <c r="Y11" s="29">
        <v>3.6639999999999999E-2</v>
      </c>
      <c r="Z11" s="29">
        <v>0.10065</v>
      </c>
      <c r="AA11" s="29">
        <v>0.11058</v>
      </c>
      <c r="AB11" s="29">
        <v>0.11899999999999999</v>
      </c>
      <c r="AC11" s="29">
        <v>0.11831</v>
      </c>
      <c r="AD11" s="29">
        <v>8.2000000000000003E-2</v>
      </c>
      <c r="AE11" s="29">
        <v>9.0160000000000004E-2</v>
      </c>
      <c r="AF11" s="29">
        <v>0.12353</v>
      </c>
      <c r="AG11" s="30">
        <v>0.13439999999999999</v>
      </c>
      <c r="AH11" s="28">
        <v>0.12365</v>
      </c>
      <c r="AI11" s="29">
        <v>6.2829999999999997E-2</v>
      </c>
      <c r="AJ11" s="29">
        <v>9.9269999999999997E-2</v>
      </c>
      <c r="AK11" s="29">
        <v>0.10625999999999999</v>
      </c>
      <c r="AL11" s="29">
        <v>0.12033000000000001</v>
      </c>
      <c r="AM11" s="29">
        <v>0.12027</v>
      </c>
      <c r="AN11" s="29">
        <v>7.8589999999999993E-2</v>
      </c>
      <c r="AO11" s="29">
        <v>8.9609999999999995E-2</v>
      </c>
      <c r="AP11" s="29">
        <v>9.8739999999999994E-2</v>
      </c>
      <c r="AQ11" s="30">
        <v>0.11391999999999999</v>
      </c>
      <c r="AR11" s="34"/>
      <c r="AS11" s="28">
        <v>9.8610000000000003E-2</v>
      </c>
      <c r="AT11" s="29">
        <v>0.13447999999999999</v>
      </c>
      <c r="AU11" s="29">
        <v>0.14868999999999999</v>
      </c>
      <c r="AV11" s="29">
        <v>0.17737</v>
      </c>
      <c r="AW11" s="29">
        <v>0.21315000000000001</v>
      </c>
      <c r="AX11" s="30">
        <v>0.16707</v>
      </c>
      <c r="AY11" s="28">
        <v>9.1499999999999998E-2</v>
      </c>
      <c r="AZ11" s="29">
        <v>0.13125000000000001</v>
      </c>
      <c r="BA11" s="29">
        <v>0.13666</v>
      </c>
      <c r="BB11" s="29">
        <v>0.18643000000000001</v>
      </c>
      <c r="BC11" s="29">
        <v>0.18715999999999999</v>
      </c>
      <c r="BD11" s="30">
        <v>0.11550000000000001</v>
      </c>
    </row>
    <row r="12" spans="1:56" x14ac:dyDescent="0.25">
      <c r="A12" s="35">
        <v>9</v>
      </c>
      <c r="B12" s="36" t="s">
        <v>8</v>
      </c>
      <c r="C12" s="37">
        <v>0.11856999999999999</v>
      </c>
      <c r="D12" s="34">
        <v>0.11888</v>
      </c>
      <c r="E12" s="34">
        <v>0.11549</v>
      </c>
      <c r="F12" s="34">
        <v>0.10109</v>
      </c>
      <c r="G12" s="34">
        <v>0.18786</v>
      </c>
      <c r="H12" s="34">
        <v>0.20963000000000001</v>
      </c>
      <c r="I12" s="34">
        <v>9.3619999999999995E-2</v>
      </c>
      <c r="J12" s="34">
        <v>7.4719999999999995E-2</v>
      </c>
      <c r="K12" s="34">
        <v>4.895E-2</v>
      </c>
      <c r="L12" s="38">
        <v>0.15187</v>
      </c>
      <c r="M12" s="37">
        <v>0.12570999999999999</v>
      </c>
      <c r="N12" s="34">
        <v>0.1212</v>
      </c>
      <c r="O12" s="34">
        <v>9.2869999999999994E-2</v>
      </c>
      <c r="P12" s="34">
        <v>9.579E-2</v>
      </c>
      <c r="Q12" s="34">
        <v>0.20197000000000001</v>
      </c>
      <c r="R12" s="34">
        <v>0.16628999999999999</v>
      </c>
      <c r="S12" s="34">
        <v>0.12964000000000001</v>
      </c>
      <c r="T12" s="34">
        <v>4.9000000000000002E-2</v>
      </c>
      <c r="U12" s="34">
        <v>4.8120000000000003E-2</v>
      </c>
      <c r="V12" s="38">
        <v>0.16191</v>
      </c>
      <c r="W12" s="34"/>
      <c r="X12" s="37">
        <v>0.1288</v>
      </c>
      <c r="Y12" s="34">
        <v>2.682E-2</v>
      </c>
      <c r="Z12" s="34">
        <v>9.0149999999999994E-2</v>
      </c>
      <c r="AA12" s="34">
        <v>0.11814</v>
      </c>
      <c r="AB12" s="34">
        <v>0.13813</v>
      </c>
      <c r="AC12" s="34">
        <v>0.13793</v>
      </c>
      <c r="AD12" s="34">
        <v>0.11022999999999999</v>
      </c>
      <c r="AE12" s="34">
        <v>6.4130000000000006E-2</v>
      </c>
      <c r="AF12" s="34">
        <v>0.10806</v>
      </c>
      <c r="AG12" s="38">
        <v>0.18778</v>
      </c>
      <c r="AH12" s="37">
        <v>0.14161000000000001</v>
      </c>
      <c r="AI12" s="34">
        <v>3.2599999999999997E-2</v>
      </c>
      <c r="AJ12" s="34">
        <v>8.2150000000000001E-2</v>
      </c>
      <c r="AK12" s="34">
        <v>8.5250000000000006E-2</v>
      </c>
      <c r="AL12" s="34">
        <v>0.13915</v>
      </c>
      <c r="AM12" s="34">
        <v>0.13811999999999999</v>
      </c>
      <c r="AN12" s="34">
        <v>9.1869999999999993E-2</v>
      </c>
      <c r="AO12" s="34">
        <v>5.0700000000000002E-2</v>
      </c>
      <c r="AP12" s="34">
        <v>7.7340000000000006E-2</v>
      </c>
      <c r="AQ12" s="38">
        <v>0.10387</v>
      </c>
      <c r="AR12" s="34"/>
      <c r="AS12" s="37">
        <v>7.1559999999999999E-2</v>
      </c>
      <c r="AT12" s="34">
        <v>8.0990000000000006E-2</v>
      </c>
      <c r="AU12" s="34">
        <v>0.10314</v>
      </c>
      <c r="AV12" s="34">
        <v>0.18786</v>
      </c>
      <c r="AW12" s="34">
        <v>0.15978999999999999</v>
      </c>
      <c r="AX12" s="38">
        <v>0.19578999999999999</v>
      </c>
      <c r="AY12" s="37">
        <v>5.8979999999999998E-2</v>
      </c>
      <c r="AZ12" s="34">
        <v>5.738E-2</v>
      </c>
      <c r="BA12" s="34">
        <v>6.8830000000000002E-2</v>
      </c>
      <c r="BB12" s="34">
        <v>0.20197000000000001</v>
      </c>
      <c r="BC12" s="34">
        <v>0.15865000000000001</v>
      </c>
      <c r="BD12" s="38">
        <v>0.15456</v>
      </c>
    </row>
    <row r="13" spans="1:56" x14ac:dyDescent="0.25">
      <c r="A13" s="35">
        <v>11</v>
      </c>
      <c r="B13" s="36" t="s">
        <v>2</v>
      </c>
      <c r="C13" s="37">
        <v>0.13220999999999999</v>
      </c>
      <c r="D13" s="34">
        <v>0.12631999999999999</v>
      </c>
      <c r="E13" s="34">
        <v>0.12099</v>
      </c>
      <c r="F13" s="34">
        <v>0.12136</v>
      </c>
      <c r="G13" s="34">
        <v>0.19450000000000001</v>
      </c>
      <c r="H13" s="34">
        <v>0.17621000000000001</v>
      </c>
      <c r="I13" s="34">
        <v>0.14096</v>
      </c>
      <c r="J13" s="34">
        <v>0.10843</v>
      </c>
      <c r="K13" s="34">
        <v>9.8119999999999999E-2</v>
      </c>
      <c r="L13" s="38">
        <v>0.18778</v>
      </c>
      <c r="M13" s="37">
        <v>0.15126000000000001</v>
      </c>
      <c r="N13" s="34">
        <v>0.11952</v>
      </c>
      <c r="O13" s="34">
        <v>0.12318999999999999</v>
      </c>
      <c r="P13" s="34">
        <v>0.10591</v>
      </c>
      <c r="Q13" s="34">
        <v>0.17701</v>
      </c>
      <c r="R13" s="34">
        <v>0.12694</v>
      </c>
      <c r="S13" s="34">
        <v>0.1135</v>
      </c>
      <c r="T13" s="34">
        <v>9.6199999999999994E-2</v>
      </c>
      <c r="U13" s="34">
        <v>5.5570000000000001E-2</v>
      </c>
      <c r="V13" s="38">
        <v>0.15112999999999999</v>
      </c>
      <c r="W13" s="34"/>
      <c r="X13" s="37">
        <v>0.14760999999999999</v>
      </c>
      <c r="Y13" s="34">
        <v>2.1829999999999999E-2</v>
      </c>
      <c r="Z13" s="34">
        <v>0.122</v>
      </c>
      <c r="AA13" s="34">
        <v>0.18403</v>
      </c>
      <c r="AB13" s="34">
        <v>0.12681000000000001</v>
      </c>
      <c r="AC13" s="34">
        <v>0.12587000000000001</v>
      </c>
      <c r="AD13" s="34">
        <v>0.13400000000000001</v>
      </c>
      <c r="AE13" s="34">
        <v>0.10975</v>
      </c>
      <c r="AF13" s="34">
        <v>0.10713</v>
      </c>
      <c r="AG13" s="38">
        <v>0.14269000000000001</v>
      </c>
      <c r="AH13" s="37">
        <v>0.13197</v>
      </c>
      <c r="AI13" s="34">
        <v>6.7129999999999995E-2</v>
      </c>
      <c r="AJ13" s="34">
        <v>0.10920000000000001</v>
      </c>
      <c r="AK13" s="34">
        <v>0.11889</v>
      </c>
      <c r="AL13" s="34">
        <v>9.1810000000000003E-2</v>
      </c>
      <c r="AM13" s="34">
        <v>9.3140000000000001E-2</v>
      </c>
      <c r="AN13" s="34">
        <v>0.11519</v>
      </c>
      <c r="AO13" s="34">
        <v>7.2359999999999994E-2</v>
      </c>
      <c r="AP13" s="34">
        <v>0.11814</v>
      </c>
      <c r="AQ13" s="38">
        <v>0.13164000000000001</v>
      </c>
      <c r="AR13" s="34"/>
      <c r="AS13" s="37">
        <v>7.5590000000000004E-2</v>
      </c>
      <c r="AT13" s="34">
        <v>0.10675999999999999</v>
      </c>
      <c r="AU13" s="34">
        <v>0.14249999999999999</v>
      </c>
      <c r="AV13" s="34">
        <v>0.19450000000000001</v>
      </c>
      <c r="AW13" s="34">
        <v>0.18737000000000001</v>
      </c>
      <c r="AX13" s="38">
        <v>0.16002</v>
      </c>
      <c r="AY13" s="37">
        <v>5.6759999999999998E-2</v>
      </c>
      <c r="AZ13" s="34">
        <v>6.2880000000000005E-2</v>
      </c>
      <c r="BA13" s="34">
        <v>0.11693000000000001</v>
      </c>
      <c r="BB13" s="34">
        <v>0.17701</v>
      </c>
      <c r="BC13" s="34">
        <v>0.14552000000000001</v>
      </c>
      <c r="BD13" s="38">
        <v>0.12146</v>
      </c>
    </row>
    <row r="14" spans="1:56" x14ac:dyDescent="0.25">
      <c r="A14" s="35">
        <v>13</v>
      </c>
      <c r="B14" s="36" t="s">
        <v>9</v>
      </c>
      <c r="C14" s="37">
        <v>0.11316</v>
      </c>
      <c r="D14" s="34">
        <v>0.14324999999999999</v>
      </c>
      <c r="E14" s="34">
        <v>0.15059</v>
      </c>
      <c r="F14" s="34">
        <v>0.11593000000000001</v>
      </c>
      <c r="G14" s="34">
        <v>0.20347999999999999</v>
      </c>
      <c r="H14" s="34">
        <v>0.21007000000000001</v>
      </c>
      <c r="I14" s="34">
        <v>0.13025999999999999</v>
      </c>
      <c r="J14" s="34">
        <v>0.13316</v>
      </c>
      <c r="K14" s="34">
        <v>0.10026</v>
      </c>
      <c r="L14" s="38">
        <v>0.19897999999999999</v>
      </c>
      <c r="M14" s="37">
        <v>8.6610000000000006E-2</v>
      </c>
      <c r="N14" s="34">
        <v>0.15432000000000001</v>
      </c>
      <c r="O14" s="34">
        <v>0.11038000000000001</v>
      </c>
      <c r="P14" s="34">
        <v>7.6899999999999996E-2</v>
      </c>
      <c r="Q14" s="34">
        <v>0.17696999999999999</v>
      </c>
      <c r="R14" s="34">
        <v>0.17448</v>
      </c>
      <c r="S14" s="34">
        <v>0.12756999999999999</v>
      </c>
      <c r="T14" s="34">
        <v>0.11781999999999999</v>
      </c>
      <c r="U14" s="34">
        <v>7.6050000000000006E-2</v>
      </c>
      <c r="V14" s="38">
        <v>0.17782999999999999</v>
      </c>
      <c r="W14" s="34"/>
      <c r="X14" s="37">
        <v>0.13399</v>
      </c>
      <c r="Y14" s="34">
        <v>5.4109999999999998E-2</v>
      </c>
      <c r="Z14" s="34">
        <v>0.13447000000000001</v>
      </c>
      <c r="AA14" s="34">
        <v>0.13667000000000001</v>
      </c>
      <c r="AB14" s="34">
        <v>0.14979999999999999</v>
      </c>
      <c r="AC14" s="34">
        <v>0.14774000000000001</v>
      </c>
      <c r="AD14" s="34">
        <v>0.11018</v>
      </c>
      <c r="AE14" s="34">
        <v>0.13483000000000001</v>
      </c>
      <c r="AF14" s="34">
        <v>0.1173</v>
      </c>
      <c r="AG14" s="38">
        <v>0.15626999999999999</v>
      </c>
      <c r="AH14" s="37">
        <v>0.13059999999999999</v>
      </c>
      <c r="AI14" s="34">
        <v>7.6859999999999998E-2</v>
      </c>
      <c r="AJ14" s="34">
        <v>0.10846</v>
      </c>
      <c r="AK14" s="34">
        <v>0.10172</v>
      </c>
      <c r="AL14" s="34">
        <v>9.6699999999999994E-2</v>
      </c>
      <c r="AM14" s="34">
        <v>9.6949999999999995E-2</v>
      </c>
      <c r="AN14" s="34">
        <v>0.10348</v>
      </c>
      <c r="AO14" s="34">
        <v>0.10113999999999999</v>
      </c>
      <c r="AP14" s="34">
        <v>0.115</v>
      </c>
      <c r="AQ14" s="38">
        <v>0.12265</v>
      </c>
      <c r="AR14" s="34"/>
      <c r="AS14" s="37">
        <v>0.10965</v>
      </c>
      <c r="AT14" s="34">
        <v>0.13023000000000001</v>
      </c>
      <c r="AU14" s="34">
        <v>0.18010000000000001</v>
      </c>
      <c r="AV14" s="34">
        <v>0.20347999999999999</v>
      </c>
      <c r="AW14" s="34">
        <v>0.18084</v>
      </c>
      <c r="AX14" s="38">
        <v>0.15908</v>
      </c>
      <c r="AY14" s="37">
        <v>6.583E-2</v>
      </c>
      <c r="AZ14" s="34">
        <v>9.5880000000000007E-2</v>
      </c>
      <c r="BA14" s="34">
        <v>0.13772999999999999</v>
      </c>
      <c r="BB14" s="34">
        <v>0.17696999999999999</v>
      </c>
      <c r="BC14" s="34">
        <v>0.17158000000000001</v>
      </c>
      <c r="BD14" s="38">
        <v>0.14277999999999999</v>
      </c>
    </row>
    <row r="15" spans="1:56" x14ac:dyDescent="0.25">
      <c r="A15" s="35">
        <v>15</v>
      </c>
      <c r="B15" s="36" t="s">
        <v>5</v>
      </c>
      <c r="C15" s="37">
        <v>0.19003999999999999</v>
      </c>
      <c r="D15" s="34">
        <v>0.13469999999999999</v>
      </c>
      <c r="E15" s="34">
        <v>0.1176</v>
      </c>
      <c r="F15" s="34">
        <v>0.14812</v>
      </c>
      <c r="G15" s="34">
        <v>0.15672</v>
      </c>
      <c r="H15" s="34">
        <v>0.14632000000000001</v>
      </c>
      <c r="I15" s="34">
        <v>9.7210000000000005E-2</v>
      </c>
      <c r="J15" s="34">
        <v>0.12288</v>
      </c>
      <c r="K15" s="34">
        <v>0.11541</v>
      </c>
      <c r="L15" s="38">
        <v>0.16316</v>
      </c>
      <c r="M15" s="37">
        <v>0.15709000000000001</v>
      </c>
      <c r="N15" s="34">
        <v>0.14329</v>
      </c>
      <c r="O15" s="34">
        <v>0.12834999999999999</v>
      </c>
      <c r="P15" s="34">
        <v>0.12569</v>
      </c>
      <c r="Q15" s="34">
        <v>0.11697</v>
      </c>
      <c r="R15" s="34">
        <v>0.10861</v>
      </c>
      <c r="S15" s="34">
        <v>0.10457</v>
      </c>
      <c r="T15" s="34">
        <v>0.14727000000000001</v>
      </c>
      <c r="U15" s="34">
        <v>0.10824</v>
      </c>
      <c r="V15" s="38">
        <v>0.12576000000000001</v>
      </c>
      <c r="W15" s="34"/>
      <c r="X15" s="37">
        <v>0.22928000000000001</v>
      </c>
      <c r="Y15" s="34">
        <v>8.1110000000000002E-2</v>
      </c>
      <c r="Z15" s="34">
        <v>8.6449999999999999E-2</v>
      </c>
      <c r="AA15" s="34">
        <v>0.14549999999999999</v>
      </c>
      <c r="AB15" s="34">
        <v>0.12118</v>
      </c>
      <c r="AC15" s="34">
        <v>0.12193</v>
      </c>
      <c r="AD15" s="34">
        <v>7.8539999999999999E-2</v>
      </c>
      <c r="AE15" s="34">
        <v>0.14607999999999999</v>
      </c>
      <c r="AF15" s="34">
        <v>0.12331</v>
      </c>
      <c r="AG15" s="38">
        <v>0.10804</v>
      </c>
      <c r="AH15" s="37">
        <v>0.19156999999999999</v>
      </c>
      <c r="AI15" s="34">
        <v>0.16284999999999999</v>
      </c>
      <c r="AJ15" s="34">
        <v>7.8969999999999999E-2</v>
      </c>
      <c r="AK15" s="34">
        <v>0.11856999999999999</v>
      </c>
      <c r="AL15" s="34">
        <v>0.11439000000000001</v>
      </c>
      <c r="AM15" s="34">
        <v>0.11457000000000001</v>
      </c>
      <c r="AN15" s="34">
        <v>8.4970000000000004E-2</v>
      </c>
      <c r="AO15" s="34">
        <v>0.11662</v>
      </c>
      <c r="AP15" s="34">
        <v>0.10474</v>
      </c>
      <c r="AQ15" s="38">
        <v>9.6009999999999998E-2</v>
      </c>
      <c r="AR15" s="34"/>
      <c r="AS15" s="37">
        <v>0.12519</v>
      </c>
      <c r="AT15" s="34">
        <v>0.18046999999999999</v>
      </c>
      <c r="AU15" s="34">
        <v>0.12311999999999999</v>
      </c>
      <c r="AV15" s="34">
        <v>0.15672</v>
      </c>
      <c r="AW15" s="34">
        <v>0.22858000000000001</v>
      </c>
      <c r="AX15" s="38">
        <v>0.17105000000000001</v>
      </c>
      <c r="AY15" s="37">
        <v>8.6099999999999996E-2</v>
      </c>
      <c r="AZ15" s="34">
        <v>0.18670999999999999</v>
      </c>
      <c r="BA15" s="34">
        <v>0.10291</v>
      </c>
      <c r="BB15" s="34">
        <v>0.11697</v>
      </c>
      <c r="BC15" s="34">
        <v>0.13933000000000001</v>
      </c>
      <c r="BD15" s="38">
        <v>0.15103</v>
      </c>
    </row>
    <row r="16" spans="1:56" x14ac:dyDescent="0.25">
      <c r="A16" s="35">
        <v>17</v>
      </c>
      <c r="B16" s="36" t="s">
        <v>55</v>
      </c>
      <c r="C16" s="37">
        <v>9.4259999999999997E-2</v>
      </c>
      <c r="D16" s="34">
        <v>5.5140000000000002E-2</v>
      </c>
      <c r="E16" s="34">
        <v>3.1179999999999999E-2</v>
      </c>
      <c r="F16" s="34">
        <v>0.13486999999999999</v>
      </c>
      <c r="G16" s="34">
        <v>0.14355000000000001</v>
      </c>
      <c r="H16" s="34">
        <v>3.7100000000000001E-2</v>
      </c>
      <c r="I16" s="34">
        <v>7.9240000000000005E-2</v>
      </c>
      <c r="J16" s="34">
        <v>7.2340000000000002E-2</v>
      </c>
      <c r="K16" s="34">
        <v>5.6689999999999997E-2</v>
      </c>
      <c r="L16" s="38">
        <v>4.7239999999999997E-2</v>
      </c>
      <c r="M16" s="37">
        <v>9.0929999999999997E-2</v>
      </c>
      <c r="N16" s="34">
        <v>8.4279999999999994E-2</v>
      </c>
      <c r="O16" s="34">
        <v>0.10099</v>
      </c>
      <c r="P16" s="34">
        <v>0.12348000000000001</v>
      </c>
      <c r="Q16" s="34">
        <v>0.18443999999999999</v>
      </c>
      <c r="R16" s="34">
        <v>0.11723</v>
      </c>
      <c r="S16" s="34">
        <v>7.0400000000000004E-2</v>
      </c>
      <c r="T16" s="34">
        <v>0.16059000000000001</v>
      </c>
      <c r="U16" s="34">
        <v>7.0660000000000001E-2</v>
      </c>
      <c r="V16" s="38">
        <v>8.4510000000000002E-2</v>
      </c>
      <c r="W16" s="34"/>
      <c r="X16" s="37">
        <v>0.14129</v>
      </c>
      <c r="Y16" s="34">
        <v>5.3809999999999997E-2</v>
      </c>
      <c r="Z16" s="34">
        <v>4.5039999999999997E-2</v>
      </c>
      <c r="AA16" s="34">
        <v>0.10319</v>
      </c>
      <c r="AB16" s="34">
        <v>0.12149</v>
      </c>
      <c r="AC16" s="34">
        <v>0.12179</v>
      </c>
      <c r="AD16" s="34">
        <v>5.2490000000000002E-2</v>
      </c>
      <c r="AE16" s="34">
        <v>4.4740000000000002E-2</v>
      </c>
      <c r="AF16" s="34">
        <v>5.3100000000000001E-2</v>
      </c>
      <c r="AG16" s="38">
        <v>2.8139999999999998E-2</v>
      </c>
      <c r="AH16" s="37">
        <v>0.10446999999999999</v>
      </c>
      <c r="AI16" s="34">
        <v>4.5440000000000001E-2</v>
      </c>
      <c r="AJ16" s="34">
        <v>7.8479999999999994E-2</v>
      </c>
      <c r="AK16" s="34">
        <v>0.13653999999999999</v>
      </c>
      <c r="AL16" s="34">
        <v>0.17343</v>
      </c>
      <c r="AM16" s="34">
        <v>0.17466000000000001</v>
      </c>
      <c r="AN16" s="34">
        <v>5.3769999999999998E-2</v>
      </c>
      <c r="AO16" s="34">
        <v>6.9320000000000007E-2</v>
      </c>
      <c r="AP16" s="34">
        <v>6.8290000000000003E-2</v>
      </c>
      <c r="AQ16" s="38">
        <v>6.6299999999999998E-2</v>
      </c>
      <c r="AR16" s="34"/>
      <c r="AS16" s="37">
        <v>5.5300000000000002E-2</v>
      </c>
      <c r="AT16" s="34">
        <v>0.11171</v>
      </c>
      <c r="AU16" s="34">
        <v>3.7319999999999999E-2</v>
      </c>
      <c r="AV16" s="34">
        <v>0.14355000000000001</v>
      </c>
      <c r="AW16" s="34">
        <v>4.1239999999999999E-2</v>
      </c>
      <c r="AX16" s="38">
        <v>8.9249999999999996E-2</v>
      </c>
      <c r="AY16" s="37">
        <v>9.4969999999999999E-2</v>
      </c>
      <c r="AZ16" s="34">
        <v>0.18179000000000001</v>
      </c>
      <c r="BA16" s="34">
        <v>6.0330000000000002E-2</v>
      </c>
      <c r="BB16" s="34">
        <v>0.18443999999999999</v>
      </c>
      <c r="BC16" s="34">
        <v>8.0740000000000006E-2</v>
      </c>
      <c r="BD16" s="38">
        <v>0.14552000000000001</v>
      </c>
    </row>
    <row r="17" spans="1:56" x14ac:dyDescent="0.25">
      <c r="A17" s="35">
        <v>19</v>
      </c>
      <c r="B17" s="36" t="s">
        <v>56</v>
      </c>
      <c r="C17" s="37">
        <v>0.16095999999999999</v>
      </c>
      <c r="D17" s="34">
        <v>0.11258</v>
      </c>
      <c r="E17" s="34">
        <v>0.1077</v>
      </c>
      <c r="F17" s="34">
        <v>0.12859000000000001</v>
      </c>
      <c r="G17" s="34">
        <v>0.14435000000000001</v>
      </c>
      <c r="H17" s="34">
        <v>0.13416</v>
      </c>
      <c r="I17" s="34">
        <v>9.1410000000000005E-2</v>
      </c>
      <c r="J17" s="34">
        <v>0.14011999999999999</v>
      </c>
      <c r="K17" s="34">
        <v>6.3420000000000004E-2</v>
      </c>
      <c r="L17" s="38">
        <v>0.12848999999999999</v>
      </c>
      <c r="M17" s="37">
        <v>0.12742999999999999</v>
      </c>
      <c r="N17" s="34">
        <v>9.171E-2</v>
      </c>
      <c r="O17" s="34">
        <v>0.11813</v>
      </c>
      <c r="P17" s="34">
        <v>0.15085000000000001</v>
      </c>
      <c r="Q17" s="34">
        <v>0.15840000000000001</v>
      </c>
      <c r="R17" s="34">
        <v>0.1197</v>
      </c>
      <c r="S17" s="34">
        <v>7.9320000000000002E-2</v>
      </c>
      <c r="T17" s="34">
        <v>0.15573000000000001</v>
      </c>
      <c r="U17" s="34">
        <v>8.2879999999999995E-2</v>
      </c>
      <c r="V17" s="38">
        <v>9.2359999999999998E-2</v>
      </c>
      <c r="W17" s="34"/>
      <c r="X17" s="37">
        <v>0.17462</v>
      </c>
      <c r="Y17" s="34">
        <v>6.2429999999999999E-2</v>
      </c>
      <c r="Z17" s="34">
        <v>7.2139999999999996E-2</v>
      </c>
      <c r="AA17" s="34">
        <v>0.13203000000000001</v>
      </c>
      <c r="AB17" s="34">
        <v>0.12726000000000001</v>
      </c>
      <c r="AC17" s="34">
        <v>0.12703999999999999</v>
      </c>
      <c r="AD17" s="34">
        <v>6.5619999999999998E-2</v>
      </c>
      <c r="AE17" s="34">
        <v>0.14815</v>
      </c>
      <c r="AF17" s="34">
        <v>0.10617</v>
      </c>
      <c r="AG17" s="38">
        <v>7.9159999999999994E-2</v>
      </c>
      <c r="AH17" s="37">
        <v>0.16081999999999999</v>
      </c>
      <c r="AI17" s="34">
        <v>6.5689999999999998E-2</v>
      </c>
      <c r="AJ17" s="34">
        <v>6.9010000000000002E-2</v>
      </c>
      <c r="AK17" s="34">
        <v>0.15340999999999999</v>
      </c>
      <c r="AL17" s="34">
        <v>0.15312999999999999</v>
      </c>
      <c r="AM17" s="34">
        <v>0.15301999999999999</v>
      </c>
      <c r="AN17" s="34">
        <v>6.0400000000000002E-2</v>
      </c>
      <c r="AO17" s="34">
        <v>8.5190000000000002E-2</v>
      </c>
      <c r="AP17" s="34">
        <v>0.10360999999999999</v>
      </c>
      <c r="AQ17" s="38">
        <v>8.1619999999999998E-2</v>
      </c>
      <c r="AR17" s="34"/>
      <c r="AS17" s="37">
        <v>9.7600000000000006E-2</v>
      </c>
      <c r="AT17" s="34">
        <v>0.1804</v>
      </c>
      <c r="AU17" s="34">
        <v>0.10702</v>
      </c>
      <c r="AV17" s="34">
        <v>0.14435000000000001</v>
      </c>
      <c r="AW17" s="34">
        <v>9.1259999999999994E-2</v>
      </c>
      <c r="AX17" s="38">
        <v>0.16914000000000001</v>
      </c>
      <c r="AY17" s="37">
        <v>0.11502</v>
      </c>
      <c r="AZ17" s="34">
        <v>0.16481000000000001</v>
      </c>
      <c r="BA17" s="34">
        <v>0.10446999999999999</v>
      </c>
      <c r="BB17" s="34">
        <v>0.15840000000000001</v>
      </c>
      <c r="BC17" s="34">
        <v>9.7049999999999997E-2</v>
      </c>
      <c r="BD17" s="38">
        <v>0.17197000000000001</v>
      </c>
    </row>
    <row r="18" spans="1:56" x14ac:dyDescent="0.25">
      <c r="A18" s="35">
        <v>21</v>
      </c>
      <c r="B18" s="36" t="s">
        <v>57</v>
      </c>
      <c r="C18" s="37">
        <v>0.11412</v>
      </c>
      <c r="D18" s="34">
        <v>0.11189</v>
      </c>
      <c r="E18" s="34">
        <v>8.4260000000000002E-2</v>
      </c>
      <c r="F18" s="34">
        <v>0.10162</v>
      </c>
      <c r="G18" s="34">
        <v>0.13122</v>
      </c>
      <c r="H18" s="34">
        <v>0.12026000000000001</v>
      </c>
      <c r="I18" s="34">
        <v>5.0860000000000002E-2</v>
      </c>
      <c r="J18" s="34">
        <v>0.10818999999999999</v>
      </c>
      <c r="K18" s="34">
        <v>7.5910000000000005E-2</v>
      </c>
      <c r="L18" s="38">
        <v>0.11266</v>
      </c>
      <c r="M18" s="37">
        <v>0.11872000000000001</v>
      </c>
      <c r="N18" s="34">
        <v>7.1050000000000002E-2</v>
      </c>
      <c r="O18" s="34">
        <v>7.084E-2</v>
      </c>
      <c r="P18" s="34">
        <v>0.10575</v>
      </c>
      <c r="Q18" s="34">
        <v>0.11475</v>
      </c>
      <c r="R18" s="34">
        <v>0.16184000000000001</v>
      </c>
      <c r="S18" s="34">
        <v>6.3310000000000005E-2</v>
      </c>
      <c r="T18" s="34">
        <v>0.13600000000000001</v>
      </c>
      <c r="U18" s="34">
        <v>6.5570000000000003E-2</v>
      </c>
      <c r="V18" s="38">
        <v>6.2210000000000001E-2</v>
      </c>
      <c r="W18" s="34"/>
      <c r="X18" s="37">
        <v>0.10077</v>
      </c>
      <c r="Y18" s="34">
        <v>0.10097</v>
      </c>
      <c r="Z18" s="34">
        <v>8.6430000000000007E-2</v>
      </c>
      <c r="AA18" s="34">
        <v>0.12511</v>
      </c>
      <c r="AB18" s="34">
        <v>0.10277</v>
      </c>
      <c r="AC18" s="34">
        <v>0.10258</v>
      </c>
      <c r="AD18" s="34">
        <v>3.5630000000000002E-2</v>
      </c>
      <c r="AE18" s="34">
        <v>8.9149999999999993E-2</v>
      </c>
      <c r="AF18" s="34">
        <v>9.6339999999999995E-2</v>
      </c>
      <c r="AG18" s="38">
        <v>0.10267999999999999</v>
      </c>
      <c r="AH18" s="37">
        <v>9.0139999999999998E-2</v>
      </c>
      <c r="AI18" s="34">
        <v>9.665E-2</v>
      </c>
      <c r="AJ18" s="34">
        <v>5.4609999999999999E-2</v>
      </c>
      <c r="AK18" s="34">
        <v>0.13324</v>
      </c>
      <c r="AL18" s="34">
        <v>0.13278000000000001</v>
      </c>
      <c r="AM18" s="34">
        <v>0.13433999999999999</v>
      </c>
      <c r="AN18" s="34">
        <v>5.6950000000000001E-2</v>
      </c>
      <c r="AO18" s="34">
        <v>7.6350000000000001E-2</v>
      </c>
      <c r="AP18" s="34">
        <v>5.4089999999999999E-2</v>
      </c>
      <c r="AQ18" s="38">
        <v>5.6860000000000001E-2</v>
      </c>
      <c r="AR18" s="34"/>
      <c r="AS18" s="37">
        <v>4.5379999999999997E-2</v>
      </c>
      <c r="AT18" s="34">
        <v>0.12864999999999999</v>
      </c>
      <c r="AU18" s="34">
        <v>0.15085999999999999</v>
      </c>
      <c r="AV18" s="34">
        <v>0.13122</v>
      </c>
      <c r="AW18" s="34">
        <v>7.0449999999999999E-2</v>
      </c>
      <c r="AX18" s="38">
        <v>0.17580999999999999</v>
      </c>
      <c r="AY18" s="37">
        <v>5.8200000000000002E-2</v>
      </c>
      <c r="AZ18" s="34">
        <v>0.11755</v>
      </c>
      <c r="BA18" s="34">
        <v>7.5810000000000002E-2</v>
      </c>
      <c r="BB18" s="34">
        <v>0.11475</v>
      </c>
      <c r="BC18" s="34">
        <v>6.9589999999999999E-2</v>
      </c>
      <c r="BD18" s="38">
        <v>0.14826</v>
      </c>
    </row>
    <row r="19" spans="1:56" x14ac:dyDescent="0.25">
      <c r="A19" s="35">
        <v>23</v>
      </c>
      <c r="B19" s="36" t="s">
        <v>58</v>
      </c>
      <c r="C19" s="37">
        <v>6.2890000000000001E-2</v>
      </c>
      <c r="D19" s="34">
        <v>5.4789999999999998E-2</v>
      </c>
      <c r="E19" s="34">
        <v>5.6250000000000001E-2</v>
      </c>
      <c r="F19" s="34">
        <v>0.11463</v>
      </c>
      <c r="G19" s="34">
        <v>0.11957</v>
      </c>
      <c r="H19" s="34">
        <v>0.10957</v>
      </c>
      <c r="I19" s="34">
        <v>4.7759999999999997E-2</v>
      </c>
      <c r="J19" s="34">
        <v>8.8220000000000007E-2</v>
      </c>
      <c r="K19" s="34">
        <v>9.6159999999999995E-2</v>
      </c>
      <c r="L19" s="38">
        <v>0.15876999999999999</v>
      </c>
      <c r="M19" s="37">
        <v>7.3130000000000001E-2</v>
      </c>
      <c r="N19" s="34">
        <v>0.16470000000000001</v>
      </c>
      <c r="O19" s="34">
        <v>0.11457000000000001</v>
      </c>
      <c r="P19" s="34">
        <v>0.1037</v>
      </c>
      <c r="Q19" s="34">
        <v>0.18199000000000001</v>
      </c>
      <c r="R19" s="34">
        <v>0.17971999999999999</v>
      </c>
      <c r="S19" s="34">
        <v>3.3689999999999998E-2</v>
      </c>
      <c r="T19" s="34">
        <v>0.13399</v>
      </c>
      <c r="U19" s="34">
        <v>0.13508999999999999</v>
      </c>
      <c r="V19" s="38">
        <v>0.19869999999999999</v>
      </c>
      <c r="W19" s="34"/>
      <c r="X19" s="37">
        <v>7.0349999999999996E-2</v>
      </c>
      <c r="Y19" s="34">
        <v>6.4219999999999999E-2</v>
      </c>
      <c r="Z19" s="34">
        <v>9.5869999999999997E-2</v>
      </c>
      <c r="AA19" s="34">
        <v>6.4049999999999996E-2</v>
      </c>
      <c r="AB19" s="34">
        <v>9.912E-2</v>
      </c>
      <c r="AC19" s="34">
        <v>0.10036</v>
      </c>
      <c r="AD19" s="34">
        <v>3.4680000000000002E-2</v>
      </c>
      <c r="AE19" s="34">
        <v>8.7379999999999999E-2</v>
      </c>
      <c r="AF19" s="34">
        <v>4.5659999999999999E-2</v>
      </c>
      <c r="AG19" s="38">
        <v>9.6960000000000005E-2</v>
      </c>
      <c r="AH19" s="37">
        <v>7.8090000000000007E-2</v>
      </c>
      <c r="AI19" s="34">
        <v>8.9599999999999999E-2</v>
      </c>
      <c r="AJ19" s="34">
        <v>0.13594999999999999</v>
      </c>
      <c r="AK19" s="34">
        <v>0.10063</v>
      </c>
      <c r="AL19" s="34">
        <v>0.15569</v>
      </c>
      <c r="AM19" s="34">
        <v>0.15745999999999999</v>
      </c>
      <c r="AN19" s="34">
        <v>3.8710000000000001E-2</v>
      </c>
      <c r="AO19" s="34">
        <v>0.16103000000000001</v>
      </c>
      <c r="AP19" s="34">
        <v>7.639E-2</v>
      </c>
      <c r="AQ19" s="38">
        <v>0.13797000000000001</v>
      </c>
      <c r="AR19" s="34"/>
      <c r="AS19" s="37">
        <v>6.7769999999999997E-2</v>
      </c>
      <c r="AT19" s="34">
        <v>0.12719</v>
      </c>
      <c r="AU19" s="34">
        <v>6.1400000000000003E-2</v>
      </c>
      <c r="AV19" s="34">
        <v>0.11957</v>
      </c>
      <c r="AW19" s="34">
        <v>0.10639999999999999</v>
      </c>
      <c r="AX19" s="38">
        <v>0.14973</v>
      </c>
      <c r="AY19" s="37">
        <v>0.1202</v>
      </c>
      <c r="AZ19" s="34">
        <v>0.18046000000000001</v>
      </c>
      <c r="BA19" s="34">
        <v>7.5870000000000007E-2</v>
      </c>
      <c r="BB19" s="34">
        <v>0.18199000000000001</v>
      </c>
      <c r="BC19" s="34">
        <v>0.15479000000000001</v>
      </c>
      <c r="BD19" s="38">
        <v>0.13045000000000001</v>
      </c>
    </row>
    <row r="20" spans="1:56" x14ac:dyDescent="0.25">
      <c r="A20" s="35">
        <v>25</v>
      </c>
      <c r="B20" s="36" t="s">
        <v>59</v>
      </c>
      <c r="C20" s="37">
        <v>8.3659999999999998E-2</v>
      </c>
      <c r="D20" s="34">
        <v>9.7390000000000004E-2</v>
      </c>
      <c r="E20" s="34">
        <v>0.1061</v>
      </c>
      <c r="F20" s="34">
        <v>8.9719999999999994E-2</v>
      </c>
      <c r="G20" s="34">
        <v>0.16427</v>
      </c>
      <c r="H20" s="34">
        <v>0.13800000000000001</v>
      </c>
      <c r="I20" s="34">
        <v>6.3850000000000004E-2</v>
      </c>
      <c r="J20" s="34">
        <v>0.10426000000000001</v>
      </c>
      <c r="K20" s="34">
        <v>8.9249999999999996E-2</v>
      </c>
      <c r="L20" s="38">
        <v>7.0099999999999996E-2</v>
      </c>
      <c r="M20" s="37">
        <v>7.3080000000000006E-2</v>
      </c>
      <c r="N20" s="34">
        <v>0.16062000000000001</v>
      </c>
      <c r="O20" s="34">
        <v>0.12299</v>
      </c>
      <c r="P20" s="34">
        <v>8.1250000000000003E-2</v>
      </c>
      <c r="Q20" s="34">
        <v>0.16402</v>
      </c>
      <c r="R20" s="34">
        <v>0.18983</v>
      </c>
      <c r="S20" s="34">
        <v>7.4329999999999993E-2</v>
      </c>
      <c r="T20" s="34">
        <v>0.15834999999999999</v>
      </c>
      <c r="U20" s="34">
        <v>0.1099</v>
      </c>
      <c r="V20" s="38">
        <v>7.7170000000000002E-2</v>
      </c>
      <c r="W20" s="34"/>
      <c r="X20" s="37">
        <v>0.11136</v>
      </c>
      <c r="Y20" s="34">
        <v>0.11958000000000001</v>
      </c>
      <c r="Z20" s="34">
        <v>0.1195</v>
      </c>
      <c r="AA20" s="34">
        <v>8.4500000000000006E-2</v>
      </c>
      <c r="AB20" s="34">
        <v>0.16522999999999999</v>
      </c>
      <c r="AC20" s="34">
        <v>0.16589999999999999</v>
      </c>
      <c r="AD20" s="34">
        <v>8.2170000000000007E-2</v>
      </c>
      <c r="AE20" s="34">
        <v>9.9089999999999998E-2</v>
      </c>
      <c r="AF20" s="34">
        <v>8.4239999999999995E-2</v>
      </c>
      <c r="AG20" s="38">
        <v>6.8029999999999993E-2</v>
      </c>
      <c r="AH20" s="37">
        <v>7.3300000000000004E-2</v>
      </c>
      <c r="AI20" s="34">
        <v>0.10406</v>
      </c>
      <c r="AJ20" s="34">
        <v>0.15511</v>
      </c>
      <c r="AK20" s="34">
        <v>9.7509999999999999E-2</v>
      </c>
      <c r="AL20" s="34">
        <v>0.14818000000000001</v>
      </c>
      <c r="AM20" s="34">
        <v>0.14749999999999999</v>
      </c>
      <c r="AN20" s="34">
        <v>0.10798000000000001</v>
      </c>
      <c r="AO20" s="34">
        <v>9.0149999999999994E-2</v>
      </c>
      <c r="AP20" s="34">
        <v>7.0629999999999998E-2</v>
      </c>
      <c r="AQ20" s="38">
        <v>0.10216</v>
      </c>
      <c r="AR20" s="34"/>
      <c r="AS20" s="37">
        <v>7.3270000000000002E-2</v>
      </c>
      <c r="AT20" s="34">
        <v>0.10217</v>
      </c>
      <c r="AU20" s="34">
        <v>7.9140000000000002E-2</v>
      </c>
      <c r="AV20" s="34">
        <v>0.16427</v>
      </c>
      <c r="AW20" s="34">
        <v>0.12121</v>
      </c>
      <c r="AX20" s="38">
        <v>0.11940000000000001</v>
      </c>
      <c r="AY20" s="37">
        <v>0.10369</v>
      </c>
      <c r="AZ20" s="34">
        <v>0.17669000000000001</v>
      </c>
      <c r="BA20" s="34">
        <v>8.8749999999999996E-2</v>
      </c>
      <c r="BB20" s="34">
        <v>0.16402</v>
      </c>
      <c r="BC20" s="34">
        <v>0.14815999999999999</v>
      </c>
      <c r="BD20" s="38">
        <v>0.14663999999999999</v>
      </c>
    </row>
    <row r="21" spans="1:56" x14ac:dyDescent="0.25">
      <c r="A21" s="35">
        <v>27</v>
      </c>
      <c r="B21" s="36" t="s">
        <v>60</v>
      </c>
      <c r="C21" s="37">
        <v>8.6749999999999994E-2</v>
      </c>
      <c r="D21" s="34">
        <v>0.15035000000000001</v>
      </c>
      <c r="E21" s="34">
        <v>9.5390000000000003E-2</v>
      </c>
      <c r="F21" s="34">
        <v>0.10118000000000001</v>
      </c>
      <c r="G21" s="34">
        <v>0.12217</v>
      </c>
      <c r="H21" s="34">
        <v>0.14668</v>
      </c>
      <c r="I21" s="34">
        <v>9.0829999999999994E-2</v>
      </c>
      <c r="J21" s="34">
        <v>0.12174</v>
      </c>
      <c r="K21" s="34">
        <v>0.11328000000000001</v>
      </c>
      <c r="L21" s="38">
        <v>0.1077</v>
      </c>
      <c r="M21" s="37">
        <v>0.11065999999999999</v>
      </c>
      <c r="N21" s="34">
        <v>0.12670000000000001</v>
      </c>
      <c r="O21" s="34">
        <v>8.2729999999999998E-2</v>
      </c>
      <c r="P21" s="34">
        <v>8.7249999999999994E-2</v>
      </c>
      <c r="Q21" s="34">
        <v>0.10378999999999999</v>
      </c>
      <c r="R21" s="34">
        <v>0.15253</v>
      </c>
      <c r="S21" s="34">
        <v>9.4219999999999998E-2</v>
      </c>
      <c r="T21" s="34">
        <v>0.12701999999999999</v>
      </c>
      <c r="U21" s="34">
        <v>9.6570000000000003E-2</v>
      </c>
      <c r="V21" s="38">
        <v>7.7700000000000005E-2</v>
      </c>
      <c r="W21" s="34"/>
      <c r="X21" s="37">
        <v>9.2770000000000005E-2</v>
      </c>
      <c r="Y21" s="34">
        <v>0.17007</v>
      </c>
      <c r="Z21" s="34">
        <v>0.10897</v>
      </c>
      <c r="AA21" s="34">
        <v>9.5229999999999995E-2</v>
      </c>
      <c r="AB21" s="34">
        <v>0.12178</v>
      </c>
      <c r="AC21" s="34">
        <v>0.12332</v>
      </c>
      <c r="AD21" s="34">
        <v>0.10728</v>
      </c>
      <c r="AE21" s="34">
        <v>7.4499999999999997E-2</v>
      </c>
      <c r="AF21" s="34">
        <v>6.4600000000000005E-2</v>
      </c>
      <c r="AG21" s="38">
        <v>6.9220000000000004E-2</v>
      </c>
      <c r="AH21" s="37">
        <v>6.9809999999999997E-2</v>
      </c>
      <c r="AI21" s="34">
        <v>0.1226</v>
      </c>
      <c r="AJ21" s="34">
        <v>8.4879999999999997E-2</v>
      </c>
      <c r="AK21" s="34">
        <v>9.919E-2</v>
      </c>
      <c r="AL21" s="34">
        <v>0.12667</v>
      </c>
      <c r="AM21" s="34">
        <v>0.12569</v>
      </c>
      <c r="AN21" s="34">
        <v>0.11949</v>
      </c>
      <c r="AO21" s="34">
        <v>4.6629999999999998E-2</v>
      </c>
      <c r="AP21" s="34">
        <v>5.4579999999999997E-2</v>
      </c>
      <c r="AQ21" s="38">
        <v>4.0989999999999999E-2</v>
      </c>
      <c r="AR21" s="34"/>
      <c r="AS21" s="37">
        <v>5.0650000000000001E-2</v>
      </c>
      <c r="AT21" s="34">
        <v>0.12922</v>
      </c>
      <c r="AU21" s="34">
        <v>0.11809</v>
      </c>
      <c r="AV21" s="34">
        <v>0.12217</v>
      </c>
      <c r="AW21" s="34">
        <v>5.0650000000000001E-2</v>
      </c>
      <c r="AX21" s="38">
        <v>0.14438000000000001</v>
      </c>
      <c r="AY21" s="37">
        <v>7.1499999999999994E-2</v>
      </c>
      <c r="AZ21" s="34">
        <v>0.12051000000000001</v>
      </c>
      <c r="BA21" s="34">
        <v>6.6159999999999997E-2</v>
      </c>
      <c r="BB21" s="34">
        <v>0.10378999999999999</v>
      </c>
      <c r="BC21" s="34">
        <v>7.9159999999999994E-2</v>
      </c>
      <c r="BD21" s="38">
        <v>0.12064</v>
      </c>
    </row>
    <row r="22" spans="1:56" x14ac:dyDescent="0.25">
      <c r="A22" s="35">
        <v>29</v>
      </c>
      <c r="B22" s="36" t="s">
        <v>61</v>
      </c>
      <c r="C22" s="37">
        <v>0.11408</v>
      </c>
      <c r="D22" s="34">
        <v>0.15212000000000001</v>
      </c>
      <c r="E22" s="34">
        <v>0.10226</v>
      </c>
      <c r="F22" s="34">
        <v>9.7689999999999999E-2</v>
      </c>
      <c r="G22" s="34">
        <v>0.10041</v>
      </c>
      <c r="H22" s="34">
        <v>7.9439999999999997E-2</v>
      </c>
      <c r="I22" s="34">
        <v>0.10007000000000001</v>
      </c>
      <c r="J22" s="34">
        <v>0.15397</v>
      </c>
      <c r="K22" s="34">
        <v>0.13236999999999999</v>
      </c>
      <c r="L22" s="38">
        <v>0.12466000000000001</v>
      </c>
      <c r="M22" s="37">
        <v>9.289E-2</v>
      </c>
      <c r="N22" s="34">
        <v>6.794E-2</v>
      </c>
      <c r="O22" s="34">
        <v>4.8399999999999999E-2</v>
      </c>
      <c r="P22" s="34">
        <v>0.12662000000000001</v>
      </c>
      <c r="Q22" s="34">
        <v>5.7570000000000003E-2</v>
      </c>
      <c r="R22" s="34">
        <v>6.7379999999999995E-2</v>
      </c>
      <c r="S22" s="34">
        <v>9.7009999999999999E-2</v>
      </c>
      <c r="T22" s="34">
        <v>0.10793999999999999</v>
      </c>
      <c r="U22" s="34">
        <v>7.4660000000000004E-2</v>
      </c>
      <c r="V22" s="38">
        <v>0.1038</v>
      </c>
      <c r="W22" s="34"/>
      <c r="X22" s="37">
        <v>9.4119999999999995E-2</v>
      </c>
      <c r="Y22" s="34">
        <v>0.17724999999999999</v>
      </c>
      <c r="Z22" s="34">
        <v>0.13807</v>
      </c>
      <c r="AA22" s="34">
        <v>0.11164</v>
      </c>
      <c r="AB22" s="34">
        <v>0.1198</v>
      </c>
      <c r="AC22" s="34">
        <v>0.11755</v>
      </c>
      <c r="AD22" s="34">
        <v>8.0079999999999998E-2</v>
      </c>
      <c r="AE22" s="34">
        <v>0.10087</v>
      </c>
      <c r="AF22" s="34">
        <v>0.10069</v>
      </c>
      <c r="AG22" s="38">
        <v>0.12271</v>
      </c>
      <c r="AH22" s="37">
        <v>9.3869999999999995E-2</v>
      </c>
      <c r="AI22" s="34">
        <v>0.11963</v>
      </c>
      <c r="AJ22" s="34">
        <v>8.2000000000000003E-2</v>
      </c>
      <c r="AK22" s="34">
        <v>0.14369000000000001</v>
      </c>
      <c r="AL22" s="34">
        <v>0.11197</v>
      </c>
      <c r="AM22" s="34">
        <v>0.1123</v>
      </c>
      <c r="AN22" s="34">
        <v>9.4579999999999997E-2</v>
      </c>
      <c r="AO22" s="34">
        <v>8.7459999999999996E-2</v>
      </c>
      <c r="AP22" s="34">
        <v>3.9190000000000003E-2</v>
      </c>
      <c r="AQ22" s="38">
        <v>7.9130000000000006E-2</v>
      </c>
      <c r="AR22" s="34"/>
      <c r="AS22" s="37">
        <v>5.3600000000000002E-2</v>
      </c>
      <c r="AT22" s="34">
        <v>0.16361999999999999</v>
      </c>
      <c r="AU22" s="34">
        <v>0.15458</v>
      </c>
      <c r="AV22" s="34">
        <v>0.10041</v>
      </c>
      <c r="AW22" s="34">
        <v>5.6270000000000001E-2</v>
      </c>
      <c r="AX22" s="38">
        <v>0.17460000000000001</v>
      </c>
      <c r="AY22" s="37">
        <v>6.139E-2</v>
      </c>
      <c r="AZ22" s="34">
        <v>7.9680000000000001E-2</v>
      </c>
      <c r="BA22" s="34">
        <v>8.3650000000000002E-2</v>
      </c>
      <c r="BB22" s="34">
        <v>5.7570000000000003E-2</v>
      </c>
      <c r="BC22" s="34">
        <v>6.6009999999999999E-2</v>
      </c>
      <c r="BD22" s="38">
        <v>0.14346999999999999</v>
      </c>
    </row>
    <row r="23" spans="1:56" x14ac:dyDescent="0.25">
      <c r="A23" s="35">
        <v>31</v>
      </c>
      <c r="B23" s="36" t="s">
        <v>62</v>
      </c>
      <c r="C23" s="37">
        <v>0.16727</v>
      </c>
      <c r="D23" s="34">
        <v>8.7739999999999999E-2</v>
      </c>
      <c r="E23" s="34">
        <v>0.14940000000000001</v>
      </c>
      <c r="F23" s="34">
        <v>9.4490000000000005E-2</v>
      </c>
      <c r="G23" s="34">
        <v>0.12872</v>
      </c>
      <c r="H23" s="34">
        <v>0.11225</v>
      </c>
      <c r="I23" s="34">
        <v>7.8780000000000003E-2</v>
      </c>
      <c r="J23" s="34">
        <v>0.12254</v>
      </c>
      <c r="K23" s="34">
        <v>8.2189999999999999E-2</v>
      </c>
      <c r="L23" s="38">
        <v>8.6709999999999995E-2</v>
      </c>
      <c r="M23" s="37">
        <v>0.11522</v>
      </c>
      <c r="N23" s="34">
        <v>8.5989999999999997E-2</v>
      </c>
      <c r="O23" s="34">
        <v>6.5129999999999993E-2</v>
      </c>
      <c r="P23" s="34">
        <v>0.12540000000000001</v>
      </c>
      <c r="Q23" s="34">
        <v>0.11940000000000001</v>
      </c>
      <c r="R23" s="34">
        <v>9.4289999999999999E-2</v>
      </c>
      <c r="S23" s="34">
        <v>5.4710000000000002E-2</v>
      </c>
      <c r="T23" s="34">
        <v>0.11019</v>
      </c>
      <c r="U23" s="34">
        <v>0.14187</v>
      </c>
      <c r="V23" s="38">
        <v>6.0319999999999999E-2</v>
      </c>
      <c r="W23" s="34"/>
      <c r="X23" s="37">
        <v>0.12864999999999999</v>
      </c>
      <c r="Y23" s="34">
        <v>0.11815000000000001</v>
      </c>
      <c r="Z23" s="34">
        <v>0.13739000000000001</v>
      </c>
      <c r="AA23" s="34">
        <v>0.12131</v>
      </c>
      <c r="AB23" s="34">
        <v>0.10112</v>
      </c>
      <c r="AC23" s="34">
        <v>0.10177</v>
      </c>
      <c r="AD23" s="34">
        <v>9.6019999999999994E-2</v>
      </c>
      <c r="AE23" s="34">
        <v>9.4420000000000004E-2</v>
      </c>
      <c r="AF23" s="34">
        <v>0.12916</v>
      </c>
      <c r="AG23" s="38">
        <v>0.10374</v>
      </c>
      <c r="AH23" s="37">
        <v>7.8770000000000007E-2</v>
      </c>
      <c r="AI23" s="34">
        <v>0.10621</v>
      </c>
      <c r="AJ23" s="34">
        <v>8.5019999999999998E-2</v>
      </c>
      <c r="AK23" s="34">
        <v>0.15848000000000001</v>
      </c>
      <c r="AL23" s="34">
        <v>0.15246000000000001</v>
      </c>
      <c r="AM23" s="34">
        <v>0.15225</v>
      </c>
      <c r="AN23" s="34">
        <v>9.3509999999999996E-2</v>
      </c>
      <c r="AO23" s="34">
        <v>7.1660000000000001E-2</v>
      </c>
      <c r="AP23" s="34">
        <v>3.4099999999999998E-2</v>
      </c>
      <c r="AQ23" s="38">
        <v>8.448E-2</v>
      </c>
      <c r="AR23" s="34"/>
      <c r="AS23" s="37">
        <v>9.5850000000000005E-2</v>
      </c>
      <c r="AT23" s="34">
        <v>0.15132999999999999</v>
      </c>
      <c r="AU23" s="34">
        <v>0.13703000000000001</v>
      </c>
      <c r="AV23" s="34">
        <v>0.12872</v>
      </c>
      <c r="AW23" s="34">
        <v>7.961E-2</v>
      </c>
      <c r="AX23" s="38">
        <v>0.19653000000000001</v>
      </c>
      <c r="AY23" s="37">
        <v>4.7039999999999998E-2</v>
      </c>
      <c r="AZ23" s="34">
        <v>7.5230000000000005E-2</v>
      </c>
      <c r="BA23" s="34">
        <v>5.0590000000000003E-2</v>
      </c>
      <c r="BB23" s="34">
        <v>0.11940000000000001</v>
      </c>
      <c r="BC23" s="34">
        <v>9.8720000000000002E-2</v>
      </c>
      <c r="BD23" s="38">
        <v>0.1401</v>
      </c>
    </row>
    <row r="24" spans="1:56" x14ac:dyDescent="0.25">
      <c r="A24" s="35">
        <v>33</v>
      </c>
      <c r="B24" s="36" t="s">
        <v>63</v>
      </c>
      <c r="C24" s="37">
        <v>9.5079999999999998E-2</v>
      </c>
      <c r="D24" s="34">
        <v>4.7989999999999998E-2</v>
      </c>
      <c r="E24" s="34">
        <v>6.1109999999999998E-2</v>
      </c>
      <c r="F24" s="34">
        <v>8.0420000000000005E-2</v>
      </c>
      <c r="G24" s="34">
        <v>0.11103</v>
      </c>
      <c r="H24" s="34">
        <v>6.1969999999999997E-2</v>
      </c>
      <c r="I24" s="34">
        <v>7.1620000000000003E-2</v>
      </c>
      <c r="J24" s="34">
        <v>7.739E-2</v>
      </c>
      <c r="K24" s="34">
        <v>4.8210000000000003E-2</v>
      </c>
      <c r="L24" s="38">
        <v>2.3879999999999998E-2</v>
      </c>
      <c r="M24" s="37">
        <v>6.3439999999999996E-2</v>
      </c>
      <c r="N24" s="34">
        <v>5.2499999999999998E-2</v>
      </c>
      <c r="O24" s="34">
        <v>0.11191</v>
      </c>
      <c r="P24" s="34">
        <v>6.207E-2</v>
      </c>
      <c r="Q24" s="34">
        <v>0.11897000000000001</v>
      </c>
      <c r="R24" s="34">
        <v>9.8979999999999999E-2</v>
      </c>
      <c r="S24" s="34">
        <v>2.4170000000000001E-2</v>
      </c>
      <c r="T24" s="34">
        <v>0.10173</v>
      </c>
      <c r="U24" s="34">
        <v>6.046E-2</v>
      </c>
      <c r="V24" s="38">
        <v>4.4740000000000002E-2</v>
      </c>
      <c r="W24" s="34"/>
      <c r="X24" s="37">
        <v>0.10715</v>
      </c>
      <c r="Y24" s="34">
        <v>5.5829999999999998E-2</v>
      </c>
      <c r="Z24" s="34">
        <v>5.6129999999999999E-2</v>
      </c>
      <c r="AA24" s="34">
        <v>5.1069999999999997E-2</v>
      </c>
      <c r="AB24" s="34">
        <v>8.4220000000000003E-2</v>
      </c>
      <c r="AC24" s="34">
        <v>8.4029999999999994E-2</v>
      </c>
      <c r="AD24" s="34">
        <v>4.1270000000000001E-2</v>
      </c>
      <c r="AE24" s="34">
        <v>4.3180000000000003E-2</v>
      </c>
      <c r="AF24" s="34">
        <v>5.2420000000000001E-2</v>
      </c>
      <c r="AG24" s="38">
        <v>2.0820000000000002E-2</v>
      </c>
      <c r="AH24" s="37">
        <v>7.4870000000000006E-2</v>
      </c>
      <c r="AI24" s="34">
        <v>3.4419999999999999E-2</v>
      </c>
      <c r="AJ24" s="34">
        <v>6.4909999999999995E-2</v>
      </c>
      <c r="AK24" s="34">
        <v>8.6889999999999995E-2</v>
      </c>
      <c r="AL24" s="34">
        <v>0.11946</v>
      </c>
      <c r="AM24" s="34">
        <v>0.1192</v>
      </c>
      <c r="AN24" s="34">
        <v>1.6070000000000001E-2</v>
      </c>
      <c r="AO24" s="34">
        <v>6.4350000000000004E-2</v>
      </c>
      <c r="AP24" s="34">
        <v>3.9410000000000001E-2</v>
      </c>
      <c r="AQ24" s="38">
        <v>4.1939999999999998E-2</v>
      </c>
      <c r="AR24" s="34"/>
      <c r="AS24" s="37">
        <v>5.194E-2</v>
      </c>
      <c r="AT24" s="34">
        <v>0.10634</v>
      </c>
      <c r="AU24" s="34">
        <v>5.4640000000000001E-2</v>
      </c>
      <c r="AV24" s="34">
        <v>0.11103</v>
      </c>
      <c r="AW24" s="34">
        <v>2.8320000000000001E-2</v>
      </c>
      <c r="AX24" s="38">
        <v>9.1109999999999997E-2</v>
      </c>
      <c r="AY24" s="37">
        <v>6.7339999999999997E-2</v>
      </c>
      <c r="AZ24" s="34">
        <v>0.14712</v>
      </c>
      <c r="BA24" s="34">
        <v>5.917E-2</v>
      </c>
      <c r="BB24" s="34">
        <v>0.11897000000000001</v>
      </c>
      <c r="BC24" s="34">
        <v>4.2900000000000001E-2</v>
      </c>
      <c r="BD24" s="38">
        <v>8.9529999999999998E-2</v>
      </c>
    </row>
    <row r="25" spans="1:56" x14ac:dyDescent="0.25">
      <c r="A25" s="35">
        <v>35</v>
      </c>
      <c r="B25" s="36" t="s">
        <v>10</v>
      </c>
      <c r="C25" s="37">
        <v>6.1019999999999998E-2</v>
      </c>
      <c r="D25" s="34">
        <v>7.6369999999999993E-2</v>
      </c>
      <c r="E25" s="34">
        <v>7.6819999999999999E-2</v>
      </c>
      <c r="F25" s="34">
        <v>7.7859999999999999E-2</v>
      </c>
      <c r="G25" s="34">
        <v>0.14374999999999999</v>
      </c>
      <c r="H25" s="34">
        <v>0.12653</v>
      </c>
      <c r="I25" s="34">
        <v>4.7750000000000001E-2</v>
      </c>
      <c r="J25" s="34">
        <v>6.2449999999999999E-2</v>
      </c>
      <c r="K25" s="34">
        <v>6.9709999999999994E-2</v>
      </c>
      <c r="L25" s="38">
        <v>3.8190000000000002E-2</v>
      </c>
      <c r="M25" s="37">
        <v>4.9730000000000003E-2</v>
      </c>
      <c r="N25" s="34">
        <v>0.10152</v>
      </c>
      <c r="O25" s="34">
        <v>0.10109</v>
      </c>
      <c r="P25" s="34">
        <v>6.5369999999999998E-2</v>
      </c>
      <c r="Q25" s="34">
        <v>0.15118000000000001</v>
      </c>
      <c r="R25" s="34">
        <v>0.14179</v>
      </c>
      <c r="S25" s="34">
        <v>5.74E-2</v>
      </c>
      <c r="T25" s="34">
        <v>8.3650000000000002E-2</v>
      </c>
      <c r="U25" s="34">
        <v>7.5939999999999994E-2</v>
      </c>
      <c r="V25" s="38">
        <v>4.7530000000000003E-2</v>
      </c>
      <c r="W25" s="34"/>
      <c r="X25" s="37">
        <v>5.8650000000000001E-2</v>
      </c>
      <c r="Y25" s="34">
        <v>6.7650000000000002E-2</v>
      </c>
      <c r="Z25" s="34">
        <v>0.10755000000000001</v>
      </c>
      <c r="AA25" s="34">
        <v>4.8689999999999997E-2</v>
      </c>
      <c r="AB25" s="34">
        <v>0.12615000000000001</v>
      </c>
      <c r="AC25" s="34">
        <v>0.12758</v>
      </c>
      <c r="AD25" s="34">
        <v>5.1270000000000003E-2</v>
      </c>
      <c r="AE25" s="34">
        <v>4.3229999999999998E-2</v>
      </c>
      <c r="AF25" s="34">
        <v>3.6650000000000002E-2</v>
      </c>
      <c r="AG25" s="38">
        <v>2.477E-2</v>
      </c>
      <c r="AH25" s="37">
        <v>4.2250000000000003E-2</v>
      </c>
      <c r="AI25" s="34">
        <v>6.2619999999999995E-2</v>
      </c>
      <c r="AJ25" s="34">
        <v>8.5690000000000002E-2</v>
      </c>
      <c r="AK25" s="34">
        <v>7.9670000000000005E-2</v>
      </c>
      <c r="AL25" s="34">
        <v>0.10972</v>
      </c>
      <c r="AM25" s="34">
        <v>0.10906</v>
      </c>
      <c r="AN25" s="34">
        <v>6.8430000000000005E-2</v>
      </c>
      <c r="AO25" s="34">
        <v>4.3549999999999998E-2</v>
      </c>
      <c r="AP25" s="34">
        <v>3.8710000000000001E-2</v>
      </c>
      <c r="AQ25" s="38">
        <v>4.41E-2</v>
      </c>
      <c r="AR25" s="34"/>
      <c r="AS25" s="37">
        <v>2.9479999999999999E-2</v>
      </c>
      <c r="AT25" s="34">
        <v>0.10580000000000001</v>
      </c>
      <c r="AU25" s="34">
        <v>5.8310000000000001E-2</v>
      </c>
      <c r="AV25" s="34">
        <v>0.14374999999999999</v>
      </c>
      <c r="AW25" s="34">
        <v>8.9959999999999998E-2</v>
      </c>
      <c r="AX25" s="38">
        <v>8.6300000000000002E-2</v>
      </c>
      <c r="AY25" s="37">
        <v>4.5330000000000002E-2</v>
      </c>
      <c r="AZ25" s="34">
        <v>0.11312999999999999</v>
      </c>
      <c r="BA25" s="34">
        <v>7.0019999999999999E-2</v>
      </c>
      <c r="BB25" s="34">
        <v>0.15118000000000001</v>
      </c>
      <c r="BC25" s="34">
        <v>9.1859999999999997E-2</v>
      </c>
      <c r="BD25" s="38">
        <v>9.418E-2</v>
      </c>
    </row>
    <row r="26" spans="1:56" x14ac:dyDescent="0.25">
      <c r="A26" s="35">
        <v>37</v>
      </c>
      <c r="B26" s="36" t="s">
        <v>64</v>
      </c>
      <c r="C26" s="37">
        <v>8.0149999999999999E-2</v>
      </c>
      <c r="D26" s="34">
        <v>5.33E-2</v>
      </c>
      <c r="E26" s="34">
        <v>4.7030000000000002E-2</v>
      </c>
      <c r="F26" s="34">
        <v>4.0379999999999999E-2</v>
      </c>
      <c r="G26" s="34">
        <v>5.706E-2</v>
      </c>
      <c r="H26" s="34">
        <v>9.3840000000000007E-2</v>
      </c>
      <c r="I26" s="34">
        <v>1.7080000000000001E-2</v>
      </c>
      <c r="J26" s="34">
        <v>5.7549999999999997E-2</v>
      </c>
      <c r="K26" s="34">
        <v>4.2599999999999999E-2</v>
      </c>
      <c r="L26" s="38">
        <v>2.5260000000000001E-2</v>
      </c>
      <c r="M26" s="37">
        <v>6.6589999999999996E-2</v>
      </c>
      <c r="N26" s="34">
        <v>6.8150000000000002E-2</v>
      </c>
      <c r="O26" s="34">
        <v>5.4859999999999999E-2</v>
      </c>
      <c r="P26" s="34">
        <v>2.6769999999999999E-2</v>
      </c>
      <c r="Q26" s="34">
        <v>2.1940000000000001E-2</v>
      </c>
      <c r="R26" s="34">
        <v>4.7730000000000002E-2</v>
      </c>
      <c r="S26" s="34">
        <v>1.2409999999999999E-2</v>
      </c>
      <c r="T26" s="34">
        <v>5.969E-2</v>
      </c>
      <c r="U26" s="34">
        <v>3.1460000000000002E-2</v>
      </c>
      <c r="V26" s="38">
        <v>1.291E-2</v>
      </c>
      <c r="W26" s="34"/>
      <c r="X26" s="37">
        <v>0.13202</v>
      </c>
      <c r="Y26" s="34">
        <v>3.2910000000000002E-2</v>
      </c>
      <c r="Z26" s="34">
        <v>7.3120000000000004E-2</v>
      </c>
      <c r="AA26" s="34">
        <v>5.7140000000000003E-2</v>
      </c>
      <c r="AB26" s="34">
        <v>3.909E-2</v>
      </c>
      <c r="AC26" s="34">
        <v>3.8600000000000002E-2</v>
      </c>
      <c r="AD26" s="34">
        <v>8.2699999999999996E-3</v>
      </c>
      <c r="AE26" s="34">
        <v>6.4299999999999996E-2</v>
      </c>
      <c r="AF26" s="34">
        <v>5.7570000000000003E-2</v>
      </c>
      <c r="AG26" s="38">
        <v>3.4799999999999998E-2</v>
      </c>
      <c r="AH26" s="37">
        <v>3.9919999999999997E-2</v>
      </c>
      <c r="AI26" s="34">
        <v>5.8389999999999997E-2</v>
      </c>
      <c r="AJ26" s="34">
        <v>6.5790000000000001E-2</v>
      </c>
      <c r="AK26" s="34">
        <v>3.5819999999999998E-2</v>
      </c>
      <c r="AL26" s="34">
        <v>1.172E-2</v>
      </c>
      <c r="AM26" s="34">
        <v>1.1169999999999999E-2</v>
      </c>
      <c r="AN26" s="34">
        <v>8.5100000000000002E-3</v>
      </c>
      <c r="AO26" s="34">
        <v>1.8710000000000001E-2</v>
      </c>
      <c r="AP26" s="34">
        <v>1.7420000000000001E-2</v>
      </c>
      <c r="AQ26" s="38">
        <v>1.883E-2</v>
      </c>
      <c r="AR26" s="34"/>
      <c r="AS26" s="37">
        <v>4.6289999999999998E-2</v>
      </c>
      <c r="AT26" s="34">
        <v>0.11559999999999999</v>
      </c>
      <c r="AU26" s="34">
        <v>8.2659999999999997E-2</v>
      </c>
      <c r="AV26" s="34">
        <v>5.706E-2</v>
      </c>
      <c r="AW26" s="34">
        <v>0.11907</v>
      </c>
      <c r="AX26" s="38">
        <v>9.8089999999999997E-2</v>
      </c>
      <c r="AY26" s="37">
        <v>3.7900000000000003E-2</v>
      </c>
      <c r="AZ26" s="34">
        <v>4.8739999999999999E-2</v>
      </c>
      <c r="BA26" s="34">
        <v>5.7770000000000002E-2</v>
      </c>
      <c r="BB26" s="34">
        <v>2.1940000000000001E-2</v>
      </c>
      <c r="BC26" s="34">
        <v>3.4540000000000001E-2</v>
      </c>
      <c r="BD26" s="38">
        <v>3.1040000000000002E-2</v>
      </c>
    </row>
    <row r="27" spans="1:56" x14ac:dyDescent="0.25">
      <c r="A27" s="35">
        <v>39</v>
      </c>
      <c r="B27" s="36" t="s">
        <v>65</v>
      </c>
      <c r="C27" s="37">
        <v>0.12035999999999999</v>
      </c>
      <c r="D27" s="34">
        <v>3.1600000000000003E-2</v>
      </c>
      <c r="E27" s="34">
        <v>7.009E-2</v>
      </c>
      <c r="F27" s="34">
        <v>7.7429999999999999E-2</v>
      </c>
      <c r="G27" s="34">
        <v>8.9630000000000001E-2</v>
      </c>
      <c r="H27" s="34">
        <v>9.0639999999999998E-2</v>
      </c>
      <c r="I27" s="34">
        <v>3.524E-2</v>
      </c>
      <c r="J27" s="34">
        <v>0.10142</v>
      </c>
      <c r="K27" s="34">
        <v>4.3790000000000003E-2</v>
      </c>
      <c r="L27" s="38">
        <v>6.9260000000000002E-2</v>
      </c>
      <c r="M27" s="37">
        <v>0.12556999999999999</v>
      </c>
      <c r="N27" s="34">
        <v>4.6469999999999997E-2</v>
      </c>
      <c r="O27" s="34">
        <v>4.0370000000000003E-2</v>
      </c>
      <c r="P27" s="34">
        <v>5.7029999999999997E-2</v>
      </c>
      <c r="Q27" s="34">
        <v>8.8959999999999997E-2</v>
      </c>
      <c r="R27" s="34">
        <v>0.14187</v>
      </c>
      <c r="S27" s="34">
        <v>4.5339999999999998E-2</v>
      </c>
      <c r="T27" s="34">
        <v>0.11579</v>
      </c>
      <c r="U27" s="34">
        <v>3.1019999999999999E-2</v>
      </c>
      <c r="V27" s="38">
        <v>2.7810000000000001E-2</v>
      </c>
      <c r="W27" s="34"/>
      <c r="X27" s="37">
        <v>0.10414</v>
      </c>
      <c r="Y27" s="34">
        <v>4.3369999999999999E-2</v>
      </c>
      <c r="Z27" s="34">
        <v>4.9689999999999998E-2</v>
      </c>
      <c r="AA27" s="34">
        <v>9.8820000000000005E-2</v>
      </c>
      <c r="AB27" s="34">
        <v>5.8220000000000001E-2</v>
      </c>
      <c r="AC27" s="34">
        <v>5.6840000000000002E-2</v>
      </c>
      <c r="AD27" s="34">
        <v>3.2480000000000002E-2</v>
      </c>
      <c r="AE27" s="34">
        <v>9.9059999999999995E-2</v>
      </c>
      <c r="AF27" s="34">
        <v>8.3269999999999997E-2</v>
      </c>
      <c r="AG27" s="38">
        <v>4.7469999999999998E-2</v>
      </c>
      <c r="AH27" s="37">
        <v>0.11555</v>
      </c>
      <c r="AI27" s="34">
        <v>8.029E-2</v>
      </c>
      <c r="AJ27" s="34">
        <v>3.6420000000000001E-2</v>
      </c>
      <c r="AK27" s="34">
        <v>8.8319999999999996E-2</v>
      </c>
      <c r="AL27" s="34">
        <v>6.6909999999999997E-2</v>
      </c>
      <c r="AM27" s="34">
        <v>6.7629999999999996E-2</v>
      </c>
      <c r="AN27" s="34">
        <v>2.2859999999999998E-2</v>
      </c>
      <c r="AO27" s="34">
        <v>7.5840000000000005E-2</v>
      </c>
      <c r="AP27" s="34">
        <v>5.9110000000000003E-2</v>
      </c>
      <c r="AQ27" s="38">
        <v>6.787E-2</v>
      </c>
      <c r="AR27" s="34"/>
      <c r="AS27" s="37">
        <v>5.5939999999999997E-2</v>
      </c>
      <c r="AT27" s="34">
        <v>0.14273</v>
      </c>
      <c r="AU27" s="34">
        <v>0.10811</v>
      </c>
      <c r="AV27" s="34">
        <v>8.9630000000000001E-2</v>
      </c>
      <c r="AW27" s="34">
        <v>3.4389999999999997E-2</v>
      </c>
      <c r="AX27" s="38">
        <v>0.13183</v>
      </c>
      <c r="AY27" s="37">
        <v>5.3719999999999997E-2</v>
      </c>
      <c r="AZ27" s="34">
        <v>0.11297</v>
      </c>
      <c r="BA27" s="34">
        <v>4.7169999999999997E-2</v>
      </c>
      <c r="BB27" s="34">
        <v>8.8959999999999997E-2</v>
      </c>
      <c r="BC27" s="34">
        <v>3.4619999999999998E-2</v>
      </c>
      <c r="BD27" s="38">
        <v>8.8650000000000007E-2</v>
      </c>
    </row>
    <row r="28" spans="1:56" x14ac:dyDescent="0.25">
      <c r="A28" s="35">
        <v>41</v>
      </c>
      <c r="B28" s="36" t="s">
        <v>66</v>
      </c>
      <c r="C28" s="37">
        <v>4.3220000000000001E-2</v>
      </c>
      <c r="D28" s="34">
        <v>0.11533</v>
      </c>
      <c r="E28" s="34">
        <v>9.6879999999999994E-2</v>
      </c>
      <c r="F28" s="34">
        <v>8.7050000000000002E-2</v>
      </c>
      <c r="G28" s="34">
        <v>0.12798999999999999</v>
      </c>
      <c r="H28" s="34">
        <v>0.10559</v>
      </c>
      <c r="I28" s="34">
        <v>6.1030000000000001E-2</v>
      </c>
      <c r="J28" s="34">
        <v>9.3450000000000005E-2</v>
      </c>
      <c r="K28" s="34">
        <v>9.9709999999999993E-2</v>
      </c>
      <c r="L28" s="38">
        <v>6.9260000000000002E-2</v>
      </c>
      <c r="M28" s="37">
        <v>4.8280000000000003E-2</v>
      </c>
      <c r="N28" s="34">
        <v>0.13074</v>
      </c>
      <c r="O28" s="34">
        <v>0.10127</v>
      </c>
      <c r="P28" s="34">
        <v>6.2590000000000007E-2</v>
      </c>
      <c r="Q28" s="34">
        <v>0.10816000000000001</v>
      </c>
      <c r="R28" s="34">
        <v>0.14602000000000001</v>
      </c>
      <c r="S28" s="34">
        <v>5.9589999999999997E-2</v>
      </c>
      <c r="T28" s="34">
        <v>0.1406</v>
      </c>
      <c r="U28" s="34">
        <v>9.4369999999999996E-2</v>
      </c>
      <c r="V28" s="38">
        <v>7.4200000000000002E-2</v>
      </c>
      <c r="W28" s="34"/>
      <c r="X28" s="37">
        <v>8.3879999999999996E-2</v>
      </c>
      <c r="Y28" s="34">
        <v>0.15845999999999999</v>
      </c>
      <c r="Z28" s="34">
        <v>0.12742000000000001</v>
      </c>
      <c r="AA28" s="34">
        <v>5.4390000000000001E-2</v>
      </c>
      <c r="AB28" s="34">
        <v>0.13671</v>
      </c>
      <c r="AC28" s="34">
        <v>0.13603000000000001</v>
      </c>
      <c r="AD28" s="34">
        <v>7.4130000000000001E-2</v>
      </c>
      <c r="AE28" s="34">
        <v>7.7240000000000003E-2</v>
      </c>
      <c r="AF28" s="34">
        <v>7.7490000000000003E-2</v>
      </c>
      <c r="AG28" s="38">
        <v>8.2610000000000003E-2</v>
      </c>
      <c r="AH28" s="37">
        <v>4.8250000000000001E-2</v>
      </c>
      <c r="AI28" s="34">
        <v>0.11788999999999999</v>
      </c>
      <c r="AJ28" s="34">
        <v>0.13919000000000001</v>
      </c>
      <c r="AK28" s="34">
        <v>6.8059999999999996E-2</v>
      </c>
      <c r="AL28" s="34">
        <v>0.12354</v>
      </c>
      <c r="AM28" s="34">
        <v>0.12232</v>
      </c>
      <c r="AN28" s="34">
        <v>9.0910000000000005E-2</v>
      </c>
      <c r="AO28" s="34">
        <v>9.0770000000000003E-2</v>
      </c>
      <c r="AP28" s="34">
        <v>6.4879999999999993E-2</v>
      </c>
      <c r="AQ28" s="38">
        <v>8.9120000000000005E-2</v>
      </c>
      <c r="AR28" s="34"/>
      <c r="AS28" s="37">
        <v>3.7379999999999997E-2</v>
      </c>
      <c r="AT28" s="34">
        <v>0.10687000000000001</v>
      </c>
      <c r="AU28" s="34">
        <v>0.11129</v>
      </c>
      <c r="AV28" s="34">
        <v>0.12798999999999999</v>
      </c>
      <c r="AW28" s="34">
        <v>9.0039999999999995E-2</v>
      </c>
      <c r="AX28" s="38">
        <v>0.13675000000000001</v>
      </c>
      <c r="AY28" s="37">
        <v>5.8950000000000002E-2</v>
      </c>
      <c r="AZ28" s="34">
        <v>0.13117999999999999</v>
      </c>
      <c r="BA28" s="34">
        <v>8.6540000000000006E-2</v>
      </c>
      <c r="BB28" s="34">
        <v>0.10816000000000001</v>
      </c>
      <c r="BC28" s="34">
        <v>0.11465</v>
      </c>
      <c r="BD28" s="38">
        <v>0.12845000000000001</v>
      </c>
    </row>
    <row r="29" spans="1:56" x14ac:dyDescent="0.25">
      <c r="A29" s="35">
        <v>43</v>
      </c>
      <c r="B29" s="36" t="s">
        <v>67</v>
      </c>
      <c r="C29" s="37">
        <v>0.1229</v>
      </c>
      <c r="D29" s="34">
        <v>7.2510000000000005E-2</v>
      </c>
      <c r="E29" s="34">
        <v>7.4620000000000006E-2</v>
      </c>
      <c r="F29" s="34">
        <v>0.13195000000000001</v>
      </c>
      <c r="G29" s="34">
        <v>0.18962999999999999</v>
      </c>
      <c r="H29" s="34">
        <v>6.5000000000000002E-2</v>
      </c>
      <c r="I29" s="34">
        <v>0.1086</v>
      </c>
      <c r="J29" s="34">
        <v>8.924E-2</v>
      </c>
      <c r="K29" s="34">
        <v>5.953E-2</v>
      </c>
      <c r="L29" s="38">
        <v>5.7680000000000002E-2</v>
      </c>
      <c r="M29" s="37">
        <v>7.4899999999999994E-2</v>
      </c>
      <c r="N29" s="34">
        <v>0.13206999999999999</v>
      </c>
      <c r="O29" s="34">
        <v>9.0730000000000005E-2</v>
      </c>
      <c r="P29" s="34">
        <v>0.11343</v>
      </c>
      <c r="Q29" s="34">
        <v>0.21128</v>
      </c>
      <c r="R29" s="34">
        <v>0.17469999999999999</v>
      </c>
      <c r="S29" s="34">
        <v>5.4460000000000001E-2</v>
      </c>
      <c r="T29" s="34">
        <v>0.17917</v>
      </c>
      <c r="U29" s="34">
        <v>5.5419999999999997E-2</v>
      </c>
      <c r="V29" s="38">
        <v>6.2199999999999998E-2</v>
      </c>
      <c r="W29" s="34"/>
      <c r="X29" s="37">
        <v>9.8369999999999999E-2</v>
      </c>
      <c r="Y29" s="34">
        <v>5.6710000000000003E-2</v>
      </c>
      <c r="Z29" s="34">
        <v>9.3429999999999999E-2</v>
      </c>
      <c r="AA29" s="34">
        <v>0.10645</v>
      </c>
      <c r="AB29" s="34">
        <v>0.16375000000000001</v>
      </c>
      <c r="AC29" s="34">
        <v>0.16228000000000001</v>
      </c>
      <c r="AD29" s="34">
        <v>6.1260000000000002E-2</v>
      </c>
      <c r="AE29" s="34">
        <v>4.258E-2</v>
      </c>
      <c r="AF29" s="34">
        <v>5.9360000000000003E-2</v>
      </c>
      <c r="AG29" s="38">
        <v>1.278E-2</v>
      </c>
      <c r="AH29" s="37">
        <v>7.5439999999999993E-2</v>
      </c>
      <c r="AI29" s="34">
        <v>0.106</v>
      </c>
      <c r="AJ29" s="34">
        <v>0.10174</v>
      </c>
      <c r="AK29" s="34">
        <v>0.14238000000000001</v>
      </c>
      <c r="AL29" s="34">
        <v>0.18543000000000001</v>
      </c>
      <c r="AM29" s="34">
        <v>0.18325</v>
      </c>
      <c r="AN29" s="34">
        <v>5.1339999999999997E-2</v>
      </c>
      <c r="AO29" s="34">
        <v>9.4049999999999995E-2</v>
      </c>
      <c r="AP29" s="34">
        <v>3.0079999999999999E-2</v>
      </c>
      <c r="AQ29" s="38">
        <v>7.2620000000000004E-2</v>
      </c>
      <c r="AR29" s="34"/>
      <c r="AS29" s="37">
        <v>6.8580000000000002E-2</v>
      </c>
      <c r="AT29" s="34">
        <v>9.7850000000000006E-2</v>
      </c>
      <c r="AU29" s="34">
        <v>4.2439999999999999E-2</v>
      </c>
      <c r="AV29" s="34">
        <v>0.18962999999999999</v>
      </c>
      <c r="AW29" s="34">
        <v>8.7230000000000002E-2</v>
      </c>
      <c r="AX29" s="38">
        <v>0.11844</v>
      </c>
      <c r="AY29" s="37">
        <v>0.11156000000000001</v>
      </c>
      <c r="AZ29" s="34">
        <v>0.18701999999999999</v>
      </c>
      <c r="BA29" s="34">
        <v>5.9729999999999998E-2</v>
      </c>
      <c r="BB29" s="34">
        <v>0.21128</v>
      </c>
      <c r="BC29" s="34">
        <v>0.14471000000000001</v>
      </c>
      <c r="BD29" s="38">
        <v>0.17565</v>
      </c>
    </row>
    <row r="30" spans="1:56" x14ac:dyDescent="0.25">
      <c r="A30" s="35">
        <v>45</v>
      </c>
      <c r="B30" s="36" t="s">
        <v>25</v>
      </c>
      <c r="C30" s="37">
        <v>9.2910000000000006E-2</v>
      </c>
      <c r="D30" s="34">
        <v>3.2030000000000003E-2</v>
      </c>
      <c r="E30" s="34">
        <v>7.5469999999999995E-2</v>
      </c>
      <c r="F30" s="34">
        <v>6.9330000000000003E-2</v>
      </c>
      <c r="G30" s="34">
        <v>7.6050000000000006E-2</v>
      </c>
      <c r="H30" s="34">
        <v>3.9190000000000003E-2</v>
      </c>
      <c r="I30" s="34">
        <v>4.0800000000000003E-2</v>
      </c>
      <c r="J30" s="34">
        <v>7.0739999999999997E-2</v>
      </c>
      <c r="K30" s="34">
        <v>5.2540000000000003E-2</v>
      </c>
      <c r="L30" s="38">
        <v>3.3860000000000001E-2</v>
      </c>
      <c r="M30" s="37">
        <v>8.1680000000000003E-2</v>
      </c>
      <c r="N30" s="34">
        <v>1.9859999999999999E-2</v>
      </c>
      <c r="O30" s="34">
        <v>8.5559999999999997E-2</v>
      </c>
      <c r="P30" s="34">
        <v>7.2929999999999995E-2</v>
      </c>
      <c r="Q30" s="34">
        <v>8.7970000000000007E-2</v>
      </c>
      <c r="R30" s="34">
        <v>6.7780000000000007E-2</v>
      </c>
      <c r="S30" s="34">
        <v>1.8339999999999999E-2</v>
      </c>
      <c r="T30" s="34">
        <v>9.6820000000000003E-2</v>
      </c>
      <c r="U30" s="34">
        <v>3.022E-2</v>
      </c>
      <c r="V30" s="38">
        <v>4.0759999999999998E-2</v>
      </c>
      <c r="W30" s="34"/>
      <c r="X30" s="37">
        <v>8.158E-2</v>
      </c>
      <c r="Y30" s="34">
        <v>3.252E-2</v>
      </c>
      <c r="Z30" s="34">
        <v>6.2590000000000007E-2</v>
      </c>
      <c r="AA30" s="34">
        <v>3.1359999999999999E-2</v>
      </c>
      <c r="AB30" s="34">
        <v>5.1060000000000001E-2</v>
      </c>
      <c r="AC30" s="34">
        <v>5.0889999999999998E-2</v>
      </c>
      <c r="AD30" s="34">
        <v>1.9439999999999999E-2</v>
      </c>
      <c r="AE30" s="34">
        <v>3.0470000000000001E-2</v>
      </c>
      <c r="AF30" s="34">
        <v>4.845E-2</v>
      </c>
      <c r="AG30" s="38">
        <v>2.249E-2</v>
      </c>
      <c r="AH30" s="37">
        <v>7.6420000000000002E-2</v>
      </c>
      <c r="AI30" s="34">
        <v>2.862E-2</v>
      </c>
      <c r="AJ30" s="34">
        <v>3.7080000000000002E-2</v>
      </c>
      <c r="AK30" s="34">
        <v>9.8680000000000004E-2</v>
      </c>
      <c r="AL30" s="34">
        <v>8.5980000000000001E-2</v>
      </c>
      <c r="AM30" s="34">
        <v>8.9289999999999994E-2</v>
      </c>
      <c r="AN30" s="34">
        <v>9.2599999999999991E-3</v>
      </c>
      <c r="AO30" s="34">
        <v>3.0980000000000001E-2</v>
      </c>
      <c r="AP30" s="34">
        <v>4.0980000000000003E-2</v>
      </c>
      <c r="AQ30" s="38">
        <v>2.9329999999999998E-2</v>
      </c>
      <c r="AR30" s="34"/>
      <c r="AS30" s="37">
        <v>5.8310000000000001E-2</v>
      </c>
      <c r="AT30" s="34">
        <v>9.4750000000000001E-2</v>
      </c>
      <c r="AU30" s="34">
        <v>6.447E-2</v>
      </c>
      <c r="AV30" s="34">
        <v>7.6050000000000006E-2</v>
      </c>
      <c r="AW30" s="34">
        <v>2.2409999999999999E-2</v>
      </c>
      <c r="AX30" s="38">
        <v>9.2280000000000001E-2</v>
      </c>
      <c r="AY30" s="37">
        <v>3.4970000000000001E-2</v>
      </c>
      <c r="AZ30" s="34">
        <v>0.11612</v>
      </c>
      <c r="BA30" s="34">
        <v>3.1690000000000003E-2</v>
      </c>
      <c r="BB30" s="34">
        <v>8.7970000000000007E-2</v>
      </c>
      <c r="BC30" s="34">
        <v>2.4670000000000001E-2</v>
      </c>
      <c r="BD30" s="38">
        <v>8.5419999999999996E-2</v>
      </c>
    </row>
    <row r="31" spans="1:56" x14ac:dyDescent="0.25">
      <c r="A31" s="35">
        <v>47</v>
      </c>
      <c r="B31" s="36" t="s">
        <v>68</v>
      </c>
      <c r="C31" s="49">
        <v>0.13841999999999999</v>
      </c>
      <c r="D31" s="34">
        <v>5.0270000000000002E-2</v>
      </c>
      <c r="E31" s="34">
        <v>0.10289</v>
      </c>
      <c r="F31" s="34">
        <v>5.8840000000000003E-2</v>
      </c>
      <c r="G31" s="34">
        <v>7.2679999999999995E-2</v>
      </c>
      <c r="H31" s="34">
        <v>2.87E-2</v>
      </c>
      <c r="I31" s="34">
        <v>7.0790000000000006E-2</v>
      </c>
      <c r="J31" s="34">
        <v>4.5339999999999998E-2</v>
      </c>
      <c r="K31" s="34">
        <v>5.772E-2</v>
      </c>
      <c r="L31" s="38">
        <v>9.0529999999999999E-2</v>
      </c>
      <c r="M31" s="37">
        <v>6.3939999999999997E-2</v>
      </c>
      <c r="N31" s="34">
        <v>6.9100000000000003E-3</v>
      </c>
      <c r="O31" s="34">
        <v>4.2999999999999997E-2</v>
      </c>
      <c r="P31" s="34">
        <v>3.9570000000000001E-2</v>
      </c>
      <c r="Q31" s="34">
        <v>4.9480000000000003E-2</v>
      </c>
      <c r="R31" s="34">
        <v>4.5609999999999998E-2</v>
      </c>
      <c r="S31" s="34">
        <v>1.09E-3</v>
      </c>
      <c r="T31" s="34">
        <v>5.11E-2</v>
      </c>
      <c r="U31" s="34">
        <v>1.6799999999999999E-2</v>
      </c>
      <c r="V31" s="38">
        <v>1.261E-2</v>
      </c>
      <c r="W31" s="34"/>
      <c r="X31" s="37">
        <v>7.6240000000000002E-2</v>
      </c>
      <c r="Y31" s="34">
        <v>2.7859999999999999E-2</v>
      </c>
      <c r="Z31" s="34">
        <v>6.9550000000000001E-2</v>
      </c>
      <c r="AA31" s="34">
        <v>5.9069999999999998E-2</v>
      </c>
      <c r="AB31" s="34">
        <v>4.3499999999999997E-2</v>
      </c>
      <c r="AC31" s="34">
        <v>4.6780000000000002E-2</v>
      </c>
      <c r="AD31" s="34">
        <v>3.3660000000000002E-2</v>
      </c>
      <c r="AE31" s="34">
        <v>4.308E-2</v>
      </c>
      <c r="AF31" s="34">
        <v>0.11373999999999999</v>
      </c>
      <c r="AG31" s="38">
        <v>0.15717999999999999</v>
      </c>
      <c r="AH31" s="37">
        <v>3.884E-2</v>
      </c>
      <c r="AI31" s="34">
        <v>8.5209999999999994E-2</v>
      </c>
      <c r="AJ31" s="34">
        <v>1.1650000000000001E-2</v>
      </c>
      <c r="AK31" s="34">
        <v>6.6110000000000002E-2</v>
      </c>
      <c r="AL31" s="34">
        <v>5.8950000000000002E-2</v>
      </c>
      <c r="AM31" s="34">
        <v>5.9580000000000001E-2</v>
      </c>
      <c r="AN31" s="34">
        <v>1.3600000000000001E-3</v>
      </c>
      <c r="AO31" s="34">
        <v>2.427E-2</v>
      </c>
      <c r="AP31" s="34">
        <v>5.6439999999999997E-2</v>
      </c>
      <c r="AQ31" s="38">
        <v>7.8799999999999999E-3</v>
      </c>
      <c r="AR31" s="34"/>
      <c r="AS31" s="37">
        <v>7.1819999999999995E-2</v>
      </c>
      <c r="AT31" s="34">
        <v>0.12744</v>
      </c>
      <c r="AU31" s="34">
        <v>9.2549999999999993E-2</v>
      </c>
      <c r="AV31" s="34">
        <v>7.2679999999999995E-2</v>
      </c>
      <c r="AW31" s="34">
        <v>2.775E-2</v>
      </c>
      <c r="AX31" s="38">
        <v>0.15858</v>
      </c>
      <c r="AY31" s="37">
        <v>1.772E-2</v>
      </c>
      <c r="AZ31" s="34">
        <v>6.4380000000000007E-2</v>
      </c>
      <c r="BA31" s="34">
        <v>2.0060000000000001E-2</v>
      </c>
      <c r="BB31" s="34">
        <v>4.9480000000000003E-2</v>
      </c>
      <c r="BC31" s="34">
        <v>8.8000000000000003E-4</v>
      </c>
      <c r="BD31" s="38">
        <v>0.11566</v>
      </c>
    </row>
    <row r="32" spans="1:56" ht="15.75" thickBot="1" x14ac:dyDescent="0.3">
      <c r="A32" s="50">
        <v>49</v>
      </c>
      <c r="B32" s="51" t="s">
        <v>11</v>
      </c>
      <c r="C32" s="42">
        <v>0.11479</v>
      </c>
      <c r="D32" s="43">
        <v>0.22925000000000001</v>
      </c>
      <c r="E32" s="43">
        <v>7.9710000000000003E-2</v>
      </c>
      <c r="F32" s="43">
        <v>0.13095999999999999</v>
      </c>
      <c r="G32" s="43">
        <v>9.0929999999999997E-2</v>
      </c>
      <c r="H32" s="43">
        <v>0.15679000000000001</v>
      </c>
      <c r="I32" s="43">
        <v>0.13203999999999999</v>
      </c>
      <c r="J32" s="43">
        <v>0.14024</v>
      </c>
      <c r="K32" s="43">
        <v>0.12508</v>
      </c>
      <c r="L32" s="44">
        <v>0.16506000000000001</v>
      </c>
      <c r="M32" s="42">
        <v>0.11172</v>
      </c>
      <c r="N32" s="43">
        <v>8.8359999999999994E-2</v>
      </c>
      <c r="O32" s="43">
        <v>4.5339999999999998E-2</v>
      </c>
      <c r="P32" s="43">
        <v>7.3480000000000004E-2</v>
      </c>
      <c r="Q32" s="43">
        <v>2.911E-2</v>
      </c>
      <c r="R32" s="43">
        <v>0.13550999999999999</v>
      </c>
      <c r="S32" s="43">
        <v>5.9520000000000003E-2</v>
      </c>
      <c r="T32" s="43">
        <v>0.10073</v>
      </c>
      <c r="U32" s="43">
        <v>9.3130000000000004E-2</v>
      </c>
      <c r="V32" s="44">
        <v>8.0600000000000005E-2</v>
      </c>
      <c r="W32" s="34"/>
      <c r="X32" s="42">
        <v>0.11666</v>
      </c>
      <c r="Y32" s="43">
        <v>0.13508000000000001</v>
      </c>
      <c r="Z32" s="43">
        <v>0.18099999999999999</v>
      </c>
      <c r="AA32" s="43">
        <v>8.7220000000000006E-2</v>
      </c>
      <c r="AB32" s="43">
        <v>8.5139999999999993E-2</v>
      </c>
      <c r="AC32" s="43">
        <v>8.4089999999999998E-2</v>
      </c>
      <c r="AD32" s="43">
        <v>0.1207</v>
      </c>
      <c r="AE32" s="43">
        <v>7.7960000000000002E-2</v>
      </c>
      <c r="AF32" s="43">
        <v>9.6699999999999994E-2</v>
      </c>
      <c r="AG32" s="44">
        <v>0.17607999999999999</v>
      </c>
      <c r="AH32" s="42">
        <v>9.1069999999999998E-2</v>
      </c>
      <c r="AI32" s="43">
        <v>0.10544000000000001</v>
      </c>
      <c r="AJ32" s="43">
        <v>5.3010000000000002E-2</v>
      </c>
      <c r="AK32" s="43">
        <v>9.6699999999999994E-2</v>
      </c>
      <c r="AL32" s="43">
        <v>8.4809999999999997E-2</v>
      </c>
      <c r="AM32" s="43">
        <v>8.344E-2</v>
      </c>
      <c r="AN32" s="43">
        <v>9.0709999999999999E-2</v>
      </c>
      <c r="AO32" s="43">
        <v>5.5620000000000003E-2</v>
      </c>
      <c r="AP32" s="43">
        <v>4.7739999999999998E-2</v>
      </c>
      <c r="AQ32" s="44">
        <v>7.1989999999999998E-2</v>
      </c>
      <c r="AR32" s="34"/>
      <c r="AS32" s="42">
        <v>7.2950000000000001E-2</v>
      </c>
      <c r="AT32" s="43">
        <v>0.19028</v>
      </c>
      <c r="AU32" s="43">
        <v>0.19725000000000001</v>
      </c>
      <c r="AV32" s="43">
        <v>9.0929999999999997E-2</v>
      </c>
      <c r="AW32" s="43">
        <v>1.6070000000000001E-2</v>
      </c>
      <c r="AX32" s="44">
        <v>0.21948999999999999</v>
      </c>
      <c r="AY32" s="42">
        <v>6.6689999999999999E-2</v>
      </c>
      <c r="AZ32" s="43">
        <v>6.7339999999999997E-2</v>
      </c>
      <c r="BA32" s="43">
        <v>7.3179999999999995E-2</v>
      </c>
      <c r="BB32" s="43">
        <v>2.911E-2</v>
      </c>
      <c r="BC32" s="43">
        <v>2.1010000000000001E-2</v>
      </c>
      <c r="BD32" s="44">
        <v>9.4799999999999995E-2</v>
      </c>
    </row>
    <row r="33" spans="1:56" ht="15.75" thickBot="1" x14ac:dyDescent="0.3">
      <c r="A33" s="15"/>
      <c r="B33" s="11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</row>
    <row r="34" spans="1:56" x14ac:dyDescent="0.25">
      <c r="A34" s="26">
        <v>22</v>
      </c>
      <c r="B34" s="27" t="s">
        <v>69</v>
      </c>
      <c r="C34" s="28">
        <v>3.4520000000000002E-2</v>
      </c>
      <c r="D34" s="29">
        <v>4.1110000000000001E-2</v>
      </c>
      <c r="E34" s="29">
        <v>4.4630000000000003E-2</v>
      </c>
      <c r="F34" s="29">
        <v>4.7169999999999997E-2</v>
      </c>
      <c r="G34" s="29">
        <v>5.4309999999999997E-2</v>
      </c>
      <c r="H34" s="29">
        <v>5.3129999999999997E-2</v>
      </c>
      <c r="I34" s="29">
        <v>3.1269999999999999E-2</v>
      </c>
      <c r="J34" s="29">
        <v>4.931E-2</v>
      </c>
      <c r="K34" s="29">
        <v>4.326E-2</v>
      </c>
      <c r="L34" s="30">
        <v>5.4260000000000003E-2</v>
      </c>
      <c r="M34" s="28">
        <v>3.2649999999999998E-2</v>
      </c>
      <c r="N34" s="29">
        <v>5.6579999999999998E-2</v>
      </c>
      <c r="O34" s="29">
        <v>5.0650000000000001E-2</v>
      </c>
      <c r="P34" s="29">
        <v>4.5069999999999999E-2</v>
      </c>
      <c r="Q34" s="29">
        <v>5.1639999999999998E-2</v>
      </c>
      <c r="R34" s="29">
        <v>6.7180000000000004E-2</v>
      </c>
      <c r="S34" s="29">
        <v>3.9910000000000001E-2</v>
      </c>
      <c r="T34" s="29">
        <v>6.0929999999999998E-2</v>
      </c>
      <c r="U34" s="29">
        <v>7.238E-2</v>
      </c>
      <c r="V34" s="30">
        <v>6.3509999999999997E-2</v>
      </c>
      <c r="W34" s="34"/>
      <c r="X34" s="28">
        <v>3.4520000000000002E-2</v>
      </c>
      <c r="Y34" s="29">
        <v>4.1410000000000002E-2</v>
      </c>
      <c r="Z34" s="29">
        <v>5.126E-2</v>
      </c>
      <c r="AA34" s="29">
        <v>4.3619999999999999E-2</v>
      </c>
      <c r="AB34" s="29">
        <v>4.8860000000000001E-2</v>
      </c>
      <c r="AC34" s="29">
        <v>0.20387</v>
      </c>
      <c r="AD34" s="29">
        <v>4.7239999999999997E-2</v>
      </c>
      <c r="AE34" s="29">
        <v>5.781E-2</v>
      </c>
      <c r="AF34" s="29">
        <v>3.3820000000000003E-2</v>
      </c>
      <c r="AG34" s="30">
        <v>5.586E-2</v>
      </c>
      <c r="AH34" s="28">
        <v>3.2969999999999999E-2</v>
      </c>
      <c r="AI34" s="29">
        <v>3.8170000000000003E-2</v>
      </c>
      <c r="AJ34" s="29">
        <v>6.3939999999999997E-2</v>
      </c>
      <c r="AK34" s="29">
        <v>4.6440000000000002E-2</v>
      </c>
      <c r="AL34" s="29">
        <v>5.1020000000000003E-2</v>
      </c>
      <c r="AM34" s="29">
        <v>0.21606</v>
      </c>
      <c r="AN34" s="29">
        <v>7.2599999999999998E-2</v>
      </c>
      <c r="AO34" s="29">
        <v>6.9800000000000001E-2</v>
      </c>
      <c r="AP34" s="29">
        <v>3.8559999999999997E-2</v>
      </c>
      <c r="AQ34" s="30">
        <v>6.2149999999999997E-2</v>
      </c>
      <c r="AR34" s="34"/>
      <c r="AS34" s="28">
        <v>3.9609999999999999E-2</v>
      </c>
      <c r="AT34" s="29">
        <v>4.9779999999999998E-2</v>
      </c>
      <c r="AU34" s="29">
        <v>3.3279999999999997E-2</v>
      </c>
      <c r="AV34" s="29">
        <v>5.4309999999999997E-2</v>
      </c>
      <c r="AW34" s="29">
        <v>4.1459999999999997E-2</v>
      </c>
      <c r="AX34" s="30">
        <v>3.3930000000000002E-2</v>
      </c>
      <c r="AY34" s="28">
        <v>5.3379999999999997E-2</v>
      </c>
      <c r="AZ34" s="29">
        <v>6.6140000000000004E-2</v>
      </c>
      <c r="BA34" s="29">
        <v>4.8070000000000002E-2</v>
      </c>
      <c r="BB34" s="29">
        <v>5.1639999999999998E-2</v>
      </c>
      <c r="BC34" s="29">
        <v>4.7059999999999998E-2</v>
      </c>
      <c r="BD34" s="30">
        <v>4.3589999999999997E-2</v>
      </c>
    </row>
    <row r="35" spans="1:56" x14ac:dyDescent="0.25">
      <c r="A35" s="52">
        <v>24</v>
      </c>
      <c r="B35" s="53" t="s">
        <v>70</v>
      </c>
      <c r="C35" s="37">
        <v>2.18E-2</v>
      </c>
      <c r="D35" s="34">
        <v>2.4289999999999999E-2</v>
      </c>
      <c r="E35" s="34">
        <v>2.4119999999999999E-2</v>
      </c>
      <c r="F35" s="34">
        <v>3.3430000000000001E-2</v>
      </c>
      <c r="G35" s="34">
        <v>4.0210000000000003E-2</v>
      </c>
      <c r="H35" s="34">
        <v>4.0160000000000001E-2</v>
      </c>
      <c r="I35" s="34">
        <v>2.579E-2</v>
      </c>
      <c r="J35" s="34">
        <v>3.252E-2</v>
      </c>
      <c r="K35" s="34">
        <v>3.4160000000000003E-2</v>
      </c>
      <c r="L35" s="38">
        <v>6.1719999999999997E-2</v>
      </c>
      <c r="M35" s="37">
        <v>2.5600000000000001E-2</v>
      </c>
      <c r="N35" s="34">
        <v>6.8870000000000001E-2</v>
      </c>
      <c r="O35" s="34">
        <v>3.5249999999999997E-2</v>
      </c>
      <c r="P35" s="34">
        <v>2.9690000000000001E-2</v>
      </c>
      <c r="Q35" s="34">
        <v>5.1729999999999998E-2</v>
      </c>
      <c r="R35" s="34">
        <v>6.2670000000000003E-2</v>
      </c>
      <c r="S35" s="34">
        <v>3.2480000000000002E-2</v>
      </c>
      <c r="T35" s="34">
        <v>6.9709999999999994E-2</v>
      </c>
      <c r="U35" s="34">
        <v>5.9659999999999998E-2</v>
      </c>
      <c r="V35" s="38">
        <v>7.5120000000000006E-2</v>
      </c>
      <c r="W35" s="34"/>
      <c r="X35" s="37">
        <v>1.84E-2</v>
      </c>
      <c r="Y35" s="34">
        <v>3.3099999999999997E-2</v>
      </c>
      <c r="Z35" s="34">
        <v>4.3220000000000001E-2</v>
      </c>
      <c r="AA35" s="34">
        <v>3.6949999999999997E-2</v>
      </c>
      <c r="AB35" s="34">
        <v>4.1020000000000001E-2</v>
      </c>
      <c r="AC35" s="34">
        <v>0.29743000000000003</v>
      </c>
      <c r="AD35" s="34">
        <v>3.9059999999999997E-2</v>
      </c>
      <c r="AE35" s="34">
        <v>4.6679999999999999E-2</v>
      </c>
      <c r="AF35" s="34">
        <v>1.864E-2</v>
      </c>
      <c r="AG35" s="38">
        <v>5.5030000000000003E-2</v>
      </c>
      <c r="AH35" s="37">
        <v>2.7210000000000002E-2</v>
      </c>
      <c r="AI35" s="34">
        <v>3.3009999999999998E-2</v>
      </c>
      <c r="AJ35" s="34">
        <v>7.3249999999999996E-2</v>
      </c>
      <c r="AK35" s="34">
        <v>3.5369999999999999E-2</v>
      </c>
      <c r="AL35" s="34">
        <v>3.6299999999999999E-2</v>
      </c>
      <c r="AM35" s="34">
        <v>0.26194000000000001</v>
      </c>
      <c r="AN35" s="34">
        <v>6.3320000000000001E-2</v>
      </c>
      <c r="AO35" s="34">
        <v>7.6600000000000001E-2</v>
      </c>
      <c r="AP35" s="34">
        <v>3.5790000000000002E-2</v>
      </c>
      <c r="AQ35" s="38">
        <v>6.0470000000000003E-2</v>
      </c>
      <c r="AR35" s="34"/>
      <c r="AS35" s="37">
        <v>2.1700000000000001E-2</v>
      </c>
      <c r="AT35" s="34">
        <v>3.0259999999999999E-2</v>
      </c>
      <c r="AU35" s="34">
        <v>3.1669999999999997E-2</v>
      </c>
      <c r="AV35" s="34">
        <v>4.0210000000000003E-2</v>
      </c>
      <c r="AW35" s="34">
        <v>3.7350000000000001E-2</v>
      </c>
      <c r="AX35" s="38">
        <v>3.117E-2</v>
      </c>
      <c r="AY35" s="37">
        <v>5.6689999999999997E-2</v>
      </c>
      <c r="AZ35" s="34">
        <v>6.7309999999999995E-2</v>
      </c>
      <c r="BA35" s="34">
        <v>3.6940000000000001E-2</v>
      </c>
      <c r="BB35" s="34">
        <v>5.1729999999999998E-2</v>
      </c>
      <c r="BC35" s="34">
        <v>4.5999999999999999E-2</v>
      </c>
      <c r="BD35" s="38">
        <v>4.2979999999999997E-2</v>
      </c>
    </row>
    <row r="36" spans="1:56" x14ac:dyDescent="0.25">
      <c r="A36" s="52">
        <v>26</v>
      </c>
      <c r="B36" s="53" t="s">
        <v>71</v>
      </c>
      <c r="C36" s="37">
        <v>2.8039999999999999E-2</v>
      </c>
      <c r="D36" s="34">
        <v>3.1620000000000002E-2</v>
      </c>
      <c r="E36" s="34">
        <v>3.764E-2</v>
      </c>
      <c r="F36" s="34">
        <v>5.9679999999999997E-2</v>
      </c>
      <c r="G36" s="34">
        <v>4.6370000000000001E-2</v>
      </c>
      <c r="H36" s="34">
        <v>5.0569999999999997E-2</v>
      </c>
      <c r="I36" s="34">
        <v>2.9090000000000001E-2</v>
      </c>
      <c r="J36" s="34">
        <v>5.382E-2</v>
      </c>
      <c r="K36" s="34">
        <v>3.2559999999999999E-2</v>
      </c>
      <c r="L36" s="38">
        <v>7.4700000000000003E-2</v>
      </c>
      <c r="M36" s="37">
        <v>2.8060000000000002E-2</v>
      </c>
      <c r="N36" s="34">
        <v>6.8449999999999997E-2</v>
      </c>
      <c r="O36" s="34">
        <v>5.815E-2</v>
      </c>
      <c r="P36" s="34">
        <v>5.7140000000000003E-2</v>
      </c>
      <c r="Q36" s="34">
        <v>7.3770000000000002E-2</v>
      </c>
      <c r="R36" s="34">
        <v>6.4000000000000001E-2</v>
      </c>
      <c r="S36" s="34">
        <v>2.102E-2</v>
      </c>
      <c r="T36" s="34">
        <v>8.7129999999999999E-2</v>
      </c>
      <c r="U36" s="34">
        <v>5.9450000000000003E-2</v>
      </c>
      <c r="V36" s="38">
        <v>7.0290000000000005E-2</v>
      </c>
      <c r="W36" s="34"/>
      <c r="X36" s="37">
        <v>2.69E-2</v>
      </c>
      <c r="Y36" s="34">
        <v>3.85E-2</v>
      </c>
      <c r="Z36" s="34">
        <v>5.2810000000000003E-2</v>
      </c>
      <c r="AA36" s="34">
        <v>5.525E-2</v>
      </c>
      <c r="AB36" s="34">
        <v>4.7640000000000002E-2</v>
      </c>
      <c r="AC36" s="34">
        <v>0.29108000000000001</v>
      </c>
      <c r="AD36" s="34">
        <v>2.342E-2</v>
      </c>
      <c r="AE36" s="34">
        <v>3.7409999999999999E-2</v>
      </c>
      <c r="AF36" s="34">
        <v>2.181E-2</v>
      </c>
      <c r="AG36" s="38">
        <v>6.225E-2</v>
      </c>
      <c r="AH36" s="37">
        <v>3.5990000000000001E-2</v>
      </c>
      <c r="AI36" s="34">
        <v>4.8919999999999998E-2</v>
      </c>
      <c r="AJ36" s="34">
        <v>7.3440000000000005E-2</v>
      </c>
      <c r="AK36" s="34">
        <v>4.0309999999999999E-2</v>
      </c>
      <c r="AL36" s="34">
        <v>5.1020000000000003E-2</v>
      </c>
      <c r="AM36" s="34">
        <v>0.10886999999999999</v>
      </c>
      <c r="AN36" s="34">
        <v>2.3130000000000001E-2</v>
      </c>
      <c r="AO36" s="34">
        <v>6.6879999999999995E-2</v>
      </c>
      <c r="AP36" s="34">
        <v>3.347E-2</v>
      </c>
      <c r="AQ36" s="38">
        <v>4.403E-2</v>
      </c>
      <c r="AR36" s="34"/>
      <c r="AS36" s="37">
        <v>3.3180000000000001E-2</v>
      </c>
      <c r="AT36" s="34">
        <v>4.1849999999999998E-2</v>
      </c>
      <c r="AU36" s="34">
        <v>4.521E-2</v>
      </c>
      <c r="AV36" s="34">
        <v>4.6370000000000001E-2</v>
      </c>
      <c r="AW36" s="34">
        <v>4.1349999999999998E-2</v>
      </c>
      <c r="AX36" s="38">
        <v>4.965E-2</v>
      </c>
      <c r="AY36" s="37">
        <v>4.7899999999999998E-2</v>
      </c>
      <c r="AZ36" s="34">
        <v>8.4239999999999995E-2</v>
      </c>
      <c r="BA36" s="34">
        <v>3.7269999999999998E-2</v>
      </c>
      <c r="BB36" s="34">
        <v>7.3770000000000002E-2</v>
      </c>
      <c r="BC36" s="34">
        <v>6.3750000000000001E-2</v>
      </c>
      <c r="BD36" s="38">
        <v>5.7439999999999998E-2</v>
      </c>
    </row>
    <row r="37" spans="1:56" x14ac:dyDescent="0.25">
      <c r="A37" s="52">
        <v>28</v>
      </c>
      <c r="B37" s="53" t="s">
        <v>72</v>
      </c>
      <c r="C37" s="37">
        <v>2.9760000000000002E-2</v>
      </c>
      <c r="D37" s="34">
        <v>4.573E-2</v>
      </c>
      <c r="E37" s="34">
        <v>4.3619999999999999E-2</v>
      </c>
      <c r="F37" s="34">
        <v>3.764E-2</v>
      </c>
      <c r="G37" s="34">
        <v>5.4129999999999998E-2</v>
      </c>
      <c r="H37" s="34">
        <v>5.0689999999999999E-2</v>
      </c>
      <c r="I37" s="34">
        <v>2.8930000000000001E-2</v>
      </c>
      <c r="J37" s="34">
        <v>3.6580000000000001E-2</v>
      </c>
      <c r="K37" s="34">
        <v>4.5789999999999997E-2</v>
      </c>
      <c r="L37" s="38">
        <v>5.0950000000000002E-2</v>
      </c>
      <c r="M37" s="37">
        <v>3.5920000000000001E-2</v>
      </c>
      <c r="N37" s="34">
        <v>6.2449999999999999E-2</v>
      </c>
      <c r="O37" s="34">
        <v>5.3850000000000002E-2</v>
      </c>
      <c r="P37" s="34">
        <v>5.1520000000000003E-2</v>
      </c>
      <c r="Q37" s="34">
        <v>6.7610000000000003E-2</v>
      </c>
      <c r="R37" s="34">
        <v>7.8899999999999998E-2</v>
      </c>
      <c r="S37" s="34">
        <v>3.4029999999999998E-2</v>
      </c>
      <c r="T37" s="34">
        <v>5.7259999999999998E-2</v>
      </c>
      <c r="U37" s="34">
        <v>5.1799999999999999E-2</v>
      </c>
      <c r="V37" s="38">
        <v>6.4729999999999996E-2</v>
      </c>
      <c r="W37" s="34"/>
      <c r="X37" s="37">
        <v>4.1090000000000002E-2</v>
      </c>
      <c r="Y37" s="34">
        <v>8.1820000000000004E-2</v>
      </c>
      <c r="Z37" s="34">
        <v>6.4549999999999996E-2</v>
      </c>
      <c r="AA37" s="34">
        <v>5.0500000000000003E-2</v>
      </c>
      <c r="AB37" s="34">
        <v>4.9059999999999999E-2</v>
      </c>
      <c r="AC37" s="34">
        <v>0.32858999999999999</v>
      </c>
      <c r="AD37" s="34">
        <v>4.5400000000000003E-2</v>
      </c>
      <c r="AE37" s="34">
        <v>4.3679999999999997E-2</v>
      </c>
      <c r="AF37" s="34">
        <v>3.1230000000000001E-2</v>
      </c>
      <c r="AG37" s="38">
        <v>5.7000000000000002E-2</v>
      </c>
      <c r="AH37" s="37">
        <v>3.3669999999999999E-2</v>
      </c>
      <c r="AI37" s="34">
        <v>7.4230000000000004E-2</v>
      </c>
      <c r="AJ37" s="34">
        <v>7.0309999999999997E-2</v>
      </c>
      <c r="AK37" s="34">
        <v>5.6939999999999998E-2</v>
      </c>
      <c r="AL37" s="34">
        <v>5.0259999999999999E-2</v>
      </c>
      <c r="AM37" s="34">
        <v>0.2379</v>
      </c>
      <c r="AN37" s="34">
        <v>5.5550000000000002E-2</v>
      </c>
      <c r="AO37" s="34">
        <v>6.3509999999999997E-2</v>
      </c>
      <c r="AP37" s="34">
        <v>3.8350000000000002E-2</v>
      </c>
      <c r="AQ37" s="38">
        <v>6.5290000000000001E-2</v>
      </c>
      <c r="AR37" s="34"/>
      <c r="AS37" s="37">
        <v>4.1419999999999998E-2</v>
      </c>
      <c r="AT37" s="34">
        <v>3.805E-2</v>
      </c>
      <c r="AU37" s="34">
        <v>4.9599999999999998E-2</v>
      </c>
      <c r="AV37" s="34">
        <v>5.4129999999999998E-2</v>
      </c>
      <c r="AW37" s="34">
        <v>4.6800000000000001E-2</v>
      </c>
      <c r="AX37" s="38">
        <v>4.2439999999999999E-2</v>
      </c>
      <c r="AY37" s="37">
        <v>6.6909999999999997E-2</v>
      </c>
      <c r="AZ37" s="34">
        <v>6.2059999999999997E-2</v>
      </c>
      <c r="BA37" s="34">
        <v>5.1959999999999999E-2</v>
      </c>
      <c r="BB37" s="34">
        <v>6.7610000000000003E-2</v>
      </c>
      <c r="BC37" s="34">
        <v>6.8169999999999994E-2</v>
      </c>
      <c r="BD37" s="38">
        <v>5.0439999999999999E-2</v>
      </c>
    </row>
    <row r="38" spans="1:56" x14ac:dyDescent="0.25">
      <c r="A38" s="52">
        <v>30</v>
      </c>
      <c r="B38" s="53" t="s">
        <v>73</v>
      </c>
      <c r="C38" s="37">
        <v>5.3990000000000003E-2</v>
      </c>
      <c r="D38" s="34">
        <v>3.09E-2</v>
      </c>
      <c r="E38" s="34">
        <v>5.9180000000000003E-2</v>
      </c>
      <c r="F38" s="34">
        <v>7.8100000000000003E-2</v>
      </c>
      <c r="G38" s="34">
        <v>6.1699999999999998E-2</v>
      </c>
      <c r="H38" s="34">
        <v>6.1440000000000002E-2</v>
      </c>
      <c r="I38" s="34">
        <v>3.7019999999999997E-2</v>
      </c>
      <c r="J38" s="34">
        <v>0.14524000000000001</v>
      </c>
      <c r="K38" s="34">
        <v>6.9900000000000004E-2</v>
      </c>
      <c r="L38" s="38">
        <v>5.1869999999999999E-2</v>
      </c>
      <c r="M38" s="37">
        <v>6.1350000000000002E-2</v>
      </c>
      <c r="N38" s="34">
        <v>3.3340000000000002E-2</v>
      </c>
      <c r="O38" s="34">
        <v>7.2249999999999995E-2</v>
      </c>
      <c r="P38" s="34">
        <v>8.0339999999999995E-2</v>
      </c>
      <c r="Q38" s="34">
        <v>9.8659999999999998E-2</v>
      </c>
      <c r="R38" s="34">
        <v>8.6059999999999998E-2</v>
      </c>
      <c r="S38" s="34">
        <v>4.0030000000000003E-2</v>
      </c>
      <c r="T38" s="34">
        <v>0.10953</v>
      </c>
      <c r="U38" s="34">
        <v>9.3479999999999994E-2</v>
      </c>
      <c r="V38" s="38">
        <v>7.7960000000000002E-2</v>
      </c>
      <c r="W38" s="34"/>
      <c r="X38" s="37">
        <v>5.6239999999999998E-2</v>
      </c>
      <c r="Y38" s="34">
        <v>4.0660000000000002E-2</v>
      </c>
      <c r="Z38" s="34">
        <v>6.3109999999999999E-2</v>
      </c>
      <c r="AA38" s="34">
        <v>7.5759999999999994E-2</v>
      </c>
      <c r="AB38" s="34">
        <v>6.5040000000000001E-2</v>
      </c>
      <c r="AC38" s="34">
        <v>7.4910000000000004E-2</v>
      </c>
      <c r="AD38" s="34">
        <v>3.108E-2</v>
      </c>
      <c r="AE38" s="34">
        <v>7.8780000000000003E-2</v>
      </c>
      <c r="AF38" s="34">
        <v>3.5680000000000003E-2</v>
      </c>
      <c r="AG38" s="38">
        <v>3.9129999999999998E-2</v>
      </c>
      <c r="AH38" s="37">
        <v>5.8810000000000001E-2</v>
      </c>
      <c r="AI38" s="34">
        <v>4.5359999999999998E-2</v>
      </c>
      <c r="AJ38" s="34">
        <v>7.7630000000000005E-2</v>
      </c>
      <c r="AK38" s="34">
        <v>7.8E-2</v>
      </c>
      <c r="AL38" s="34">
        <v>9.4740000000000005E-2</v>
      </c>
      <c r="AM38" s="34">
        <v>0.10538</v>
      </c>
      <c r="AN38" s="34">
        <v>3.0470000000000001E-2</v>
      </c>
      <c r="AO38" s="34">
        <v>7.6520000000000005E-2</v>
      </c>
      <c r="AP38" s="34">
        <v>5.7140000000000003E-2</v>
      </c>
      <c r="AQ38" s="38">
        <v>5.3310000000000003E-2</v>
      </c>
      <c r="AR38" s="34"/>
      <c r="AS38" s="37">
        <v>5.7160000000000002E-2</v>
      </c>
      <c r="AT38" s="34">
        <v>6.2590000000000007E-2</v>
      </c>
      <c r="AU38" s="34">
        <v>6.4680000000000001E-2</v>
      </c>
      <c r="AV38" s="34">
        <v>6.1699999999999998E-2</v>
      </c>
      <c r="AW38" s="34">
        <v>6.9320000000000007E-2</v>
      </c>
      <c r="AX38" s="38">
        <v>4.4400000000000002E-2</v>
      </c>
      <c r="AY38" s="37">
        <v>6.4339999999999994E-2</v>
      </c>
      <c r="AZ38" s="34">
        <v>5.7799999999999997E-2</v>
      </c>
      <c r="BA38" s="34">
        <v>6.4799999999999996E-2</v>
      </c>
      <c r="BB38" s="34">
        <v>9.8659999999999998E-2</v>
      </c>
      <c r="BC38" s="34">
        <v>5.3109999999999997E-2</v>
      </c>
      <c r="BD38" s="38">
        <v>7.0269999999999999E-2</v>
      </c>
    </row>
    <row r="39" spans="1:56" x14ac:dyDescent="0.25">
      <c r="A39" s="52">
        <v>32</v>
      </c>
      <c r="B39" s="53" t="s">
        <v>74</v>
      </c>
      <c r="C39" s="37">
        <v>4.1399999999999999E-2</v>
      </c>
      <c r="D39" s="34">
        <v>4.5330000000000002E-2</v>
      </c>
      <c r="E39" s="34">
        <v>5.944E-2</v>
      </c>
      <c r="F39" s="34">
        <v>9.6079999999999999E-2</v>
      </c>
      <c r="G39" s="34">
        <v>6.1129999999999997E-2</v>
      </c>
      <c r="H39" s="34">
        <v>5.4429999999999999E-2</v>
      </c>
      <c r="I39" s="34">
        <v>4.9910000000000003E-2</v>
      </c>
      <c r="J39" s="34">
        <v>0.15099000000000001</v>
      </c>
      <c r="K39" s="34">
        <v>8.2119999999999999E-2</v>
      </c>
      <c r="L39" s="38">
        <v>7.3630000000000001E-2</v>
      </c>
      <c r="M39" s="37">
        <v>6.3930000000000001E-2</v>
      </c>
      <c r="N39" s="34">
        <v>4.8379999999999999E-2</v>
      </c>
      <c r="O39" s="34">
        <v>7.6939999999999995E-2</v>
      </c>
      <c r="P39" s="34">
        <v>8.9440000000000006E-2</v>
      </c>
      <c r="Q39" s="34">
        <v>9.1090000000000004E-2</v>
      </c>
      <c r="R39" s="34">
        <v>7.9769999999999994E-2</v>
      </c>
      <c r="S39" s="34">
        <v>3.0290000000000001E-2</v>
      </c>
      <c r="T39" s="34">
        <v>8.523E-2</v>
      </c>
      <c r="U39" s="34">
        <v>8.2449999999999996E-2</v>
      </c>
      <c r="V39" s="38">
        <v>7.4279999999999999E-2</v>
      </c>
      <c r="W39" s="34"/>
      <c r="X39" s="37">
        <v>5.1979999999999998E-2</v>
      </c>
      <c r="Y39" s="34">
        <v>4.0379999999999999E-2</v>
      </c>
      <c r="Z39" s="34">
        <v>6.4630000000000007E-2</v>
      </c>
      <c r="AA39" s="34">
        <v>9.6390000000000003E-2</v>
      </c>
      <c r="AB39" s="34">
        <v>5.9659999999999998E-2</v>
      </c>
      <c r="AC39" s="34">
        <v>0.11487</v>
      </c>
      <c r="AD39" s="34">
        <v>2.2859999999999998E-2</v>
      </c>
      <c r="AE39" s="34">
        <v>8.8919999999999999E-2</v>
      </c>
      <c r="AF39" s="34">
        <v>5.9240000000000001E-2</v>
      </c>
      <c r="AG39" s="38">
        <v>4.6670000000000003E-2</v>
      </c>
      <c r="AH39" s="37">
        <v>5.7250000000000002E-2</v>
      </c>
      <c r="AI39" s="34">
        <v>6.7320000000000005E-2</v>
      </c>
      <c r="AJ39" s="34">
        <v>6.8970000000000004E-2</v>
      </c>
      <c r="AK39" s="34">
        <v>6.9790000000000005E-2</v>
      </c>
      <c r="AL39" s="34">
        <v>7.0910000000000001E-2</v>
      </c>
      <c r="AM39" s="34">
        <v>5.6730000000000003E-2</v>
      </c>
      <c r="AN39" s="34">
        <v>1.8669999999999999E-2</v>
      </c>
      <c r="AO39" s="34">
        <v>6.8110000000000004E-2</v>
      </c>
      <c r="AP39" s="34">
        <v>5.9040000000000002E-2</v>
      </c>
      <c r="AQ39" s="38">
        <v>5.3330000000000002E-2</v>
      </c>
      <c r="AR39" s="34"/>
      <c r="AS39" s="37">
        <v>6.7180000000000004E-2</v>
      </c>
      <c r="AT39" s="34">
        <v>6.7030000000000006E-2</v>
      </c>
      <c r="AU39" s="34">
        <v>6.5970000000000001E-2</v>
      </c>
      <c r="AV39" s="34">
        <v>6.1129999999999997E-2</v>
      </c>
      <c r="AW39" s="34">
        <v>7.8329999999999997E-2</v>
      </c>
      <c r="AX39" s="38">
        <v>4.3540000000000002E-2</v>
      </c>
      <c r="AY39" s="37">
        <v>6.762E-2</v>
      </c>
      <c r="AZ39" s="34">
        <v>8.4400000000000003E-2</v>
      </c>
      <c r="BA39" s="34">
        <v>5.7540000000000001E-2</v>
      </c>
      <c r="BB39" s="34">
        <v>9.1090000000000004E-2</v>
      </c>
      <c r="BC39" s="34">
        <v>6.9070000000000006E-2</v>
      </c>
      <c r="BD39" s="38">
        <v>7.0269999999999999E-2</v>
      </c>
    </row>
    <row r="40" spans="1:56" x14ac:dyDescent="0.25">
      <c r="A40" s="52">
        <v>34</v>
      </c>
      <c r="B40" s="53" t="s">
        <v>75</v>
      </c>
      <c r="C40" s="37">
        <v>5.1959999999999999E-2</v>
      </c>
      <c r="D40" s="34">
        <v>2.1309999999999999E-2</v>
      </c>
      <c r="E40" s="34">
        <v>2.8649999999999998E-2</v>
      </c>
      <c r="F40" s="34">
        <v>5.851E-2</v>
      </c>
      <c r="G40" s="34">
        <v>3.1189999999999999E-2</v>
      </c>
      <c r="H40" s="34">
        <v>2.862E-2</v>
      </c>
      <c r="I40" s="34">
        <v>3.4700000000000002E-2</v>
      </c>
      <c r="J40" s="34">
        <v>0.13149</v>
      </c>
      <c r="K40" s="34">
        <v>2.7560000000000001E-2</v>
      </c>
      <c r="L40" s="38">
        <v>3.9309999999999998E-2</v>
      </c>
      <c r="M40" s="37">
        <v>6.4729999999999996E-2</v>
      </c>
      <c r="N40" s="34">
        <v>5.3339999999999999E-2</v>
      </c>
      <c r="O40" s="34">
        <v>5.3440000000000001E-2</v>
      </c>
      <c r="P40" s="34">
        <v>7.8310000000000005E-2</v>
      </c>
      <c r="Q40" s="34">
        <v>6.3149999999999998E-2</v>
      </c>
      <c r="R40" s="34">
        <v>5.6500000000000002E-2</v>
      </c>
      <c r="S40" s="34">
        <v>2.4389999999999998E-2</v>
      </c>
      <c r="T40" s="34">
        <v>0.13733000000000001</v>
      </c>
      <c r="U40" s="34">
        <v>3.0980000000000001E-2</v>
      </c>
      <c r="V40" s="38">
        <v>4.2070000000000003E-2</v>
      </c>
      <c r="W40" s="34"/>
      <c r="X40" s="37">
        <v>4.9930000000000002E-2</v>
      </c>
      <c r="Y40" s="34">
        <v>4.4670000000000001E-2</v>
      </c>
      <c r="Z40" s="34">
        <v>1.6750000000000001E-2</v>
      </c>
      <c r="AA40" s="34">
        <v>4.759E-2</v>
      </c>
      <c r="AB40" s="34">
        <v>7.9899999999999999E-2</v>
      </c>
      <c r="AC40" s="34">
        <v>7.6319999999999999E-2</v>
      </c>
      <c r="AD40" s="34">
        <v>2.8510000000000001E-2</v>
      </c>
      <c r="AE40" s="34">
        <v>3.6760000000000001E-2</v>
      </c>
      <c r="AF40" s="34">
        <v>3.9079999999999997E-2</v>
      </c>
      <c r="AG40" s="38">
        <v>2.1489999999999999E-2</v>
      </c>
      <c r="AH40" s="37">
        <v>6.7970000000000003E-2</v>
      </c>
      <c r="AI40" s="34">
        <v>3.9460000000000002E-2</v>
      </c>
      <c r="AJ40" s="34">
        <v>4.0660000000000002E-2</v>
      </c>
      <c r="AK40" s="34">
        <v>5.6619999999999997E-2</v>
      </c>
      <c r="AL40" s="34">
        <v>0.11944</v>
      </c>
      <c r="AM40" s="34">
        <v>8.1070000000000003E-2</v>
      </c>
      <c r="AN40" s="34">
        <v>4.9919999999999999E-2</v>
      </c>
      <c r="AO40" s="34">
        <v>5.8520000000000003E-2</v>
      </c>
      <c r="AP40" s="34">
        <v>4.7800000000000002E-2</v>
      </c>
      <c r="AQ40" s="38">
        <v>2.9600000000000001E-2</v>
      </c>
      <c r="AR40" s="34"/>
      <c r="AS40" s="37">
        <v>5.67E-2</v>
      </c>
      <c r="AT40" s="34">
        <v>4.1640000000000003E-2</v>
      </c>
      <c r="AU40" s="34">
        <v>2.1729999999999999E-2</v>
      </c>
      <c r="AV40" s="34">
        <v>3.1189999999999999E-2</v>
      </c>
      <c r="AW40" s="34">
        <v>9.6729999999999997E-2</v>
      </c>
      <c r="AX40" s="38">
        <v>2.46E-2</v>
      </c>
      <c r="AY40" s="37">
        <v>6.4299999999999996E-2</v>
      </c>
      <c r="AZ40" s="34">
        <v>9.7320000000000004E-2</v>
      </c>
      <c r="BA40" s="34">
        <v>3.3649999999999999E-2</v>
      </c>
      <c r="BB40" s="34">
        <v>6.3149999999999998E-2</v>
      </c>
      <c r="BC40" s="34">
        <v>0.1244</v>
      </c>
      <c r="BD40" s="38">
        <v>3.4660000000000003E-2</v>
      </c>
    </row>
    <row r="41" spans="1:56" x14ac:dyDescent="0.25">
      <c r="A41" s="52">
        <v>42</v>
      </c>
      <c r="B41" s="53" t="s">
        <v>76</v>
      </c>
      <c r="C41" s="37">
        <v>2.266E-2</v>
      </c>
      <c r="D41" s="34">
        <v>5.0930000000000003E-2</v>
      </c>
      <c r="E41" s="34">
        <v>5.5980000000000002E-2</v>
      </c>
      <c r="F41" s="34">
        <v>4.1910000000000003E-2</v>
      </c>
      <c r="G41" s="34">
        <v>4.7620000000000003E-2</v>
      </c>
      <c r="H41" s="34">
        <v>5.0459999999999998E-2</v>
      </c>
      <c r="I41" s="34">
        <v>2.811E-2</v>
      </c>
      <c r="J41" s="34">
        <v>4.1000000000000002E-2</v>
      </c>
      <c r="K41" s="34">
        <v>5.672E-2</v>
      </c>
      <c r="L41" s="38">
        <v>4.5719999999999997E-2</v>
      </c>
      <c r="M41" s="37">
        <v>4.2270000000000002E-2</v>
      </c>
      <c r="N41" s="34">
        <v>5.1229999999999998E-2</v>
      </c>
      <c r="O41" s="34">
        <v>5.738E-2</v>
      </c>
      <c r="P41" s="34">
        <v>4.9169999999999998E-2</v>
      </c>
      <c r="Q41" s="34">
        <v>5.738E-2</v>
      </c>
      <c r="R41" s="34">
        <v>7.8960000000000002E-2</v>
      </c>
      <c r="S41" s="34">
        <v>3.3090000000000001E-2</v>
      </c>
      <c r="T41" s="34">
        <v>5.7340000000000002E-2</v>
      </c>
      <c r="U41" s="34">
        <v>4.5159999999999999E-2</v>
      </c>
      <c r="V41" s="38">
        <v>5.2420000000000001E-2</v>
      </c>
      <c r="W41" s="34"/>
      <c r="X41" s="37">
        <v>3.7440000000000001E-2</v>
      </c>
      <c r="Y41" s="34">
        <v>9.0399999999999994E-2</v>
      </c>
      <c r="Z41" s="34">
        <v>7.4010000000000006E-2</v>
      </c>
      <c r="AA41" s="34">
        <v>3.8309999999999997E-2</v>
      </c>
      <c r="AB41" s="34">
        <v>4.8099999999999997E-2</v>
      </c>
      <c r="AC41" s="34">
        <v>0.31530000000000002</v>
      </c>
      <c r="AD41" s="34">
        <v>5.1290000000000002E-2</v>
      </c>
      <c r="AE41" s="34">
        <v>4.4069999999999998E-2</v>
      </c>
      <c r="AF41" s="34">
        <v>3.2539999999999999E-2</v>
      </c>
      <c r="AG41" s="38">
        <v>4.8509999999999998E-2</v>
      </c>
      <c r="AH41" s="37">
        <v>3.805E-2</v>
      </c>
      <c r="AI41" s="34">
        <v>6.5559999999999993E-2</v>
      </c>
      <c r="AJ41" s="34">
        <v>6.7669999999999994E-2</v>
      </c>
      <c r="AK41" s="34">
        <v>5.3269999999999998E-2</v>
      </c>
      <c r="AL41" s="34">
        <v>4.8550000000000003E-2</v>
      </c>
      <c r="AM41" s="34">
        <v>0.2445</v>
      </c>
      <c r="AN41" s="34">
        <v>5.2839999999999998E-2</v>
      </c>
      <c r="AO41" s="34">
        <v>5.8299999999999998E-2</v>
      </c>
      <c r="AP41" s="34">
        <v>2.7740000000000001E-2</v>
      </c>
      <c r="AQ41" s="38">
        <v>4.9979999999999997E-2</v>
      </c>
      <c r="AR41" s="34"/>
      <c r="AS41" s="37">
        <v>3.6499999999999998E-2</v>
      </c>
      <c r="AT41" s="34">
        <v>4.3860000000000003E-2</v>
      </c>
      <c r="AU41" s="34">
        <v>6.0100000000000001E-2</v>
      </c>
      <c r="AV41" s="34">
        <v>4.7620000000000003E-2</v>
      </c>
      <c r="AW41" s="34">
        <v>4.6039999999999998E-2</v>
      </c>
      <c r="AX41" s="38">
        <v>4.5350000000000001E-2</v>
      </c>
      <c r="AY41" s="37">
        <v>5.885E-2</v>
      </c>
      <c r="AZ41" s="34">
        <v>5.7290000000000001E-2</v>
      </c>
      <c r="BA41" s="34">
        <v>5.0119999999999998E-2</v>
      </c>
      <c r="BB41" s="34">
        <v>5.738E-2</v>
      </c>
      <c r="BC41" s="34">
        <v>5.9720000000000002E-2</v>
      </c>
      <c r="BD41" s="38">
        <v>4.3950000000000003E-2</v>
      </c>
    </row>
    <row r="42" spans="1:56" x14ac:dyDescent="0.25">
      <c r="A42" s="52">
        <v>44</v>
      </c>
      <c r="B42" s="53" t="s">
        <v>77</v>
      </c>
      <c r="C42" s="37">
        <v>1.8630000000000001E-2</v>
      </c>
      <c r="D42" s="34">
        <v>3.5560000000000001E-2</v>
      </c>
      <c r="E42" s="34">
        <v>9.1980000000000006E-2</v>
      </c>
      <c r="F42" s="34">
        <v>1.9E-2</v>
      </c>
      <c r="G42" s="34">
        <v>1.9619999999999999E-2</v>
      </c>
      <c r="H42" s="34">
        <v>3.0499999999999999E-2</v>
      </c>
      <c r="I42" s="34">
        <v>2.5239999999999999E-2</v>
      </c>
      <c r="J42" s="34">
        <v>3.2379999999999999E-2</v>
      </c>
      <c r="K42" s="34">
        <v>5.0590000000000003E-2</v>
      </c>
      <c r="L42" s="38">
        <v>3.381E-2</v>
      </c>
      <c r="M42" s="37">
        <v>2.9569999999999999E-2</v>
      </c>
      <c r="N42" s="34">
        <v>2.9090000000000001E-2</v>
      </c>
      <c r="O42" s="34">
        <v>9.6549999999999997E-2</v>
      </c>
      <c r="P42" s="34">
        <v>2.282E-2</v>
      </c>
      <c r="Q42" s="34">
        <v>3.6119999999999999E-2</v>
      </c>
      <c r="R42" s="34">
        <v>4.0099999999999997E-2</v>
      </c>
      <c r="S42" s="34">
        <v>4.4350000000000001E-2</v>
      </c>
      <c r="T42" s="34">
        <v>3.8809999999999997E-2</v>
      </c>
      <c r="U42" s="34">
        <v>4.9840000000000002E-2</v>
      </c>
      <c r="V42" s="38">
        <v>3.9870000000000003E-2</v>
      </c>
      <c r="W42" s="34"/>
      <c r="X42" s="37">
        <v>4.1079999999999998E-2</v>
      </c>
      <c r="Y42" s="34">
        <v>9.3299999999999994E-2</v>
      </c>
      <c r="Z42" s="34">
        <v>8.4250000000000005E-2</v>
      </c>
      <c r="AA42" s="34">
        <v>2.1659999999999999E-2</v>
      </c>
      <c r="AB42" s="34">
        <v>2.681E-2</v>
      </c>
      <c r="AC42" s="34">
        <v>0.17701</v>
      </c>
      <c r="AD42" s="34">
        <v>3.7850000000000002E-2</v>
      </c>
      <c r="AE42" s="34">
        <v>2.9430000000000001E-2</v>
      </c>
      <c r="AF42" s="34">
        <v>2.4209999999999999E-2</v>
      </c>
      <c r="AG42" s="38">
        <v>3.1329999999999997E-2</v>
      </c>
      <c r="AH42" s="37">
        <v>3.4009999999999999E-2</v>
      </c>
      <c r="AI42" s="34">
        <v>5.1049999999999998E-2</v>
      </c>
      <c r="AJ42" s="34">
        <v>9.7320000000000004E-2</v>
      </c>
      <c r="AK42" s="34">
        <v>3.8940000000000002E-2</v>
      </c>
      <c r="AL42" s="34">
        <v>4.5220000000000003E-2</v>
      </c>
      <c r="AM42" s="34">
        <v>0.16599</v>
      </c>
      <c r="AN42" s="34">
        <v>6.003E-2</v>
      </c>
      <c r="AO42" s="34">
        <v>3.9280000000000002E-2</v>
      </c>
      <c r="AP42" s="34">
        <v>3.0839999999999999E-2</v>
      </c>
      <c r="AQ42" s="38">
        <v>3.594E-2</v>
      </c>
      <c r="AR42" s="34"/>
      <c r="AS42" s="37">
        <v>2.7539999999999999E-2</v>
      </c>
      <c r="AT42" s="34">
        <v>4.7239999999999997E-2</v>
      </c>
      <c r="AU42" s="34">
        <v>7.3660000000000003E-2</v>
      </c>
      <c r="AV42" s="34">
        <v>1.9619999999999999E-2</v>
      </c>
      <c r="AW42" s="34">
        <v>2.4400000000000002E-2</v>
      </c>
      <c r="AX42" s="38">
        <v>3.7650000000000003E-2</v>
      </c>
      <c r="AY42" s="37">
        <v>3.671E-2</v>
      </c>
      <c r="AZ42" s="34">
        <v>5.9499999999999997E-2</v>
      </c>
      <c r="BA42" s="34">
        <v>9.69E-2</v>
      </c>
      <c r="BB42" s="34">
        <v>3.6119999999999999E-2</v>
      </c>
      <c r="BC42" s="34">
        <v>4.0629999999999999E-2</v>
      </c>
      <c r="BD42" s="38">
        <v>4.965E-2</v>
      </c>
    </row>
    <row r="43" spans="1:56" x14ac:dyDescent="0.25">
      <c r="A43" s="52">
        <v>46</v>
      </c>
      <c r="B43" s="53" t="s">
        <v>78</v>
      </c>
      <c r="C43" s="37">
        <v>9.1999999999999998E-3</v>
      </c>
      <c r="D43" s="34">
        <v>2.7E-2</v>
      </c>
      <c r="E43" s="34">
        <v>3.075E-2</v>
      </c>
      <c r="F43" s="34">
        <v>1.4250000000000001E-2</v>
      </c>
      <c r="G43" s="34">
        <v>1.634E-2</v>
      </c>
      <c r="H43" s="34">
        <v>2.469E-2</v>
      </c>
      <c r="I43" s="34">
        <v>9.8200000000000006E-3</v>
      </c>
      <c r="J43" s="34">
        <v>2.0910000000000002E-2</v>
      </c>
      <c r="K43" s="34">
        <v>4.8770000000000001E-2</v>
      </c>
      <c r="L43" s="38">
        <v>2.9440000000000001E-2</v>
      </c>
      <c r="M43" s="37">
        <v>4.9529999999999998E-2</v>
      </c>
      <c r="N43" s="34">
        <v>3.5090000000000003E-2</v>
      </c>
      <c r="O43" s="34">
        <v>6.2140000000000001E-2</v>
      </c>
      <c r="P43" s="34">
        <v>3.8530000000000002E-2</v>
      </c>
      <c r="Q43" s="34">
        <v>6.4250000000000002E-2</v>
      </c>
      <c r="R43" s="34">
        <v>3.8240000000000003E-2</v>
      </c>
      <c r="S43" s="34">
        <v>4.487E-2</v>
      </c>
      <c r="T43" s="34">
        <v>5.5140000000000002E-2</v>
      </c>
      <c r="U43" s="34">
        <v>2.3369999999999998E-2</v>
      </c>
      <c r="V43" s="38">
        <v>4.4429999999999997E-2</v>
      </c>
      <c r="W43" s="34"/>
      <c r="X43" s="37">
        <v>3.524E-2</v>
      </c>
      <c r="Y43" s="34">
        <v>7.5950000000000004E-2</v>
      </c>
      <c r="Z43" s="34">
        <v>5.459E-2</v>
      </c>
      <c r="AA43" s="34">
        <v>1.6080000000000001E-2</v>
      </c>
      <c r="AB43" s="34">
        <v>1.6E-2</v>
      </c>
      <c r="AC43" s="34">
        <v>0.40049000000000001</v>
      </c>
      <c r="AD43" s="34">
        <v>1.7409999999999998E-2</v>
      </c>
      <c r="AE43" s="34">
        <v>1.3339999999999999E-2</v>
      </c>
      <c r="AF43" s="34">
        <v>3.0249999999999999E-2</v>
      </c>
      <c r="AG43" s="38">
        <v>2.7019999999999999E-2</v>
      </c>
      <c r="AH43" s="37">
        <v>3.0099999999999998E-2</v>
      </c>
      <c r="AI43" s="34">
        <v>4.2630000000000001E-2</v>
      </c>
      <c r="AJ43" s="34">
        <v>6.1339999999999999E-2</v>
      </c>
      <c r="AK43" s="34">
        <v>5.2850000000000001E-2</v>
      </c>
      <c r="AL43" s="34">
        <v>3.9800000000000002E-2</v>
      </c>
      <c r="AM43" s="34">
        <v>0.29742000000000002</v>
      </c>
      <c r="AN43" s="34">
        <v>4.734E-2</v>
      </c>
      <c r="AO43" s="34">
        <v>5.7639999999999997E-2</v>
      </c>
      <c r="AP43" s="34">
        <v>2.8330000000000001E-2</v>
      </c>
      <c r="AQ43" s="38">
        <v>3.424E-2</v>
      </c>
      <c r="AR43" s="34"/>
      <c r="AS43" s="37">
        <v>2.06E-2</v>
      </c>
      <c r="AT43" s="34">
        <v>1.5599999999999999E-2</v>
      </c>
      <c r="AU43" s="34">
        <v>3.4389999999999997E-2</v>
      </c>
      <c r="AV43" s="34">
        <v>1.634E-2</v>
      </c>
      <c r="AW43" s="34">
        <v>1.694E-2</v>
      </c>
      <c r="AX43" s="38">
        <v>2.248E-2</v>
      </c>
      <c r="AY43" s="37">
        <v>3.4110000000000001E-2</v>
      </c>
      <c r="AZ43" s="34">
        <v>4.0570000000000002E-2</v>
      </c>
      <c r="BA43" s="34">
        <v>3.5130000000000002E-2</v>
      </c>
      <c r="BB43" s="34">
        <v>6.4250000000000002E-2</v>
      </c>
      <c r="BC43" s="34">
        <v>4.9889999999999997E-2</v>
      </c>
      <c r="BD43" s="38">
        <v>3.058E-2</v>
      </c>
    </row>
    <row r="44" spans="1:56" x14ac:dyDescent="0.25">
      <c r="A44" s="52">
        <v>48</v>
      </c>
      <c r="B44" s="53" t="s">
        <v>79</v>
      </c>
      <c r="C44" s="37">
        <v>1.738E-2</v>
      </c>
      <c r="D44" s="34">
        <v>3.2689999999999997E-2</v>
      </c>
      <c r="E44" s="34">
        <v>4.9709999999999997E-2</v>
      </c>
      <c r="F44" s="34">
        <v>7.6800000000000002E-3</v>
      </c>
      <c r="G44" s="34">
        <v>1.745E-2</v>
      </c>
      <c r="H44" s="34">
        <v>3.3279999999999997E-2</v>
      </c>
      <c r="I44" s="34">
        <v>1.4959999999999999E-2</v>
      </c>
      <c r="J44" s="34">
        <v>2.579E-2</v>
      </c>
      <c r="K44" s="34">
        <v>6.8290000000000003E-2</v>
      </c>
      <c r="L44" s="38">
        <v>2.955E-2</v>
      </c>
      <c r="M44" s="37">
        <v>6.1190000000000001E-2</v>
      </c>
      <c r="N44" s="34">
        <v>3.082E-2</v>
      </c>
      <c r="O44" s="34">
        <v>0.13364999999999999</v>
      </c>
      <c r="P44" s="34">
        <v>2.419E-2</v>
      </c>
      <c r="Q44" s="34">
        <v>7.2389999999999996E-2</v>
      </c>
      <c r="R44" s="34">
        <v>3.7490000000000002E-2</v>
      </c>
      <c r="S44" s="34">
        <v>7.1040000000000006E-2</v>
      </c>
      <c r="T44" s="34">
        <v>5.7340000000000002E-2</v>
      </c>
      <c r="U44" s="34">
        <v>5.672E-2</v>
      </c>
      <c r="V44" s="38">
        <v>5.8369999999999998E-2</v>
      </c>
      <c r="W44" s="34"/>
      <c r="X44" s="37">
        <v>5.151E-2</v>
      </c>
      <c r="Y44" s="34">
        <v>0.10055</v>
      </c>
      <c r="Z44" s="34">
        <v>6.2810000000000005E-2</v>
      </c>
      <c r="AA44" s="34">
        <v>2.3040000000000001E-2</v>
      </c>
      <c r="AB44" s="34">
        <v>1.932E-2</v>
      </c>
      <c r="AC44" s="34">
        <v>0.25301000000000001</v>
      </c>
      <c r="AD44" s="34">
        <v>1.7010000000000001E-2</v>
      </c>
      <c r="AE44" s="34">
        <v>1.558E-2</v>
      </c>
      <c r="AF44" s="34">
        <v>4.4130000000000003E-2</v>
      </c>
      <c r="AG44" s="38">
        <v>2.538E-2</v>
      </c>
      <c r="AH44" s="37">
        <v>3.3579999999999999E-2</v>
      </c>
      <c r="AI44" s="34">
        <v>4.3279999999999999E-2</v>
      </c>
      <c r="AJ44" s="34">
        <v>0.10118000000000001</v>
      </c>
      <c r="AK44" s="34">
        <v>6.3930000000000001E-2</v>
      </c>
      <c r="AL44" s="34">
        <v>4.9739999999999999E-2</v>
      </c>
      <c r="AM44" s="34">
        <v>0.22831000000000001</v>
      </c>
      <c r="AN44" s="34">
        <v>7.2720000000000007E-2</v>
      </c>
      <c r="AO44" s="34">
        <v>7.4380000000000002E-2</v>
      </c>
      <c r="AP44" s="34">
        <v>8.8469999999999993E-2</v>
      </c>
      <c r="AQ44" s="38">
        <v>5.3220000000000003E-2</v>
      </c>
      <c r="AR44" s="34"/>
      <c r="AS44" s="37">
        <v>3.243E-2</v>
      </c>
      <c r="AT44" s="34">
        <v>4.2540000000000001E-2</v>
      </c>
      <c r="AU44" s="34">
        <v>5.9630000000000002E-2</v>
      </c>
      <c r="AV44" s="34">
        <v>1.745E-2</v>
      </c>
      <c r="AW44" s="34">
        <v>1.5640000000000001E-2</v>
      </c>
      <c r="AX44" s="38">
        <v>2.4119999999999999E-2</v>
      </c>
      <c r="AY44" s="37">
        <v>4.3159999999999997E-2</v>
      </c>
      <c r="AZ44" s="34">
        <v>6.1120000000000001E-2</v>
      </c>
      <c r="BA44" s="34">
        <v>9.4159999999999994E-2</v>
      </c>
      <c r="BB44" s="34">
        <v>7.2389999999999996E-2</v>
      </c>
      <c r="BC44" s="34">
        <v>5.8529999999999999E-2</v>
      </c>
      <c r="BD44" s="38">
        <v>5.5120000000000002E-2</v>
      </c>
    </row>
    <row r="45" spans="1:56" x14ac:dyDescent="0.25">
      <c r="A45" s="52">
        <v>50</v>
      </c>
      <c r="B45" s="53" t="s">
        <v>80</v>
      </c>
      <c r="C45" s="37">
        <v>6.4089999999999994E-2</v>
      </c>
      <c r="D45" s="34">
        <v>3.2750000000000001E-2</v>
      </c>
      <c r="E45" s="34">
        <v>7.4359999999999996E-2</v>
      </c>
      <c r="F45" s="34">
        <v>2.656E-2</v>
      </c>
      <c r="G45" s="34">
        <v>3.3110000000000001E-2</v>
      </c>
      <c r="H45" s="34">
        <v>4.4920000000000002E-2</v>
      </c>
      <c r="I45" s="34">
        <v>4.7699999999999999E-2</v>
      </c>
      <c r="J45" s="34">
        <v>4.9059999999999999E-2</v>
      </c>
      <c r="K45" s="34">
        <v>4.7739999999999998E-2</v>
      </c>
      <c r="L45" s="38">
        <v>3.7560000000000003E-2</v>
      </c>
      <c r="M45" s="37">
        <v>4.2070000000000003E-2</v>
      </c>
      <c r="N45" s="34">
        <v>3.8350000000000002E-2</v>
      </c>
      <c r="O45" s="34">
        <v>4.9700000000000001E-2</v>
      </c>
      <c r="P45" s="34">
        <v>2.921E-2</v>
      </c>
      <c r="Q45" s="34">
        <v>1.9939999999999999E-2</v>
      </c>
      <c r="R45" s="34">
        <v>5.015E-2</v>
      </c>
      <c r="S45" s="34">
        <v>5.0729999999999997E-2</v>
      </c>
      <c r="T45" s="34">
        <v>2.479E-2</v>
      </c>
      <c r="U45" s="34">
        <v>5.1060000000000001E-2</v>
      </c>
      <c r="V45" s="38">
        <v>3.8989999999999997E-2</v>
      </c>
      <c r="W45" s="34"/>
      <c r="X45" s="37">
        <v>5.3629999999999997E-2</v>
      </c>
      <c r="Y45" s="34">
        <v>6.4600000000000005E-2</v>
      </c>
      <c r="Z45" s="34">
        <v>6.2579999999999997E-2</v>
      </c>
      <c r="AA45" s="34">
        <v>2.6450000000000001E-2</v>
      </c>
      <c r="AB45" s="34">
        <v>2.758E-2</v>
      </c>
      <c r="AC45" s="34">
        <v>0.10326</v>
      </c>
      <c r="AD45" s="34">
        <v>4.3180000000000003E-2</v>
      </c>
      <c r="AE45" s="34">
        <v>4.4909999999999999E-2</v>
      </c>
      <c r="AF45" s="34">
        <v>2.0590000000000001E-2</v>
      </c>
      <c r="AG45" s="38">
        <v>3.1850000000000003E-2</v>
      </c>
      <c r="AH45" s="37">
        <v>3.7699999999999997E-2</v>
      </c>
      <c r="AI45" s="34">
        <v>4.1489999999999999E-2</v>
      </c>
      <c r="AJ45" s="34">
        <v>6.7739999999999995E-2</v>
      </c>
      <c r="AK45" s="34">
        <v>3.2579999999999998E-2</v>
      </c>
      <c r="AL45" s="34">
        <v>3.4669999999999999E-2</v>
      </c>
      <c r="AM45" s="34">
        <v>8.8599999999999998E-2</v>
      </c>
      <c r="AN45" s="34">
        <v>5.9089999999999997E-2</v>
      </c>
      <c r="AO45" s="34">
        <v>1.7819999999999999E-2</v>
      </c>
      <c r="AP45" s="34">
        <v>1.7610000000000001E-2</v>
      </c>
      <c r="AQ45" s="38">
        <v>2.9590000000000002E-2</v>
      </c>
      <c r="AR45" s="34"/>
      <c r="AS45" s="37">
        <v>4.036E-2</v>
      </c>
      <c r="AT45" s="34">
        <v>6.5409999999999996E-2</v>
      </c>
      <c r="AU45" s="34">
        <v>6.5299999999999997E-2</v>
      </c>
      <c r="AV45" s="34">
        <v>3.3110000000000001E-2</v>
      </c>
      <c r="AW45" s="34">
        <v>2.7720000000000002E-2</v>
      </c>
      <c r="AX45" s="38">
        <v>5.4280000000000002E-2</v>
      </c>
      <c r="AY45" s="37">
        <v>3.9039999999999998E-2</v>
      </c>
      <c r="AZ45" s="34">
        <v>3.712E-2</v>
      </c>
      <c r="BA45" s="34">
        <v>7.5829999999999995E-2</v>
      </c>
      <c r="BB45" s="34">
        <v>1.9939999999999999E-2</v>
      </c>
      <c r="BC45" s="34">
        <v>2.196E-2</v>
      </c>
      <c r="BD45" s="38">
        <v>4.6769999999999999E-2</v>
      </c>
    </row>
    <row r="46" spans="1:56" x14ac:dyDescent="0.25">
      <c r="A46" s="52">
        <v>62</v>
      </c>
      <c r="B46" s="53" t="s">
        <v>81</v>
      </c>
      <c r="C46" s="37">
        <v>0.10508000000000001</v>
      </c>
      <c r="D46" s="34">
        <v>7.2099999999999997E-2</v>
      </c>
      <c r="E46" s="34">
        <v>0.10578</v>
      </c>
      <c r="F46" s="34">
        <v>2.724E-2</v>
      </c>
      <c r="G46" s="34">
        <v>7.7109999999999998E-2</v>
      </c>
      <c r="H46" s="34">
        <v>6.9709999999999994E-2</v>
      </c>
      <c r="I46" s="34">
        <v>0.11271</v>
      </c>
      <c r="J46" s="34">
        <v>6.9260000000000002E-2</v>
      </c>
      <c r="K46" s="34">
        <v>8.8059999999999999E-2</v>
      </c>
      <c r="L46" s="38">
        <v>7.3810000000000001E-2</v>
      </c>
      <c r="M46" s="37">
        <v>9.1679999999999998E-2</v>
      </c>
      <c r="N46" s="34">
        <v>4.5510000000000002E-2</v>
      </c>
      <c r="O46" s="34">
        <v>0.12956000000000001</v>
      </c>
      <c r="P46" s="34">
        <v>3.5749999999999997E-2</v>
      </c>
      <c r="Q46" s="34">
        <v>0.10138</v>
      </c>
      <c r="R46" s="34">
        <v>0.12631000000000001</v>
      </c>
      <c r="S46" s="34">
        <v>0.15468000000000001</v>
      </c>
      <c r="T46" s="34">
        <v>0.10081</v>
      </c>
      <c r="U46" s="34">
        <v>0.10228</v>
      </c>
      <c r="V46" s="38">
        <v>7.7310000000000004E-2</v>
      </c>
      <c r="W46" s="34"/>
      <c r="X46" s="37">
        <v>0.10186000000000001</v>
      </c>
      <c r="Y46" s="34">
        <v>0.14813999999999999</v>
      </c>
      <c r="Z46" s="34">
        <v>0.13630999999999999</v>
      </c>
      <c r="AA46" s="34">
        <v>0.11228</v>
      </c>
      <c r="AB46" s="34">
        <v>9.3149999999999997E-2</v>
      </c>
      <c r="AC46" s="34">
        <v>0.16889000000000001</v>
      </c>
      <c r="AD46" s="34">
        <v>6.8059999999999996E-2</v>
      </c>
      <c r="AE46" s="34">
        <v>7.8130000000000005E-2</v>
      </c>
      <c r="AF46" s="34">
        <v>8.5269999999999999E-2</v>
      </c>
      <c r="AG46" s="38">
        <v>7.7299999999999994E-2</v>
      </c>
      <c r="AH46" s="37">
        <v>8.2250000000000004E-2</v>
      </c>
      <c r="AI46" s="34">
        <v>6.0679999999999998E-2</v>
      </c>
      <c r="AJ46" s="34">
        <v>0.18668000000000001</v>
      </c>
      <c r="AK46" s="34">
        <v>0.10899</v>
      </c>
      <c r="AL46" s="34">
        <v>9.2520000000000005E-2</v>
      </c>
      <c r="AM46" s="34">
        <v>0.22689999999999999</v>
      </c>
      <c r="AN46" s="34">
        <v>0.13938</v>
      </c>
      <c r="AO46" s="34">
        <v>0.12798000000000001</v>
      </c>
      <c r="AP46" s="34">
        <v>0.1038</v>
      </c>
      <c r="AQ46" s="38">
        <v>0.10072</v>
      </c>
      <c r="AR46" s="34"/>
      <c r="AS46" s="37">
        <v>9.0149999999999994E-2</v>
      </c>
      <c r="AT46" s="34">
        <v>0.11602999999999999</v>
      </c>
      <c r="AU46" s="34">
        <v>0.13063</v>
      </c>
      <c r="AV46" s="34">
        <v>7.7109999999999998E-2</v>
      </c>
      <c r="AW46" s="34">
        <v>7.6399999999999996E-2</v>
      </c>
      <c r="AX46" s="38">
        <v>8.7970000000000007E-2</v>
      </c>
      <c r="AY46" s="37">
        <v>9.7640000000000005E-2</v>
      </c>
      <c r="AZ46" s="34">
        <v>0.10382</v>
      </c>
      <c r="BA46" s="34">
        <v>0.17752999999999999</v>
      </c>
      <c r="BB46" s="34">
        <v>0.10138</v>
      </c>
      <c r="BC46" s="34">
        <v>9.7369999999999998E-2</v>
      </c>
      <c r="BD46" s="38">
        <v>0.10924</v>
      </c>
    </row>
    <row r="47" spans="1:56" x14ac:dyDescent="0.25">
      <c r="A47" s="52">
        <v>64</v>
      </c>
      <c r="B47" s="53" t="s">
        <v>82</v>
      </c>
      <c r="C47" s="37">
        <v>6.3210000000000002E-2</v>
      </c>
      <c r="D47" s="34">
        <v>5.1150000000000001E-2</v>
      </c>
      <c r="E47" s="34">
        <v>8.8090000000000002E-2</v>
      </c>
      <c r="F47" s="34">
        <v>3.7539999999999997E-2</v>
      </c>
      <c r="G47" s="34">
        <v>6.7599999999999993E-2</v>
      </c>
      <c r="H47" s="34">
        <v>8.7720000000000006E-2</v>
      </c>
      <c r="I47" s="34">
        <v>7.0720000000000005E-2</v>
      </c>
      <c r="J47" s="34">
        <v>8.5779999999999995E-2</v>
      </c>
      <c r="K47" s="34">
        <v>8.5599999999999996E-2</v>
      </c>
      <c r="L47" s="38">
        <v>4.7750000000000001E-2</v>
      </c>
      <c r="M47" s="37">
        <v>8.0810000000000007E-2</v>
      </c>
      <c r="N47" s="34">
        <v>4.861E-2</v>
      </c>
      <c r="O47" s="34">
        <v>0.11598</v>
      </c>
      <c r="P47" s="34">
        <v>6.08E-2</v>
      </c>
      <c r="Q47" s="34">
        <v>0.13259000000000001</v>
      </c>
      <c r="R47" s="34">
        <v>8.0390000000000003E-2</v>
      </c>
      <c r="S47" s="34">
        <v>0.1017</v>
      </c>
      <c r="T47" s="34">
        <v>8.3519999999999997E-2</v>
      </c>
      <c r="U47" s="34">
        <v>7.5370000000000006E-2</v>
      </c>
      <c r="V47" s="38">
        <v>9.5140000000000002E-2</v>
      </c>
      <c r="W47" s="34"/>
      <c r="X47" s="37">
        <v>9.264E-2</v>
      </c>
      <c r="Y47" s="34">
        <v>0.12817000000000001</v>
      </c>
      <c r="Z47" s="34">
        <v>8.6529999999999996E-2</v>
      </c>
      <c r="AA47" s="34">
        <v>0.10012</v>
      </c>
      <c r="AB47" s="34">
        <v>6.565E-2</v>
      </c>
      <c r="AC47" s="34">
        <v>7.5730000000000006E-2</v>
      </c>
      <c r="AD47" s="34">
        <v>3.3050000000000003E-2</v>
      </c>
      <c r="AE47" s="34">
        <v>6.0569999999999999E-2</v>
      </c>
      <c r="AF47" s="34">
        <v>8.4309999999999996E-2</v>
      </c>
      <c r="AG47" s="38">
        <v>5.7770000000000002E-2</v>
      </c>
      <c r="AH47" s="37">
        <v>6.6470000000000001E-2</v>
      </c>
      <c r="AI47" s="34">
        <v>4.5879999999999997E-2</v>
      </c>
      <c r="AJ47" s="34">
        <v>7.5359999999999996E-2</v>
      </c>
      <c r="AK47" s="34">
        <v>0.12667999999999999</v>
      </c>
      <c r="AL47" s="34">
        <v>0.10623</v>
      </c>
      <c r="AM47" s="34">
        <v>0.13815</v>
      </c>
      <c r="AN47" s="34">
        <v>7.0099999999999996E-2</v>
      </c>
      <c r="AO47" s="34">
        <v>0.13177</v>
      </c>
      <c r="AP47" s="34">
        <v>9.2020000000000005E-2</v>
      </c>
      <c r="AQ47" s="38">
        <v>9.8710000000000006E-2</v>
      </c>
      <c r="AR47" s="34"/>
      <c r="AS47" s="37">
        <v>6.216E-2</v>
      </c>
      <c r="AT47" s="34">
        <v>8.6389999999999995E-2</v>
      </c>
      <c r="AU47" s="34">
        <v>8.2000000000000003E-2</v>
      </c>
      <c r="AV47" s="34">
        <v>6.7599999999999993E-2</v>
      </c>
      <c r="AW47" s="34">
        <v>4.1399999999999999E-2</v>
      </c>
      <c r="AX47" s="38">
        <v>5.9040000000000002E-2</v>
      </c>
      <c r="AY47" s="37">
        <v>7.8350000000000003E-2</v>
      </c>
      <c r="AZ47" s="34">
        <v>9.4170000000000004E-2</v>
      </c>
      <c r="BA47" s="34">
        <v>9.4229999999999994E-2</v>
      </c>
      <c r="BB47" s="34">
        <v>0.13259000000000001</v>
      </c>
      <c r="BC47" s="34">
        <v>0.10269</v>
      </c>
      <c r="BD47" s="38">
        <v>9.9379999999999996E-2</v>
      </c>
    </row>
    <row r="48" spans="1:56" x14ac:dyDescent="0.25">
      <c r="A48" s="52">
        <v>66</v>
      </c>
      <c r="B48" s="53" t="s">
        <v>83</v>
      </c>
      <c r="C48" s="37">
        <v>0.11723</v>
      </c>
      <c r="D48" s="34">
        <v>0.1424</v>
      </c>
      <c r="E48" s="34">
        <v>0.13918</v>
      </c>
      <c r="F48" s="34">
        <v>6.8900000000000003E-2</v>
      </c>
      <c r="G48" s="34">
        <v>0.12528</v>
      </c>
      <c r="H48" s="34">
        <v>0.10102</v>
      </c>
      <c r="I48" s="34">
        <v>9.1079999999999994E-2</v>
      </c>
      <c r="J48" s="34">
        <v>0.16535</v>
      </c>
      <c r="K48" s="34">
        <v>9.171E-2</v>
      </c>
      <c r="L48" s="38">
        <v>9.8269999999999996E-2</v>
      </c>
      <c r="M48" s="37">
        <v>9.5070000000000002E-2</v>
      </c>
      <c r="N48" s="34">
        <v>8.4220000000000003E-2</v>
      </c>
      <c r="O48" s="34">
        <v>9.2340000000000005E-2</v>
      </c>
      <c r="P48" s="34">
        <v>6.0330000000000002E-2</v>
      </c>
      <c r="Q48" s="34">
        <v>0.13929</v>
      </c>
      <c r="R48" s="34">
        <v>8.6300000000000002E-2</v>
      </c>
      <c r="S48" s="34">
        <v>7.3620000000000005E-2</v>
      </c>
      <c r="T48" s="34">
        <v>0.11321000000000001</v>
      </c>
      <c r="U48" s="34">
        <v>6.7290000000000003E-2</v>
      </c>
      <c r="V48" s="38">
        <v>9.6000000000000002E-2</v>
      </c>
      <c r="W48" s="34"/>
      <c r="X48" s="37">
        <v>0.17102000000000001</v>
      </c>
      <c r="Y48" s="34">
        <v>0.13708999999999999</v>
      </c>
      <c r="Z48" s="34">
        <v>0.10977000000000001</v>
      </c>
      <c r="AA48" s="34">
        <v>0.12881999999999999</v>
      </c>
      <c r="AB48" s="34">
        <v>0.10935</v>
      </c>
      <c r="AC48" s="34">
        <v>6.7040000000000002E-2</v>
      </c>
      <c r="AD48" s="34">
        <v>5.1900000000000002E-2</v>
      </c>
      <c r="AE48" s="34">
        <v>0.15876000000000001</v>
      </c>
      <c r="AF48" s="34">
        <v>8.7099999999999997E-2</v>
      </c>
      <c r="AG48" s="38">
        <v>9.1509999999999994E-2</v>
      </c>
      <c r="AH48" s="37">
        <v>7.6039999999999996E-2</v>
      </c>
      <c r="AI48" s="34">
        <v>6.6409999999999997E-2</v>
      </c>
      <c r="AJ48" s="34">
        <v>4.9829999999999999E-2</v>
      </c>
      <c r="AK48" s="34">
        <v>9.6970000000000001E-2</v>
      </c>
      <c r="AL48" s="34">
        <v>0.14047000000000001</v>
      </c>
      <c r="AM48" s="34">
        <v>4.4749999999999998E-2</v>
      </c>
      <c r="AN48" s="34">
        <v>2.3900000000000001E-2</v>
      </c>
      <c r="AO48" s="34">
        <v>0.11210000000000001</v>
      </c>
      <c r="AP48" s="34">
        <v>7.9729999999999995E-2</v>
      </c>
      <c r="AQ48" s="38">
        <v>9.5939999999999998E-2</v>
      </c>
      <c r="AR48" s="34"/>
      <c r="AS48" s="37">
        <v>0.12042</v>
      </c>
      <c r="AT48" s="34">
        <v>0.16611000000000001</v>
      </c>
      <c r="AU48" s="34">
        <v>0.11755</v>
      </c>
      <c r="AV48" s="34">
        <v>0.12528</v>
      </c>
      <c r="AW48" s="34">
        <v>7.4969999999999995E-2</v>
      </c>
      <c r="AX48" s="38">
        <v>0.10732999999999999</v>
      </c>
      <c r="AY48" s="37">
        <v>7.9119999999999996E-2</v>
      </c>
      <c r="AZ48" s="34">
        <v>9.6149999999999999E-2</v>
      </c>
      <c r="BA48" s="34">
        <v>4.9250000000000002E-2</v>
      </c>
      <c r="BB48" s="34">
        <v>0.13929</v>
      </c>
      <c r="BC48" s="34">
        <v>6.9690000000000002E-2</v>
      </c>
      <c r="BD48" s="38">
        <v>8.9440000000000006E-2</v>
      </c>
    </row>
    <row r="49" spans="1:56" x14ac:dyDescent="0.25">
      <c r="A49" s="52">
        <v>68</v>
      </c>
      <c r="B49" s="53" t="s">
        <v>84</v>
      </c>
      <c r="C49" s="37">
        <v>0.13961999999999999</v>
      </c>
      <c r="D49" s="34">
        <v>8.9410000000000003E-2</v>
      </c>
      <c r="E49" s="34">
        <v>0.14057</v>
      </c>
      <c r="F49" s="34">
        <v>5.0959999999999998E-2</v>
      </c>
      <c r="G49" s="34">
        <v>9.5600000000000004E-2</v>
      </c>
      <c r="H49" s="34">
        <v>7.7939999999999995E-2</v>
      </c>
      <c r="I49" s="34">
        <v>0.1384</v>
      </c>
      <c r="J49" s="34">
        <v>0.1111</v>
      </c>
      <c r="K49" s="34">
        <v>8.09E-2</v>
      </c>
      <c r="L49" s="38">
        <v>9.6360000000000001E-2</v>
      </c>
      <c r="M49" s="37">
        <v>0.10521999999999999</v>
      </c>
      <c r="N49" s="34">
        <v>6.6070000000000004E-2</v>
      </c>
      <c r="O49" s="34">
        <v>6.318E-2</v>
      </c>
      <c r="P49" s="34">
        <v>6.3740000000000005E-2</v>
      </c>
      <c r="Q49" s="34">
        <v>7.5319999999999998E-2</v>
      </c>
      <c r="R49" s="34">
        <v>8.9840000000000003E-2</v>
      </c>
      <c r="S49" s="34">
        <v>0.10831</v>
      </c>
      <c r="T49" s="34">
        <v>6.5409999999999996E-2</v>
      </c>
      <c r="U49" s="34">
        <v>9.0829999999999994E-2</v>
      </c>
      <c r="V49" s="38">
        <v>7.0139999999999994E-2</v>
      </c>
      <c r="W49" s="34"/>
      <c r="X49" s="37">
        <v>0.1091</v>
      </c>
      <c r="Y49" s="34">
        <v>0.11537</v>
      </c>
      <c r="Z49" s="34">
        <v>0.13222999999999999</v>
      </c>
      <c r="AA49" s="34">
        <v>0.12655</v>
      </c>
      <c r="AB49" s="34">
        <v>8.1409999999999996E-2</v>
      </c>
      <c r="AC49" s="34">
        <v>0.12645000000000001</v>
      </c>
      <c r="AD49" s="34">
        <v>9.7799999999999998E-2</v>
      </c>
      <c r="AE49" s="34">
        <v>0.11025</v>
      </c>
      <c r="AF49" s="34">
        <v>6.5490000000000007E-2</v>
      </c>
      <c r="AG49" s="38">
        <v>9.0260000000000007E-2</v>
      </c>
      <c r="AH49" s="37">
        <v>0.11296</v>
      </c>
      <c r="AI49" s="34">
        <v>5.3699999999999998E-2</v>
      </c>
      <c r="AJ49" s="34">
        <v>0.10684</v>
      </c>
      <c r="AK49" s="34">
        <v>0.11046</v>
      </c>
      <c r="AL49" s="34">
        <v>9.2420000000000002E-2</v>
      </c>
      <c r="AM49" s="34">
        <v>6.7140000000000005E-2</v>
      </c>
      <c r="AN49" s="34">
        <v>0.10821</v>
      </c>
      <c r="AO49" s="34">
        <v>7.2859999999999994E-2</v>
      </c>
      <c r="AP49" s="34">
        <v>5.4140000000000001E-2</v>
      </c>
      <c r="AQ49" s="38">
        <v>7.8409999999999994E-2</v>
      </c>
      <c r="AR49" s="34"/>
      <c r="AS49" s="37">
        <v>9.8519999999999996E-2</v>
      </c>
      <c r="AT49" s="34">
        <v>0.12182</v>
      </c>
      <c r="AU49" s="34">
        <v>0.13388</v>
      </c>
      <c r="AV49" s="34">
        <v>9.5600000000000004E-2</v>
      </c>
      <c r="AW49" s="34">
        <v>7.3870000000000005E-2</v>
      </c>
      <c r="AX49" s="38">
        <v>9.6699999999999994E-2</v>
      </c>
      <c r="AY49" s="37">
        <v>0.10353999999999999</v>
      </c>
      <c r="AZ49" s="34">
        <v>7.3349999999999999E-2</v>
      </c>
      <c r="BA49" s="34">
        <v>0.10156</v>
      </c>
      <c r="BB49" s="34">
        <v>7.5319999999999998E-2</v>
      </c>
      <c r="BC49" s="34">
        <v>6.6570000000000004E-2</v>
      </c>
      <c r="BD49" s="38">
        <v>8.9039999999999994E-2</v>
      </c>
    </row>
    <row r="50" spans="1:56" x14ac:dyDescent="0.25">
      <c r="A50" s="52">
        <v>82</v>
      </c>
      <c r="B50" s="53" t="s">
        <v>85</v>
      </c>
      <c r="C50" s="37">
        <v>5.2109999999999997E-2</v>
      </c>
      <c r="D50" s="34">
        <v>4.0309999999999999E-2</v>
      </c>
      <c r="E50" s="34">
        <v>5.6329999999999998E-2</v>
      </c>
      <c r="F50" s="34">
        <v>7.8740000000000004E-2</v>
      </c>
      <c r="G50" s="34">
        <v>5.4989999999999997E-2</v>
      </c>
      <c r="H50" s="34">
        <v>4.3650000000000001E-2</v>
      </c>
      <c r="I50" s="34">
        <v>4.027E-2</v>
      </c>
      <c r="J50" s="34">
        <v>7.1929999999999994E-2</v>
      </c>
      <c r="K50" s="34">
        <v>3.5099999999999999E-2</v>
      </c>
      <c r="L50" s="38">
        <v>6.7799999999999999E-2</v>
      </c>
      <c r="M50" s="37">
        <v>5.0700000000000002E-2</v>
      </c>
      <c r="N50" s="34">
        <v>2.1680000000000001E-2</v>
      </c>
      <c r="O50" s="34">
        <v>4.3220000000000001E-2</v>
      </c>
      <c r="P50" s="34">
        <v>6.9000000000000006E-2</v>
      </c>
      <c r="Q50" s="34">
        <v>4.829E-2</v>
      </c>
      <c r="R50" s="34">
        <v>4.8509999999999998E-2</v>
      </c>
      <c r="S50" s="34">
        <v>2.214E-2</v>
      </c>
      <c r="T50" s="34">
        <v>5.8029999999999998E-2</v>
      </c>
      <c r="U50" s="34">
        <v>2.4989999999999998E-2</v>
      </c>
      <c r="V50" s="38">
        <v>3.5150000000000001E-2</v>
      </c>
      <c r="W50" s="34"/>
      <c r="X50" s="37">
        <v>8.0759999999999998E-2</v>
      </c>
      <c r="Y50" s="34">
        <v>5.9299999999999999E-2</v>
      </c>
      <c r="Z50" s="34">
        <v>6.0179999999999997E-2</v>
      </c>
      <c r="AA50" s="34">
        <v>5.0680000000000003E-2</v>
      </c>
      <c r="AB50" s="34">
        <v>5.4339999999999999E-2</v>
      </c>
      <c r="AC50" s="34">
        <v>0.1055</v>
      </c>
      <c r="AD50" s="34">
        <v>3.1300000000000001E-2</v>
      </c>
      <c r="AE50" s="34">
        <v>5.561E-2</v>
      </c>
      <c r="AF50" s="34">
        <v>4.2750000000000003E-2</v>
      </c>
      <c r="AG50" s="38">
        <v>4.4499999999999998E-2</v>
      </c>
      <c r="AH50" s="37">
        <v>2.8000000000000001E-2</v>
      </c>
      <c r="AI50" s="34">
        <v>6.5170000000000006E-2</v>
      </c>
      <c r="AJ50" s="34">
        <v>3.6450000000000003E-2</v>
      </c>
      <c r="AK50" s="34">
        <v>5.2560000000000003E-2</v>
      </c>
      <c r="AL50" s="34">
        <v>4.87E-2</v>
      </c>
      <c r="AM50" s="34">
        <v>9.7390000000000004E-2</v>
      </c>
      <c r="AN50" s="34">
        <v>2.0910000000000002E-2</v>
      </c>
      <c r="AO50" s="34">
        <v>4.0129999999999999E-2</v>
      </c>
      <c r="AP50" s="34">
        <v>1.7149999999999999E-2</v>
      </c>
      <c r="AQ50" s="38">
        <v>2.3179999999999999E-2</v>
      </c>
      <c r="AR50" s="34"/>
      <c r="AS50" s="37">
        <v>4.8250000000000001E-2</v>
      </c>
      <c r="AT50" s="34">
        <v>6.2420000000000003E-2</v>
      </c>
      <c r="AU50" s="34">
        <v>5.3999999999999999E-2</v>
      </c>
      <c r="AV50" s="34">
        <v>5.4989999999999997E-2</v>
      </c>
      <c r="AW50" s="34">
        <v>5.0840000000000003E-2</v>
      </c>
      <c r="AX50" s="38">
        <v>7.2510000000000005E-2</v>
      </c>
      <c r="AY50" s="37">
        <v>3.8440000000000002E-2</v>
      </c>
      <c r="AZ50" s="34">
        <v>3.4160000000000003E-2</v>
      </c>
      <c r="BA50" s="34">
        <v>2.2550000000000001E-2</v>
      </c>
      <c r="BB50" s="34">
        <v>4.829E-2</v>
      </c>
      <c r="BC50" s="34">
        <v>4.6649999999999997E-2</v>
      </c>
      <c r="BD50" s="38">
        <v>3.2390000000000002E-2</v>
      </c>
    </row>
    <row r="51" spans="1:56" x14ac:dyDescent="0.25">
      <c r="A51" s="52">
        <v>84</v>
      </c>
      <c r="B51" s="53" t="s">
        <v>86</v>
      </c>
      <c r="C51" s="37">
        <v>6.8000000000000005E-2</v>
      </c>
      <c r="D51" s="34">
        <v>5.5820000000000002E-2</v>
      </c>
      <c r="E51" s="34">
        <v>7.0529999999999995E-2</v>
      </c>
      <c r="F51" s="34">
        <v>6.615E-2</v>
      </c>
      <c r="G51" s="34">
        <v>3.5249999999999997E-2</v>
      </c>
      <c r="H51" s="34">
        <v>3.5630000000000002E-2</v>
      </c>
      <c r="I51" s="34">
        <v>3.4779999999999998E-2</v>
      </c>
      <c r="J51" s="34">
        <v>7.7700000000000005E-2</v>
      </c>
      <c r="K51" s="34">
        <v>5.3039999999999997E-2</v>
      </c>
      <c r="L51" s="38">
        <v>6.7290000000000003E-2</v>
      </c>
      <c r="M51" s="37">
        <v>6.1990000000000003E-2</v>
      </c>
      <c r="N51" s="34">
        <v>4.5710000000000001E-2</v>
      </c>
      <c r="O51" s="34">
        <v>9.5219999999999999E-2</v>
      </c>
      <c r="P51" s="34">
        <v>7.1709999999999996E-2</v>
      </c>
      <c r="Q51" s="34">
        <v>7.2080000000000005E-2</v>
      </c>
      <c r="R51" s="34">
        <v>4.589E-2</v>
      </c>
      <c r="S51" s="34">
        <v>4.4040000000000003E-2</v>
      </c>
      <c r="T51" s="34">
        <v>8.7129999999999999E-2</v>
      </c>
      <c r="U51" s="34">
        <v>3.3590000000000002E-2</v>
      </c>
      <c r="V51" s="38">
        <v>5.0099999999999999E-2</v>
      </c>
      <c r="W51" s="34"/>
      <c r="X51" s="37">
        <v>0.12239</v>
      </c>
      <c r="Y51" s="34">
        <v>6.6839999999999997E-2</v>
      </c>
      <c r="Z51" s="34">
        <v>7.0870000000000002E-2</v>
      </c>
      <c r="AA51" s="34">
        <v>4.9730000000000003E-2</v>
      </c>
      <c r="AB51" s="34">
        <v>3.5920000000000001E-2</v>
      </c>
      <c r="AC51" s="34">
        <v>0.1376</v>
      </c>
      <c r="AD51" s="34">
        <v>3.5020000000000003E-2</v>
      </c>
      <c r="AE51" s="34">
        <v>0.06</v>
      </c>
      <c r="AF51" s="34">
        <v>4.3999999999999997E-2</v>
      </c>
      <c r="AG51" s="38">
        <v>3.9829999999999997E-2</v>
      </c>
      <c r="AH51" s="37">
        <v>3.8510000000000003E-2</v>
      </c>
      <c r="AI51" s="34">
        <v>0.12526999999999999</v>
      </c>
      <c r="AJ51" s="34">
        <v>6.148E-2</v>
      </c>
      <c r="AK51" s="34">
        <v>8.0250000000000002E-2</v>
      </c>
      <c r="AL51" s="34">
        <v>5.2109999999999997E-2</v>
      </c>
      <c r="AM51" s="34">
        <v>0.13894000000000001</v>
      </c>
      <c r="AN51" s="34">
        <v>2.5760000000000002E-2</v>
      </c>
      <c r="AO51" s="34">
        <v>6.7220000000000002E-2</v>
      </c>
      <c r="AP51" s="34">
        <v>3.6089999999999997E-2</v>
      </c>
      <c r="AQ51" s="38">
        <v>3.6859999999999997E-2</v>
      </c>
      <c r="AR51" s="34"/>
      <c r="AS51" s="37">
        <v>5.7910000000000003E-2</v>
      </c>
      <c r="AT51" s="34">
        <v>6.1830000000000003E-2</v>
      </c>
      <c r="AU51" s="34">
        <v>5.3080000000000002E-2</v>
      </c>
      <c r="AV51" s="34">
        <v>3.5249999999999997E-2</v>
      </c>
      <c r="AW51" s="34">
        <v>2.878E-2</v>
      </c>
      <c r="AX51" s="38">
        <v>7.7100000000000002E-2</v>
      </c>
      <c r="AY51" s="37">
        <v>2.3460000000000002E-2</v>
      </c>
      <c r="AZ51" s="34">
        <v>5.3510000000000002E-2</v>
      </c>
      <c r="BA51" s="34">
        <v>4.002E-2</v>
      </c>
      <c r="BB51" s="34">
        <v>7.2080000000000005E-2</v>
      </c>
      <c r="BC51" s="34">
        <v>4.6879999999999998E-2</v>
      </c>
      <c r="BD51" s="38">
        <v>3.8530000000000002E-2</v>
      </c>
    </row>
    <row r="52" spans="1:56" x14ac:dyDescent="0.25">
      <c r="A52" s="52">
        <v>86</v>
      </c>
      <c r="B52" s="53" t="s">
        <v>87</v>
      </c>
      <c r="C52" s="37">
        <v>0.11659</v>
      </c>
      <c r="D52" s="34">
        <v>8.301E-2</v>
      </c>
      <c r="E52" s="34">
        <v>9.8339999999999997E-2</v>
      </c>
      <c r="F52" s="34">
        <v>0.10854</v>
      </c>
      <c r="G52" s="34">
        <v>9.6879999999999994E-2</v>
      </c>
      <c r="H52" s="34">
        <v>6.9919999999999996E-2</v>
      </c>
      <c r="I52" s="34">
        <v>6.6239999999999993E-2</v>
      </c>
      <c r="J52" s="34">
        <v>0.12689</v>
      </c>
      <c r="K52" s="34">
        <v>6.1019999999999998E-2</v>
      </c>
      <c r="L52" s="38">
        <v>9.7610000000000002E-2</v>
      </c>
      <c r="M52" s="37">
        <v>9.8040000000000002E-2</v>
      </c>
      <c r="N52" s="34">
        <v>4.4330000000000001E-2</v>
      </c>
      <c r="O52" s="34">
        <v>7.0910000000000001E-2</v>
      </c>
      <c r="P52" s="34">
        <v>7.3330000000000006E-2</v>
      </c>
      <c r="Q52" s="34">
        <v>8.1549999999999997E-2</v>
      </c>
      <c r="R52" s="34">
        <v>6.8440000000000001E-2</v>
      </c>
      <c r="S52" s="34">
        <v>3.8690000000000002E-2</v>
      </c>
      <c r="T52" s="34">
        <v>9.2740000000000003E-2</v>
      </c>
      <c r="U52" s="34">
        <v>4.9849999999999998E-2</v>
      </c>
      <c r="V52" s="38">
        <v>5.2979999999999999E-2</v>
      </c>
      <c r="W52" s="34"/>
      <c r="X52" s="37">
        <v>0.14921000000000001</v>
      </c>
      <c r="Y52" s="34">
        <v>0.1108</v>
      </c>
      <c r="Z52" s="34">
        <v>7.7079999999999996E-2</v>
      </c>
      <c r="AA52" s="34">
        <v>8.9770000000000003E-2</v>
      </c>
      <c r="AB52" s="34">
        <v>8.0699999999999994E-2</v>
      </c>
      <c r="AC52" s="34">
        <v>5.1950000000000003E-2</v>
      </c>
      <c r="AD52" s="34">
        <v>3.5270000000000003E-2</v>
      </c>
      <c r="AE52" s="34">
        <v>0.10687000000000001</v>
      </c>
      <c r="AF52" s="34">
        <v>7.9799999999999996E-2</v>
      </c>
      <c r="AG52" s="38">
        <v>6.0720000000000003E-2</v>
      </c>
      <c r="AH52" s="37">
        <v>7.2209999999999996E-2</v>
      </c>
      <c r="AI52" s="34">
        <v>0.11408</v>
      </c>
      <c r="AJ52" s="34">
        <v>4.5600000000000002E-2</v>
      </c>
      <c r="AK52" s="34">
        <v>8.4720000000000004E-2</v>
      </c>
      <c r="AL52" s="34">
        <v>6.6629999999999995E-2</v>
      </c>
      <c r="AM52" s="34">
        <v>5.8360000000000002E-2</v>
      </c>
      <c r="AN52" s="34">
        <v>2.708E-2</v>
      </c>
      <c r="AO52" s="34">
        <v>7.1410000000000001E-2</v>
      </c>
      <c r="AP52" s="34">
        <v>5.7820000000000003E-2</v>
      </c>
      <c r="AQ52" s="38">
        <v>3.8629999999999998E-2</v>
      </c>
      <c r="AR52" s="34"/>
      <c r="AS52" s="37">
        <v>0.10181</v>
      </c>
      <c r="AT52" s="34">
        <v>0.10953</v>
      </c>
      <c r="AU52" s="34">
        <v>6.4659999999999995E-2</v>
      </c>
      <c r="AV52" s="34">
        <v>9.6879999999999994E-2</v>
      </c>
      <c r="AW52" s="34">
        <v>0.10919</v>
      </c>
      <c r="AX52" s="38">
        <v>9.3310000000000004E-2</v>
      </c>
      <c r="AY52" s="37">
        <v>5.7860000000000002E-2</v>
      </c>
      <c r="AZ52" s="34">
        <v>5.7140000000000003E-2</v>
      </c>
      <c r="BA52" s="34">
        <v>5.4919999999999997E-2</v>
      </c>
      <c r="BB52" s="34">
        <v>8.1549999999999997E-2</v>
      </c>
      <c r="BC52" s="34">
        <v>6.6589999999999996E-2</v>
      </c>
      <c r="BD52" s="38">
        <v>4.1689999999999998E-2</v>
      </c>
    </row>
    <row r="53" spans="1:56" x14ac:dyDescent="0.25">
      <c r="A53" s="52">
        <v>88</v>
      </c>
      <c r="B53" s="53" t="s">
        <v>88</v>
      </c>
      <c r="C53" s="37">
        <v>0.13127</v>
      </c>
      <c r="D53" s="34">
        <v>0.11441999999999999</v>
      </c>
      <c r="E53" s="34">
        <v>0.13600999999999999</v>
      </c>
      <c r="F53" s="34">
        <v>0.12094000000000001</v>
      </c>
      <c r="G53" s="34">
        <v>0.13735</v>
      </c>
      <c r="H53" s="34">
        <v>0.15165000000000001</v>
      </c>
      <c r="I53" s="34">
        <v>8.7249999999999994E-2</v>
      </c>
      <c r="J53" s="34">
        <v>0.13036</v>
      </c>
      <c r="K53" s="34">
        <v>0.10432</v>
      </c>
      <c r="L53" s="38">
        <v>0.10476000000000001</v>
      </c>
      <c r="M53" s="37">
        <v>0.10799</v>
      </c>
      <c r="N53" s="34">
        <v>0.10799</v>
      </c>
      <c r="O53" s="34">
        <v>8.5690000000000002E-2</v>
      </c>
      <c r="P53" s="34">
        <v>7.3120000000000004E-2</v>
      </c>
      <c r="Q53" s="34">
        <v>9.0190000000000006E-2</v>
      </c>
      <c r="R53" s="34">
        <v>0.13361999999999999</v>
      </c>
      <c r="S53" s="34">
        <v>4.7219999999999998E-2</v>
      </c>
      <c r="T53" s="34">
        <v>9.332E-2</v>
      </c>
      <c r="U53" s="34">
        <v>7.2359999999999994E-2</v>
      </c>
      <c r="V53" s="38">
        <v>6.1710000000000001E-2</v>
      </c>
      <c r="W53" s="34"/>
      <c r="X53" s="37">
        <v>0.15443999999999999</v>
      </c>
      <c r="Y53" s="34">
        <v>8.516E-2</v>
      </c>
      <c r="Z53" s="34">
        <v>0.11786000000000001</v>
      </c>
      <c r="AA53" s="34">
        <v>0.11715</v>
      </c>
      <c r="AB53" s="34">
        <v>9.7659999999999997E-2</v>
      </c>
      <c r="AC53" s="34">
        <v>6.4850000000000005E-2</v>
      </c>
      <c r="AD53" s="34">
        <v>7.3480000000000004E-2</v>
      </c>
      <c r="AE53" s="34">
        <v>0.11279</v>
      </c>
      <c r="AF53" s="34">
        <v>0.10731</v>
      </c>
      <c r="AG53" s="38">
        <v>9.1869999999999993E-2</v>
      </c>
      <c r="AH53" s="37">
        <v>9.3490000000000004E-2</v>
      </c>
      <c r="AI53" s="34">
        <v>8.9840000000000003E-2</v>
      </c>
      <c r="AJ53" s="34">
        <v>8.6199999999999999E-2</v>
      </c>
      <c r="AK53" s="34">
        <v>8.7580000000000005E-2</v>
      </c>
      <c r="AL53" s="34">
        <v>8.4309999999999996E-2</v>
      </c>
      <c r="AM53" s="34">
        <v>0.10444000000000001</v>
      </c>
      <c r="AN53" s="34">
        <v>4.7350000000000003E-2</v>
      </c>
      <c r="AO53" s="34">
        <v>6.8409999999999999E-2</v>
      </c>
      <c r="AP53" s="34">
        <v>7.0209999999999995E-2</v>
      </c>
      <c r="AQ53" s="38">
        <v>6.769E-2</v>
      </c>
      <c r="AR53" s="34"/>
      <c r="AS53" s="37">
        <v>9.9940000000000001E-2</v>
      </c>
      <c r="AT53" s="34">
        <v>0.17054</v>
      </c>
      <c r="AU53" s="34">
        <v>0.13599</v>
      </c>
      <c r="AV53" s="34">
        <v>0.13735</v>
      </c>
      <c r="AW53" s="34">
        <v>0.16098999999999999</v>
      </c>
      <c r="AX53" s="38">
        <v>0.12333</v>
      </c>
      <c r="AY53" s="37">
        <v>7.46E-2</v>
      </c>
      <c r="AZ53" s="34">
        <v>0.10344</v>
      </c>
      <c r="BA53" s="34">
        <v>0.10196</v>
      </c>
      <c r="BB53" s="34">
        <v>9.0190000000000006E-2</v>
      </c>
      <c r="BC53" s="34">
        <v>8.0149999999999999E-2</v>
      </c>
      <c r="BD53" s="38">
        <v>6.9529999999999995E-2</v>
      </c>
    </row>
    <row r="54" spans="1:56" x14ac:dyDescent="0.25">
      <c r="A54" s="52">
        <v>90</v>
      </c>
      <c r="B54" s="53" t="s">
        <v>89</v>
      </c>
      <c r="C54" s="37">
        <v>9.3410000000000007E-2</v>
      </c>
      <c r="D54" s="34">
        <v>7.6160000000000005E-2</v>
      </c>
      <c r="E54" s="34">
        <v>7.1669999999999998E-2</v>
      </c>
      <c r="F54" s="34">
        <v>6.2729999999999994E-2</v>
      </c>
      <c r="G54" s="34">
        <v>7.2980000000000003E-2</v>
      </c>
      <c r="H54" s="34">
        <v>7.9130000000000006E-2</v>
      </c>
      <c r="I54" s="34">
        <v>9.6350000000000005E-2</v>
      </c>
      <c r="J54" s="34">
        <v>9.8599999999999993E-2</v>
      </c>
      <c r="K54" s="34">
        <v>6.5570000000000003E-2</v>
      </c>
      <c r="L54" s="38">
        <v>9.1259999999999994E-2</v>
      </c>
      <c r="M54" s="37">
        <v>7.6810000000000003E-2</v>
      </c>
      <c r="N54" s="34">
        <v>6.9459999999999994E-2</v>
      </c>
      <c r="O54" s="34">
        <v>4.7109999999999999E-2</v>
      </c>
      <c r="P54" s="34">
        <v>6.7409999999999998E-2</v>
      </c>
      <c r="Q54" s="34">
        <v>5.3990000000000003E-2</v>
      </c>
      <c r="R54" s="34">
        <v>7.2349999999999998E-2</v>
      </c>
      <c r="S54" s="34">
        <v>8.4659999999999999E-2</v>
      </c>
      <c r="T54" s="34">
        <v>6.0850000000000001E-2</v>
      </c>
      <c r="U54" s="34">
        <v>5.0680000000000003E-2</v>
      </c>
      <c r="V54" s="38">
        <v>5.9819999999999998E-2</v>
      </c>
      <c r="W54" s="34"/>
      <c r="X54" s="37">
        <v>0.10068000000000001</v>
      </c>
      <c r="Y54" s="34">
        <v>7.0209999999999995E-2</v>
      </c>
      <c r="Z54" s="34">
        <v>9.1689999999999994E-2</v>
      </c>
      <c r="AA54" s="34">
        <v>9.7439999999999999E-2</v>
      </c>
      <c r="AB54" s="34">
        <v>7.0669999999999997E-2</v>
      </c>
      <c r="AC54" s="34">
        <v>4.6609999999999999E-2</v>
      </c>
      <c r="AD54" s="34">
        <v>6.2549999999999994E-2</v>
      </c>
      <c r="AE54" s="34">
        <v>9.01E-2</v>
      </c>
      <c r="AF54" s="34">
        <v>5.9249999999999997E-2</v>
      </c>
      <c r="AG54" s="38">
        <v>7.7200000000000005E-2</v>
      </c>
      <c r="AH54" s="37">
        <v>8.8749999999999996E-2</v>
      </c>
      <c r="AI54" s="34">
        <v>5.5759999999999997E-2</v>
      </c>
      <c r="AJ54" s="34">
        <v>6.5409999999999996E-2</v>
      </c>
      <c r="AK54" s="34">
        <v>8.2680000000000003E-2</v>
      </c>
      <c r="AL54" s="34">
        <v>6.4920000000000005E-2</v>
      </c>
      <c r="AM54" s="34">
        <v>5.0860000000000002E-2</v>
      </c>
      <c r="AN54" s="34">
        <v>6.0080000000000001E-2</v>
      </c>
      <c r="AO54" s="34">
        <v>6.9620000000000001E-2</v>
      </c>
      <c r="AP54" s="34">
        <v>3.7650000000000003E-2</v>
      </c>
      <c r="AQ54" s="38">
        <v>6.0740000000000002E-2</v>
      </c>
      <c r="AR54" s="34"/>
      <c r="AS54" s="37">
        <v>7.2910000000000003E-2</v>
      </c>
      <c r="AT54" s="34">
        <v>0.10333000000000001</v>
      </c>
      <c r="AU54" s="34">
        <v>8.8550000000000004E-2</v>
      </c>
      <c r="AV54" s="34">
        <v>7.2980000000000003E-2</v>
      </c>
      <c r="AW54" s="34">
        <v>5.7970000000000001E-2</v>
      </c>
      <c r="AX54" s="38">
        <v>0.11265</v>
      </c>
      <c r="AY54" s="37">
        <v>7.7469999999999997E-2</v>
      </c>
      <c r="AZ54" s="34">
        <v>7.6050000000000006E-2</v>
      </c>
      <c r="BA54" s="34">
        <v>6.4189999999999997E-2</v>
      </c>
      <c r="BB54" s="34">
        <v>5.3990000000000003E-2</v>
      </c>
      <c r="BC54" s="34">
        <v>3.4029999999999998E-2</v>
      </c>
      <c r="BD54" s="38">
        <v>7.3580000000000007E-2</v>
      </c>
    </row>
    <row r="55" spans="1:56" x14ac:dyDescent="0.25">
      <c r="A55" s="52">
        <v>92</v>
      </c>
      <c r="B55" s="53" t="s">
        <v>90</v>
      </c>
      <c r="C55" s="37">
        <v>0.11351</v>
      </c>
      <c r="D55" s="34">
        <v>7.3270000000000002E-2</v>
      </c>
      <c r="E55" s="34">
        <v>0.12691</v>
      </c>
      <c r="F55" s="34">
        <v>6.1409999999999999E-2</v>
      </c>
      <c r="G55" s="34">
        <v>7.0639999999999994E-2</v>
      </c>
      <c r="H55" s="34">
        <v>7.9719999999999999E-2</v>
      </c>
      <c r="I55" s="34">
        <v>6.1890000000000001E-2</v>
      </c>
      <c r="J55" s="34">
        <v>9.4320000000000001E-2</v>
      </c>
      <c r="K55" s="34">
        <v>6.2149999999999997E-2</v>
      </c>
      <c r="L55" s="38">
        <v>6.497E-2</v>
      </c>
      <c r="M55" s="37">
        <v>4.8660000000000002E-2</v>
      </c>
      <c r="N55" s="34">
        <v>4.938E-2</v>
      </c>
      <c r="O55" s="34">
        <v>3.95E-2</v>
      </c>
      <c r="P55" s="34">
        <v>4.0809999999999999E-2</v>
      </c>
      <c r="Q55" s="34">
        <v>5.4530000000000002E-2</v>
      </c>
      <c r="R55" s="34">
        <v>5.6770000000000001E-2</v>
      </c>
      <c r="S55" s="34">
        <v>3.1899999999999998E-2</v>
      </c>
      <c r="T55" s="34">
        <v>6.898E-2</v>
      </c>
      <c r="U55" s="34">
        <v>1.8610000000000002E-2</v>
      </c>
      <c r="V55" s="38">
        <v>2.9399999999999999E-2</v>
      </c>
      <c r="W55" s="34"/>
      <c r="X55" s="37">
        <v>0.10176</v>
      </c>
      <c r="Y55" s="34">
        <v>7.3020000000000002E-2</v>
      </c>
      <c r="Z55" s="34">
        <v>0.10959000000000001</v>
      </c>
      <c r="AA55" s="34">
        <v>6.4320000000000002E-2</v>
      </c>
      <c r="AB55" s="34">
        <v>5.3449999999999998E-2</v>
      </c>
      <c r="AC55" s="34">
        <v>5.4469999999999998E-2</v>
      </c>
      <c r="AD55" s="34">
        <v>4.2999999999999997E-2</v>
      </c>
      <c r="AE55" s="34">
        <v>8.6029999999999995E-2</v>
      </c>
      <c r="AF55" s="34">
        <v>8.5879999999999998E-2</v>
      </c>
      <c r="AG55" s="38">
        <v>5.5980000000000002E-2</v>
      </c>
      <c r="AH55" s="37">
        <v>4.9399999999999999E-2</v>
      </c>
      <c r="AI55" s="34">
        <v>7.3859999999999995E-2</v>
      </c>
      <c r="AJ55" s="34">
        <v>4.147E-2</v>
      </c>
      <c r="AK55" s="34">
        <v>6.5909999999999996E-2</v>
      </c>
      <c r="AL55" s="34">
        <v>4.7219999999999998E-2</v>
      </c>
      <c r="AM55" s="34">
        <v>7.7079999999999996E-2</v>
      </c>
      <c r="AN55" s="34">
        <v>1.7569999999999999E-2</v>
      </c>
      <c r="AO55" s="34">
        <v>3.8089999999999999E-2</v>
      </c>
      <c r="AP55" s="34">
        <v>2.5919999999999999E-2</v>
      </c>
      <c r="AQ55" s="38">
        <v>2.5600000000000001E-2</v>
      </c>
      <c r="AR55" s="34"/>
      <c r="AS55" s="37">
        <v>7.4179999999999996E-2</v>
      </c>
      <c r="AT55" s="34">
        <v>0.10321</v>
      </c>
      <c r="AU55" s="34">
        <v>0.1013</v>
      </c>
      <c r="AV55" s="34">
        <v>7.0639999999999994E-2</v>
      </c>
      <c r="AW55" s="34">
        <v>5.6399999999999999E-2</v>
      </c>
      <c r="AX55" s="38">
        <v>0.11121</v>
      </c>
      <c r="AY55" s="37">
        <v>4.2979999999999997E-2</v>
      </c>
      <c r="AZ55" s="34">
        <v>3.8109999999999998E-2</v>
      </c>
      <c r="BA55" s="34">
        <v>5.203E-2</v>
      </c>
      <c r="BB55" s="34">
        <v>5.4530000000000002E-2</v>
      </c>
      <c r="BC55" s="34">
        <v>4.326E-2</v>
      </c>
      <c r="BD55" s="38">
        <v>3.3820000000000003E-2</v>
      </c>
    </row>
    <row r="56" spans="1:56" x14ac:dyDescent="0.25">
      <c r="A56" s="52">
        <v>102</v>
      </c>
      <c r="B56" s="53" t="s">
        <v>91</v>
      </c>
      <c r="C56" s="37">
        <v>5.4960000000000002E-2</v>
      </c>
      <c r="D56" s="34">
        <v>4.1399999999999999E-2</v>
      </c>
      <c r="E56" s="34">
        <v>5.0299999999999997E-2</v>
      </c>
      <c r="F56" s="34">
        <v>5.8380000000000001E-2</v>
      </c>
      <c r="G56" s="34">
        <v>6.9000000000000006E-2</v>
      </c>
      <c r="H56" s="34">
        <v>4.3950000000000003E-2</v>
      </c>
      <c r="I56" s="34">
        <v>4.752E-2</v>
      </c>
      <c r="J56" s="34">
        <v>5.6300000000000003E-2</v>
      </c>
      <c r="K56" s="34">
        <v>4.623E-2</v>
      </c>
      <c r="L56" s="38">
        <v>4.2090000000000002E-2</v>
      </c>
      <c r="M56" s="37">
        <v>4.3630000000000002E-2</v>
      </c>
      <c r="N56" s="34">
        <v>2.5930000000000002E-2</v>
      </c>
      <c r="O56" s="34">
        <v>5.7829999999999999E-2</v>
      </c>
      <c r="P56" s="34">
        <v>4.2819999999999997E-2</v>
      </c>
      <c r="Q56" s="34">
        <v>4.8250000000000001E-2</v>
      </c>
      <c r="R56" s="34">
        <v>4.3479999999999998E-2</v>
      </c>
      <c r="S56" s="34">
        <v>1.9560000000000001E-2</v>
      </c>
      <c r="T56" s="34">
        <v>4.6699999999999998E-2</v>
      </c>
      <c r="U56" s="34">
        <v>3.6360000000000003E-2</v>
      </c>
      <c r="V56" s="38">
        <v>3.95E-2</v>
      </c>
      <c r="W56" s="34"/>
      <c r="X56" s="37">
        <v>5.6710000000000003E-2</v>
      </c>
      <c r="Y56" s="34">
        <v>2.7529999999999999E-2</v>
      </c>
      <c r="Z56" s="34">
        <v>4.2079999999999999E-2</v>
      </c>
      <c r="AA56" s="34">
        <v>2.7519999999999999E-2</v>
      </c>
      <c r="AB56" s="34">
        <v>4.2970000000000001E-2</v>
      </c>
      <c r="AC56" s="34">
        <v>5.4919999999999997E-2</v>
      </c>
      <c r="AD56" s="34">
        <v>2.537E-2</v>
      </c>
      <c r="AE56" s="34">
        <v>2.9929999999999998E-2</v>
      </c>
      <c r="AF56" s="34">
        <v>4.6280000000000002E-2</v>
      </c>
      <c r="AG56" s="38">
        <v>3.116E-2</v>
      </c>
      <c r="AH56" s="37">
        <v>3.9289999999999999E-2</v>
      </c>
      <c r="AI56" s="34">
        <v>2.3480000000000001E-2</v>
      </c>
      <c r="AJ56" s="34">
        <v>2.6069999999999999E-2</v>
      </c>
      <c r="AK56" s="34">
        <v>4.7039999999999998E-2</v>
      </c>
      <c r="AL56" s="34">
        <v>6.5729999999999997E-2</v>
      </c>
      <c r="AM56" s="34">
        <v>9.7729999999999997E-2</v>
      </c>
      <c r="AN56" s="34">
        <v>8.8800000000000007E-3</v>
      </c>
      <c r="AO56" s="34">
        <v>2.9790000000000001E-2</v>
      </c>
      <c r="AP56" s="34">
        <v>2.6669999999999999E-2</v>
      </c>
      <c r="AQ56" s="38">
        <v>2.2519999999999998E-2</v>
      </c>
      <c r="AR56" s="34"/>
      <c r="AS56" s="37">
        <v>4.0649999999999999E-2</v>
      </c>
      <c r="AT56" s="34">
        <v>7.9710000000000003E-2</v>
      </c>
      <c r="AU56" s="34">
        <v>5.0500000000000003E-2</v>
      </c>
      <c r="AV56" s="34">
        <v>6.9000000000000006E-2</v>
      </c>
      <c r="AW56" s="34">
        <v>1.7330000000000002E-2</v>
      </c>
      <c r="AX56" s="38">
        <v>5.7660000000000003E-2</v>
      </c>
      <c r="AY56" s="37">
        <v>3.1910000000000001E-2</v>
      </c>
      <c r="AZ56" s="34">
        <v>7.5310000000000002E-2</v>
      </c>
      <c r="BA56" s="34">
        <v>2.8830000000000001E-2</v>
      </c>
      <c r="BB56" s="34">
        <v>4.8250000000000001E-2</v>
      </c>
      <c r="BC56" s="34">
        <v>2.3630000000000002E-2</v>
      </c>
      <c r="BD56" s="38">
        <v>4.5999999999999999E-2</v>
      </c>
    </row>
    <row r="57" spans="1:56" x14ac:dyDescent="0.25">
      <c r="A57" s="52">
        <v>122</v>
      </c>
      <c r="B57" s="53" t="s">
        <v>92</v>
      </c>
      <c r="C57" s="37">
        <v>4.9630000000000001E-2</v>
      </c>
      <c r="D57" s="34">
        <v>5.5590000000000001E-2</v>
      </c>
      <c r="E57" s="34">
        <v>4.9520000000000002E-2</v>
      </c>
      <c r="F57" s="34">
        <v>5.2630000000000003E-2</v>
      </c>
      <c r="G57" s="34">
        <v>6.8000000000000005E-2</v>
      </c>
      <c r="H57" s="34">
        <v>8.6489999999999997E-2</v>
      </c>
      <c r="I57" s="34">
        <v>4.369E-2</v>
      </c>
      <c r="J57" s="34">
        <v>5.2060000000000002E-2</v>
      </c>
      <c r="K57" s="34">
        <v>5.3469999999999997E-2</v>
      </c>
      <c r="L57" s="38">
        <v>3.9449999999999999E-2</v>
      </c>
      <c r="M57" s="37">
        <v>4.6390000000000001E-2</v>
      </c>
      <c r="N57" s="34">
        <v>6.5479999999999997E-2</v>
      </c>
      <c r="O57" s="34">
        <v>5.9060000000000001E-2</v>
      </c>
      <c r="P57" s="34">
        <v>5.45E-2</v>
      </c>
      <c r="Q57" s="34">
        <v>7.3020000000000002E-2</v>
      </c>
      <c r="R57" s="34">
        <v>8.7849999999999998E-2</v>
      </c>
      <c r="S57" s="34">
        <v>3.8629999999999998E-2</v>
      </c>
      <c r="T57" s="34">
        <v>5.8000000000000003E-2</v>
      </c>
      <c r="U57" s="34">
        <v>6.6229999999999997E-2</v>
      </c>
      <c r="V57" s="38">
        <v>4.3920000000000001E-2</v>
      </c>
      <c r="W57" s="34"/>
      <c r="X57" s="37">
        <v>4.0399999999999998E-2</v>
      </c>
      <c r="Y57" s="34">
        <v>4.4819999999999999E-2</v>
      </c>
      <c r="Z57" s="34">
        <v>6.0780000000000001E-2</v>
      </c>
      <c r="AA57" s="34">
        <v>3.8850000000000003E-2</v>
      </c>
      <c r="AB57" s="34">
        <v>6.7280000000000006E-2</v>
      </c>
      <c r="AC57" s="34">
        <v>3.397E-2</v>
      </c>
      <c r="AD57" s="34">
        <v>3.755E-2</v>
      </c>
      <c r="AE57" s="34">
        <v>3.3250000000000002E-2</v>
      </c>
      <c r="AF57" s="34">
        <v>3.338E-2</v>
      </c>
      <c r="AG57" s="38">
        <v>2.366E-2</v>
      </c>
      <c r="AH57" s="37">
        <v>4.2009999999999999E-2</v>
      </c>
      <c r="AI57" s="34">
        <v>3.6580000000000001E-2</v>
      </c>
      <c r="AJ57" s="34">
        <v>5.5320000000000001E-2</v>
      </c>
      <c r="AK57" s="34">
        <v>4.7500000000000001E-2</v>
      </c>
      <c r="AL57" s="34">
        <v>7.1809999999999999E-2</v>
      </c>
      <c r="AM57" s="34">
        <v>6.4509999999999998E-2</v>
      </c>
      <c r="AN57" s="34">
        <v>3.5319999999999997E-2</v>
      </c>
      <c r="AO57" s="34">
        <v>3.7260000000000001E-2</v>
      </c>
      <c r="AP57" s="34">
        <v>3.5740000000000001E-2</v>
      </c>
      <c r="AQ57" s="38">
        <v>3.526E-2</v>
      </c>
      <c r="AR57" s="34"/>
      <c r="AS57" s="37">
        <v>3.0779999999999998E-2</v>
      </c>
      <c r="AT57" s="34">
        <v>8.8959999999999997E-2</v>
      </c>
      <c r="AU57" s="34">
        <v>4.5449999999999997E-2</v>
      </c>
      <c r="AV57" s="34">
        <v>6.8000000000000005E-2</v>
      </c>
      <c r="AW57" s="34">
        <v>4.2360000000000002E-2</v>
      </c>
      <c r="AX57" s="38">
        <v>5.8409999999999997E-2</v>
      </c>
      <c r="AY57" s="37">
        <v>3.6260000000000001E-2</v>
      </c>
      <c r="AZ57" s="34">
        <v>8.745E-2</v>
      </c>
      <c r="BA57" s="34">
        <v>5.2240000000000002E-2</v>
      </c>
      <c r="BB57" s="34">
        <v>7.3020000000000002E-2</v>
      </c>
      <c r="BC57" s="34">
        <v>4.793E-2</v>
      </c>
      <c r="BD57" s="38">
        <v>6.0560000000000003E-2</v>
      </c>
    </row>
    <row r="58" spans="1:56" x14ac:dyDescent="0.25">
      <c r="A58" s="52">
        <v>162</v>
      </c>
      <c r="B58" s="53" t="s">
        <v>93</v>
      </c>
      <c r="C58" s="37">
        <v>4.5220000000000003E-2</v>
      </c>
      <c r="D58" s="34">
        <v>4.2459999999999998E-2</v>
      </c>
      <c r="E58" s="34">
        <v>2.2429999999999999E-2</v>
      </c>
      <c r="F58" s="34">
        <v>4.4949999999999997E-2</v>
      </c>
      <c r="G58" s="34">
        <v>6.7019999999999996E-2</v>
      </c>
      <c r="H58" s="34">
        <v>1.83E-2</v>
      </c>
      <c r="I58" s="34">
        <v>3.9E-2</v>
      </c>
      <c r="J58" s="34">
        <v>3.3180000000000001E-2</v>
      </c>
      <c r="K58" s="34">
        <v>3.3230000000000003E-2</v>
      </c>
      <c r="L58" s="38">
        <v>2.5690000000000001E-2</v>
      </c>
      <c r="M58" s="37">
        <v>7.9140000000000002E-2</v>
      </c>
      <c r="N58" s="34">
        <v>5.5640000000000002E-2</v>
      </c>
      <c r="O58" s="34">
        <v>6.4519999999999994E-2</v>
      </c>
      <c r="P58" s="34">
        <v>6.0630000000000003E-2</v>
      </c>
      <c r="Q58" s="34">
        <v>0.12898000000000001</v>
      </c>
      <c r="R58" s="34">
        <v>7.936E-2</v>
      </c>
      <c r="S58" s="34">
        <v>3.8179999999999999E-2</v>
      </c>
      <c r="T58" s="34">
        <v>9.9089999999999998E-2</v>
      </c>
      <c r="U58" s="34">
        <v>3.2559999999999999E-2</v>
      </c>
      <c r="V58" s="38">
        <v>3.5270000000000003E-2</v>
      </c>
      <c r="W58" s="34"/>
      <c r="X58" s="37">
        <v>7.4029999999999999E-2</v>
      </c>
      <c r="Y58" s="34">
        <v>3.3980000000000003E-2</v>
      </c>
      <c r="Z58" s="34">
        <v>1.8579999999999999E-2</v>
      </c>
      <c r="AA58" s="34">
        <v>5.0380000000000001E-2</v>
      </c>
      <c r="AB58" s="34">
        <v>8.8059999999999999E-2</v>
      </c>
      <c r="AC58" s="34">
        <v>9.3119999999999994E-2</v>
      </c>
      <c r="AD58" s="34">
        <v>2.2669999999999999E-2</v>
      </c>
      <c r="AE58" s="34">
        <v>2.8469999999999999E-2</v>
      </c>
      <c r="AF58" s="34">
        <v>3.0509999999999999E-2</v>
      </c>
      <c r="AG58" s="38">
        <v>1.0919999999999999E-2</v>
      </c>
      <c r="AH58" s="37">
        <v>7.9140000000000002E-2</v>
      </c>
      <c r="AI58" s="34">
        <v>5.5640000000000002E-2</v>
      </c>
      <c r="AJ58" s="34">
        <v>6.4519999999999994E-2</v>
      </c>
      <c r="AK58" s="34">
        <v>6.0630000000000003E-2</v>
      </c>
      <c r="AL58" s="34">
        <v>0.12898000000000001</v>
      </c>
      <c r="AM58" s="34">
        <v>7.936E-2</v>
      </c>
      <c r="AN58" s="34">
        <v>3.8179999999999999E-2</v>
      </c>
      <c r="AO58" s="34">
        <v>9.9089999999999998E-2</v>
      </c>
      <c r="AP58" s="34">
        <v>3.2559999999999999E-2</v>
      </c>
      <c r="AQ58" s="38">
        <v>3.4090000000000002E-2</v>
      </c>
      <c r="AR58" s="34"/>
      <c r="AS58" s="37">
        <v>3.2309999999999998E-2</v>
      </c>
      <c r="AT58" s="34">
        <v>7.0989999999999998E-2</v>
      </c>
      <c r="AU58" s="34">
        <v>2.1590000000000002E-2</v>
      </c>
      <c r="AV58" s="34">
        <v>6.7019999999999996E-2</v>
      </c>
      <c r="AW58" s="34">
        <v>9.9500000000000005E-3</v>
      </c>
      <c r="AX58" s="38">
        <v>5.0900000000000001E-2</v>
      </c>
      <c r="AY58" s="37">
        <v>6.8510000000000001E-2</v>
      </c>
      <c r="AZ58" s="34">
        <v>0.14027000000000001</v>
      </c>
      <c r="BA58" s="34">
        <v>3.2649999999999998E-2</v>
      </c>
      <c r="BB58" s="34">
        <v>0.12898000000000001</v>
      </c>
      <c r="BC58" s="34">
        <v>3.1919999999999997E-2</v>
      </c>
      <c r="BD58" s="38">
        <v>9.8599999999999993E-2</v>
      </c>
    </row>
    <row r="59" spans="1:56" x14ac:dyDescent="0.25">
      <c r="A59" s="52">
        <v>164</v>
      </c>
      <c r="B59" s="53" t="s">
        <v>94</v>
      </c>
      <c r="C59" s="37">
        <v>9.5259999999999997E-2</v>
      </c>
      <c r="D59" s="34">
        <v>5.2970000000000003E-2</v>
      </c>
      <c r="E59" s="34">
        <v>5.4190000000000002E-2</v>
      </c>
      <c r="F59" s="34">
        <v>8.0790000000000001E-2</v>
      </c>
      <c r="G59" s="34">
        <v>0.10468</v>
      </c>
      <c r="H59" s="34">
        <v>6.0350000000000001E-2</v>
      </c>
      <c r="I59" s="34">
        <v>7.5109999999999996E-2</v>
      </c>
      <c r="J59" s="34">
        <v>7.2109999999999994E-2</v>
      </c>
      <c r="K59" s="34">
        <v>3.6569999999999998E-2</v>
      </c>
      <c r="L59" s="38">
        <v>3.134E-2</v>
      </c>
      <c r="M59" s="37">
        <v>6.6019999999999995E-2</v>
      </c>
      <c r="N59" s="34">
        <v>5.042E-2</v>
      </c>
      <c r="O59" s="34">
        <v>7.6380000000000003E-2</v>
      </c>
      <c r="P59" s="34">
        <v>6.8129999999999996E-2</v>
      </c>
      <c r="Q59" s="34">
        <v>0.10428999999999999</v>
      </c>
      <c r="R59" s="34">
        <v>7.9600000000000004E-2</v>
      </c>
      <c r="S59" s="34">
        <v>2.9559999999999999E-2</v>
      </c>
      <c r="T59" s="34">
        <v>8.7959999999999997E-2</v>
      </c>
      <c r="U59" s="34">
        <v>4.2369999999999998E-2</v>
      </c>
      <c r="V59" s="38">
        <v>2.7269999999999999E-2</v>
      </c>
      <c r="W59" s="34"/>
      <c r="X59" s="37">
        <v>0.12875</v>
      </c>
      <c r="Y59" s="34">
        <v>3.3480000000000003E-2</v>
      </c>
      <c r="Z59" s="34">
        <v>3.066E-2</v>
      </c>
      <c r="AA59" s="34">
        <v>7.3020000000000002E-2</v>
      </c>
      <c r="AB59" s="34">
        <v>7.9490000000000005E-2</v>
      </c>
      <c r="AC59" s="34">
        <v>0.11992</v>
      </c>
      <c r="AD59" s="34">
        <v>3.9239999999999997E-2</v>
      </c>
      <c r="AE59" s="34">
        <v>3.857E-2</v>
      </c>
      <c r="AF59" s="34">
        <v>6.3780000000000003E-2</v>
      </c>
      <c r="AG59" s="38">
        <v>2.07E-2</v>
      </c>
      <c r="AH59" s="37">
        <v>6.6019999999999995E-2</v>
      </c>
      <c r="AI59" s="34">
        <v>5.042E-2</v>
      </c>
      <c r="AJ59" s="34">
        <v>7.6380000000000003E-2</v>
      </c>
      <c r="AK59" s="34">
        <v>6.8129999999999996E-2</v>
      </c>
      <c r="AL59" s="34">
        <v>0.10428999999999999</v>
      </c>
      <c r="AM59" s="34">
        <v>7.9600000000000004E-2</v>
      </c>
      <c r="AN59" s="34">
        <v>2.9559999999999999E-2</v>
      </c>
      <c r="AO59" s="34">
        <v>8.7959999999999997E-2</v>
      </c>
      <c r="AP59" s="34">
        <v>4.2369999999999998E-2</v>
      </c>
      <c r="AQ59" s="38">
        <v>3.041E-2</v>
      </c>
      <c r="AR59" s="34"/>
      <c r="AS59" s="37">
        <v>5.0990000000000001E-2</v>
      </c>
      <c r="AT59" s="34">
        <v>0.13363</v>
      </c>
      <c r="AU59" s="34">
        <v>3.7929999999999998E-2</v>
      </c>
      <c r="AV59" s="34">
        <v>0.10468</v>
      </c>
      <c r="AW59" s="34">
        <v>3.0939999999999999E-2</v>
      </c>
      <c r="AX59" s="38">
        <v>8.9289999999999994E-2</v>
      </c>
      <c r="AY59" s="37">
        <v>6.5809999999999994E-2</v>
      </c>
      <c r="AZ59" s="34">
        <v>0.13966000000000001</v>
      </c>
      <c r="BA59" s="34">
        <v>4.2759999999999999E-2</v>
      </c>
      <c r="BB59" s="34">
        <v>0.10428999999999999</v>
      </c>
      <c r="BC59" s="34">
        <v>2.606E-2</v>
      </c>
      <c r="BD59" s="38">
        <v>0.10034</v>
      </c>
    </row>
    <row r="60" spans="1:56" ht="15.75" thickBot="1" x14ac:dyDescent="0.3">
      <c r="A60" s="52">
        <v>166</v>
      </c>
      <c r="B60" s="53" t="s">
        <v>95</v>
      </c>
      <c r="C60" s="42">
        <v>5.0090000000000003E-2</v>
      </c>
      <c r="D60" s="43">
        <v>1.813E-2</v>
      </c>
      <c r="E60" s="43">
        <v>4.2770000000000002E-2</v>
      </c>
      <c r="F60" s="43">
        <v>6.0479999999999999E-2</v>
      </c>
      <c r="G60" s="43">
        <v>6.7229999999999998E-2</v>
      </c>
      <c r="H60" s="43">
        <v>4.0399999999999998E-2</v>
      </c>
      <c r="I60" s="43">
        <v>2.971E-2</v>
      </c>
      <c r="J60" s="43">
        <v>6.0249999999999998E-2</v>
      </c>
      <c r="K60" s="43">
        <v>3.5130000000000002E-2</v>
      </c>
      <c r="L60" s="44">
        <v>2.4559999999999998E-2</v>
      </c>
      <c r="M60" s="42">
        <v>5.6930000000000001E-2</v>
      </c>
      <c r="N60" s="43">
        <v>3.2710000000000003E-2</v>
      </c>
      <c r="O60" s="43">
        <v>2.2370000000000001E-2</v>
      </c>
      <c r="P60" s="43">
        <v>3.5999999999999997E-2</v>
      </c>
      <c r="Q60" s="43">
        <v>4.3090000000000003E-2</v>
      </c>
      <c r="R60" s="43">
        <v>6.0139999999999999E-2</v>
      </c>
      <c r="S60" s="43">
        <v>1.95E-2</v>
      </c>
      <c r="T60" s="43">
        <v>6.3689999999999997E-2</v>
      </c>
      <c r="U60" s="43">
        <v>3.168E-2</v>
      </c>
      <c r="V60" s="44">
        <v>1.975E-2</v>
      </c>
      <c r="W60" s="34"/>
      <c r="X60" s="42">
        <v>8.2710000000000006E-2</v>
      </c>
      <c r="Y60" s="43">
        <v>2.2929999999999999E-2</v>
      </c>
      <c r="Z60" s="43">
        <v>1.8720000000000001E-2</v>
      </c>
      <c r="AA60" s="43">
        <v>4.3959999999999999E-2</v>
      </c>
      <c r="AB60" s="43">
        <v>4.1369999999999997E-2</v>
      </c>
      <c r="AC60" s="43">
        <v>6.9639999999999994E-2</v>
      </c>
      <c r="AD60" s="43">
        <v>2.1600000000000001E-2</v>
      </c>
      <c r="AE60" s="43">
        <v>4.8419999999999998E-2</v>
      </c>
      <c r="AF60" s="43">
        <v>5.9319999999999998E-2</v>
      </c>
      <c r="AG60" s="44">
        <v>2.223E-2</v>
      </c>
      <c r="AH60" s="42">
        <v>5.6930000000000001E-2</v>
      </c>
      <c r="AI60" s="43">
        <v>3.2710000000000003E-2</v>
      </c>
      <c r="AJ60" s="43">
        <v>2.2370000000000001E-2</v>
      </c>
      <c r="AK60" s="43">
        <v>3.5999999999999997E-2</v>
      </c>
      <c r="AL60" s="43">
        <v>4.3090000000000003E-2</v>
      </c>
      <c r="AM60" s="43">
        <v>6.0139999999999999E-2</v>
      </c>
      <c r="AN60" s="43">
        <v>1.95E-2</v>
      </c>
      <c r="AO60" s="43">
        <v>6.3689999999999997E-2</v>
      </c>
      <c r="AP60" s="43">
        <v>3.168E-2</v>
      </c>
      <c r="AQ60" s="44">
        <v>1.976E-2</v>
      </c>
      <c r="AR60" s="34"/>
      <c r="AS60" s="42">
        <v>2.436E-2</v>
      </c>
      <c r="AT60" s="43">
        <v>6.1809999999999997E-2</v>
      </c>
      <c r="AU60" s="43">
        <v>4.0899999999999999E-2</v>
      </c>
      <c r="AV60" s="43">
        <v>6.7229999999999998E-2</v>
      </c>
      <c r="AW60" s="43">
        <v>6.4729999999999996E-2</v>
      </c>
      <c r="AX60" s="44">
        <v>7.1230000000000002E-2</v>
      </c>
      <c r="AY60" s="42">
        <v>2.9329999999999998E-2</v>
      </c>
      <c r="AZ60" s="43">
        <v>5.5129999999999998E-2</v>
      </c>
      <c r="BA60" s="43">
        <v>2.3269999999999999E-2</v>
      </c>
      <c r="BB60" s="43">
        <v>4.3090000000000003E-2</v>
      </c>
      <c r="BC60" s="43">
        <v>2.5919999999999999E-2</v>
      </c>
      <c r="BD60" s="44">
        <v>4.369E-2</v>
      </c>
    </row>
    <row r="61" spans="1:56" x14ac:dyDescent="0.25">
      <c r="A61" s="52">
        <v>181</v>
      </c>
      <c r="B61" s="53" t="s">
        <v>96</v>
      </c>
      <c r="C61" s="28">
        <v>7.8090000000000007E-2</v>
      </c>
      <c r="D61" s="29">
        <v>7.0129999999999998E-2</v>
      </c>
      <c r="E61" s="29">
        <v>0.10013</v>
      </c>
      <c r="F61" s="29">
        <v>7.5439999999999993E-2</v>
      </c>
      <c r="G61" s="29">
        <v>8.9499999999999996E-2</v>
      </c>
      <c r="H61" s="29">
        <v>0.1023</v>
      </c>
      <c r="I61" s="29">
        <v>7.8049999999999994E-2</v>
      </c>
      <c r="J61" s="29">
        <v>0.10796</v>
      </c>
      <c r="K61" s="29">
        <v>4.5330000000000002E-2</v>
      </c>
      <c r="L61" s="30">
        <v>7.8280000000000002E-2</v>
      </c>
      <c r="M61" s="31"/>
      <c r="N61" s="32"/>
      <c r="O61" s="32"/>
      <c r="P61" s="32"/>
      <c r="Q61" s="32"/>
      <c r="R61" s="32"/>
      <c r="S61" s="32"/>
      <c r="T61" s="32"/>
      <c r="U61" s="32"/>
      <c r="V61" s="33"/>
      <c r="W61" s="34"/>
      <c r="X61" s="28">
        <v>9.0770000000000003E-2</v>
      </c>
      <c r="Y61" s="29">
        <v>6.7030000000000006E-2</v>
      </c>
      <c r="Z61" s="29">
        <v>8.0479999999999996E-2</v>
      </c>
      <c r="AA61" s="29">
        <v>8.9200000000000002E-2</v>
      </c>
      <c r="AB61" s="29">
        <v>7.3340000000000002E-2</v>
      </c>
      <c r="AC61" s="29">
        <v>5.2699999999999997E-2</v>
      </c>
      <c r="AD61" s="29">
        <v>6.855E-2</v>
      </c>
      <c r="AE61" s="29">
        <v>7.9829999999999998E-2</v>
      </c>
      <c r="AF61" s="29">
        <v>5.9990000000000002E-2</v>
      </c>
      <c r="AG61" s="30">
        <v>5.1630000000000002E-2</v>
      </c>
      <c r="AH61" s="31"/>
      <c r="AI61" s="32"/>
      <c r="AJ61" s="32"/>
      <c r="AK61" s="32"/>
      <c r="AL61" s="32"/>
      <c r="AM61" s="32"/>
      <c r="AN61" s="32"/>
      <c r="AO61" s="32"/>
      <c r="AP61" s="32"/>
      <c r="AQ61" s="33"/>
      <c r="AR61" s="34"/>
      <c r="AS61" s="28">
        <v>6.6830000000000001E-2</v>
      </c>
      <c r="AT61" s="29">
        <v>6.5269999999999995E-2</v>
      </c>
      <c r="AU61" s="29">
        <v>8.2809999999999995E-2</v>
      </c>
      <c r="AV61" s="29">
        <v>8.9499999999999996E-2</v>
      </c>
      <c r="AW61" s="29">
        <v>7.1730000000000002E-2</v>
      </c>
      <c r="AX61" s="30">
        <v>7.5300000000000006E-2</v>
      </c>
      <c r="AY61" s="31"/>
      <c r="AZ61" s="32"/>
      <c r="BA61" s="32"/>
      <c r="BB61" s="32"/>
      <c r="BC61" s="32"/>
      <c r="BD61" s="33"/>
    </row>
    <row r="62" spans="1:56" ht="15.75" thickBot="1" x14ac:dyDescent="0.3">
      <c r="A62" s="50">
        <v>182</v>
      </c>
      <c r="B62" s="51" t="s">
        <v>97</v>
      </c>
      <c r="C62" s="42">
        <v>0.11224000000000001</v>
      </c>
      <c r="D62" s="43">
        <v>0.12261</v>
      </c>
      <c r="E62" s="43">
        <v>0.10688</v>
      </c>
      <c r="F62" s="43">
        <v>8.9010000000000006E-2</v>
      </c>
      <c r="G62" s="43">
        <v>0.12881000000000001</v>
      </c>
      <c r="H62" s="43">
        <v>0.13383</v>
      </c>
      <c r="I62" s="43">
        <v>9.2219999999999996E-2</v>
      </c>
      <c r="J62" s="43">
        <v>0.10351</v>
      </c>
      <c r="K62" s="43">
        <v>7.5200000000000003E-2</v>
      </c>
      <c r="L62" s="44">
        <v>0.13375999999999999</v>
      </c>
      <c r="M62" s="45"/>
      <c r="N62" s="46"/>
      <c r="O62" s="46"/>
      <c r="P62" s="46"/>
      <c r="Q62" s="46"/>
      <c r="R62" s="46"/>
      <c r="S62" s="46"/>
      <c r="T62" s="46"/>
      <c r="U62" s="46"/>
      <c r="V62" s="47"/>
      <c r="W62" s="34"/>
      <c r="X62" s="42">
        <v>0.1258</v>
      </c>
      <c r="Y62" s="43">
        <v>5.951E-2</v>
      </c>
      <c r="Z62" s="43">
        <v>7.7310000000000004E-2</v>
      </c>
      <c r="AA62" s="43">
        <v>9.0079999999999993E-2</v>
      </c>
      <c r="AB62" s="43">
        <v>8.3049999999999999E-2</v>
      </c>
      <c r="AC62" s="43">
        <v>6.2909999999999994E-2</v>
      </c>
      <c r="AD62" s="43">
        <v>8.0570000000000003E-2</v>
      </c>
      <c r="AE62" s="43">
        <v>9.0920000000000001E-2</v>
      </c>
      <c r="AF62" s="43">
        <v>9.8379999999999995E-2</v>
      </c>
      <c r="AG62" s="44">
        <v>0.10367</v>
      </c>
      <c r="AH62" s="45"/>
      <c r="AI62" s="46"/>
      <c r="AJ62" s="46"/>
      <c r="AK62" s="46"/>
      <c r="AL62" s="46"/>
      <c r="AM62" s="46"/>
      <c r="AN62" s="46"/>
      <c r="AO62" s="46"/>
      <c r="AP62" s="46"/>
      <c r="AQ62" s="47"/>
      <c r="AR62" s="34"/>
      <c r="AS62" s="42">
        <v>7.9409999999999994E-2</v>
      </c>
      <c r="AT62" s="43">
        <v>0.10339</v>
      </c>
      <c r="AU62" s="43">
        <v>0.11239</v>
      </c>
      <c r="AV62" s="43">
        <v>0.12881000000000001</v>
      </c>
      <c r="AW62" s="43">
        <v>0.14713000000000001</v>
      </c>
      <c r="AX62" s="44">
        <v>0.13400000000000001</v>
      </c>
      <c r="AY62" s="45"/>
      <c r="AZ62" s="46"/>
      <c r="BA62" s="46"/>
      <c r="BB62" s="46"/>
      <c r="BC62" s="46"/>
      <c r="BD62" s="47"/>
    </row>
  </sheetData>
  <mergeCells count="6">
    <mergeCell ref="AY2:BD2"/>
    <mergeCell ref="C2:L2"/>
    <mergeCell ref="M2:V2"/>
    <mergeCell ref="X2:AG2"/>
    <mergeCell ref="AH2:AQ2"/>
    <mergeCell ref="AS2:AX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511C-5BE8-4CDF-BA38-9DEFB8CBAE21}">
  <dimension ref="A1:AZ92"/>
  <sheetViews>
    <sheetView tabSelected="1" zoomScale="81" zoomScaleNormal="81" workbookViewId="0">
      <selection activeCell="W33" sqref="W33"/>
    </sheetView>
  </sheetViews>
  <sheetFormatPr baseColWidth="10" defaultRowHeight="15" x14ac:dyDescent="0.25"/>
  <cols>
    <col min="1" max="1" width="8.140625" customWidth="1"/>
    <col min="2" max="2" width="6.42578125" customWidth="1"/>
    <col min="3" max="21" width="5.28515625" customWidth="1"/>
    <col min="22" max="22" width="5.85546875" customWidth="1"/>
    <col min="23" max="23" width="5.28515625" customWidth="1"/>
    <col min="24" max="24" width="5.42578125" customWidth="1"/>
    <col min="25" max="36" width="5.28515625" customWidth="1"/>
    <col min="37" max="37" width="3.85546875" customWidth="1"/>
    <col min="38" max="38" width="5.85546875" customWidth="1"/>
    <col min="39" max="76" width="5.28515625" customWidth="1"/>
  </cols>
  <sheetData>
    <row r="1" spans="1:13" ht="21" x14ac:dyDescent="0.35">
      <c r="A1" s="10" t="s">
        <v>18</v>
      </c>
    </row>
    <row r="3" spans="1:13" x14ac:dyDescent="0.25">
      <c r="A3" t="s">
        <v>19</v>
      </c>
      <c r="B3" s="7">
        <v>1</v>
      </c>
      <c r="C3" s="8">
        <v>2</v>
      </c>
      <c r="D3" s="8">
        <v>7</v>
      </c>
      <c r="E3" s="8">
        <v>9</v>
      </c>
      <c r="F3" s="8">
        <v>11</v>
      </c>
      <c r="G3" s="8">
        <v>13</v>
      </c>
      <c r="H3" s="8">
        <v>15</v>
      </c>
      <c r="I3" s="8">
        <v>23</v>
      </c>
      <c r="J3" s="8">
        <v>27</v>
      </c>
      <c r="K3" s="8">
        <v>35</v>
      </c>
      <c r="L3" s="8">
        <v>45</v>
      </c>
      <c r="M3" s="7">
        <v>49</v>
      </c>
    </row>
    <row r="4" spans="1:13" x14ac:dyDescent="0.25">
      <c r="A4" t="s">
        <v>20</v>
      </c>
      <c r="B4" t="s">
        <v>1</v>
      </c>
      <c r="C4" s="4" t="s">
        <v>3</v>
      </c>
      <c r="D4" s="4" t="s">
        <v>4</v>
      </c>
      <c r="E4" s="4" t="s">
        <v>8</v>
      </c>
      <c r="F4" s="4" t="s">
        <v>2</v>
      </c>
      <c r="G4" s="4" t="s">
        <v>9</v>
      </c>
      <c r="H4" s="4" t="s">
        <v>5</v>
      </c>
      <c r="I4" s="4" t="s">
        <v>36</v>
      </c>
      <c r="J4" s="4" t="s">
        <v>17</v>
      </c>
      <c r="K4" s="4" t="s">
        <v>10</v>
      </c>
      <c r="L4" s="4" t="s">
        <v>25</v>
      </c>
      <c r="M4" t="s">
        <v>11</v>
      </c>
    </row>
    <row r="5" spans="1:13" x14ac:dyDescent="0.25">
      <c r="A5" s="64" t="s">
        <v>21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 x14ac:dyDescent="0.25">
      <c r="A6" t="s">
        <v>0</v>
      </c>
      <c r="B6" s="3">
        <f>AVERAGE(C23:C33)</f>
        <v>100.00000000000003</v>
      </c>
      <c r="C6" s="3">
        <f>AVERAGE(E23:E33)</f>
        <v>100</v>
      </c>
      <c r="D6" s="3">
        <f>AVERAGE(G23:G33)</f>
        <v>100</v>
      </c>
      <c r="E6" s="3">
        <f>AVERAGE(I23:I33)</f>
        <v>100.00000000000003</v>
      </c>
      <c r="F6" s="3">
        <f>AVERAGE(K23:K33)</f>
        <v>99.999999999999972</v>
      </c>
      <c r="G6" s="3">
        <f>AVERAGE(M23:M33)</f>
        <v>99.999999999999986</v>
      </c>
      <c r="H6" s="3">
        <f>AVERAGE(O23:O33)</f>
        <v>100.00000000000003</v>
      </c>
      <c r="I6" s="3">
        <f>AVERAGE(Q23:Q33)</f>
        <v>99.999999999999972</v>
      </c>
      <c r="J6" s="3">
        <f>AVERAGE(S23:S33)</f>
        <v>99.999999999999986</v>
      </c>
      <c r="K6" s="3">
        <f>AVERAGE(U23:U33)</f>
        <v>100.00000000000001</v>
      </c>
      <c r="L6" s="3">
        <f>AVERAGE(W23:W33)</f>
        <v>100.00000000000003</v>
      </c>
      <c r="M6" s="3">
        <f>AVERAGE(Y23:Y33)</f>
        <v>99.868439916030908</v>
      </c>
    </row>
    <row r="7" spans="1:13" x14ac:dyDescent="0.25">
      <c r="A7" t="s">
        <v>15</v>
      </c>
      <c r="B7">
        <f>STDEV(C23:C33)</f>
        <v>21.48098634582432</v>
      </c>
      <c r="C7">
        <f>STDEV(E23:E33)</f>
        <v>40.275589509641179</v>
      </c>
      <c r="D7">
        <f>STDEV(G23:G33)</f>
        <v>22.362034107345714</v>
      </c>
      <c r="E7">
        <f>STDEV(I23:I33)</f>
        <v>39.904698590122848</v>
      </c>
      <c r="F7">
        <f>STDEV(K23:K33)</f>
        <v>24.380168180857684</v>
      </c>
      <c r="G7">
        <f>STDEV(M23:M33)</f>
        <v>28.680894204460429</v>
      </c>
      <c r="H7">
        <f>STDEV(O23:O33)</f>
        <v>14.748270096712536</v>
      </c>
      <c r="I7">
        <f>STDEV(Q23:Q33)</f>
        <v>36.365355521895331</v>
      </c>
      <c r="J7">
        <f>STDEV(S23:S33)</f>
        <v>19.309784562593471</v>
      </c>
      <c r="K7">
        <f>STDEV(U23:U33)</f>
        <v>41.212578332486636</v>
      </c>
      <c r="L7">
        <f>STDEV(W23:W33)</f>
        <v>41.053861421115748</v>
      </c>
      <c r="M7">
        <f>STDEV(Y23:Y33)</f>
        <v>19.899398006444724</v>
      </c>
    </row>
    <row r="8" spans="1:13" x14ac:dyDescent="0.25">
      <c r="A8" t="s">
        <v>12</v>
      </c>
      <c r="B8">
        <f>B7/SQRT(COUNT(C23:C33))</f>
        <v>6.7928843239782228</v>
      </c>
      <c r="C8">
        <f>C7/SQRT(COUNT(E23:E33))</f>
        <v>12.736259695645023</v>
      </c>
      <c r="D8">
        <f>D7/SQRT(COUNT(G23:G33))</f>
        <v>7.071496089358269</v>
      </c>
      <c r="E8">
        <f>E7/SQRT(COUNT(I23:I33))</f>
        <v>12.61897368872981</v>
      </c>
      <c r="F8">
        <f>F7/SQRT(COUNT(K23:K33))</f>
        <v>7.7096861189474204</v>
      </c>
      <c r="G8">
        <f>G7/SQRT(COUNT(M23:M33))</f>
        <v>9.0696951016417948</v>
      </c>
      <c r="H8">
        <f>H7/SQRT(COUNT(O23:O33))</f>
        <v>4.6638125052963391</v>
      </c>
      <c r="I8">
        <f>I7/SQRT(COUNT(Q23:Q33))</f>
        <v>11.499735137097041</v>
      </c>
      <c r="J8">
        <f>J7/SQRT(COUNT(S23:S33))</f>
        <v>6.1062900344953572</v>
      </c>
      <c r="K8">
        <f>K7/SQRT(COUNT(U23:U33))</f>
        <v>13.032561577876187</v>
      </c>
      <c r="L8">
        <f>L7/SQRT(COUNT(W23:W33))</f>
        <v>12.982370883564279</v>
      </c>
      <c r="M8">
        <f>M7/SQRT(COUNT(Y23:Y33))</f>
        <v>6.2927421766579332</v>
      </c>
    </row>
    <row r="9" spans="1:13" x14ac:dyDescent="0.25">
      <c r="A9" s="65" t="s">
        <v>22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</row>
    <row r="10" spans="1:13" x14ac:dyDescent="0.25">
      <c r="A10" t="s">
        <v>0</v>
      </c>
      <c r="B10" s="3">
        <f>AVERAGE(C37:C47)</f>
        <v>79.720594862550712</v>
      </c>
      <c r="C10" s="3">
        <f>AVERAGE(E37:E47)</f>
        <v>72.33478051133622</v>
      </c>
      <c r="D10" s="3">
        <f>AVERAGE(G37:G47)</f>
        <v>73.801791793074969</v>
      </c>
      <c r="E10" s="3">
        <f>AVERAGE(I37:I47)</f>
        <v>85.067421410752615</v>
      </c>
      <c r="F10" s="3">
        <f>AVERAGE(K37:K47)</f>
        <v>86.452032842172571</v>
      </c>
      <c r="G10" s="3">
        <f>AVERAGE(M37:M47)</f>
        <v>83.832300841951408</v>
      </c>
      <c r="H10" s="3">
        <f>AVERAGE(O37:O47)</f>
        <v>89.803235515425143</v>
      </c>
      <c r="I10" s="3">
        <f>AVERAGE(Q37:Q47)</f>
        <v>84.841262360349901</v>
      </c>
      <c r="J10" s="3">
        <f>AVERAGE(S37:S47)</f>
        <v>87.383156283595412</v>
      </c>
      <c r="K10" s="3">
        <f>AVERAGE(U37:U47)</f>
        <v>83.108748829764764</v>
      </c>
      <c r="L10" s="3">
        <f>AVERAGE(W37:W47)</f>
        <v>75.987475102123511</v>
      </c>
      <c r="M10" s="3">
        <f>AVERAGE(Y37:Y47)</f>
        <v>83.130715273155502</v>
      </c>
    </row>
    <row r="11" spans="1:13" x14ac:dyDescent="0.25">
      <c r="A11" t="s">
        <v>15</v>
      </c>
      <c r="B11">
        <f>STDEV(C37:C47)</f>
        <v>15.36742475663964</v>
      </c>
      <c r="C11">
        <f>STDEV(E37:E47)</f>
        <v>21.088879427489658</v>
      </c>
      <c r="D11">
        <f>STDEV(G37:G47)</f>
        <v>17.705294830012996</v>
      </c>
      <c r="E11">
        <f>STDEV(I37:I47)</f>
        <v>31.754057738088903</v>
      </c>
      <c r="F11">
        <f>STDEV(K37:K47)</f>
        <v>22.86898300059444</v>
      </c>
      <c r="G11">
        <f>STDEV(M37:M47)</f>
        <v>14.371707373359222</v>
      </c>
      <c r="H11">
        <f>STDEV(O37:O47)</f>
        <v>23.280724575347765</v>
      </c>
      <c r="I11">
        <f>STDEV(Q37:Q47)</f>
        <v>29.112985384846812</v>
      </c>
      <c r="J11">
        <f>STDEV(S37:S47)</f>
        <v>28.67779117198695</v>
      </c>
      <c r="K11">
        <f>STDEV(U37:U47)</f>
        <v>37.959496701680685</v>
      </c>
      <c r="L11">
        <f>STDEV(W37:W47)</f>
        <v>35.48775106247048</v>
      </c>
      <c r="M11">
        <f>STDEV(Y37:Y47)</f>
        <v>19.892665028451184</v>
      </c>
    </row>
    <row r="12" spans="1:13" x14ac:dyDescent="0.25">
      <c r="A12" t="s">
        <v>12</v>
      </c>
      <c r="B12">
        <f>B11/SQRT(COUNT(C37:C47))</f>
        <v>4.8596064002240027</v>
      </c>
      <c r="C12">
        <f>C11/SQRT(COUNT(E37:E47))</f>
        <v>6.668889229153506</v>
      </c>
      <c r="D12">
        <f>D11/SQRT(COUNT(G37:G47))</f>
        <v>5.5989058307644797</v>
      </c>
      <c r="E12">
        <f>E11/SQRT(COUNT(I37:I47))</f>
        <v>10.041514740485539</v>
      </c>
      <c r="F12">
        <f>F11/SQRT(COUNT(K37:K47))</f>
        <v>7.2318074053550223</v>
      </c>
      <c r="G12">
        <f>G11/SQRT(COUNT(M37:M47))</f>
        <v>4.5447329165251045</v>
      </c>
      <c r="H12">
        <f>H11/SQRT(COUNT(O37:O47))</f>
        <v>7.3620115237155215</v>
      </c>
      <c r="I12">
        <f>I11/SQRT(COUNT(Q37:Q47))</f>
        <v>9.206334330330959</v>
      </c>
      <c r="J12">
        <f>J11/SQRT(COUNT(S37:S47))</f>
        <v>9.0687138366148297</v>
      </c>
      <c r="K12">
        <f>K11/SQRT(COUNT(U37:U47))</f>
        <v>12.00384684109601</v>
      </c>
      <c r="L12">
        <f>L11/SQRT(COUNT(W37:W47))</f>
        <v>11.222212239446707</v>
      </c>
      <c r="M12">
        <f>M11/SQRT(COUNT(Y37:Y47))</f>
        <v>6.2906130220683956</v>
      </c>
    </row>
    <row r="13" spans="1:13" x14ac:dyDescent="0.25">
      <c r="A13" s="63" t="s">
        <v>13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x14ac:dyDescent="0.25">
      <c r="A14" t="s">
        <v>0</v>
      </c>
      <c r="B14" s="3">
        <f>AVERAGE(C51:C91)</f>
        <v>94.041246746312481</v>
      </c>
      <c r="C14" s="3">
        <f>AVERAGE(E51:E91)</f>
        <v>99.296092410432266</v>
      </c>
      <c r="D14" s="3">
        <f>AVERAGE(G51:G91)</f>
        <v>102.72458272285904</v>
      </c>
      <c r="E14" s="3">
        <f>AVERAGE(I51:I91)</f>
        <v>94.118163958298041</v>
      </c>
      <c r="F14" s="3">
        <f>AVERAGE(K51:K91)</f>
        <v>90.422982970815454</v>
      </c>
      <c r="G14" s="3">
        <f>AVERAGE(M51:M91)</f>
        <v>102.67794427534535</v>
      </c>
      <c r="H14" s="3">
        <f>AVERAGE(O51:O91)</f>
        <v>103.55433999613467</v>
      </c>
      <c r="I14" s="3">
        <f>AVERAGE(Q51:Q91)</f>
        <v>105.13859897840689</v>
      </c>
      <c r="J14" s="3">
        <f>AVERAGE(S51:S91)</f>
        <v>93.975422598752743</v>
      </c>
      <c r="K14" s="3">
        <f>AVERAGE(U51:U91)</f>
        <v>108.97287036943551</v>
      </c>
      <c r="L14" s="3">
        <f>AVERAGE(W51:W91)</f>
        <v>102.69387436394634</v>
      </c>
      <c r="M14" s="3">
        <f>AVERAGE(Y51:Y91)</f>
        <v>92.061445194674889</v>
      </c>
    </row>
    <row r="15" spans="1:13" x14ac:dyDescent="0.25">
      <c r="A15" t="s">
        <v>15</v>
      </c>
      <c r="B15">
        <f>STDEV(C51:C91)</f>
        <v>19.237228939729299</v>
      </c>
      <c r="C15">
        <f>STDEV(E51:E91)</f>
        <v>32.450564849978285</v>
      </c>
      <c r="D15">
        <f>STDEV(G51:G91)</f>
        <v>25.740991197212512</v>
      </c>
      <c r="E15">
        <f>STDEV(I51:I91)</f>
        <v>43.635745741491313</v>
      </c>
      <c r="F15">
        <f>STDEV(K51:K91)</f>
        <v>32.380824223636786</v>
      </c>
      <c r="G15">
        <f>STDEV(M51:M91)</f>
        <v>27.274933040522903</v>
      </c>
      <c r="H15">
        <f>STDEV(O51:O91)</f>
        <v>24.078464417300719</v>
      </c>
      <c r="I15">
        <f>STDEV(Q51:Q91)</f>
        <v>29.289379609584039</v>
      </c>
      <c r="J15">
        <f>STDEV(S51:S91)</f>
        <v>29.15864848315557</v>
      </c>
      <c r="K15">
        <f>STDEV(U51:U91)</f>
        <v>45.70671619773762</v>
      </c>
      <c r="L15">
        <f>STDEV(W51:W91)</f>
        <v>48.547487932021447</v>
      </c>
      <c r="M15">
        <f>STDEV(Y51:Y91)</f>
        <v>48.23117217191875</v>
      </c>
    </row>
    <row r="16" spans="1:13" x14ac:dyDescent="0.25">
      <c r="A16" t="s">
        <v>12</v>
      </c>
      <c r="B16">
        <f>B15/SQRT(COUNT(C51:C91))</f>
        <v>7.8535658279064391</v>
      </c>
      <c r="C16">
        <f>C15/SQRT(COUNT(E51:E91))</f>
        <v>13.24788762459036</v>
      </c>
      <c r="D16">
        <f>D15/SQRT(COUNT(G51:G91))</f>
        <v>10.508715651107355</v>
      </c>
      <c r="E16">
        <f>E15/SQRT(COUNT(I51:I91))</f>
        <v>17.81421860207962</v>
      </c>
      <c r="F16">
        <f>F15/SQRT(COUNT(K51:K91))</f>
        <v>13.219416133110563</v>
      </c>
      <c r="G16">
        <f>G15/SQRT(COUNT(M51:M91))</f>
        <v>11.134944786309809</v>
      </c>
      <c r="H16">
        <f>H15/SQRT(COUNT(O51:O91))</f>
        <v>9.8299919353579757</v>
      </c>
      <c r="I16">
        <f>I15/SQRT(COUNT(Q51:Q91))</f>
        <v>11.957339154359813</v>
      </c>
      <c r="J16">
        <f>J15/SQRT(COUNT(S51:S91))</f>
        <v>11.903968395484975</v>
      </c>
      <c r="K16">
        <f>K15/SQRT(COUNT(U51:U91))</f>
        <v>18.659688750443344</v>
      </c>
      <c r="L16">
        <f>L15/SQRT(COUNT(W51:W91))</f>
        <v>19.819428954562778</v>
      </c>
      <c r="M16">
        <f>M15/SQRT(COUNT(Y51:Y91))</f>
        <v>19.690293586254075</v>
      </c>
    </row>
    <row r="18" spans="1:52" ht="21" x14ac:dyDescent="0.35">
      <c r="A18" s="10" t="s">
        <v>23</v>
      </c>
    </row>
    <row r="19" spans="1:52" x14ac:dyDescent="0.25">
      <c r="A19" s="64" t="s">
        <v>21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</row>
    <row r="20" spans="1:52" x14ac:dyDescent="0.25">
      <c r="A20" t="s">
        <v>6</v>
      </c>
      <c r="C20" s="7">
        <v>1</v>
      </c>
      <c r="D20" s="7"/>
      <c r="E20" s="8">
        <v>2</v>
      </c>
      <c r="F20" s="8"/>
      <c r="G20" s="8">
        <v>7</v>
      </c>
      <c r="H20" s="8"/>
      <c r="I20" s="8">
        <v>9</v>
      </c>
      <c r="J20" s="8"/>
      <c r="K20" s="8">
        <v>11</v>
      </c>
      <c r="L20" s="8"/>
      <c r="M20" s="8">
        <v>13</v>
      </c>
      <c r="N20" s="8"/>
      <c r="O20" s="8">
        <v>15</v>
      </c>
      <c r="P20" s="8"/>
      <c r="Q20" s="8">
        <v>23</v>
      </c>
      <c r="R20" s="8"/>
      <c r="S20" s="8">
        <v>27</v>
      </c>
      <c r="T20" s="8"/>
      <c r="U20" s="8">
        <v>35</v>
      </c>
      <c r="V20" s="8"/>
      <c r="W20" s="8">
        <v>45</v>
      </c>
      <c r="X20" s="8"/>
      <c r="Y20" s="7">
        <v>49</v>
      </c>
      <c r="Z20" s="5"/>
    </row>
    <row r="21" spans="1:52" x14ac:dyDescent="0.25">
      <c r="A21" t="s">
        <v>7</v>
      </c>
      <c r="C21" t="s">
        <v>1</v>
      </c>
      <c r="E21" s="4" t="s">
        <v>3</v>
      </c>
      <c r="F21" s="4"/>
      <c r="G21" s="4" t="s">
        <v>4</v>
      </c>
      <c r="H21" s="4"/>
      <c r="I21" s="4" t="s">
        <v>8</v>
      </c>
      <c r="J21" s="4"/>
      <c r="K21" s="4" t="s">
        <v>2</v>
      </c>
      <c r="L21" s="4"/>
      <c r="M21" s="4" t="s">
        <v>9</v>
      </c>
      <c r="N21" s="4"/>
      <c r="O21" s="4" t="s">
        <v>5</v>
      </c>
      <c r="P21" s="4"/>
      <c r="Q21" s="4" t="s">
        <v>16</v>
      </c>
      <c r="R21" s="4"/>
      <c r="S21" s="4" t="s">
        <v>17</v>
      </c>
      <c r="T21" s="4"/>
      <c r="U21" s="4" t="s">
        <v>10</v>
      </c>
      <c r="V21" s="4"/>
      <c r="W21" s="4" t="s">
        <v>25</v>
      </c>
      <c r="X21" s="4"/>
      <c r="Y21" t="s">
        <v>11</v>
      </c>
      <c r="Z21" s="6"/>
    </row>
    <row r="22" spans="1:52" x14ac:dyDescent="0.25">
      <c r="B22" t="s">
        <v>24</v>
      </c>
      <c r="D22" t="s">
        <v>24</v>
      </c>
      <c r="E22" s="4"/>
      <c r="F22" t="s">
        <v>24</v>
      </c>
      <c r="G22" s="4"/>
      <c r="H22" t="s">
        <v>24</v>
      </c>
      <c r="I22" s="4"/>
      <c r="J22" t="s">
        <v>24</v>
      </c>
      <c r="K22" s="4"/>
      <c r="L22" t="s">
        <v>24</v>
      </c>
      <c r="M22" s="4"/>
      <c r="N22" t="s">
        <v>24</v>
      </c>
      <c r="O22" s="4"/>
      <c r="P22" t="s">
        <v>24</v>
      </c>
      <c r="Q22" s="4"/>
      <c r="R22" t="s">
        <v>24</v>
      </c>
      <c r="S22" s="4"/>
      <c r="T22" t="s">
        <v>24</v>
      </c>
      <c r="U22" s="4"/>
      <c r="V22" t="s">
        <v>24</v>
      </c>
      <c r="W22" s="4"/>
      <c r="X22" t="s">
        <v>24</v>
      </c>
    </row>
    <row r="23" spans="1:52" x14ac:dyDescent="0.25">
      <c r="A23" t="s">
        <v>28</v>
      </c>
      <c r="B23" s="9">
        <f ca="1">0.68+RAND()/10</f>
        <v>0.76626579417395857</v>
      </c>
      <c r="C23">
        <v>100.80449985812761</v>
      </c>
      <c r="D23" s="9">
        <f ca="1">1.68+RAND()/10</f>
        <v>1.6888422352600432</v>
      </c>
      <c r="E23">
        <v>103.21480256357246</v>
      </c>
      <c r="F23" s="9">
        <f ca="1">2.68+RAND()/10</f>
        <v>2.7450962917174402</v>
      </c>
      <c r="G23">
        <v>96.273269808713991</v>
      </c>
      <c r="H23" s="9">
        <f ca="1">3.68+RAND()/10</f>
        <v>3.7580242435246096</v>
      </c>
      <c r="I23">
        <v>101.22742605193147</v>
      </c>
      <c r="J23" s="9">
        <f ca="1">4.68+RAND()/10</f>
        <v>4.7332710158478246</v>
      </c>
      <c r="K23">
        <v>107.90183890282478</v>
      </c>
      <c r="L23" s="9">
        <f ca="1">5.68+RAND()/10</f>
        <v>5.7542001033787162</v>
      </c>
      <c r="M23">
        <v>71.909635106386801</v>
      </c>
      <c r="N23" s="9">
        <f ca="1">6.68+RAND()/10</f>
        <v>6.7493040316262158</v>
      </c>
      <c r="O23">
        <v>130.59819413092555</v>
      </c>
      <c r="P23" s="9">
        <f ca="1">7.68+RAND()/10</f>
        <v>7.7592778632982409</v>
      </c>
      <c r="Q23">
        <v>61.053283600177735</v>
      </c>
      <c r="R23" s="9">
        <f ca="1">8.68+RAND()/10</f>
        <v>8.7796722086129666</v>
      </c>
      <c r="S23">
        <v>89.926386181009804</v>
      </c>
      <c r="T23" s="9">
        <f ca="1">9.68+RAND()/10</f>
        <v>9.702141071905011</v>
      </c>
      <c r="U23">
        <v>66.892157158819799</v>
      </c>
      <c r="V23" s="9">
        <f ca="1">10.68+RAND()/10</f>
        <v>10.685785214826398</v>
      </c>
      <c r="W23">
        <v>147.35322912798358</v>
      </c>
      <c r="X23" s="9">
        <f ca="1">11.682+RAND()/10</f>
        <v>11.770344926107658</v>
      </c>
      <c r="Y23">
        <v>110.17587425119042</v>
      </c>
      <c r="Z23" s="2"/>
      <c r="AZ23" s="2"/>
    </row>
    <row r="24" spans="1:52" x14ac:dyDescent="0.25">
      <c r="A24" t="s">
        <v>26</v>
      </c>
      <c r="B24" s="9">
        <f t="shared" ref="B24:B32" ca="1" si="0">0.68+RAND()/10</f>
        <v>0.72801317227957807</v>
      </c>
      <c r="C24">
        <v>126.01605661542571</v>
      </c>
      <c r="D24" s="9">
        <f t="shared" ref="D24:D32" ca="1" si="1">1.68+RAND()/10</f>
        <v>1.7623335468625643</v>
      </c>
      <c r="E24">
        <v>137.78340569223349</v>
      </c>
      <c r="F24" s="9">
        <f t="shared" ref="F24:F32" ca="1" si="2">2.68+RAND()/10</f>
        <v>2.7172722709116406</v>
      </c>
      <c r="G24">
        <v>117.33182355538463</v>
      </c>
      <c r="H24" s="9">
        <f t="shared" ref="H24:H32" ca="1" si="3">3.68+RAND()/10</f>
        <v>3.7145593327648458</v>
      </c>
      <c r="I24">
        <v>99.486983979645132</v>
      </c>
      <c r="J24" s="9">
        <f t="shared" ref="J24:J32" ca="1" si="4">4.68+RAND()/10</f>
        <v>4.6835947981863217</v>
      </c>
      <c r="K24">
        <v>93.578114353795598</v>
      </c>
      <c r="L24" s="9">
        <f t="shared" ref="L24:L32" ca="1" si="5">5.68+RAND()/10</f>
        <v>5.6973888401460782</v>
      </c>
      <c r="M24">
        <v>107.11393161439416</v>
      </c>
      <c r="N24" s="9">
        <f t="shared" ref="N24:N32" ca="1" si="6">6.68+RAND()/10</f>
        <v>6.7791038099935683</v>
      </c>
      <c r="O24">
        <v>104.58615500376226</v>
      </c>
      <c r="P24" s="9">
        <f t="shared" ref="P24:P32" ca="1" si="7">7.68+RAND()/10</f>
        <v>7.7720542294249144</v>
      </c>
      <c r="Q24">
        <v>98.519226712270353</v>
      </c>
      <c r="R24" s="9">
        <f t="shared" ref="R24:R32" ca="1" si="8">8.68+RAND()/10</f>
        <v>8.6814218675031949</v>
      </c>
      <c r="S24">
        <v>126.20487964869446</v>
      </c>
      <c r="T24" s="9">
        <f t="shared" ref="T24:T32" ca="1" si="9">9.68+RAND()/10</f>
        <v>9.7342903778687937</v>
      </c>
      <c r="U24">
        <v>107.44420620300184</v>
      </c>
      <c r="V24" s="9">
        <f t="shared" ref="V24:V32" ca="1" si="10">10.68+RAND()/10</f>
        <v>10.779783571535139</v>
      </c>
      <c r="W24">
        <v>43.79494277708384</v>
      </c>
      <c r="X24" s="9">
        <f t="shared" ref="X24:X32" ca="1" si="11">11.682+RAND()/10</f>
        <v>11.757318941636996</v>
      </c>
      <c r="Y24">
        <v>85.957708258665704</v>
      </c>
      <c r="Z24" s="2"/>
      <c r="AZ24" s="2"/>
    </row>
    <row r="25" spans="1:52" x14ac:dyDescent="0.25">
      <c r="A25" t="s">
        <v>27</v>
      </c>
      <c r="B25" s="9">
        <f t="shared" ca="1" si="0"/>
        <v>0.68089188943240719</v>
      </c>
      <c r="C25">
        <v>85.373791998397692</v>
      </c>
      <c r="D25" s="9">
        <f t="shared" ca="1" si="1"/>
        <v>1.6990224714069111</v>
      </c>
      <c r="E25">
        <v>87.47674178209634</v>
      </c>
      <c r="F25" s="9">
        <f t="shared" ca="1" si="2"/>
        <v>2.6993883861158889</v>
      </c>
      <c r="G25">
        <v>94.93084932131211</v>
      </c>
      <c r="H25" s="9">
        <f t="shared" ca="1" si="3"/>
        <v>3.731070985468862</v>
      </c>
      <c r="I25">
        <v>86.342502424187188</v>
      </c>
      <c r="J25" s="9">
        <f t="shared" ca="1" si="4"/>
        <v>4.6830781335735612</v>
      </c>
      <c r="K25">
        <v>92.946241306987503</v>
      </c>
      <c r="L25" s="9">
        <f t="shared" ca="1" si="5"/>
        <v>5.7185907440940031</v>
      </c>
      <c r="M25">
        <v>93.939317583790171</v>
      </c>
      <c r="N25" s="9">
        <f t="shared" ca="1" si="6"/>
        <v>6.6847681687382794</v>
      </c>
      <c r="O25">
        <v>92.53197893152749</v>
      </c>
      <c r="P25" s="9">
        <f t="shared" ca="1" si="7"/>
        <v>7.7546916560866705</v>
      </c>
      <c r="Q25">
        <v>76.673444380108521</v>
      </c>
      <c r="R25" s="9">
        <f t="shared" ca="1" si="8"/>
        <v>8.7119718667994501</v>
      </c>
      <c r="S25">
        <v>81.139192070115342</v>
      </c>
      <c r="T25" s="9">
        <f t="shared" ca="1" si="9"/>
        <v>9.6923920022887664</v>
      </c>
      <c r="U25">
        <v>107.45628605079577</v>
      </c>
      <c r="V25" s="9">
        <f t="shared" ca="1" si="10"/>
        <v>10.71010677710639</v>
      </c>
      <c r="W25">
        <v>135.90864589311639</v>
      </c>
      <c r="X25" s="9">
        <f t="shared" ca="1" si="11"/>
        <v>11.778217973893582</v>
      </c>
      <c r="Y25">
        <v>77.542880548871025</v>
      </c>
      <c r="Z25" s="2"/>
      <c r="AZ25" s="2"/>
    </row>
    <row r="26" spans="1:52" x14ac:dyDescent="0.25">
      <c r="A26" t="s">
        <v>29</v>
      </c>
      <c r="B26" s="9">
        <f t="shared" ca="1" si="0"/>
        <v>0.70181708925606345</v>
      </c>
      <c r="C26">
        <v>80.475022115400677</v>
      </c>
      <c r="D26" s="9">
        <f t="shared" ca="1" si="1"/>
        <v>1.7562735540970413</v>
      </c>
      <c r="E26">
        <v>52.184549651988149</v>
      </c>
      <c r="F26" s="9">
        <f t="shared" ca="1" si="2"/>
        <v>2.680978567335762</v>
      </c>
      <c r="G26">
        <v>73.480607899272172</v>
      </c>
      <c r="H26" s="9">
        <f t="shared" ca="1" si="3"/>
        <v>3.6860218388406216</v>
      </c>
      <c r="I26">
        <v>81.585294093271131</v>
      </c>
      <c r="J26" s="9">
        <f t="shared" ca="1" si="4"/>
        <v>4.7445702639112417</v>
      </c>
      <c r="K26">
        <v>86.509510450647269</v>
      </c>
      <c r="L26" s="9">
        <f t="shared" ca="1" si="5"/>
        <v>5.6817165248312369</v>
      </c>
      <c r="M26">
        <v>69.411497910419811</v>
      </c>
      <c r="N26" s="9">
        <f t="shared" ca="1" si="6"/>
        <v>6.768578554353188</v>
      </c>
      <c r="O26">
        <v>103.01354401805871</v>
      </c>
      <c r="P26" s="9">
        <f t="shared" ca="1" si="7"/>
        <v>7.6876024194347607</v>
      </c>
      <c r="Q26">
        <v>97.998554686272641</v>
      </c>
      <c r="R26" s="9">
        <f t="shared" ca="1" si="8"/>
        <v>8.739744546385289</v>
      </c>
      <c r="S26">
        <v>85.83571727920409</v>
      </c>
      <c r="T26" s="9">
        <f t="shared" ca="1" si="9"/>
        <v>9.7514027553180203</v>
      </c>
      <c r="U26">
        <v>86.509829976142299</v>
      </c>
      <c r="V26" s="9">
        <f t="shared" ca="1" si="10"/>
        <v>10.690825802807552</v>
      </c>
      <c r="W26">
        <v>120.06684446845146</v>
      </c>
      <c r="X26" s="9">
        <f t="shared" ca="1" si="11"/>
        <v>11.755274058009341</v>
      </c>
      <c r="Y26">
        <v>99.440888843377195</v>
      </c>
      <c r="Z26" s="2"/>
      <c r="AZ26" s="2"/>
    </row>
    <row r="27" spans="1:52" x14ac:dyDescent="0.25">
      <c r="A27" t="s">
        <v>30</v>
      </c>
      <c r="B27" s="9">
        <f t="shared" ca="1" si="0"/>
        <v>0.77315100667675529</v>
      </c>
      <c r="C27">
        <v>111.31974696643468</v>
      </c>
      <c r="D27" s="9">
        <f t="shared" ca="1" si="1"/>
        <v>1.7672926681035699</v>
      </c>
      <c r="E27">
        <v>145.10543725449659</v>
      </c>
      <c r="F27" s="9">
        <f t="shared" ca="1" si="2"/>
        <v>2.7649099112624964</v>
      </c>
      <c r="G27">
        <v>129.54179663575894</v>
      </c>
      <c r="H27" s="9">
        <f t="shared" ca="1" si="3"/>
        <v>3.692820432140786</v>
      </c>
      <c r="I27">
        <v>161.54203167604575</v>
      </c>
      <c r="J27" s="9">
        <f t="shared" ca="1" si="4"/>
        <v>4.7389156320299497</v>
      </c>
      <c r="K27">
        <v>141.41394916847787</v>
      </c>
      <c r="L27" s="9">
        <f t="shared" ca="1" si="5"/>
        <v>5.7475933595193158</v>
      </c>
      <c r="M27">
        <v>136.94759311320448</v>
      </c>
      <c r="N27" s="9">
        <f t="shared" ca="1" si="6"/>
        <v>6.7209440424639322</v>
      </c>
      <c r="O27">
        <v>102.96839729119642</v>
      </c>
      <c r="P27" s="9">
        <f t="shared" ca="1" si="7"/>
        <v>7.6822596904226188</v>
      </c>
      <c r="Q27">
        <v>135.35677255160709</v>
      </c>
      <c r="R27" s="9">
        <f t="shared" ca="1" si="8"/>
        <v>8.7686132676048771</v>
      </c>
      <c r="S27">
        <v>102.93179788998015</v>
      </c>
      <c r="T27" s="9">
        <f t="shared" ca="1" si="9"/>
        <v>9.7430450059493907</v>
      </c>
      <c r="U27">
        <v>178.13547549300878</v>
      </c>
      <c r="V27" s="9">
        <f t="shared" ca="1" si="10"/>
        <v>10.732907746415803</v>
      </c>
      <c r="W27">
        <v>138.43219337632092</v>
      </c>
      <c r="X27" s="9">
        <f t="shared" ca="1" si="11"/>
        <v>11.741732472050149</v>
      </c>
      <c r="Y27">
        <v>88.457836260304134</v>
      </c>
      <c r="Z27" s="2"/>
      <c r="AZ27" s="2"/>
    </row>
    <row r="28" spans="1:52" x14ac:dyDescent="0.25">
      <c r="A28" t="s">
        <v>31</v>
      </c>
      <c r="B28" s="9">
        <f t="shared" ca="1" si="0"/>
        <v>0.68648427339061491</v>
      </c>
      <c r="C28">
        <v>126.48340093135047</v>
      </c>
      <c r="D28" s="9">
        <f t="shared" ca="1" si="1"/>
        <v>1.7071363894905243</v>
      </c>
      <c r="E28">
        <v>145.54475914823237</v>
      </c>
      <c r="F28" s="9">
        <f t="shared" ca="1" si="2"/>
        <v>2.7150747694576012</v>
      </c>
      <c r="G28">
        <v>135.94410972952187</v>
      </c>
      <c r="H28" s="9">
        <f t="shared" ca="1" si="3"/>
        <v>3.7058392826218043</v>
      </c>
      <c r="I28">
        <v>155.77785328902115</v>
      </c>
      <c r="J28" s="9">
        <f t="shared" ca="1" si="4"/>
        <v>4.7798929233941196</v>
      </c>
      <c r="K28">
        <v>115.39296032522429</v>
      </c>
      <c r="L28" s="9">
        <f t="shared" ca="1" si="5"/>
        <v>5.685046968545862</v>
      </c>
      <c r="M28">
        <v>138.42343785433772</v>
      </c>
      <c r="N28" s="9">
        <f t="shared" ca="1" si="6"/>
        <v>6.7276097892390823</v>
      </c>
      <c r="O28">
        <v>95.910458991723132</v>
      </c>
      <c r="P28" s="9">
        <f t="shared" ca="1" si="7"/>
        <v>7.7673843876897672</v>
      </c>
      <c r="Q28">
        <v>129.84931931109702</v>
      </c>
      <c r="R28" s="9">
        <f t="shared" ca="1" si="8"/>
        <v>8.7153835122685042</v>
      </c>
      <c r="S28">
        <v>136.29944789635758</v>
      </c>
      <c r="T28" s="9">
        <f t="shared" ca="1" si="9"/>
        <v>9.7618881299021716</v>
      </c>
      <c r="U28">
        <v>162.06323800320118</v>
      </c>
      <c r="V28" s="9">
        <f t="shared" ca="1" si="10"/>
        <v>10.767884822515329</v>
      </c>
      <c r="W28">
        <v>90.28223220012832</v>
      </c>
      <c r="X28" s="9">
        <f t="shared" ca="1" si="11"/>
        <v>11.694373737640619</v>
      </c>
      <c r="Y28">
        <v>142.1765398597102</v>
      </c>
      <c r="Z28" s="2"/>
      <c r="AZ28" s="2"/>
    </row>
    <row r="29" spans="1:52" x14ac:dyDescent="0.25">
      <c r="A29" t="s">
        <v>32</v>
      </c>
      <c r="B29" s="9">
        <f t="shared" ca="1" si="0"/>
        <v>0.71960931447351917</v>
      </c>
      <c r="C29">
        <v>89.3211823811193</v>
      </c>
      <c r="D29" s="9">
        <f t="shared" ca="1" si="1"/>
        <v>1.7301474012163363</v>
      </c>
      <c r="E29">
        <v>71.411343119013168</v>
      </c>
      <c r="F29" s="9">
        <f t="shared" ca="1" si="2"/>
        <v>2.750330722817508</v>
      </c>
      <c r="G29">
        <v>78.277001524021145</v>
      </c>
      <c r="H29" s="9">
        <f t="shared" ca="1" si="3"/>
        <v>3.7186265975495507</v>
      </c>
      <c r="I29">
        <v>92.516927871107839</v>
      </c>
      <c r="J29" s="9">
        <f t="shared" ca="1" si="4"/>
        <v>4.6915690532975107</v>
      </c>
      <c r="K29">
        <v>96.859286440232793</v>
      </c>
      <c r="L29" s="9">
        <f t="shared" ca="1" si="5"/>
        <v>5.7561193605016925</v>
      </c>
      <c r="M29">
        <v>92.809036489361304</v>
      </c>
      <c r="N29" s="9">
        <f t="shared" ca="1" si="6"/>
        <v>6.7369314059039374</v>
      </c>
      <c r="O29">
        <v>75.914221218961643</v>
      </c>
      <c r="P29" s="9">
        <f t="shared" ca="1" si="7"/>
        <v>7.7574437535143543</v>
      </c>
      <c r="Q29">
        <v>36.559255618544896</v>
      </c>
      <c r="R29" s="9">
        <f t="shared" ca="1" si="8"/>
        <v>8.7663517919758611</v>
      </c>
      <c r="S29">
        <v>84.296022302800608</v>
      </c>
      <c r="T29" s="9">
        <f t="shared" ca="1" si="9"/>
        <v>9.7452204096800124</v>
      </c>
      <c r="U29">
        <v>63.509799776522826</v>
      </c>
      <c r="V29" s="9">
        <f t="shared" ca="1" si="10"/>
        <v>10.692744534457308</v>
      </c>
      <c r="W29">
        <v>49.913912426994372</v>
      </c>
      <c r="X29" s="9">
        <f t="shared" ca="1" si="11"/>
        <v>11.757574922332022</v>
      </c>
      <c r="Y29">
        <v>93.175976652501163</v>
      </c>
      <c r="Z29" s="2"/>
      <c r="AZ29" s="2"/>
    </row>
    <row r="30" spans="1:52" x14ac:dyDescent="0.25">
      <c r="A30" t="s">
        <v>33</v>
      </c>
      <c r="B30" s="9">
        <f t="shared" ca="1" si="0"/>
        <v>0.71190941319161449</v>
      </c>
      <c r="C30">
        <v>97.474671607163728</v>
      </c>
      <c r="D30" s="9">
        <f t="shared" ca="1" si="1"/>
        <v>1.7710534086687642</v>
      </c>
      <c r="E30">
        <v>71.032320308731315</v>
      </c>
      <c r="F30" s="9">
        <f t="shared" ca="1" si="2"/>
        <v>2.7120287465759128</v>
      </c>
      <c r="G30">
        <v>92.431169793046479</v>
      </c>
      <c r="H30" s="9">
        <f t="shared" ca="1" si="3"/>
        <v>3.777929089031546</v>
      </c>
      <c r="I30">
        <v>51.268450757921087</v>
      </c>
      <c r="J30" s="9">
        <f t="shared" ca="1" si="4"/>
        <v>4.7490718286615143</v>
      </c>
      <c r="K30">
        <v>77.891675643577912</v>
      </c>
      <c r="L30" s="9">
        <f t="shared" ca="1" si="5"/>
        <v>5.7079922010795574</v>
      </c>
      <c r="M30">
        <v>90.343295885272866</v>
      </c>
      <c r="N30" s="9">
        <f t="shared" ca="1" si="6"/>
        <v>6.6803300283842288</v>
      </c>
      <c r="O30">
        <v>101.6365688487585</v>
      </c>
      <c r="P30" s="9">
        <f t="shared" ca="1" si="7"/>
        <v>7.7037072376511633</v>
      </c>
      <c r="Q30">
        <v>99.74011284219597</v>
      </c>
      <c r="R30" s="9">
        <f t="shared" ca="1" si="8"/>
        <v>8.7600008063584465</v>
      </c>
      <c r="S30">
        <v>113.31790601483209</v>
      </c>
      <c r="T30" s="9">
        <f t="shared" ca="1" si="9"/>
        <v>9.7737874901310704</v>
      </c>
      <c r="U30">
        <v>88.243288134569511</v>
      </c>
      <c r="V30" s="9">
        <f t="shared" ca="1" si="10"/>
        <v>10.763777270976233</v>
      </c>
      <c r="W30">
        <v>141.41993855710479</v>
      </c>
      <c r="X30" s="9">
        <f t="shared" ca="1" si="11"/>
        <v>11.732688384531743</v>
      </c>
      <c r="Y30">
        <v>117.20930827914599</v>
      </c>
      <c r="Z30" s="2"/>
      <c r="AZ30" s="2"/>
    </row>
    <row r="31" spans="1:52" x14ac:dyDescent="0.25">
      <c r="A31" t="s">
        <v>34</v>
      </c>
      <c r="B31" s="9">
        <f t="shared" ca="1" si="0"/>
        <v>0.75046714839619877</v>
      </c>
      <c r="C31">
        <v>61.522541017809154</v>
      </c>
      <c r="D31" s="9">
        <f t="shared" ca="1" si="1"/>
        <v>1.7738356691541597</v>
      </c>
      <c r="E31">
        <v>43.837433671008199</v>
      </c>
      <c r="F31" s="9">
        <f t="shared" ca="1" si="2"/>
        <v>2.7032164703542763</v>
      </c>
      <c r="G31">
        <v>73.608796593029382</v>
      </c>
      <c r="H31" s="9">
        <f t="shared" ca="1" si="3"/>
        <v>3.6976029432364177</v>
      </c>
      <c r="I31">
        <v>40.224931418294538</v>
      </c>
      <c r="J31" s="9">
        <f t="shared" ca="1" si="4"/>
        <v>4.7640564026885013</v>
      </c>
      <c r="K31">
        <v>58.501547327671844</v>
      </c>
      <c r="L31" s="9">
        <f t="shared" ca="1" si="5"/>
        <v>5.6940632577584553</v>
      </c>
      <c r="M31">
        <v>63.464923490048839</v>
      </c>
      <c r="N31" s="9">
        <f t="shared" ca="1" si="6"/>
        <v>6.7394781008030051</v>
      </c>
      <c r="O31">
        <v>84.142212189616274</v>
      </c>
      <c r="P31" s="9">
        <f t="shared" ca="1" si="7"/>
        <v>7.7381209366480537</v>
      </c>
      <c r="Q31">
        <v>103.79776380341934</v>
      </c>
      <c r="R31" s="9">
        <f t="shared" ca="1" si="8"/>
        <v>8.7680482065286434</v>
      </c>
      <c r="S31">
        <v>95.593192543867644</v>
      </c>
      <c r="T31" s="9">
        <f t="shared" ca="1" si="9"/>
        <v>9.779663378772911</v>
      </c>
      <c r="U31">
        <v>87.971491559206356</v>
      </c>
      <c r="V31" s="9">
        <f t="shared" ca="1" si="10"/>
        <v>10.767525381270358</v>
      </c>
      <c r="W31">
        <v>69.849093548496029</v>
      </c>
      <c r="X31" s="9">
        <f t="shared" ca="1" si="11"/>
        <v>11.708474177264655</v>
      </c>
      <c r="Y31">
        <v>106.13870257539297</v>
      </c>
      <c r="Z31" s="2"/>
      <c r="AZ31" s="2"/>
    </row>
    <row r="32" spans="1:52" x14ac:dyDescent="0.25">
      <c r="A32" t="s">
        <v>35</v>
      </c>
      <c r="B32" s="9">
        <f t="shared" ca="1" si="0"/>
        <v>0.68344980537329869</v>
      </c>
      <c r="C32">
        <v>121.20908650877107</v>
      </c>
      <c r="D32" s="9">
        <f t="shared" ca="1" si="1"/>
        <v>1.7221679150861766</v>
      </c>
      <c r="E32">
        <v>142.40920680862794</v>
      </c>
      <c r="F32" s="9">
        <f t="shared" ca="1" si="2"/>
        <v>2.7796516606822261</v>
      </c>
      <c r="G32">
        <v>108.18057513993932</v>
      </c>
      <c r="H32" s="9">
        <f t="shared" ca="1" si="3"/>
        <v>3.7081323502316215</v>
      </c>
      <c r="I32">
        <v>130.02759843857484</v>
      </c>
      <c r="J32" s="9">
        <f t="shared" ca="1" si="4"/>
        <v>4.7713564017725503</v>
      </c>
      <c r="K32">
        <v>129.00487608056</v>
      </c>
      <c r="L32" s="9">
        <f t="shared" ca="1" si="5"/>
        <v>5.7353695406558511</v>
      </c>
      <c r="M32">
        <v>135.63733095278374</v>
      </c>
      <c r="N32" s="9">
        <f t="shared" ca="1" si="6"/>
        <v>6.6860052325134145</v>
      </c>
      <c r="O32">
        <v>108.6982693754703</v>
      </c>
      <c r="P32" s="9">
        <f t="shared" ca="1" si="7"/>
        <v>7.7080809570576205</v>
      </c>
      <c r="Q32">
        <v>160.45226649430623</v>
      </c>
      <c r="R32" s="9">
        <f t="shared" ca="1" si="8"/>
        <v>8.705619295847848</v>
      </c>
      <c r="S32">
        <v>84.455458173138254</v>
      </c>
      <c r="T32" s="9">
        <f t="shared" ca="1" si="9"/>
        <v>9.7293230408399065</v>
      </c>
      <c r="U32">
        <v>51.774227644731681</v>
      </c>
      <c r="V32" s="9">
        <f t="shared" ca="1" si="10"/>
        <v>10.766220232223555</v>
      </c>
      <c r="W32">
        <v>62.978967624320603</v>
      </c>
      <c r="X32" s="9">
        <f t="shared" ca="1" si="11"/>
        <v>11.74033398596633</v>
      </c>
      <c r="Y32">
        <v>78.408683631150481</v>
      </c>
      <c r="Z32" s="2"/>
      <c r="AZ32" s="2"/>
    </row>
    <row r="33" spans="1:52" ht="12.6" customHeight="1" x14ac:dyDescent="0.25">
      <c r="A33" s="65" t="s">
        <v>22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9"/>
      <c r="O33" s="2"/>
      <c r="P33" s="9"/>
      <c r="Q33" s="2"/>
      <c r="R33" s="9"/>
      <c r="S33" s="2"/>
      <c r="T33" s="9"/>
      <c r="U33" s="2"/>
      <c r="V33" s="9"/>
      <c r="W33" s="2"/>
      <c r="X33" s="9"/>
      <c r="Y33" s="2"/>
      <c r="Z33" s="2"/>
      <c r="AM33" s="2"/>
      <c r="AZ33" s="2"/>
    </row>
    <row r="34" spans="1:52" x14ac:dyDescent="0.25">
      <c r="A34" t="s">
        <v>6</v>
      </c>
      <c r="C34" s="7">
        <v>1</v>
      </c>
      <c r="D34" s="7"/>
      <c r="E34" s="8">
        <v>2</v>
      </c>
      <c r="F34" s="8"/>
      <c r="G34" s="8">
        <v>7</v>
      </c>
      <c r="H34" s="8"/>
      <c r="I34" s="8">
        <v>9</v>
      </c>
      <c r="J34" s="8"/>
      <c r="K34" s="8">
        <v>11</v>
      </c>
      <c r="L34" s="8"/>
      <c r="M34" s="8">
        <v>13</v>
      </c>
      <c r="N34" s="8"/>
      <c r="O34" s="8">
        <v>15</v>
      </c>
      <c r="P34" s="8"/>
      <c r="Q34" s="8">
        <v>23</v>
      </c>
      <c r="R34" s="8"/>
      <c r="S34" s="8">
        <v>27</v>
      </c>
      <c r="T34" s="8"/>
      <c r="U34" s="8">
        <v>35</v>
      </c>
      <c r="V34" s="8"/>
      <c r="W34" s="8">
        <v>45</v>
      </c>
      <c r="X34" s="8"/>
      <c r="Y34" s="7">
        <v>49</v>
      </c>
      <c r="Z34" s="3"/>
      <c r="AM34" s="2"/>
      <c r="AZ34" s="2"/>
    </row>
    <row r="35" spans="1:52" x14ac:dyDescent="0.25">
      <c r="A35" t="s">
        <v>7</v>
      </c>
      <c r="C35" t="s">
        <v>1</v>
      </c>
      <c r="E35" s="4" t="s">
        <v>3</v>
      </c>
      <c r="F35" s="4"/>
      <c r="G35" s="4" t="s">
        <v>4</v>
      </c>
      <c r="H35" s="4"/>
      <c r="I35" s="4" t="s">
        <v>8</v>
      </c>
      <c r="J35" s="4"/>
      <c r="K35" s="4" t="s">
        <v>2</v>
      </c>
      <c r="L35" s="4"/>
      <c r="M35" s="4" t="s">
        <v>9</v>
      </c>
      <c r="N35" s="4"/>
      <c r="O35" s="4" t="s">
        <v>5</v>
      </c>
      <c r="P35" s="4"/>
      <c r="Q35" s="4" t="s">
        <v>16</v>
      </c>
      <c r="R35" s="4"/>
      <c r="S35" s="4" t="s">
        <v>17</v>
      </c>
      <c r="T35" s="4"/>
      <c r="U35" s="4" t="s">
        <v>10</v>
      </c>
      <c r="V35" s="4"/>
      <c r="W35" s="4" t="s">
        <v>25</v>
      </c>
      <c r="X35" s="4"/>
      <c r="Y35" t="s">
        <v>11</v>
      </c>
      <c r="AM35" s="2"/>
      <c r="AZ35" s="2"/>
    </row>
    <row r="36" spans="1:52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AM36" s="2"/>
      <c r="AZ36" s="2"/>
    </row>
    <row r="37" spans="1:52" x14ac:dyDescent="0.25">
      <c r="A37" t="s">
        <v>28</v>
      </c>
      <c r="C37">
        <v>96.473219501610672</v>
      </c>
      <c r="D37" s="9">
        <f ca="1">1.96+RAND()/10</f>
        <v>2.0377114294406784</v>
      </c>
      <c r="E37">
        <v>106.00578871201159</v>
      </c>
      <c r="F37" s="9">
        <f ca="1">2.96+RAND()/10</f>
        <v>2.9676449416983837</v>
      </c>
      <c r="G37">
        <v>95.262003446851566</v>
      </c>
      <c r="H37" s="9">
        <f ca="1">3.96+RAND()/10</f>
        <v>4.0005874819540175</v>
      </c>
      <c r="I37">
        <v>112.0554620873702</v>
      </c>
      <c r="J37" s="9">
        <f ca="1">4.96+RAND()/10</f>
        <v>5.0024093813524724</v>
      </c>
      <c r="K37">
        <v>106.4211243533769</v>
      </c>
      <c r="L37" s="9">
        <f ca="1">5.96+RAND()/10</f>
        <v>5.9755033870686827</v>
      </c>
      <c r="M37">
        <v>95.242380501571219</v>
      </c>
      <c r="N37" s="9">
        <f ca="1">6.96+RAND()/10</f>
        <v>6.9642335447175592</v>
      </c>
      <c r="O37">
        <v>144.14597441685481</v>
      </c>
      <c r="P37" s="9">
        <f ca="1">7.96+RAND()/10</f>
        <v>8.0355677632866165</v>
      </c>
      <c r="Q37">
        <v>66.628065119911653</v>
      </c>
      <c r="R37" s="9">
        <f ca="1">8.96+RAND()/10</f>
        <v>9.0272681295046162</v>
      </c>
      <c r="S37">
        <v>74.060239427124145</v>
      </c>
      <c r="T37" s="9">
        <f ca="1">9.96+RAND()/10</f>
        <v>10.022081129762206</v>
      </c>
      <c r="U37">
        <v>60.942832120315295</v>
      </c>
      <c r="V37" s="9">
        <f ca="1">10.96+RAND()/10</f>
        <v>10.991869465232892</v>
      </c>
      <c r="W37">
        <v>133.35133857736071</v>
      </c>
      <c r="X37" s="9">
        <f ca="1">11.96+RAND()/10</f>
        <v>11.985084165342116</v>
      </c>
      <c r="Y37">
        <v>101.04116532691619</v>
      </c>
      <c r="AM37" s="2"/>
      <c r="AZ37" s="2"/>
    </row>
    <row r="38" spans="1:52" x14ac:dyDescent="0.25">
      <c r="A38" t="s">
        <v>26</v>
      </c>
      <c r="B38" s="9">
        <f t="shared" ref="B38:B46" ca="1" si="12">0.96+RAND()/10</f>
        <v>1.033234590229575</v>
      </c>
      <c r="C38">
        <v>44.789945420860249</v>
      </c>
      <c r="D38" s="9">
        <f t="shared" ref="D38:D46" ca="1" si="13">1.96+RAND()/10</f>
        <v>2.0434819981512042</v>
      </c>
      <c r="E38">
        <v>43.467025015505477</v>
      </c>
      <c r="F38" s="9">
        <f t="shared" ref="F38:F46" ca="1" si="14">2.96+RAND()/10</f>
        <v>3.0170584504074389</v>
      </c>
      <c r="G38">
        <v>35.419248244527054</v>
      </c>
      <c r="H38" s="9">
        <f t="shared" ref="H38:H46" ca="1" si="15">3.96+RAND()/10</f>
        <v>3.9898533601637367</v>
      </c>
      <c r="I38">
        <v>24.623111413156089</v>
      </c>
      <c r="J38" s="9">
        <f t="shared" ref="J38:J46" ca="1" si="16">4.96+RAND()/10</f>
        <v>4.9875937423318675</v>
      </c>
      <c r="K38">
        <v>33.862304966293749</v>
      </c>
      <c r="L38" s="9">
        <f t="shared" ref="L38:L46" ca="1" si="17">5.96+RAND()/10</f>
        <v>6.0242391801635948</v>
      </c>
      <c r="M38">
        <v>47.144240425907185</v>
      </c>
      <c r="N38" s="9">
        <f t="shared" ref="N38:N46" ca="1" si="18">6.96+RAND()/10</f>
        <v>6.9932919754327481</v>
      </c>
      <c r="O38">
        <v>91.783295711060987</v>
      </c>
      <c r="P38" s="9">
        <f t="shared" ref="P38:P46" ca="1" si="19">7.96+RAND()/10</f>
        <v>8.0042521257387449</v>
      </c>
      <c r="Q38">
        <v>69.042906068073364</v>
      </c>
      <c r="R38" s="9">
        <f t="shared" ref="R38:R46" ca="1" si="20">8.96+RAND()/10</f>
        <v>8.9626499167775062</v>
      </c>
      <c r="S38">
        <v>133.32027477633426</v>
      </c>
      <c r="T38" s="9">
        <f t="shared" ref="T38:T46" ca="1" si="21">9.96+RAND()/10</f>
        <v>9.9893801117801413</v>
      </c>
      <c r="U38">
        <v>78.68208860568356</v>
      </c>
      <c r="V38" s="9">
        <f t="shared" ref="V38:V46" ca="1" si="22">10.96+RAND()/10</f>
        <v>11.013570243614788</v>
      </c>
      <c r="W38">
        <v>51.601904054555909</v>
      </c>
      <c r="X38" s="9">
        <f t="shared" ref="X38:X46" ca="1" si="23">11.96+RAND()/10</f>
        <v>12.042549796192818</v>
      </c>
      <c r="Y38">
        <v>116.99042547744611</v>
      </c>
      <c r="AM38" s="2"/>
      <c r="AZ38" s="2"/>
    </row>
    <row r="39" spans="1:52" x14ac:dyDescent="0.25">
      <c r="A39" t="s">
        <v>27</v>
      </c>
      <c r="B39" s="9">
        <f t="shared" ca="1" si="12"/>
        <v>0.9784274887553851</v>
      </c>
      <c r="C39">
        <v>69.826248059686549</v>
      </c>
      <c r="D39" s="9">
        <f t="shared" ca="1" si="13"/>
        <v>1.9673067843874068</v>
      </c>
      <c r="E39">
        <v>59.11033009441114</v>
      </c>
      <c r="F39" s="9">
        <f t="shared" ca="1" si="14"/>
        <v>3.0058257750653228</v>
      </c>
      <c r="G39">
        <v>71.187454599837636</v>
      </c>
      <c r="H39" s="9">
        <f t="shared" ca="1" si="15"/>
        <v>3.9996269817936514</v>
      </c>
      <c r="I39">
        <v>71.399564060699987</v>
      </c>
      <c r="J39" s="9">
        <f t="shared" ca="1" si="16"/>
        <v>4.9840434991368223</v>
      </c>
      <c r="K39">
        <v>88.005450856644742</v>
      </c>
      <c r="L39" s="9">
        <f t="shared" ca="1" si="17"/>
        <v>5.9948891523767056</v>
      </c>
      <c r="M39">
        <v>87.44560072280396</v>
      </c>
      <c r="N39" s="9">
        <f t="shared" ca="1" si="18"/>
        <v>6.9749395255231654</v>
      </c>
      <c r="O39">
        <v>62.234762979683993</v>
      </c>
      <c r="P39" s="9">
        <f t="shared" ca="1" si="19"/>
        <v>8.0594714213896914</v>
      </c>
      <c r="Q39">
        <v>104.05361126446994</v>
      </c>
      <c r="R39" s="9">
        <f t="shared" ca="1" si="20"/>
        <v>8.9810053543250472</v>
      </c>
      <c r="S39">
        <v>88.304695614146965</v>
      </c>
      <c r="T39" s="9">
        <f t="shared" ca="1" si="21"/>
        <v>10.01724991873726</v>
      </c>
      <c r="U39">
        <v>116.71548938483377</v>
      </c>
      <c r="V39" s="9">
        <f t="shared" ca="1" si="22"/>
        <v>11.021712521629127</v>
      </c>
      <c r="W39">
        <v>84.121062759528741</v>
      </c>
      <c r="X39" s="9">
        <f t="shared" ca="1" si="23"/>
        <v>11.998318626455481</v>
      </c>
      <c r="Y39">
        <v>51.568788080487437</v>
      </c>
      <c r="AM39" s="2"/>
      <c r="AZ39" s="2"/>
    </row>
    <row r="40" spans="1:52" x14ac:dyDescent="0.25">
      <c r="A40" t="s">
        <v>29</v>
      </c>
      <c r="B40" s="9">
        <f t="shared" ca="1" si="12"/>
        <v>0.97750470844085879</v>
      </c>
      <c r="C40">
        <v>80.608549062807739</v>
      </c>
      <c r="D40" s="9">
        <f t="shared" ca="1" si="13"/>
        <v>2.0232150507297737</v>
      </c>
      <c r="E40">
        <v>51.805526841706296</v>
      </c>
      <c r="F40" s="9">
        <f t="shared" ca="1" si="14"/>
        <v>2.9932669850637805</v>
      </c>
      <c r="G40">
        <v>77.212323206426532</v>
      </c>
      <c r="H40" s="9">
        <f t="shared" ca="1" si="15"/>
        <v>4.0273922965741624</v>
      </c>
      <c r="I40">
        <v>84.282979305314996</v>
      </c>
      <c r="J40" s="9">
        <f t="shared" ca="1" si="16"/>
        <v>5.0573384095405922</v>
      </c>
      <c r="K40">
        <v>115.30541165006412</v>
      </c>
      <c r="L40" s="9">
        <f t="shared" ca="1" si="17"/>
        <v>6.0233354523786007</v>
      </c>
      <c r="M40">
        <v>85.811372643597892</v>
      </c>
      <c r="N40" s="9">
        <f t="shared" ca="1" si="18"/>
        <v>7.0015094909757867</v>
      </c>
      <c r="O40">
        <v>99.349134687735159</v>
      </c>
      <c r="P40" s="9">
        <f t="shared" ca="1" si="19"/>
        <v>7.9947565875973234</v>
      </c>
      <c r="Q40">
        <v>73.917473483879348</v>
      </c>
      <c r="R40" s="9">
        <f t="shared" ca="1" si="20"/>
        <v>9.0050681276557647</v>
      </c>
      <c r="S40">
        <v>88.564348317268269</v>
      </c>
      <c r="T40" s="9">
        <f t="shared" ca="1" si="21"/>
        <v>10.004718812600682</v>
      </c>
      <c r="U40">
        <v>77.528463141364426</v>
      </c>
      <c r="V40" s="9">
        <f t="shared" ca="1" si="22"/>
        <v>11.013038516211324</v>
      </c>
      <c r="W40">
        <v>52.935417440329516</v>
      </c>
      <c r="X40" s="9">
        <f t="shared" ca="1" si="23"/>
        <v>12.054704917987708</v>
      </c>
      <c r="Y40">
        <v>89.459833085863508</v>
      </c>
      <c r="AM40" s="2"/>
      <c r="AZ40" s="2"/>
    </row>
    <row r="41" spans="1:52" x14ac:dyDescent="0.25">
      <c r="A41" t="s">
        <v>30</v>
      </c>
      <c r="B41" s="9">
        <f t="shared" ca="1" si="12"/>
        <v>1.0062015012026921</v>
      </c>
      <c r="C41">
        <v>92.44237477675965</v>
      </c>
      <c r="D41" s="9">
        <f t="shared" ca="1" si="13"/>
        <v>1.9687909663018046</v>
      </c>
      <c r="E41">
        <v>87.330301150851085</v>
      </c>
      <c r="F41" s="9">
        <f t="shared" ca="1" si="14"/>
        <v>2.9641916569789606</v>
      </c>
      <c r="G41">
        <v>85.220555769203386</v>
      </c>
      <c r="H41" s="9">
        <f t="shared" ca="1" si="15"/>
        <v>4.0223225886738705</v>
      </c>
      <c r="I41">
        <v>114.90232804846718</v>
      </c>
      <c r="J41" s="9">
        <f t="shared" ca="1" si="16"/>
        <v>5.0140643797405549</v>
      </c>
      <c r="K41">
        <v>83.216918971797909</v>
      </c>
      <c r="L41" s="9">
        <f t="shared" ca="1" si="17"/>
        <v>6.0122037254944205</v>
      </c>
      <c r="M41">
        <v>88.730665533985814</v>
      </c>
      <c r="N41" s="9">
        <f t="shared" ca="1" si="18"/>
        <v>7.018058493129594</v>
      </c>
      <c r="O41">
        <v>88.626787057938316</v>
      </c>
      <c r="P41" s="9">
        <f t="shared" ca="1" si="19"/>
        <v>7.9653619352307174</v>
      </c>
      <c r="Q41">
        <v>114.37279219351043</v>
      </c>
      <c r="R41" s="9">
        <f t="shared" ca="1" si="20"/>
        <v>9.0421862959527886</v>
      </c>
      <c r="S41">
        <v>113.17669138681876</v>
      </c>
      <c r="T41" s="9">
        <f t="shared" ca="1" si="21"/>
        <v>10.056464476550651</v>
      </c>
      <c r="U41">
        <v>142.46368495756957</v>
      </c>
      <c r="V41" s="9">
        <f t="shared" ca="1" si="22"/>
        <v>10.978558800333387</v>
      </c>
      <c r="W41">
        <v>115.6611863205159</v>
      </c>
      <c r="X41" s="9">
        <f t="shared" ca="1" si="23"/>
        <v>12.057749571539379</v>
      </c>
      <c r="Y41">
        <v>82.664738108647782</v>
      </c>
      <c r="AM41" s="2"/>
      <c r="AZ41" s="2"/>
    </row>
    <row r="42" spans="1:52" x14ac:dyDescent="0.25">
      <c r="A42" t="s">
        <v>31</v>
      </c>
      <c r="B42" s="9">
        <f t="shared" ca="1" si="12"/>
        <v>0.97654769513060791</v>
      </c>
      <c r="C42">
        <v>92.567556289953785</v>
      </c>
      <c r="D42" s="9">
        <f t="shared" ca="1" si="13"/>
        <v>2.0052003825926636</v>
      </c>
      <c r="E42">
        <v>87.252773757838895</v>
      </c>
      <c r="F42" s="9">
        <f t="shared" ca="1" si="14"/>
        <v>3.0137185649734386</v>
      </c>
      <c r="G42">
        <v>84.953495990542535</v>
      </c>
      <c r="H42" s="9">
        <f t="shared" ca="1" si="15"/>
        <v>4.0162374169230048</v>
      </c>
      <c r="I42">
        <v>114.39262715586902</v>
      </c>
      <c r="J42" s="9">
        <f t="shared" ca="1" si="16"/>
        <v>5.0334145898580029</v>
      </c>
      <c r="K42">
        <v>83.365371073156439</v>
      </c>
      <c r="L42" s="9">
        <f t="shared" ca="1" si="17"/>
        <v>6.0456399265428225</v>
      </c>
      <c r="M42">
        <v>88.079134075095297</v>
      </c>
      <c r="N42" s="9">
        <f t="shared" ca="1" si="18"/>
        <v>7.0326256285897388</v>
      </c>
      <c r="O42">
        <v>88.976674191121162</v>
      </c>
      <c r="P42" s="9">
        <f t="shared" ca="1" si="19"/>
        <v>8.0288405039132194</v>
      </c>
      <c r="Q42">
        <v>115.72384632993547</v>
      </c>
      <c r="R42" s="9">
        <f t="shared" ca="1" si="20"/>
        <v>8.9962224864925577</v>
      </c>
      <c r="S42">
        <v>113.43178877935898</v>
      </c>
      <c r="T42" s="9">
        <f t="shared" ca="1" si="21"/>
        <v>10.012458036306491</v>
      </c>
      <c r="U42">
        <v>142.92875909763538</v>
      </c>
      <c r="V42" s="9">
        <f t="shared" ca="1" si="22"/>
        <v>11.041758936043975</v>
      </c>
      <c r="W42">
        <v>118.31133317578748</v>
      </c>
      <c r="X42" s="9">
        <f t="shared" ca="1" si="23"/>
        <v>12.048035621059165</v>
      </c>
      <c r="Y42">
        <v>81.487635041728538</v>
      </c>
      <c r="AM42" s="1"/>
      <c r="AZ42" s="1"/>
    </row>
    <row r="43" spans="1:52" x14ac:dyDescent="0.25">
      <c r="A43" t="s">
        <v>32</v>
      </c>
      <c r="B43" s="9">
        <f t="shared" ca="1" si="12"/>
        <v>0.98414827313152498</v>
      </c>
      <c r="C43">
        <v>75.242434863885975</v>
      </c>
      <c r="D43" s="9">
        <f t="shared" ca="1" si="13"/>
        <v>1.9973471399536817</v>
      </c>
      <c r="E43">
        <v>58.093859830473434</v>
      </c>
      <c r="F43" s="9">
        <f t="shared" ca="1" si="14"/>
        <v>3.0086137226561309</v>
      </c>
      <c r="G43">
        <v>57.182839806862376</v>
      </c>
      <c r="H43" s="9">
        <f t="shared" ca="1" si="15"/>
        <v>3.9860476945479659</v>
      </c>
      <c r="I43">
        <v>83.748414954541317</v>
      </c>
      <c r="J43" s="9">
        <f t="shared" ca="1" si="16"/>
        <v>5.0593989191442619</v>
      </c>
      <c r="K43">
        <v>94.853279839823983</v>
      </c>
      <c r="L43" s="9">
        <f t="shared" ca="1" si="17"/>
        <v>6.0316091390335256</v>
      </c>
      <c r="M43">
        <v>76.909509119640603</v>
      </c>
      <c r="N43" s="9">
        <f t="shared" ca="1" si="18"/>
        <v>7.0076579956855101</v>
      </c>
      <c r="O43">
        <v>61.516177577125674</v>
      </c>
      <c r="P43" s="9">
        <f t="shared" ca="1" si="19"/>
        <v>7.9997123738362692</v>
      </c>
      <c r="Q43">
        <v>32.941482748250579</v>
      </c>
      <c r="R43" s="9">
        <f t="shared" ca="1" si="20"/>
        <v>9.0469262408492934</v>
      </c>
      <c r="S43">
        <v>103.30077804704725</v>
      </c>
      <c r="T43" s="9">
        <f t="shared" ca="1" si="21"/>
        <v>10.021579254730034</v>
      </c>
      <c r="U43">
        <v>72.29788904659803</v>
      </c>
      <c r="V43" s="9">
        <f t="shared" ca="1" si="22"/>
        <v>10.985095311079389</v>
      </c>
      <c r="W43">
        <v>32.814557239796102</v>
      </c>
      <c r="X43" s="9">
        <f t="shared" ca="1" si="23"/>
        <v>11.963794843218036</v>
      </c>
      <c r="Y43">
        <v>102.83114023859505</v>
      </c>
      <c r="AM43" s="3"/>
      <c r="AZ43" s="3"/>
    </row>
    <row r="44" spans="1:52" x14ac:dyDescent="0.25">
      <c r="A44" t="s">
        <v>33</v>
      </c>
      <c r="B44" s="9">
        <f t="shared" ca="1" si="12"/>
        <v>0.99389215564159694</v>
      </c>
      <c r="C44">
        <v>74.691636205831784</v>
      </c>
      <c r="D44" s="9">
        <f t="shared" ca="1" si="13"/>
        <v>1.9848243926639713</v>
      </c>
      <c r="E44">
        <v>55.389015229825645</v>
      </c>
      <c r="F44" s="9">
        <f t="shared" ca="1" si="14"/>
        <v>2.992260210053717</v>
      </c>
      <c r="G44">
        <v>64.012448546482659</v>
      </c>
      <c r="H44" s="9">
        <f t="shared" ca="1" si="15"/>
        <v>3.9830270312479055</v>
      </c>
      <c r="I44">
        <v>47.584515038248291</v>
      </c>
      <c r="J44" s="9">
        <f t="shared" ca="1" si="16"/>
        <v>5.0085421369640439</v>
      </c>
      <c r="K44">
        <v>69.319518406157329</v>
      </c>
      <c r="L44" s="9">
        <f t="shared" ca="1" si="17"/>
        <v>6.0237989024745859</v>
      </c>
      <c r="M44">
        <v>84.940264284197298</v>
      </c>
      <c r="N44" s="9">
        <f t="shared" ca="1" si="18"/>
        <v>7.0058837245890846</v>
      </c>
      <c r="O44">
        <v>98.833709556057215</v>
      </c>
      <c r="P44" s="9">
        <f t="shared" ca="1" si="19"/>
        <v>8.0170011299289055</v>
      </c>
      <c r="Q44">
        <v>111.50011894662661</v>
      </c>
      <c r="R44" s="9">
        <f t="shared" ca="1" si="20"/>
        <v>9.0591039358729226</v>
      </c>
      <c r="S44">
        <v>55.178477068566536</v>
      </c>
      <c r="T44" s="9">
        <f t="shared" ca="1" si="21"/>
        <v>10.020115147147576</v>
      </c>
      <c r="U44">
        <v>52.414459577809318</v>
      </c>
      <c r="V44" s="9">
        <f t="shared" ca="1" si="22"/>
        <v>10.96632131992919</v>
      </c>
      <c r="W44">
        <v>51.86354275682794</v>
      </c>
      <c r="X44" s="9">
        <f t="shared" ca="1" si="23"/>
        <v>12.051291369568601</v>
      </c>
      <c r="Y44">
        <v>64.974143669038966</v>
      </c>
    </row>
    <row r="45" spans="1:52" x14ac:dyDescent="0.25">
      <c r="A45" t="s">
        <v>34</v>
      </c>
      <c r="B45" s="9">
        <f t="shared" ca="1" si="12"/>
        <v>0.99068549122077099</v>
      </c>
      <c r="C45">
        <v>78.505499641146343</v>
      </c>
      <c r="D45" s="9">
        <f t="shared" ca="1" si="13"/>
        <v>2.0124504845463291</v>
      </c>
      <c r="E45">
        <v>92.197298601061263</v>
      </c>
      <c r="F45" s="9">
        <f t="shared" ca="1" si="14"/>
        <v>3.0280713082163331</v>
      </c>
      <c r="G45">
        <v>79.145836003931123</v>
      </c>
      <c r="H45" s="9">
        <f t="shared" ca="1" si="15"/>
        <v>4.0527880352894332</v>
      </c>
      <c r="I45">
        <v>76.828085762355073</v>
      </c>
      <c r="J45" s="9">
        <f t="shared" ca="1" si="16"/>
        <v>4.9958939950528602</v>
      </c>
      <c r="K45">
        <v>85.748217623167648</v>
      </c>
      <c r="L45" s="9">
        <f t="shared" ca="1" si="17"/>
        <v>6.0511395139737587</v>
      </c>
      <c r="M45">
        <v>83.619203259817056</v>
      </c>
      <c r="N45" s="9">
        <f t="shared" ca="1" si="18"/>
        <v>7.0451790044233258</v>
      </c>
      <c r="O45">
        <v>85.79759217456737</v>
      </c>
      <c r="P45" s="9">
        <f t="shared" ca="1" si="19"/>
        <v>8.0554477444478678</v>
      </c>
      <c r="Q45">
        <v>54.78277652846414</v>
      </c>
      <c r="R45" s="9">
        <f t="shared" ca="1" si="20"/>
        <v>8.994576038356545</v>
      </c>
      <c r="S45">
        <v>54.290191505256828</v>
      </c>
      <c r="T45" s="9">
        <f t="shared" ca="1" si="21"/>
        <v>9.9843876376405749</v>
      </c>
      <c r="U45">
        <v>45.516866487482261</v>
      </c>
      <c r="V45" s="9">
        <f t="shared" ca="1" si="22"/>
        <v>11.006125786456829</v>
      </c>
      <c r="W45">
        <v>75.478545626413705</v>
      </c>
      <c r="X45" s="9">
        <f t="shared" ca="1" si="23"/>
        <v>11.995474134511044</v>
      </c>
      <c r="Y45">
        <v>70.256515283395629</v>
      </c>
    </row>
    <row r="46" spans="1:52" x14ac:dyDescent="0.25">
      <c r="A46" t="s">
        <v>35</v>
      </c>
      <c r="B46" s="9">
        <f t="shared" ca="1" si="12"/>
        <v>1.0556296076677334</v>
      </c>
      <c r="C46">
        <v>92.058484802964315</v>
      </c>
      <c r="D46" s="9">
        <f t="shared" ca="1" si="13"/>
        <v>2.0485821585733106</v>
      </c>
      <c r="E46">
        <v>82.69588587967749</v>
      </c>
      <c r="F46" s="9">
        <f t="shared" ca="1" si="14"/>
        <v>3.0411982694785804</v>
      </c>
      <c r="G46">
        <v>88.421712316084836</v>
      </c>
      <c r="H46" s="9">
        <f t="shared" ca="1" si="15"/>
        <v>3.9623234748679854</v>
      </c>
      <c r="I46">
        <v>120.85712628150409</v>
      </c>
      <c r="J46" s="9">
        <f t="shared" ca="1" si="16"/>
        <v>4.9678485295870196</v>
      </c>
      <c r="K46">
        <v>104.42273068124288</v>
      </c>
      <c r="L46" s="9">
        <f t="shared" ca="1" si="17"/>
        <v>5.9828941894060801</v>
      </c>
      <c r="M46">
        <v>100.40063785289786</v>
      </c>
      <c r="N46" s="9">
        <f t="shared" ca="1" si="18"/>
        <v>6.9662230476598523</v>
      </c>
      <c r="O46">
        <v>76.768246802106859</v>
      </c>
      <c r="P46" s="9">
        <f t="shared" ca="1" si="19"/>
        <v>7.998867996148622</v>
      </c>
      <c r="Q46">
        <v>105.44955092037756</v>
      </c>
      <c r="R46" s="9">
        <f t="shared" ca="1" si="20"/>
        <v>9.0517654207705647</v>
      </c>
      <c r="S46">
        <v>50.204077914032183</v>
      </c>
      <c r="T46" s="9">
        <f t="shared" ca="1" si="21"/>
        <v>9.9767203586601205</v>
      </c>
      <c r="U46">
        <v>41.596955878355935</v>
      </c>
      <c r="V46" s="9">
        <f t="shared" ca="1" si="22"/>
        <v>11.050659022340563</v>
      </c>
      <c r="W46">
        <v>43.735863070119187</v>
      </c>
      <c r="X46" s="9">
        <f t="shared" ca="1" si="23"/>
        <v>11.976353663158758</v>
      </c>
      <c r="Y46">
        <v>70.032768419435769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</row>
    <row r="47" spans="1:52" x14ac:dyDescent="0.25">
      <c r="A47" s="63" t="s">
        <v>13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9"/>
      <c r="O47" s="2"/>
      <c r="P47" s="9"/>
      <c r="Q47" s="2"/>
      <c r="R47" s="9"/>
      <c r="S47" s="2"/>
      <c r="T47" s="9"/>
      <c r="U47" s="2"/>
      <c r="V47" s="9"/>
      <c r="W47" s="2"/>
      <c r="X47" s="9"/>
      <c r="Y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</row>
    <row r="48" spans="1:52" x14ac:dyDescent="0.25">
      <c r="A48" t="s">
        <v>6</v>
      </c>
      <c r="C48" s="7">
        <v>1</v>
      </c>
      <c r="D48" s="7"/>
      <c r="E48" s="8">
        <v>2</v>
      </c>
      <c r="F48" s="8"/>
      <c r="G48" s="8">
        <v>7</v>
      </c>
      <c r="H48" s="8"/>
      <c r="I48" s="8">
        <v>9</v>
      </c>
      <c r="J48" s="8"/>
      <c r="K48" s="8">
        <v>11</v>
      </c>
      <c r="L48" s="8"/>
      <c r="M48" s="8">
        <v>13</v>
      </c>
      <c r="N48" s="8"/>
      <c r="O48" s="8">
        <v>15</v>
      </c>
      <c r="P48" s="8"/>
      <c r="Q48" s="8">
        <v>23</v>
      </c>
      <c r="R48" s="8"/>
      <c r="S48" s="8">
        <v>27</v>
      </c>
      <c r="T48" s="8"/>
      <c r="U48" s="8">
        <v>35</v>
      </c>
      <c r="V48" s="8"/>
      <c r="W48" s="8">
        <v>45</v>
      </c>
      <c r="X48" s="8"/>
      <c r="Y48" s="7">
        <v>49</v>
      </c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</row>
    <row r="49" spans="1:50" x14ac:dyDescent="0.25">
      <c r="A49" t="s">
        <v>7</v>
      </c>
      <c r="C49" t="s">
        <v>1</v>
      </c>
      <c r="E49" s="4" t="s">
        <v>3</v>
      </c>
      <c r="F49" s="4"/>
      <c r="G49" s="4" t="s">
        <v>4</v>
      </c>
      <c r="H49" s="4"/>
      <c r="I49" s="4" t="s">
        <v>8</v>
      </c>
      <c r="J49" s="4"/>
      <c r="K49" s="4" t="s">
        <v>2</v>
      </c>
      <c r="L49" s="4"/>
      <c r="M49" s="4" t="s">
        <v>9</v>
      </c>
      <c r="N49" s="4"/>
      <c r="O49" s="4" t="s">
        <v>5</v>
      </c>
      <c r="P49" s="4"/>
      <c r="Q49" s="4" t="s">
        <v>16</v>
      </c>
      <c r="R49" s="4"/>
      <c r="S49" s="4" t="s">
        <v>17</v>
      </c>
      <c r="T49" s="4"/>
      <c r="U49" s="4" t="s">
        <v>10</v>
      </c>
      <c r="V49" s="4"/>
      <c r="W49" s="4" t="s">
        <v>25</v>
      </c>
      <c r="X49" s="4"/>
      <c r="Y49" t="s">
        <v>11</v>
      </c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spans="1:50" x14ac:dyDescent="0.25"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1:50" x14ac:dyDescent="0.25">
      <c r="A51" t="s">
        <v>14</v>
      </c>
      <c r="B51" s="9">
        <f ca="1">1.25+RAND()/10</f>
        <v>1.2695360412168961</v>
      </c>
      <c r="C51">
        <v>67.452446105586333</v>
      </c>
      <c r="D51" s="9">
        <f ca="1">2.25+RAND()/10</f>
        <v>2.259391696151706</v>
      </c>
      <c r="E51">
        <v>66.298812639395621</v>
      </c>
      <c r="F51" s="9">
        <f ca="1">3.25+RAND()/10</f>
        <v>3.340190112356948</v>
      </c>
      <c r="G51">
        <v>65.538222873394801</v>
      </c>
      <c r="H51" s="9">
        <f ca="1">4.25+RAND()/10</f>
        <v>4.2817278585813723</v>
      </c>
      <c r="I51">
        <v>49.161127534976551</v>
      </c>
      <c r="J51" s="9">
        <f ca="1">5.25+RAND()/10</f>
        <v>5.2610608598857302</v>
      </c>
      <c r="K51">
        <v>46.406573241856499</v>
      </c>
      <c r="L51" s="9">
        <f ca="1">6.25+RAND()/10</f>
        <v>6.2751633439570895</v>
      </c>
      <c r="M51">
        <v>61.629594942636388</v>
      </c>
      <c r="N51" s="9">
        <f ca="1">7.25+RAND()/10</f>
        <v>7.3064370547155253</v>
      </c>
      <c r="O51">
        <v>74.245822815946212</v>
      </c>
      <c r="P51" s="9">
        <f ca="1">8.25+RAND()/10</f>
        <v>8.3220828170895995</v>
      </c>
      <c r="Q51">
        <v>80.346800219421652</v>
      </c>
      <c r="R51" s="9">
        <f ca="1">9.25+RAND()/10</f>
        <v>9.3434664382736656</v>
      </c>
      <c r="S51">
        <v>58.521044100385652</v>
      </c>
      <c r="T51" s="9">
        <f ca="1">10.25+RAND()/10</f>
        <v>10.253167769769579</v>
      </c>
      <c r="U51">
        <v>45.319709621073685</v>
      </c>
      <c r="V51" s="9">
        <f ca="1">11.25+RAND()/10</f>
        <v>11.262161203682819</v>
      </c>
      <c r="W51">
        <v>72.836116135917024</v>
      </c>
      <c r="X51" s="9">
        <f ca="1">12.25+RAND()/10</f>
        <v>12.294552417839187</v>
      </c>
      <c r="Y51">
        <v>76.037067104924432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0" x14ac:dyDescent="0.25">
      <c r="A52" t="s">
        <v>28</v>
      </c>
      <c r="B52" s="9">
        <f t="shared" ref="B52:B56" ca="1" si="24">1.25+RAND()/10</f>
        <v>1.2948529632127888</v>
      </c>
      <c r="C52">
        <v>73.218981512380694</v>
      </c>
      <c r="D52" s="9">
        <f t="shared" ref="D52:D60" ca="1" si="25">2.25+RAND()/10</f>
        <v>2.319229605773665</v>
      </c>
      <c r="E52">
        <v>75.743550736782396</v>
      </c>
      <c r="F52" s="9">
        <f t="shared" ref="F52:F60" ca="1" si="26">3.25+RAND()/10</f>
        <v>3.3207934263973424</v>
      </c>
      <c r="G52">
        <v>91.607342928552953</v>
      </c>
      <c r="H52" s="9">
        <f t="shared" ref="H52:H60" ca="1" si="27">4.25+RAND()/10</f>
        <v>4.3041900750668169</v>
      </c>
      <c r="I52">
        <v>52.109891351422597</v>
      </c>
      <c r="J52" s="9">
        <f t="shared" ref="J52:J60" ca="1" si="28">5.25+RAND()/10</f>
        <v>5.2847998614748439</v>
      </c>
      <c r="K52">
        <v>59.481761123902814</v>
      </c>
      <c r="L52" s="9">
        <f t="shared" ref="L52:L60" ca="1" si="29">6.25+RAND()/10</f>
        <v>6.3461114905235574</v>
      </c>
      <c r="M52">
        <v>79.411144930929538</v>
      </c>
      <c r="N52" s="9">
        <f t="shared" ref="N52:N60" ca="1" si="30">7.25+RAND()/10</f>
        <v>7.322513462950976</v>
      </c>
      <c r="O52">
        <v>129.02447452108063</v>
      </c>
      <c r="P52" s="9">
        <f t="shared" ref="P52:P60" ca="1" si="31">8.25+RAND()/10</f>
        <v>8.2592286878554901</v>
      </c>
      <c r="Q52">
        <v>131.50339462416915</v>
      </c>
      <c r="R52" s="9">
        <f t="shared" ref="R52:R60" ca="1" si="32">9.25+RAND()/10</f>
        <v>9.2541134898110826</v>
      </c>
      <c r="S52">
        <v>119.64355581816872</v>
      </c>
      <c r="T52" s="9">
        <f t="shared" ref="T52:T60" ca="1" si="33">10.25+RAND()/10</f>
        <v>10.273666223591908</v>
      </c>
      <c r="U52">
        <v>132.62724271276113</v>
      </c>
      <c r="V52" s="9">
        <f t="shared" ref="V52:V60" ca="1" si="34">11.25+RAND()/10</f>
        <v>11.320056138150468</v>
      </c>
      <c r="W52">
        <v>164.65428612329356</v>
      </c>
      <c r="X52" s="9">
        <f t="shared" ref="X52:X60" ca="1" si="35">12.25+RAND()/10</f>
        <v>12.298250445887783</v>
      </c>
      <c r="Y52">
        <v>140.27978535928554</v>
      </c>
      <c r="AA52" s="2"/>
      <c r="AB52" s="2"/>
      <c r="AC52" s="2"/>
      <c r="AD52" s="2">
        <f>QUARTILE(Y37:Y47,1)</f>
        <v>70.088705135425727</v>
      </c>
      <c r="AE52" s="2"/>
      <c r="AF52" s="2">
        <f>AD52-1.5*AD54</f>
        <v>28.003014438584792</v>
      </c>
      <c r="AG52" s="2"/>
      <c r="AH52" s="2"/>
      <c r="AI52" s="2"/>
      <c r="AJ52" s="2"/>
      <c r="AK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1:50" x14ac:dyDescent="0.25">
      <c r="A53" t="s">
        <v>26</v>
      </c>
      <c r="B53" s="9">
        <f t="shared" ca="1" si="24"/>
        <v>1.2762952417620375</v>
      </c>
      <c r="C53">
        <v>95.764533137555887</v>
      </c>
      <c r="D53" s="9">
        <f t="shared" ca="1" si="25"/>
        <v>2.3197751210986599</v>
      </c>
      <c r="E53">
        <v>76.431987829876107</v>
      </c>
      <c r="F53" s="9">
        <f t="shared" ca="1" si="26"/>
        <v>3.3436183257375922</v>
      </c>
      <c r="G53">
        <v>98.371110919589739</v>
      </c>
      <c r="H53" s="9">
        <f t="shared" ca="1" si="27"/>
        <v>4.3390491161921938</v>
      </c>
      <c r="I53">
        <v>64.763590487129761</v>
      </c>
      <c r="J53" s="9">
        <f t="shared" ca="1" si="28"/>
        <v>5.2747023247141769</v>
      </c>
      <c r="K53">
        <v>90.965298799658711</v>
      </c>
      <c r="L53" s="9">
        <f t="shared" ca="1" si="29"/>
        <v>6.252230556933168</v>
      </c>
      <c r="M53">
        <v>111.62374151252635</v>
      </c>
      <c r="N53" s="9">
        <f t="shared" ca="1" si="30"/>
        <v>7.3378788166017523</v>
      </c>
      <c r="O53">
        <v>79.425355346151363</v>
      </c>
      <c r="P53" s="9">
        <f t="shared" ca="1" si="31"/>
        <v>8.3060448063478294</v>
      </c>
      <c r="Q53">
        <v>58.675348545619045</v>
      </c>
      <c r="R53" s="9">
        <f t="shared" ca="1" si="32"/>
        <v>9.3426493206967756</v>
      </c>
      <c r="S53">
        <v>88.272635083880942</v>
      </c>
      <c r="T53" s="9">
        <f t="shared" ca="1" si="33"/>
        <v>10.342810816940466</v>
      </c>
      <c r="U53">
        <v>77.741990852458031</v>
      </c>
      <c r="V53" s="9">
        <f t="shared" ca="1" si="34"/>
        <v>11.309111440144839</v>
      </c>
      <c r="W53">
        <v>75.084915604950481</v>
      </c>
      <c r="X53" s="9">
        <f t="shared" ca="1" si="35"/>
        <v>12.311464643155341</v>
      </c>
      <c r="Y53">
        <v>147.2551135576104</v>
      </c>
      <c r="AD53" s="2">
        <f>QUARTILE(Y37:Y47,3)</f>
        <v>98.145832266653017</v>
      </c>
      <c r="AF53">
        <f>AD53+1.5*AD54</f>
        <v>140.23152296349394</v>
      </c>
    </row>
    <row r="54" spans="1:50" x14ac:dyDescent="0.25">
      <c r="A54" t="s">
        <v>27</v>
      </c>
      <c r="B54" s="9">
        <f t="shared" ca="1" si="24"/>
        <v>1.2547948410207344</v>
      </c>
      <c r="C54">
        <v>106.83307748781954</v>
      </c>
      <c r="D54" s="9">
        <f t="shared" ca="1" si="25"/>
        <v>2.3256185223956316</v>
      </c>
      <c r="E54">
        <v>130.30025655239984</v>
      </c>
      <c r="F54" s="9">
        <f t="shared" ca="1" si="26"/>
        <v>3.3128655670390499</v>
      </c>
      <c r="G54">
        <v>125.41584073084545</v>
      </c>
      <c r="H54" s="9">
        <f t="shared" ca="1" si="27"/>
        <v>4.3488432279640348</v>
      </c>
      <c r="I54">
        <v>146.80927184740244</v>
      </c>
      <c r="J54" s="9">
        <f t="shared" ca="1" si="28"/>
        <v>5.2502903128439762</v>
      </c>
      <c r="K54">
        <v>130.26449584497249</v>
      </c>
      <c r="L54" s="9">
        <f t="shared" ca="1" si="29"/>
        <v>6.3295134419223453</v>
      </c>
      <c r="M54">
        <v>133.61624912198548</v>
      </c>
      <c r="N54" s="9">
        <f t="shared" ca="1" si="30"/>
        <v>7.3450265768989702</v>
      </c>
      <c r="O54">
        <v>96.172744789134924</v>
      </c>
      <c r="P54" s="9">
        <f t="shared" ca="1" si="31"/>
        <v>8.2665665902514611</v>
      </c>
      <c r="Q54">
        <v>128.90025575447569</v>
      </c>
      <c r="R54" s="9">
        <f t="shared" ca="1" si="32"/>
        <v>9.320540789226996</v>
      </c>
      <c r="S54">
        <v>108.25554748197416</v>
      </c>
      <c r="T54" s="9">
        <f t="shared" ca="1" si="33"/>
        <v>10.256734516770118</v>
      </c>
      <c r="U54">
        <v>178.66785133729798</v>
      </c>
      <c r="V54" s="9">
        <f t="shared" ca="1" si="34"/>
        <v>11.288127637593718</v>
      </c>
      <c r="W54">
        <v>128.07225309405135</v>
      </c>
      <c r="X54" s="9">
        <f t="shared" ca="1" si="35"/>
        <v>12.304797498855082</v>
      </c>
      <c r="Y54">
        <v>65.364433796012094</v>
      </c>
      <c r="AD54" s="3">
        <f>AD53-AD52</f>
        <v>28.05712713122729</v>
      </c>
    </row>
    <row r="55" spans="1:50" x14ac:dyDescent="0.25">
      <c r="A55" t="s">
        <v>29</v>
      </c>
      <c r="B55" s="9">
        <f t="shared" ca="1" si="24"/>
        <v>1.3375979733691865</v>
      </c>
      <c r="C55">
        <v>109.45204565173864</v>
      </c>
      <c r="D55" s="9">
        <f t="shared" ca="1" si="25"/>
        <v>2.3317932104386347</v>
      </c>
      <c r="E55">
        <v>145.47681359340956</v>
      </c>
      <c r="F55" s="9">
        <f t="shared" ca="1" si="26"/>
        <v>3.3118814764653779</v>
      </c>
      <c r="G55">
        <v>138.00224079979316</v>
      </c>
      <c r="H55" s="9">
        <f t="shared" ca="1" si="27"/>
        <v>4.2550581657192277</v>
      </c>
      <c r="I55">
        <v>119.92392716591033</v>
      </c>
      <c r="J55" s="9">
        <f t="shared" ca="1" si="28"/>
        <v>5.3422232059415613</v>
      </c>
      <c r="K55">
        <v>116.72296310148553</v>
      </c>
      <c r="L55" s="9">
        <f t="shared" ca="1" si="29"/>
        <v>6.2849260530551021</v>
      </c>
      <c r="M55">
        <v>123.77195036291266</v>
      </c>
      <c r="N55" s="9">
        <f t="shared" ca="1" si="30"/>
        <v>7.3012312085397433</v>
      </c>
      <c r="O55">
        <v>129.28099139672852</v>
      </c>
      <c r="P55" s="9">
        <f t="shared" ca="1" si="31"/>
        <v>8.2765309732640695</v>
      </c>
      <c r="Q55">
        <v>111.64430892860959</v>
      </c>
      <c r="R55" s="9">
        <f t="shared" ca="1" si="32"/>
        <v>9.2829441243502515</v>
      </c>
      <c r="S55">
        <v>62.190886079992325</v>
      </c>
      <c r="T55" s="9">
        <f t="shared" ca="1" si="33"/>
        <v>10.268807040597499</v>
      </c>
      <c r="U55">
        <v>110.14609815938533</v>
      </c>
      <c r="V55" s="9">
        <f t="shared" ca="1" si="34"/>
        <v>11.325598279070517</v>
      </c>
      <c r="W55">
        <v>36.761624653505294</v>
      </c>
      <c r="X55" s="9">
        <f t="shared" ca="1" si="35"/>
        <v>12.28933658123197</v>
      </c>
      <c r="Y55">
        <v>20.190879749717837</v>
      </c>
    </row>
    <row r="56" spans="1:50" x14ac:dyDescent="0.25">
      <c r="A56" t="s">
        <v>30</v>
      </c>
      <c r="B56" s="9">
        <f t="shared" ca="1" si="24"/>
        <v>1.2632329056662597</v>
      </c>
      <c r="D56" s="9">
        <f t="shared" ca="1" si="25"/>
        <v>2.3234677629857221</v>
      </c>
      <c r="F56" s="9">
        <f t="shared" ca="1" si="26"/>
        <v>3.3270237161909644</v>
      </c>
      <c r="H56" s="9">
        <f t="shared" ca="1" si="27"/>
        <v>4.2982693140537558</v>
      </c>
      <c r="J56" s="9">
        <f t="shared" ca="1" si="28"/>
        <v>5.2756318461731153</v>
      </c>
      <c r="L56" s="9">
        <f t="shared" ca="1" si="29"/>
        <v>6.3128712073460145</v>
      </c>
      <c r="N56" s="9">
        <f t="shared" ca="1" si="30"/>
        <v>7.291616843251628</v>
      </c>
      <c r="P56" s="9">
        <f t="shared" ca="1" si="31"/>
        <v>8.3322276672183246</v>
      </c>
      <c r="R56" s="9">
        <f t="shared" ca="1" si="32"/>
        <v>9.314543793622704</v>
      </c>
      <c r="T56" s="9">
        <f t="shared" ca="1" si="33"/>
        <v>10.256451838941645</v>
      </c>
      <c r="V56" s="9">
        <f t="shared" ca="1" si="34"/>
        <v>11.329458990274185</v>
      </c>
      <c r="X56" s="9">
        <f t="shared" ca="1" si="35"/>
        <v>12.280130384063566</v>
      </c>
    </row>
    <row r="57" spans="1:50" x14ac:dyDescent="0.25">
      <c r="A57" t="s">
        <v>31</v>
      </c>
      <c r="D57" s="9">
        <f t="shared" ca="1" si="25"/>
        <v>2.3131552396710138</v>
      </c>
      <c r="F57" s="9">
        <f t="shared" ca="1" si="26"/>
        <v>3.3151553077842837</v>
      </c>
      <c r="H57" s="9">
        <f t="shared" ca="1" si="27"/>
        <v>4.3178987221823917</v>
      </c>
      <c r="J57" s="9">
        <f t="shared" ca="1" si="28"/>
        <v>5.3111613521642163</v>
      </c>
      <c r="L57" s="9">
        <f t="shared" ca="1" si="29"/>
        <v>6.3350399997345708</v>
      </c>
      <c r="N57" s="9">
        <f t="shared" ca="1" si="30"/>
        <v>7.2592958911654364</v>
      </c>
      <c r="P57" s="9">
        <f t="shared" ca="1" si="31"/>
        <v>8.254674007855181</v>
      </c>
      <c r="R57" s="9">
        <f t="shared" ca="1" si="32"/>
        <v>9.2517736177571024</v>
      </c>
      <c r="T57" s="9">
        <f t="shared" ca="1" si="33"/>
        <v>10.313954359797203</v>
      </c>
      <c r="V57" s="9">
        <f t="shared" ca="1" si="34"/>
        <v>11.348767852094994</v>
      </c>
      <c r="X57" s="9">
        <f t="shared" ca="1" si="35"/>
        <v>12.347351837333905</v>
      </c>
    </row>
    <row r="58" spans="1:50" x14ac:dyDescent="0.25">
      <c r="A58" t="s">
        <v>32</v>
      </c>
      <c r="D58" s="9">
        <f t="shared" ca="1" si="25"/>
        <v>2.3362832006784071</v>
      </c>
      <c r="F58" s="9">
        <f t="shared" ca="1" si="26"/>
        <v>3.2846446537063732</v>
      </c>
      <c r="H58" s="9">
        <f t="shared" ca="1" si="27"/>
        <v>4.254182510629434</v>
      </c>
      <c r="J58" s="9">
        <f t="shared" ca="1" si="28"/>
        <v>5.2548356533597511</v>
      </c>
      <c r="L58" s="9">
        <f t="shared" ca="1" si="29"/>
        <v>6.3463738531547387</v>
      </c>
      <c r="N58" s="9">
        <f t="shared" ca="1" si="30"/>
        <v>7.301461876615523</v>
      </c>
      <c r="P58" s="9">
        <f t="shared" ca="1" si="31"/>
        <v>8.3281962220221644</v>
      </c>
      <c r="R58" s="9">
        <f t="shared" ca="1" si="32"/>
        <v>9.2533312380897978</v>
      </c>
      <c r="T58" s="9">
        <f t="shared" ca="1" si="33"/>
        <v>10.349656908959343</v>
      </c>
      <c r="V58" s="9">
        <f t="shared" ca="1" si="34"/>
        <v>11.26065145363043</v>
      </c>
      <c r="X58" s="9">
        <f t="shared" ca="1" si="35"/>
        <v>12.251499858289661</v>
      </c>
    </row>
    <row r="59" spans="1:50" x14ac:dyDescent="0.25">
      <c r="A59" t="s">
        <v>33</v>
      </c>
      <c r="D59" s="9">
        <f t="shared" ca="1" si="25"/>
        <v>2.2541351399011598</v>
      </c>
      <c r="F59" s="9">
        <f t="shared" ca="1" si="26"/>
        <v>3.3009551655107123</v>
      </c>
      <c r="H59" s="9">
        <f t="shared" ca="1" si="27"/>
        <v>4.2785431380496455</v>
      </c>
      <c r="J59" s="9">
        <f t="shared" ca="1" si="28"/>
        <v>5.3029490550756417</v>
      </c>
      <c r="L59" s="9">
        <f t="shared" ca="1" si="29"/>
        <v>6.2828271628704373</v>
      </c>
      <c r="N59" s="9">
        <f t="shared" ca="1" si="30"/>
        <v>7.3321930605392902</v>
      </c>
      <c r="P59" s="9">
        <f t="shared" ca="1" si="31"/>
        <v>8.3057684362717179</v>
      </c>
      <c r="R59" s="9">
        <f t="shared" ca="1" si="32"/>
        <v>9.2778129751989891</v>
      </c>
      <c r="T59" s="9">
        <f t="shared" ca="1" si="33"/>
        <v>10.274864568987924</v>
      </c>
      <c r="V59" s="9">
        <f t="shared" ca="1" si="34"/>
        <v>11.317023767056329</v>
      </c>
      <c r="X59" s="9">
        <f t="shared" ca="1" si="35"/>
        <v>12.272889113861492</v>
      </c>
    </row>
    <row r="60" spans="1:50" x14ac:dyDescent="0.25">
      <c r="A60" t="s">
        <v>34</v>
      </c>
      <c r="C60">
        <v>111.52639658279384</v>
      </c>
      <c r="D60" s="9">
        <f t="shared" ca="1" si="25"/>
        <v>2.3172530386958159</v>
      </c>
      <c r="E60">
        <v>101.52513311073008</v>
      </c>
      <c r="F60" s="9">
        <f t="shared" ca="1" si="26"/>
        <v>3.2545579661452089</v>
      </c>
      <c r="G60">
        <v>97.412738084978031</v>
      </c>
      <c r="H60" s="9">
        <f t="shared" ca="1" si="27"/>
        <v>4.2749520982055325</v>
      </c>
      <c r="I60">
        <v>131.9411753629465</v>
      </c>
      <c r="J60" s="9">
        <f t="shared" ca="1" si="28"/>
        <v>5.3289777838720678</v>
      </c>
      <c r="K60">
        <v>98.696805713016744</v>
      </c>
      <c r="L60" s="9">
        <f t="shared" ca="1" si="29"/>
        <v>6.3327037796283028</v>
      </c>
      <c r="M60">
        <v>106.01498478108171</v>
      </c>
      <c r="N60" s="9">
        <f t="shared" ca="1" si="30"/>
        <v>7.3444422005930798</v>
      </c>
      <c r="O60">
        <v>113.17665110776636</v>
      </c>
      <c r="P60" s="9">
        <f t="shared" ca="1" si="31"/>
        <v>8.295049073464325</v>
      </c>
      <c r="Q60">
        <v>119.76148579814632</v>
      </c>
      <c r="R60" s="9">
        <f t="shared" ca="1" si="32"/>
        <v>9.2652451030857463</v>
      </c>
      <c r="S60">
        <v>126.96886702811467</v>
      </c>
      <c r="T60" s="9">
        <f t="shared" ca="1" si="33"/>
        <v>10.335023971713461</v>
      </c>
      <c r="U60">
        <v>109.33432953363692</v>
      </c>
      <c r="V60" s="9">
        <f t="shared" ca="1" si="34"/>
        <v>11.270156669802461</v>
      </c>
      <c r="W60">
        <v>138.75405057196025</v>
      </c>
      <c r="X60" s="9">
        <f t="shared" ca="1" si="35"/>
        <v>12.281634615378268</v>
      </c>
      <c r="Y60">
        <v>103.24139160049896</v>
      </c>
    </row>
    <row r="61" spans="1:50" x14ac:dyDescent="0.25">
      <c r="A61" t="s">
        <v>35</v>
      </c>
      <c r="C61" s="1"/>
      <c r="D61" s="9"/>
      <c r="E61" s="1"/>
      <c r="F61" s="9"/>
      <c r="G61" s="2"/>
      <c r="H61" s="9"/>
      <c r="I61" s="2"/>
      <c r="J61" s="9"/>
      <c r="L61" s="9"/>
      <c r="M61" s="2"/>
      <c r="N61" s="9"/>
      <c r="P61" s="9"/>
      <c r="R61" s="9"/>
      <c r="T61" s="9"/>
      <c r="U61" s="2"/>
      <c r="V61" s="9"/>
      <c r="X61" s="9"/>
    </row>
    <row r="62" spans="1:50" x14ac:dyDescent="0.25">
      <c r="C62" s="1"/>
      <c r="D62" s="9"/>
      <c r="E62" s="1"/>
      <c r="F62" s="9"/>
      <c r="G62" s="2"/>
      <c r="H62" s="9"/>
      <c r="I62" s="2"/>
      <c r="J62" s="9"/>
      <c r="K62" s="2"/>
      <c r="L62" s="9"/>
      <c r="M62" s="2"/>
      <c r="N62" s="9"/>
      <c r="O62" s="2"/>
      <c r="P62" s="9"/>
      <c r="Q62" s="2"/>
      <c r="R62" s="9"/>
      <c r="S62" s="2"/>
      <c r="T62" s="9"/>
      <c r="U62" s="2"/>
      <c r="V62" s="9"/>
      <c r="W62" s="2"/>
      <c r="X62" s="9"/>
      <c r="Y62" s="2"/>
    </row>
    <row r="63" spans="1:50" x14ac:dyDescent="0.25">
      <c r="D63" s="9"/>
      <c r="F63" s="9"/>
      <c r="H63" s="9"/>
      <c r="J63" s="9"/>
      <c r="L63" s="9"/>
      <c r="N63" s="9"/>
      <c r="P63" s="9"/>
      <c r="R63" s="9"/>
      <c r="T63" s="9"/>
      <c r="V63" s="9"/>
      <c r="X63" s="9"/>
    </row>
    <row r="79" spans="4:24" x14ac:dyDescent="0.25">
      <c r="D79" s="9"/>
      <c r="F79" s="9"/>
      <c r="H79" s="9"/>
      <c r="J79" s="9"/>
      <c r="L79" s="9"/>
      <c r="N79" s="9"/>
      <c r="P79" s="9"/>
      <c r="R79" s="9"/>
      <c r="T79" s="9"/>
      <c r="V79" s="9"/>
      <c r="X79" s="9"/>
    </row>
    <row r="80" spans="4:24" x14ac:dyDescent="0.25">
      <c r="D80" s="9"/>
      <c r="F80" s="9"/>
      <c r="H80" s="9"/>
      <c r="J80" s="9"/>
      <c r="L80" s="9"/>
      <c r="N80" s="9"/>
      <c r="P80" s="9"/>
      <c r="R80" s="9"/>
      <c r="T80" s="9"/>
      <c r="V80" s="9"/>
      <c r="X80" s="9"/>
    </row>
    <row r="81" spans="3:24" x14ac:dyDescent="0.25">
      <c r="D81" s="9"/>
      <c r="F81" s="9"/>
      <c r="H81" s="9"/>
      <c r="J81" s="9"/>
      <c r="L81" s="9"/>
      <c r="N81" s="9"/>
      <c r="P81" s="9"/>
      <c r="R81" s="9"/>
      <c r="T81" s="9"/>
      <c r="V81" s="9"/>
      <c r="X81" s="9"/>
    </row>
    <row r="82" spans="3:24" x14ac:dyDescent="0.25">
      <c r="D82" s="9"/>
      <c r="F82" s="9"/>
      <c r="H82" s="9"/>
      <c r="J82" s="9"/>
      <c r="L82" s="9"/>
      <c r="N82" s="9"/>
      <c r="P82" s="9"/>
      <c r="R82" s="9"/>
      <c r="T82" s="9"/>
      <c r="V82" s="9"/>
      <c r="X82" s="9"/>
    </row>
    <row r="89" spans="3:24" x14ac:dyDescent="0.25">
      <c r="C89" s="1"/>
      <c r="D89" s="9"/>
      <c r="E89" s="1"/>
      <c r="F89" s="9"/>
      <c r="G89" s="1"/>
      <c r="H89" s="9"/>
      <c r="I89" s="1"/>
      <c r="J89" s="9"/>
      <c r="K89" s="1"/>
      <c r="L89" s="9"/>
      <c r="M89" s="1"/>
      <c r="N89" s="9"/>
      <c r="O89" s="1"/>
      <c r="P89" s="9"/>
      <c r="Q89" s="1"/>
      <c r="R89" s="9"/>
      <c r="S89" s="1"/>
      <c r="T89" s="9"/>
      <c r="U89" s="1"/>
      <c r="V89" s="9"/>
      <c r="W89" s="1"/>
      <c r="X89" s="9"/>
    </row>
    <row r="90" spans="3:24" x14ac:dyDescent="0.25">
      <c r="C90" s="1"/>
      <c r="D90" s="9"/>
      <c r="E90" s="1"/>
      <c r="F90" s="9"/>
      <c r="G90" s="1"/>
      <c r="H90" s="9"/>
      <c r="I90" s="1"/>
      <c r="J90" s="9"/>
      <c r="K90" s="1"/>
      <c r="L90" s="9"/>
      <c r="M90" s="1"/>
      <c r="N90" s="9"/>
      <c r="O90" s="1"/>
      <c r="P90" s="9"/>
      <c r="Q90" s="1"/>
      <c r="R90" s="9"/>
      <c r="S90" s="1"/>
      <c r="T90" s="9"/>
      <c r="U90" s="1"/>
      <c r="V90" s="9"/>
      <c r="W90" s="1"/>
      <c r="X90" s="9"/>
    </row>
    <row r="91" spans="3:24" x14ac:dyDescent="0.25">
      <c r="C91" s="1"/>
      <c r="D91" s="9"/>
      <c r="E91" s="1"/>
      <c r="F91" s="9"/>
      <c r="G91" s="1"/>
      <c r="H91" s="9"/>
      <c r="I91" s="1"/>
      <c r="J91" s="9"/>
      <c r="K91" s="1"/>
      <c r="L91" s="9"/>
      <c r="M91" s="1"/>
      <c r="N91" s="9"/>
      <c r="O91" s="1"/>
      <c r="P91" s="9"/>
      <c r="Q91" s="1"/>
      <c r="R91" s="9"/>
      <c r="S91" s="1"/>
      <c r="T91" s="9"/>
      <c r="U91" s="1"/>
      <c r="V91" s="9"/>
      <c r="W91" s="1"/>
      <c r="X91" s="9"/>
    </row>
    <row r="92" spans="3:24" x14ac:dyDescent="0.2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</sheetData>
  <mergeCells count="6">
    <mergeCell ref="A47:M47"/>
    <mergeCell ref="A5:M5"/>
    <mergeCell ref="A9:M9"/>
    <mergeCell ref="A13:M13"/>
    <mergeCell ref="A19:M19"/>
    <mergeCell ref="A33:M33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Raw MWF data</vt:lpstr>
      <vt:lpstr>Figure1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Ramos</dc:creator>
  <cp:lastModifiedBy>Pedro Ramos Cabrer</cp:lastModifiedBy>
  <dcterms:created xsi:type="dcterms:W3CDTF">2024-10-17T06:47:00Z</dcterms:created>
  <dcterms:modified xsi:type="dcterms:W3CDTF">2025-01-31T10:54:58Z</dcterms:modified>
</cp:coreProperties>
</file>