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03FD47EA-73AC-481A-90AE-828F411D17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t. Data Fig. 2" sheetId="7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7" l="1"/>
  <c r="I21" i="7"/>
  <c r="K21" i="7" s="1"/>
  <c r="H21" i="7"/>
  <c r="G21" i="7"/>
  <c r="F21" i="7"/>
  <c r="E21" i="7"/>
  <c r="D21" i="7"/>
  <c r="C21" i="7"/>
  <c r="B21" i="7"/>
  <c r="K20" i="7"/>
  <c r="L20" i="7" s="1"/>
  <c r="H20" i="7"/>
  <c r="F20" i="7"/>
  <c r="L19" i="7"/>
  <c r="K19" i="7"/>
  <c r="J19" i="7"/>
  <c r="H19" i="7"/>
  <c r="F19" i="7"/>
  <c r="M17" i="7"/>
  <c r="I17" i="7"/>
  <c r="G17" i="7"/>
  <c r="F17" i="7"/>
  <c r="E17" i="7"/>
  <c r="D17" i="7"/>
  <c r="C17" i="7"/>
  <c r="B17" i="7"/>
  <c r="M16" i="7"/>
  <c r="I16" i="7"/>
  <c r="G16" i="7"/>
  <c r="E16" i="7"/>
  <c r="D16" i="7"/>
  <c r="C16" i="7"/>
  <c r="B16" i="7"/>
  <c r="L15" i="7"/>
  <c r="L17" i="7" s="1"/>
  <c r="K15" i="7"/>
  <c r="K17" i="7" s="1"/>
  <c r="H15" i="7"/>
  <c r="F15" i="7"/>
  <c r="L14" i="7"/>
  <c r="L16" i="7" s="1"/>
  <c r="K14" i="7"/>
  <c r="K16" i="7" s="1"/>
  <c r="J14" i="7"/>
  <c r="J16" i="7" s="1"/>
  <c r="H14" i="7"/>
  <c r="F14" i="7"/>
  <c r="F16" i="7" s="1"/>
  <c r="K13" i="7"/>
  <c r="L13" i="7" s="1"/>
  <c r="J13" i="7"/>
  <c r="H13" i="7"/>
  <c r="F13" i="7"/>
  <c r="L12" i="7"/>
  <c r="J12" i="7"/>
  <c r="H12" i="7"/>
  <c r="H17" i="7" s="1"/>
  <c r="F12" i="7"/>
  <c r="D7" i="7"/>
  <c r="C7" i="7"/>
  <c r="M6" i="7"/>
  <c r="I6" i="7"/>
  <c r="G6" i="7"/>
  <c r="E6" i="7"/>
  <c r="D6" i="7"/>
  <c r="C6" i="7"/>
  <c r="B6" i="7"/>
  <c r="M5" i="7"/>
  <c r="M7" i="7" s="1"/>
  <c r="I5" i="7"/>
  <c r="G5" i="7"/>
  <c r="G7" i="7" s="1"/>
  <c r="E5" i="7"/>
  <c r="D5" i="7"/>
  <c r="C5" i="7"/>
  <c r="B5" i="7"/>
  <c r="M4" i="7"/>
  <c r="I4" i="7"/>
  <c r="I7" i="7" s="1"/>
  <c r="G4" i="7"/>
  <c r="E4" i="7"/>
  <c r="E7" i="7" s="1"/>
  <c r="D4" i="7"/>
  <c r="C4" i="7"/>
  <c r="B4" i="7"/>
  <c r="B7" i="7" s="1"/>
  <c r="L21" i="7" l="1"/>
  <c r="J21" i="7"/>
  <c r="H16" i="7"/>
  <c r="J20" i="7"/>
  <c r="J15" i="7"/>
  <c r="J17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AE2B11-1BF4-48F9-8EFD-369E68DEA808}" keepAlive="1" name="Abfrage - raw_values_top100" description="Verbindung mit der Abfrage 'raw_values_top100' in der Arbeitsmappe." type="5" refreshedVersion="6" background="1" saveData="1">
    <dbPr connection="Provider=Microsoft.Mashup.OleDb.1;Data Source=$Workbook$;Location=raw_values_top100;Extended Properties=&quot;&quot;" command="SELECT * FROM [raw_values_top100]"/>
  </connection>
  <connection id="2" xr16:uid="{82B678B0-2C53-45E2-9EA2-8BA2A472174E}" keepAlive="1" name="Abfrage - top100" description="Verbindung mit der Abfrage 'top100' in der Arbeitsmappe." type="5" refreshedVersion="6" background="1">
    <dbPr connection="Provider=Microsoft.Mashup.OleDb.1;Data Source=$Workbook$;Location=top100;Extended Properties=&quot;&quot;" command="SELECT * FROM [top100]"/>
  </connection>
  <connection id="3" xr16:uid="{2037BB29-87E0-4D31-B3E8-7E97B1BE8F0D}" keepAlive="1" name="Abfrage - top100 (2)" description="Verbindung mit der Abfrage 'top100 (2)' in der Arbeitsmappe." type="5" refreshedVersion="6" background="1" saveData="1">
    <dbPr connection="Provider=Microsoft.Mashup.OleDb.1;Data Source=$Workbook$;Location=top100 (2);Extended Properties=&quot;&quot;" command="SELECT * FROM [top100 (2)]"/>
  </connection>
</connections>
</file>

<file path=xl/sharedStrings.xml><?xml version="1.0" encoding="utf-8"?>
<sst xmlns="http://schemas.openxmlformats.org/spreadsheetml/2006/main" count="18" uniqueCount="18">
  <si>
    <t>Total</t>
  </si>
  <si>
    <t>Prediction</t>
  </si>
  <si>
    <t>prediction/main.py:74(step)</t>
  </si>
  <si>
    <t>Risk</t>
  </si>
  <si>
    <t>risk_costs.py:16(calc_risk)</t>
  </si>
  <si>
    <t>Responsibility</t>
  </si>
  <si>
    <t>risk_costs.py:229(get_responsibility_cost)</t>
  </si>
  <si>
    <t>Reachable Set</t>
  </si>
  <si>
    <t>responsibility.py:7(calc_responsibility_reach_set)</t>
  </si>
  <si>
    <t>Pure Planning</t>
  </si>
  <si>
    <t>planning.py:265(step)</t>
  </si>
  <si>
    <t>Trajectory planning</t>
  </si>
  <si>
    <t>Risk assessment</t>
  </si>
  <si>
    <t>Responsibility analysis</t>
  </si>
  <si>
    <t>Risk assessment per trajectory</t>
  </si>
  <si>
    <t>Responsibility per trajectory</t>
  </si>
  <si>
    <t>Probabilistic</t>
  </si>
  <si>
    <t>Reachable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</si>
</sst>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" fontId="1" fillId="0" borderId="1" xfId="0" applyNumberFormat="1" applyFont="1" applyBorder="1"/>
    <xf numFmtId="0" fontId="1" fillId="0" borderId="1" xfId="0" applyFont="1" applyBorder="1"/>
    <xf numFmtId="2" fontId="0" fillId="0" borderId="1" xfId="0" applyNumberFormat="1" applyBorder="1"/>
    <xf numFmtId="165" fontId="0" fillId="0" borderId="1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7FB1DD"/>
      <color rgb="FFD0D57F"/>
      <color rgb="FFF0B8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[1]Sheet1!$A$13</c:f>
              <c:strCache>
                <c:ptCount val="1"/>
                <c:pt idx="0">
                  <c:v>Trajectory planning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[1]Sheet1!$B$12:$M$12</c:f>
              <c:numCache>
                <c:formatCode>General</c:formatCode>
                <c:ptCount val="12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  <c:pt idx="4">
                  <c:v>125</c:v>
                </c:pt>
                <c:pt idx="5">
                  <c:v>150</c:v>
                </c:pt>
                <c:pt idx="6">
                  <c:v>175</c:v>
                </c:pt>
                <c:pt idx="7">
                  <c:v>200</c:v>
                </c:pt>
                <c:pt idx="8">
                  <c:v>225</c:v>
                </c:pt>
                <c:pt idx="9">
                  <c:v>250</c:v>
                </c:pt>
                <c:pt idx="10">
                  <c:v>275</c:v>
                </c:pt>
                <c:pt idx="11">
                  <c:v>300</c:v>
                </c:pt>
              </c:numCache>
            </c:numRef>
          </c:cat>
          <c:val>
            <c:numRef>
              <c:f>[1]Sheet1!$B$13:$M$13</c:f>
              <c:numCache>
                <c:formatCode>General</c:formatCode>
                <c:ptCount val="12"/>
                <c:pt idx="0">
                  <c:v>32.794520547945211</c:v>
                </c:pt>
                <c:pt idx="1">
                  <c:v>55.56849315068493</c:v>
                </c:pt>
                <c:pt idx="2">
                  <c:v>81.801369863013704</c:v>
                </c:pt>
                <c:pt idx="3">
                  <c:v>114.63698630136984</c:v>
                </c:pt>
                <c:pt idx="4">
                  <c:v>142.52739726027397</c:v>
                </c:pt>
                <c:pt idx="5">
                  <c:v>170.41780821917808</c:v>
                </c:pt>
                <c:pt idx="6">
                  <c:v>193.48630136986301</c:v>
                </c:pt>
                <c:pt idx="7">
                  <c:v>216.55479452054794</c:v>
                </c:pt>
                <c:pt idx="8">
                  <c:v>249.20547945205479</c:v>
                </c:pt>
                <c:pt idx="9">
                  <c:v>281.85616438356163</c:v>
                </c:pt>
                <c:pt idx="10">
                  <c:v>314.50684931506851</c:v>
                </c:pt>
                <c:pt idx="11">
                  <c:v>347.15753424657532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2B-4E54-9EE2-98EBE3DD62DA}"/>
            </c:ext>
          </c:extLst>
        </c:ser>
        <c:ser>
          <c:idx val="1"/>
          <c:order val="1"/>
          <c:tx>
            <c:strRef>
              <c:f>[1]Sheet1!$A$14</c:f>
              <c:strCache>
                <c:ptCount val="1"/>
                <c:pt idx="0">
                  <c:v>Risk assessment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[1]Sheet1!$B$12:$M$12</c:f>
              <c:numCache>
                <c:formatCode>General</c:formatCode>
                <c:ptCount val="12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  <c:pt idx="4">
                  <c:v>125</c:v>
                </c:pt>
                <c:pt idx="5">
                  <c:v>150</c:v>
                </c:pt>
                <c:pt idx="6">
                  <c:v>175</c:v>
                </c:pt>
                <c:pt idx="7">
                  <c:v>200</c:v>
                </c:pt>
                <c:pt idx="8">
                  <c:v>225</c:v>
                </c:pt>
                <c:pt idx="9">
                  <c:v>250</c:v>
                </c:pt>
                <c:pt idx="10">
                  <c:v>275</c:v>
                </c:pt>
                <c:pt idx="11">
                  <c:v>300</c:v>
                </c:pt>
              </c:numCache>
            </c:numRef>
          </c:cat>
          <c:val>
            <c:numRef>
              <c:f>[1]Sheet1!$B$14:$M$14</c:f>
              <c:numCache>
                <c:formatCode>General</c:formatCode>
                <c:ptCount val="12"/>
                <c:pt idx="0">
                  <c:v>34.760273972602739</c:v>
                </c:pt>
                <c:pt idx="1">
                  <c:v>66.993150684931507</c:v>
                </c:pt>
                <c:pt idx="2">
                  <c:v>100.04109589041096</c:v>
                </c:pt>
                <c:pt idx="3">
                  <c:v>137.03424657534248</c:v>
                </c:pt>
                <c:pt idx="4">
                  <c:v>173.34931506849315</c:v>
                </c:pt>
                <c:pt idx="5">
                  <c:v>209.66438356164383</c:v>
                </c:pt>
                <c:pt idx="6">
                  <c:v>237.82191780821918</c:v>
                </c:pt>
                <c:pt idx="7">
                  <c:v>265.97945205479454</c:v>
                </c:pt>
                <c:pt idx="8">
                  <c:v>304.40924657534248</c:v>
                </c:pt>
                <c:pt idx="9">
                  <c:v>342.83904109589042</c:v>
                </c:pt>
                <c:pt idx="10">
                  <c:v>381.26883561643837</c:v>
                </c:pt>
                <c:pt idx="11">
                  <c:v>419.69863013698631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2B-4E54-9EE2-98EBE3DD62DA}"/>
            </c:ext>
          </c:extLst>
        </c:ser>
        <c:ser>
          <c:idx val="2"/>
          <c:order val="2"/>
          <c:tx>
            <c:strRef>
              <c:f>[1]Sheet1!$A$15</c:f>
              <c:strCache>
                <c:ptCount val="1"/>
                <c:pt idx="0">
                  <c:v>Responsibility analysis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[1]Sheet1!$B$12:$M$12</c:f>
              <c:numCache>
                <c:formatCode>General</c:formatCode>
                <c:ptCount val="12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  <c:pt idx="4">
                  <c:v>125</c:v>
                </c:pt>
                <c:pt idx="5">
                  <c:v>150</c:v>
                </c:pt>
                <c:pt idx="6">
                  <c:v>175</c:v>
                </c:pt>
                <c:pt idx="7">
                  <c:v>200</c:v>
                </c:pt>
                <c:pt idx="8">
                  <c:v>225</c:v>
                </c:pt>
                <c:pt idx="9">
                  <c:v>250</c:v>
                </c:pt>
                <c:pt idx="10">
                  <c:v>275</c:v>
                </c:pt>
                <c:pt idx="11">
                  <c:v>300</c:v>
                </c:pt>
              </c:numCache>
            </c:numRef>
          </c:cat>
          <c:val>
            <c:numRef>
              <c:f>[1]Sheet1!$B$15:$M$15</c:f>
              <c:numCache>
                <c:formatCode>General</c:formatCode>
                <c:ptCount val="12"/>
                <c:pt idx="0">
                  <c:v>8.8356164383561637</c:v>
                </c:pt>
                <c:pt idx="1">
                  <c:v>16.904109589041095</c:v>
                </c:pt>
                <c:pt idx="2">
                  <c:v>26.13013698630137</c:v>
                </c:pt>
                <c:pt idx="3">
                  <c:v>36.43150684931507</c:v>
                </c:pt>
                <c:pt idx="4">
                  <c:v>46.530821917808225</c:v>
                </c:pt>
                <c:pt idx="5">
                  <c:v>56.630136986301373</c:v>
                </c:pt>
                <c:pt idx="6">
                  <c:v>64.729452054794521</c:v>
                </c:pt>
                <c:pt idx="7">
                  <c:v>72.828767123287676</c:v>
                </c:pt>
                <c:pt idx="8">
                  <c:v>83.904109589041099</c:v>
                </c:pt>
                <c:pt idx="9">
                  <c:v>94.979452054794521</c:v>
                </c:pt>
                <c:pt idx="10">
                  <c:v>106.05479452054794</c:v>
                </c:pt>
                <c:pt idx="11">
                  <c:v>117.13013698630137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2B-4E54-9EE2-98EBE3DD6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6152816"/>
        <c:axId val="536152488"/>
      </c:areaChart>
      <c:catAx>
        <c:axId val="53615281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36152488"/>
        <c:crosses val="autoZero"/>
        <c:auto val="1"/>
        <c:lblAlgn val="ctr"/>
        <c:lblOffset val="100"/>
        <c:noMultiLvlLbl val="0"/>
      </c:catAx>
      <c:valAx>
        <c:axId val="536152488"/>
        <c:scaling>
          <c:orientation val="minMax"/>
        </c:scaling>
        <c:delete val="0"/>
        <c:axPos val="l"/>
        <c:numFmt formatCode="General" sourceLinked="1"/>
        <c:majorTickMark val="out"/>
        <c:minorTickMark val="in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36152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[1]Sheet1!$A$20</c:f>
              <c:strCache>
                <c:ptCount val="1"/>
                <c:pt idx="0">
                  <c:v>Probabilistic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[1]Sheet1!$B$19:$M$19</c:f>
              <c:numCache>
                <c:formatCode>General</c:formatCode>
                <c:ptCount val="12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  <c:pt idx="4">
                  <c:v>125</c:v>
                </c:pt>
                <c:pt idx="5">
                  <c:v>150</c:v>
                </c:pt>
                <c:pt idx="6">
                  <c:v>175</c:v>
                </c:pt>
                <c:pt idx="7">
                  <c:v>200</c:v>
                </c:pt>
                <c:pt idx="8">
                  <c:v>225</c:v>
                </c:pt>
                <c:pt idx="9">
                  <c:v>250</c:v>
                </c:pt>
                <c:pt idx="10">
                  <c:v>275</c:v>
                </c:pt>
                <c:pt idx="11">
                  <c:v>300</c:v>
                </c:pt>
              </c:numCache>
            </c:numRef>
          </c:cat>
          <c:val>
            <c:numRef>
              <c:f>[1]Sheet1!$B$20:$M$20</c:f>
              <c:numCache>
                <c:formatCode>General</c:formatCode>
                <c:ptCount val="12"/>
                <c:pt idx="0">
                  <c:v>85</c:v>
                </c:pt>
                <c:pt idx="1">
                  <c:v>83</c:v>
                </c:pt>
                <c:pt idx="2">
                  <c:v>82</c:v>
                </c:pt>
                <c:pt idx="3">
                  <c:v>82</c:v>
                </c:pt>
                <c:pt idx="4">
                  <c:v>84.5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85.5</c:v>
                </c:pt>
                <c:pt idx="9">
                  <c:v>86</c:v>
                </c:pt>
                <c:pt idx="10">
                  <c:v>86.5</c:v>
                </c:pt>
                <c:pt idx="11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C2-4275-A16D-5AF0C9120537}"/>
            </c:ext>
          </c:extLst>
        </c:ser>
        <c:ser>
          <c:idx val="1"/>
          <c:order val="1"/>
          <c:tx>
            <c:strRef>
              <c:f>[1]Sheet1!$A$21</c:f>
              <c:strCache>
                <c:ptCount val="1"/>
                <c:pt idx="0">
                  <c:v>Reachable set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[1]Sheet1!$B$19:$M$19</c:f>
              <c:numCache>
                <c:formatCode>General</c:formatCode>
                <c:ptCount val="12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  <c:pt idx="4">
                  <c:v>125</c:v>
                </c:pt>
                <c:pt idx="5">
                  <c:v>150</c:v>
                </c:pt>
                <c:pt idx="6">
                  <c:v>175</c:v>
                </c:pt>
                <c:pt idx="7">
                  <c:v>200</c:v>
                </c:pt>
                <c:pt idx="8">
                  <c:v>225</c:v>
                </c:pt>
                <c:pt idx="9">
                  <c:v>250</c:v>
                </c:pt>
                <c:pt idx="10">
                  <c:v>275</c:v>
                </c:pt>
                <c:pt idx="11">
                  <c:v>300</c:v>
                </c:pt>
              </c:numCache>
            </c:numRef>
          </c:cat>
          <c:val>
            <c:numRef>
              <c:f>[1]Sheet1!$B$21:$M$21</c:f>
              <c:numCache>
                <c:formatCode>General</c:formatCode>
                <c:ptCount val="12"/>
                <c:pt idx="0">
                  <c:v>21.609589041095891</c:v>
                </c:pt>
                <c:pt idx="1">
                  <c:v>20.534246575342465</c:v>
                </c:pt>
                <c:pt idx="2">
                  <c:v>20.027397260273972</c:v>
                </c:pt>
                <c:pt idx="3">
                  <c:v>20.897260273972602</c:v>
                </c:pt>
                <c:pt idx="4">
                  <c:v>21.592465753424655</c:v>
                </c:pt>
                <c:pt idx="5">
                  <c:v>22.287671232876711</c:v>
                </c:pt>
                <c:pt idx="6">
                  <c:v>21.962328767123289</c:v>
                </c:pt>
                <c:pt idx="7">
                  <c:v>21.636986301369863</c:v>
                </c:pt>
                <c:pt idx="8">
                  <c:v>21.981164383561641</c:v>
                </c:pt>
                <c:pt idx="9">
                  <c:v>22.325342465753423</c:v>
                </c:pt>
                <c:pt idx="10">
                  <c:v>22.669520547945204</c:v>
                </c:pt>
                <c:pt idx="11">
                  <c:v>23.013698630136986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C2-4275-A16D-5AF0C9120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533504"/>
        <c:axId val="699536456"/>
      </c:areaChart>
      <c:catAx>
        <c:axId val="699533504"/>
        <c:scaling>
          <c:orientation val="minMax"/>
        </c:scaling>
        <c:delete val="0"/>
        <c:axPos val="t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99536456"/>
        <c:crosses val="autoZero"/>
        <c:auto val="1"/>
        <c:lblAlgn val="ctr"/>
        <c:lblOffset val="100"/>
        <c:noMultiLvlLbl val="0"/>
      </c:catAx>
      <c:valAx>
        <c:axId val="699536456"/>
        <c:scaling>
          <c:orientation val="maxMin"/>
        </c:scaling>
        <c:delete val="0"/>
        <c:axPos val="l"/>
        <c:numFmt formatCode="General" sourceLinked="1"/>
        <c:majorTickMark val="out"/>
        <c:minorTickMark val="in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99533504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719330</xdr:colOff>
      <xdr:row>9</xdr:row>
      <xdr:rowOff>51435</xdr:rowOff>
    </xdr:from>
    <xdr:to>
      <xdr:col>19</xdr:col>
      <xdr:colOff>584500</xdr:colOff>
      <xdr:row>25</xdr:row>
      <xdr:rowOff>135255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90C6991-85D9-4032-8CC1-EF0DEBBAC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723900</xdr:colOff>
      <xdr:row>25</xdr:row>
      <xdr:rowOff>125843</xdr:rowOff>
    </xdr:from>
    <xdr:to>
      <xdr:col>19</xdr:col>
      <xdr:colOff>644338</xdr:colOff>
      <xdr:row>33</xdr:row>
      <xdr:rowOff>142875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3F7F92F7-F411-4A6E-9C49-693ACFCDBF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rojekte\Motion%20Planning\10_Results\EthicalTrajectoryPlanning%20Paper\computation_ti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2">
          <cell r="B12">
            <v>25</v>
          </cell>
          <cell r="C12">
            <v>50</v>
          </cell>
          <cell r="D12">
            <v>75</v>
          </cell>
          <cell r="E12">
            <v>100</v>
          </cell>
          <cell r="F12">
            <v>125</v>
          </cell>
          <cell r="G12">
            <v>150</v>
          </cell>
          <cell r="H12">
            <v>175</v>
          </cell>
          <cell r="I12">
            <v>200</v>
          </cell>
          <cell r="J12">
            <v>225</v>
          </cell>
          <cell r="K12">
            <v>250</v>
          </cell>
          <cell r="L12">
            <v>275</v>
          </cell>
          <cell r="M12">
            <v>300</v>
          </cell>
        </row>
        <row r="13">
          <cell r="A13" t="str">
            <v>Trajectory planning</v>
          </cell>
          <cell r="B13">
            <v>32.794520547945211</v>
          </cell>
          <cell r="C13">
            <v>55.56849315068493</v>
          </cell>
          <cell r="D13">
            <v>81.801369863013704</v>
          </cell>
          <cell r="E13">
            <v>114.63698630136984</v>
          </cell>
          <cell r="F13">
            <v>142.52739726027397</v>
          </cell>
          <cell r="G13">
            <v>170.41780821917808</v>
          </cell>
          <cell r="H13">
            <v>193.48630136986301</v>
          </cell>
          <cell r="I13">
            <v>216.55479452054794</v>
          </cell>
          <cell r="J13">
            <v>249.20547945205479</v>
          </cell>
          <cell r="K13">
            <v>281.85616438356163</v>
          </cell>
          <cell r="L13">
            <v>314.50684931506851</v>
          </cell>
          <cell r="M13">
            <v>347.15753424657532</v>
          </cell>
        </row>
        <row r="14">
          <cell r="A14" t="str">
            <v>Risk assessment</v>
          </cell>
          <cell r="B14">
            <v>34.760273972602739</v>
          </cell>
          <cell r="C14">
            <v>66.993150684931507</v>
          </cell>
          <cell r="D14">
            <v>100.04109589041096</v>
          </cell>
          <cell r="E14">
            <v>137.03424657534248</v>
          </cell>
          <cell r="F14">
            <v>173.34931506849315</v>
          </cell>
          <cell r="G14">
            <v>209.66438356164383</v>
          </cell>
          <cell r="H14">
            <v>237.82191780821918</v>
          </cell>
          <cell r="I14">
            <v>265.97945205479454</v>
          </cell>
          <cell r="J14">
            <v>304.40924657534248</v>
          </cell>
          <cell r="K14">
            <v>342.83904109589042</v>
          </cell>
          <cell r="L14">
            <v>381.26883561643837</v>
          </cell>
          <cell r="M14">
            <v>419.69863013698631</v>
          </cell>
        </row>
        <row r="15">
          <cell r="A15" t="str">
            <v>Responsibility analysis</v>
          </cell>
          <cell r="B15">
            <v>8.8356164383561637</v>
          </cell>
          <cell r="C15">
            <v>16.904109589041095</v>
          </cell>
          <cell r="D15">
            <v>26.13013698630137</v>
          </cell>
          <cell r="E15">
            <v>36.43150684931507</v>
          </cell>
          <cell r="F15">
            <v>46.530821917808225</v>
          </cell>
          <cell r="G15">
            <v>56.630136986301373</v>
          </cell>
          <cell r="H15">
            <v>64.729452054794521</v>
          </cell>
          <cell r="I15">
            <v>72.828767123287676</v>
          </cell>
          <cell r="J15">
            <v>83.904109589041099</v>
          </cell>
          <cell r="K15">
            <v>94.979452054794521</v>
          </cell>
          <cell r="L15">
            <v>106.05479452054794</v>
          </cell>
          <cell r="M15">
            <v>117.13013698630137</v>
          </cell>
        </row>
        <row r="19">
          <cell r="B19">
            <v>25</v>
          </cell>
          <cell r="C19">
            <v>50</v>
          </cell>
          <cell r="D19">
            <v>75</v>
          </cell>
          <cell r="E19">
            <v>100</v>
          </cell>
          <cell r="F19">
            <v>125</v>
          </cell>
          <cell r="G19">
            <v>150</v>
          </cell>
          <cell r="H19">
            <v>175</v>
          </cell>
          <cell r="I19">
            <v>200</v>
          </cell>
          <cell r="J19">
            <v>225</v>
          </cell>
          <cell r="K19">
            <v>250</v>
          </cell>
          <cell r="L19">
            <v>275</v>
          </cell>
          <cell r="M19">
            <v>300</v>
          </cell>
        </row>
        <row r="20">
          <cell r="A20" t="str">
            <v>Probabilistic</v>
          </cell>
          <cell r="B20">
            <v>85</v>
          </cell>
          <cell r="C20">
            <v>83</v>
          </cell>
          <cell r="D20">
            <v>82</v>
          </cell>
          <cell r="E20">
            <v>82</v>
          </cell>
          <cell r="F20">
            <v>84.5</v>
          </cell>
          <cell r="G20">
            <v>87</v>
          </cell>
          <cell r="H20">
            <v>86</v>
          </cell>
          <cell r="I20">
            <v>85</v>
          </cell>
          <cell r="J20">
            <v>85.5</v>
          </cell>
          <cell r="K20">
            <v>86</v>
          </cell>
          <cell r="L20">
            <v>86.5</v>
          </cell>
          <cell r="M20">
            <v>87</v>
          </cell>
        </row>
        <row r="21">
          <cell r="A21" t="str">
            <v>Reachable set</v>
          </cell>
          <cell r="B21">
            <v>21.609589041095891</v>
          </cell>
          <cell r="C21">
            <v>20.534246575342465</v>
          </cell>
          <cell r="D21">
            <v>20.027397260273972</v>
          </cell>
          <cell r="E21">
            <v>20.897260273972602</v>
          </cell>
          <cell r="F21">
            <v>21.592465753424655</v>
          </cell>
          <cell r="G21">
            <v>22.287671232876711</v>
          </cell>
          <cell r="H21">
            <v>21.962328767123289</v>
          </cell>
          <cell r="I21">
            <v>21.636986301369863</v>
          </cell>
          <cell r="J21">
            <v>21.981164383561641</v>
          </cell>
          <cell r="K21">
            <v>22.325342465753423</v>
          </cell>
          <cell r="L21">
            <v>22.669520547945204</v>
          </cell>
          <cell r="M21">
            <v>23.013698630136986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4D306-1DFC-4733-B622-836FC3BF840D}">
  <dimension ref="A2:N21"/>
  <sheetViews>
    <sheetView tabSelected="1" workbookViewId="0">
      <selection activeCell="I33" sqref="I33"/>
    </sheetView>
  </sheetViews>
  <sheetFormatPr baseColWidth="10" defaultColWidth="11.5703125" defaultRowHeight="15" x14ac:dyDescent="0.25"/>
  <cols>
    <col min="1" max="1" width="16.7109375" customWidth="1"/>
    <col min="2" max="13" width="9.140625" customWidth="1"/>
  </cols>
  <sheetData>
    <row r="2" spans="1:14" hidden="1" x14ac:dyDescent="0.25">
      <c r="B2">
        <v>25</v>
      </c>
      <c r="C2">
        <v>50</v>
      </c>
      <c r="D2">
        <v>75</v>
      </c>
      <c r="E2">
        <v>100</v>
      </c>
      <c r="G2">
        <v>150</v>
      </c>
      <c r="I2">
        <v>200</v>
      </c>
      <c r="M2">
        <v>300</v>
      </c>
    </row>
    <row r="3" spans="1:14" hidden="1" x14ac:dyDescent="0.25">
      <c r="A3" t="s">
        <v>1</v>
      </c>
      <c r="B3">
        <v>85</v>
      </c>
      <c r="C3">
        <v>83</v>
      </c>
      <c r="D3">
        <v>82</v>
      </c>
      <c r="E3">
        <v>82</v>
      </c>
      <c r="G3">
        <v>87</v>
      </c>
      <c r="I3">
        <v>85</v>
      </c>
      <c r="M3">
        <v>87</v>
      </c>
      <c r="N3" t="s">
        <v>2</v>
      </c>
    </row>
    <row r="4" spans="1:14" hidden="1" x14ac:dyDescent="0.25">
      <c r="A4" t="s">
        <v>3</v>
      </c>
      <c r="B4">
        <f>5075/146</f>
        <v>34.760273972602739</v>
      </c>
      <c r="C4">
        <f>9781/146</f>
        <v>66.993150684931507</v>
      </c>
      <c r="D4">
        <f>14606/146</f>
        <v>100.04109589041096</v>
      </c>
      <c r="E4">
        <f>20007/146</f>
        <v>137.03424657534248</v>
      </c>
      <c r="G4">
        <f>30611/146</f>
        <v>209.66438356164383</v>
      </c>
      <c r="I4">
        <f>38833/146</f>
        <v>265.97945205479454</v>
      </c>
      <c r="M4">
        <f>61276/146</f>
        <v>419.69863013698631</v>
      </c>
      <c r="N4" t="s">
        <v>4</v>
      </c>
    </row>
    <row r="5" spans="1:14" hidden="1" x14ac:dyDescent="0.25">
      <c r="A5" t="s">
        <v>5</v>
      </c>
      <c r="B5">
        <f>1290/146</f>
        <v>8.8356164383561637</v>
      </c>
      <c r="C5">
        <f>2468/146</f>
        <v>16.904109589041095</v>
      </c>
      <c r="D5">
        <f>3815/146</f>
        <v>26.13013698630137</v>
      </c>
      <c r="E5">
        <f>5319/146</f>
        <v>36.43150684931507</v>
      </c>
      <c r="G5">
        <f>8268/146</f>
        <v>56.630136986301373</v>
      </c>
      <c r="I5">
        <f>10633/146</f>
        <v>72.828767123287676</v>
      </c>
      <c r="M5">
        <f>17101/146</f>
        <v>117.13013698630137</v>
      </c>
      <c r="N5" t="s">
        <v>6</v>
      </c>
    </row>
    <row r="6" spans="1:14" hidden="1" x14ac:dyDescent="0.25">
      <c r="A6" t="s">
        <v>7</v>
      </c>
      <c r="B6">
        <f>3155/146</f>
        <v>21.609589041095891</v>
      </c>
      <c r="C6">
        <f>2998/146</f>
        <v>20.534246575342465</v>
      </c>
      <c r="D6">
        <f>2924/146</f>
        <v>20.027397260273972</v>
      </c>
      <c r="E6">
        <f>3051/146</f>
        <v>20.897260273972602</v>
      </c>
      <c r="G6">
        <f>3254/146</f>
        <v>22.287671232876711</v>
      </c>
      <c r="I6">
        <f>3159/146</f>
        <v>21.636986301369863</v>
      </c>
      <c r="M6">
        <f>3360/146</f>
        <v>23.013698630136986</v>
      </c>
      <c r="N6" t="s">
        <v>8</v>
      </c>
    </row>
    <row r="7" spans="1:14" hidden="1" x14ac:dyDescent="0.25">
      <c r="A7" t="s">
        <v>9</v>
      </c>
      <c r="B7">
        <f>B9-B3-B4-B5-B6</f>
        <v>32.794520547945211</v>
      </c>
      <c r="C7">
        <f t="shared" ref="C7:M7" si="0">C9-C3-C4-C5-C6</f>
        <v>55.56849315068493</v>
      </c>
      <c r="D7">
        <f t="shared" si="0"/>
        <v>81.801369863013704</v>
      </c>
      <c r="E7">
        <f t="shared" si="0"/>
        <v>114.63698630136984</v>
      </c>
      <c r="G7">
        <f t="shared" si="0"/>
        <v>170.41780821917808</v>
      </c>
      <c r="I7">
        <f t="shared" si="0"/>
        <v>216.55479452054794</v>
      </c>
      <c r="M7">
        <f t="shared" si="0"/>
        <v>347.15753424657532</v>
      </c>
    </row>
    <row r="8" spans="1:14" hidden="1" x14ac:dyDescent="0.25"/>
    <row r="9" spans="1:14" hidden="1" x14ac:dyDescent="0.25">
      <c r="A9" t="s">
        <v>0</v>
      </c>
      <c r="B9">
        <v>183</v>
      </c>
      <c r="C9">
        <v>243</v>
      </c>
      <c r="D9">
        <v>310</v>
      </c>
      <c r="E9">
        <v>391</v>
      </c>
      <c r="G9">
        <v>546</v>
      </c>
      <c r="I9">
        <v>662</v>
      </c>
      <c r="M9">
        <v>994</v>
      </c>
      <c r="N9" t="s">
        <v>10</v>
      </c>
    </row>
    <row r="12" spans="1:14" x14ac:dyDescent="0.25">
      <c r="A12" s="1"/>
      <c r="B12" s="2">
        <v>25</v>
      </c>
      <c r="C12" s="2">
        <v>50</v>
      </c>
      <c r="D12" s="2">
        <v>75</v>
      </c>
      <c r="E12" s="2">
        <v>100</v>
      </c>
      <c r="F12" s="3">
        <f>(E12+G12)/2</f>
        <v>125</v>
      </c>
      <c r="G12" s="2">
        <v>150</v>
      </c>
      <c r="H12" s="3">
        <f>(G12+I12)/2</f>
        <v>175</v>
      </c>
      <c r="I12" s="2">
        <v>200</v>
      </c>
      <c r="J12" s="3">
        <f>(I12+K12)/2</f>
        <v>225</v>
      </c>
      <c r="K12" s="2">
        <v>250</v>
      </c>
      <c r="L12" s="3">
        <f>(K12+M12)/2</f>
        <v>275</v>
      </c>
      <c r="M12" s="2">
        <v>300</v>
      </c>
    </row>
    <row r="13" spans="1:14" x14ac:dyDescent="0.25">
      <c r="A13" s="3" t="s">
        <v>11</v>
      </c>
      <c r="B13" s="4">
        <v>32.794520547945211</v>
      </c>
      <c r="C13" s="4">
        <v>55.56849315068493</v>
      </c>
      <c r="D13" s="4">
        <v>81.801369863013704</v>
      </c>
      <c r="E13" s="4">
        <v>114.63698630136984</v>
      </c>
      <c r="F13" s="4">
        <f>(E13+G13)/2</f>
        <v>142.52739726027397</v>
      </c>
      <c r="G13" s="4">
        <v>170.41780821917808</v>
      </c>
      <c r="H13" s="4">
        <f>(G13+I13)/2</f>
        <v>193.48630136986301</v>
      </c>
      <c r="I13" s="4">
        <v>216.55479452054794</v>
      </c>
      <c r="J13" s="4">
        <f>(I13+K13)/2</f>
        <v>249.20547945205479</v>
      </c>
      <c r="K13" s="4">
        <f>(I13+M13)/2</f>
        <v>281.85616438356163</v>
      </c>
      <c r="L13" s="4">
        <f>(K13+M13)/2</f>
        <v>314.50684931506851</v>
      </c>
      <c r="M13" s="4">
        <v>347.15753424657532</v>
      </c>
    </row>
    <row r="14" spans="1:14" x14ac:dyDescent="0.25">
      <c r="A14" s="3" t="s">
        <v>12</v>
      </c>
      <c r="B14" s="4">
        <v>34.760273972602739</v>
      </c>
      <c r="C14" s="4">
        <v>66.993150684931507</v>
      </c>
      <c r="D14" s="4">
        <v>100.04109589041096</v>
      </c>
      <c r="E14" s="4">
        <v>137.03424657534248</v>
      </c>
      <c r="F14" s="4">
        <f>(E14+G14)/2</f>
        <v>173.34931506849315</v>
      </c>
      <c r="G14" s="4">
        <v>209.66438356164383</v>
      </c>
      <c r="H14" s="4">
        <f>(G14+I14)/2</f>
        <v>237.82191780821918</v>
      </c>
      <c r="I14" s="4">
        <v>265.97945205479454</v>
      </c>
      <c r="J14" s="4">
        <f t="shared" ref="J14:J21" si="1">(I14+K14)/2</f>
        <v>304.40924657534248</v>
      </c>
      <c r="K14" s="4">
        <f t="shared" ref="K14:K21" si="2">(I14+M14)/2</f>
        <v>342.83904109589042</v>
      </c>
      <c r="L14" s="4">
        <f t="shared" ref="L14:L21" si="3">(K14+M14)/2</f>
        <v>381.26883561643837</v>
      </c>
      <c r="M14" s="4">
        <v>419.69863013698631</v>
      </c>
    </row>
    <row r="15" spans="1:14" x14ac:dyDescent="0.25">
      <c r="A15" s="3" t="s">
        <v>13</v>
      </c>
      <c r="B15" s="4">
        <v>8.8356164383561637</v>
      </c>
      <c r="C15" s="4">
        <v>16.904109589041095</v>
      </c>
      <c r="D15" s="4">
        <v>26.13013698630137</v>
      </c>
      <c r="E15" s="4">
        <v>36.43150684931507</v>
      </c>
      <c r="F15" s="4">
        <f>(E15+G15)/2</f>
        <v>46.530821917808225</v>
      </c>
      <c r="G15" s="4">
        <v>56.630136986301373</v>
      </c>
      <c r="H15" s="4">
        <f>(G15+I15)/2</f>
        <v>64.729452054794521</v>
      </c>
      <c r="I15" s="4">
        <v>72.828767123287676</v>
      </c>
      <c r="J15" s="4">
        <f t="shared" si="1"/>
        <v>83.904109589041099</v>
      </c>
      <c r="K15" s="4">
        <f t="shared" si="2"/>
        <v>94.979452054794521</v>
      </c>
      <c r="L15" s="4">
        <f t="shared" si="3"/>
        <v>106.05479452054794</v>
      </c>
      <c r="M15" s="4">
        <v>117.13013698630137</v>
      </c>
    </row>
    <row r="16" spans="1:14" x14ac:dyDescent="0.25">
      <c r="A16" s="3" t="s">
        <v>14</v>
      </c>
      <c r="B16" s="4">
        <f>B14/B12</f>
        <v>1.3904109589041096</v>
      </c>
      <c r="C16" s="4">
        <f t="shared" ref="C16:M16" si="4">C14/C12</f>
        <v>1.33986301369863</v>
      </c>
      <c r="D16" s="4">
        <f t="shared" si="4"/>
        <v>1.3338812785388128</v>
      </c>
      <c r="E16" s="4">
        <f t="shared" si="4"/>
        <v>1.3703424657534249</v>
      </c>
      <c r="F16" s="4">
        <f t="shared" si="4"/>
        <v>1.3867945205479453</v>
      </c>
      <c r="G16" s="4">
        <f t="shared" si="4"/>
        <v>1.3977625570776255</v>
      </c>
      <c r="H16" s="4">
        <f t="shared" si="4"/>
        <v>1.3589823874755382</v>
      </c>
      <c r="I16" s="4">
        <f t="shared" si="4"/>
        <v>1.3298972602739727</v>
      </c>
      <c r="J16" s="4">
        <f t="shared" si="4"/>
        <v>1.3529299847792999</v>
      </c>
      <c r="K16" s="4">
        <f t="shared" si="4"/>
        <v>1.3713561643835617</v>
      </c>
      <c r="L16" s="4">
        <f t="shared" si="4"/>
        <v>1.3864321295143214</v>
      </c>
      <c r="M16" s="4">
        <f t="shared" si="4"/>
        <v>1.3989954337899544</v>
      </c>
    </row>
    <row r="17" spans="1:13" x14ac:dyDescent="0.25">
      <c r="A17" s="3" t="s">
        <v>15</v>
      </c>
      <c r="B17" s="4">
        <f>B15/B12</f>
        <v>0.35342465753424657</v>
      </c>
      <c r="C17" s="4">
        <f t="shared" ref="C17:M17" si="5">C15/C12</f>
        <v>0.33808219178082188</v>
      </c>
      <c r="D17" s="4">
        <f t="shared" si="5"/>
        <v>0.34840182648401824</v>
      </c>
      <c r="E17" s="4">
        <f t="shared" si="5"/>
        <v>0.36431506849315071</v>
      </c>
      <c r="F17" s="4">
        <f t="shared" si="5"/>
        <v>0.3722465753424658</v>
      </c>
      <c r="G17" s="4">
        <f t="shared" si="5"/>
        <v>0.37753424657534251</v>
      </c>
      <c r="H17" s="4">
        <f t="shared" si="5"/>
        <v>0.36988258317025441</v>
      </c>
      <c r="I17" s="4">
        <f t="shared" si="5"/>
        <v>0.36414383561643837</v>
      </c>
      <c r="J17" s="4">
        <f t="shared" si="5"/>
        <v>0.37290715372907157</v>
      </c>
      <c r="K17" s="4">
        <f t="shared" si="5"/>
        <v>0.37991780821917809</v>
      </c>
      <c r="L17" s="4">
        <f t="shared" si="5"/>
        <v>0.38565379825653795</v>
      </c>
      <c r="M17" s="4">
        <f t="shared" si="5"/>
        <v>0.39043378995433786</v>
      </c>
    </row>
    <row r="18" spans="1:13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3"/>
      <c r="B19" s="3">
        <v>25</v>
      </c>
      <c r="C19" s="3">
        <v>50</v>
      </c>
      <c r="D19" s="3">
        <v>75</v>
      </c>
      <c r="E19" s="3">
        <v>100</v>
      </c>
      <c r="F19" s="3">
        <f>(E19+G19)/2</f>
        <v>125</v>
      </c>
      <c r="G19" s="3">
        <v>150</v>
      </c>
      <c r="H19" s="3">
        <f>(G19+I19)/2</f>
        <v>175</v>
      </c>
      <c r="I19" s="3">
        <v>200</v>
      </c>
      <c r="J19" s="3">
        <f t="shared" si="1"/>
        <v>225</v>
      </c>
      <c r="K19" s="3">
        <f t="shared" si="2"/>
        <v>250</v>
      </c>
      <c r="L19" s="3">
        <f t="shared" si="3"/>
        <v>275</v>
      </c>
      <c r="M19" s="3">
        <v>300</v>
      </c>
    </row>
    <row r="20" spans="1:13" x14ac:dyDescent="0.25">
      <c r="A20" s="3" t="s">
        <v>16</v>
      </c>
      <c r="B20" s="5">
        <v>85</v>
      </c>
      <c r="C20" s="5">
        <v>83</v>
      </c>
      <c r="D20" s="5">
        <v>82</v>
      </c>
      <c r="E20" s="5">
        <v>82</v>
      </c>
      <c r="F20" s="5">
        <f>(E20+G20)/2</f>
        <v>84.5</v>
      </c>
      <c r="G20" s="5">
        <v>87</v>
      </c>
      <c r="H20" s="5">
        <f>(G20+I20)/2</f>
        <v>86</v>
      </c>
      <c r="I20" s="5">
        <v>85</v>
      </c>
      <c r="J20" s="5">
        <f t="shared" si="1"/>
        <v>85.5</v>
      </c>
      <c r="K20" s="5">
        <f t="shared" si="2"/>
        <v>86</v>
      </c>
      <c r="L20" s="5">
        <f t="shared" si="3"/>
        <v>86.5</v>
      </c>
      <c r="M20" s="5">
        <v>87</v>
      </c>
    </row>
    <row r="21" spans="1:13" x14ac:dyDescent="0.25">
      <c r="A21" s="3" t="s">
        <v>17</v>
      </c>
      <c r="B21" s="5">
        <f>3155/146</f>
        <v>21.609589041095891</v>
      </c>
      <c r="C21" s="5">
        <f>2998/146</f>
        <v>20.534246575342465</v>
      </c>
      <c r="D21" s="5">
        <f>2924/146</f>
        <v>20.027397260273972</v>
      </c>
      <c r="E21" s="5">
        <f>3051/146</f>
        <v>20.897260273972602</v>
      </c>
      <c r="F21" s="5">
        <f>(E21+G21)/2</f>
        <v>21.592465753424655</v>
      </c>
      <c r="G21" s="5">
        <f>3254/146</f>
        <v>22.287671232876711</v>
      </c>
      <c r="H21" s="5">
        <f>(G21+I21)/2</f>
        <v>21.962328767123289</v>
      </c>
      <c r="I21" s="5">
        <f>3159/146</f>
        <v>21.636986301369863</v>
      </c>
      <c r="J21" s="5">
        <f t="shared" si="1"/>
        <v>21.981164383561641</v>
      </c>
      <c r="K21" s="5">
        <f t="shared" si="2"/>
        <v>22.325342465753423</v>
      </c>
      <c r="L21" s="5">
        <f t="shared" si="3"/>
        <v>22.669520547945204</v>
      </c>
      <c r="M21" s="5">
        <f>3360/146</f>
        <v>23.013698630136986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A s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L n B K m L A A A A D 6 A A A A E g A A A E N v b m Z p Z y 9 Q Y W N r Y W d l L n h t b I T P s Q r C M B Q F 0 F 3 w H 0 r 2 J m k U o f K a D u p m Q R D E N b S h D b a J N K n p v z n 4 S f 6 C F a 2 6 O b 7 L g X v f / X q D t G / q 4 C J b q 4 x O U I Q p C q w T u h C 1 0 T J B 2 q C U T y e w E / l J l D I Y t L b L 3 h Y J q p w 7 L w n x 3 m M / w 6 Y t C a M 0 I s d s u 8 8 r 2 Q j 0 w e o / D p V + 1 u Y S c T i 8 1 n C G 4 z l e M B Z j O l g g Y w 6 Z 0 l / D h s 2 Y A v k J Y d X V r m s l L 2 S 4 3 g A Z T y D v N / g D A A D / / w M A U E s D B B Q A A g A I A A A A I Q B s D o w B F w I A A A Y J A A A T A A A A R m 9 y b X V s Y X M v U 2 V j d G l v b j E u b e S V 0 W 6 b M B S G 7 y P 1 H S x 6 Q y S K C F s q d R U X K E m b a F 2 X B b Z d l A m 5 c J r Q G T u y T a a o 6 t v s G f Y C f b F 5 h S U Z m D a 7 m T S V G 2 z / 5 / z 6 b T 5 A Q C I z R l F Q 3 n u n n Y 5 Y Y A 4 p k m z Z c x z k I Q L y o I P U 9 a E A Q k C t D M T K H r K k y I F K 8 y w j Y A 8 Y l W o i T O P z m 2 j K 2 S 1 8 l R C 9 Y 4 / e U 4 I p z e g 8 c v r x D J Z M Z J L x D E S l b + S c p f H y 9 + R x A D w 6 4 0 B B R r N J 8 D b + 5 F 9 8 H A V R m c x O x M r o W l d D I F m e S e C e Y R k W G j B S 5 F R 4 J x Y a 0 Y S l y s v r u X 3 X U v G Z h E C u C X j b o X 3 J K H z p W u U O D 4 3 x w 4 8 F c D Q H I Y s b C W g M O A V u q E 2 H + F q V q 7 3 l q r d c F m Z 5 J B a 6 q t Z 9 Q o I E E 8 y F J 3 m x a 3 w O D 9 + p 6 l F B U b h e b h 1 D j q m 4 Y T w v k y s N h N k a x L q 7 M 0 b h e D L w L 2 K Y M 7 X h C Z X H r + 1 f b f c W U u L 5 e 7 0 Q h P 7 l 0 J 8 N W 9 o q z 1 c 8 1 X t q h Y 2 n v q 3 y X B V E 7 6 k V N p 4 N 9 b 5 7 0 M l o 2 4 F u y T 0 0 K n Z N t 2 v 8 V w C f v k S A p W p A t M i v g d c I r i s 1 h B u N f z C s s 9 U r N Y r b b E s e d b Z 6 p Q b y r r w v y R x / i 1 e Y F C D i f / 4 5 d q O R X G S K B f V 8 b 9 X f g f H 1 d A + 2 G 5 F f L u Y c R E G k i K E 8 x 9 j t O y 3 k b i r n L O 6 d H D n H R 6 7 7 T K m Q m K a Y p / v W 7 4 b Q c 6 4 N 8 X R p M 8 Q z 1 j s h 9 C + N N s T T p c 0 Q f / 3 C / Q Q A A P / / A w B Q S w E C L Q A U A A Y A C A A A A C E A K t 2 q Q N I A A A A 3 A Q A A E w A A A A A A A A A A A A A A A A A A A A A A W 0 N v b n R l b n R f V H l w Z X N d L n h t b F B L A Q I t A B Q A A g A I A A A A I Q A u c E q Y s A A A A P o A A A A S A A A A A A A A A A A A A A A A A A s D A A B D b 2 5 m a W c v U G F j a 2 F n Z S 5 4 b W x Q S w E C L Q A U A A I A C A A A A C E A b A 6 M A R c C A A A G C Q A A E w A A A A A A A A A A A A A A A A D r A w A A R m 9 y b X V s Y X M v U 2 V j d G l v b j E u b V B L B Q Y A A A A A A w A D A M I A A A A z B g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N C Y A A A A A A A A S J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3 R v c D E w M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M y 0 w O F Q x N D o y N j o x N S 4 4 N T Y 1 N j k y W i I v P j x F b n R y e S B U e X B l P S J G a W x s Q 2 9 s d W 1 u V H l w Z X M i I F Z h b H V l P S J z Q X d N R E F 3 T U R B d 0 1 E I i 8 + P E V u d H J 5 I F R 5 c G U 9 I k Z p b G x D b 2 x 1 b W 5 O Y W 1 l c y I g V m F s d W U 9 I n N b J n F 1 b 3 Q 7 R V R I S U N B T F 9 l Z 2 8 m c X V v d D s s J n F 1 b 3 Q 7 R U d P X 2 V n b y Z x d W 9 0 O y w m c X V v d D t T V E F O R E F S R F 9 l Z 2 8 m c X V v d D s s J n F 1 b 3 Q 7 R V R I S U N B T F 8 z c m Q m c X V v d D s s J n F 1 b 3 Q 7 R U d P X z N y Z C Z x d W 9 0 O y w m c X V v d D t T V E F O R E F S R F 8 z c m Q m c X V v d D s s J n F 1 b 3 Q 7 R V R I S U N B T F 9 2 d W w m c X V v d D s s J n F 1 b 3 Q 7 R U d P X 3 Z 1 b C Z x d W 9 0 O y w m c X V v d D t T V E F O R E F S R F 9 2 d W w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b 3 A x M D A v R 2 X D p G 5 k Z X J 0 Z X I g V H l w L n t F V E h J Q 0 F M X 2 V n b y w w f S Z x d W 9 0 O y w m c X V v d D t T Z W N 0 a W 9 u M S 9 0 b 3 A x M D A v R 2 X D p G 5 k Z X J 0 Z X I g V H l w L n t F R 0 9 f Z W d v L D F 9 J n F 1 b 3 Q 7 L C Z x d W 9 0 O 1 N l Y 3 R p b 2 4 x L 3 R v c D E w M C 9 H Z c O k b m R l c n R l c i B U e X A u e 1 N U Q U 5 E Q V J E X 2 V n b y w y f S Z x d W 9 0 O y w m c X V v d D t T Z W N 0 a W 9 u M S 9 0 b 3 A x M D A v R 2 X D p G 5 k Z X J 0 Z X I g V H l w L n t F V E h J Q 0 F M X z N y Z C w z f S Z x d W 9 0 O y w m c X V v d D t T Z W N 0 a W 9 u M S 9 0 b 3 A x M D A v R 2 X D p G 5 k Z X J 0 Z X I g V H l w L n t F R 0 9 f M 3 J k L D R 9 J n F 1 b 3 Q 7 L C Z x d W 9 0 O 1 N l Y 3 R p b 2 4 x L 3 R v c D E w M C 9 H Z c O k b m R l c n R l c i B U e X A u e 1 N U Q U 5 E Q V J E X z N y Z C w 1 f S Z x d W 9 0 O y w m c X V v d D t T Z W N 0 a W 9 u M S 9 0 b 3 A x M D A v R 2 X D p G 5 k Z X J 0 Z X I g V H l w L n t F V E h J Q 0 F M X 3 Z 1 b C w 2 f S Z x d W 9 0 O y w m c X V v d D t T Z W N 0 a W 9 u M S 9 0 b 3 A x M D A v R 2 X D p G 5 k Z X J 0 Z X I g V H l w L n t F R 0 9 f d n V s L D d 9 J n F 1 b 3 Q 7 L C Z x d W 9 0 O 1 N l Y 3 R p b 2 4 x L 3 R v c D E w M C 9 H Z c O k b m R l c n R l c i B U e X A u e 1 N U Q U 5 E Q V J E X 3 Z 1 b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0 b 3 A x M D A v R 2 X D p G 5 k Z X J 0 Z X I g V H l w L n t F V E h J Q 0 F M X 2 V n b y w w f S Z x d W 9 0 O y w m c X V v d D t T Z W N 0 a W 9 u M S 9 0 b 3 A x M D A v R 2 X D p G 5 k Z X J 0 Z X I g V H l w L n t F R 0 9 f Z W d v L D F 9 J n F 1 b 3 Q 7 L C Z x d W 9 0 O 1 N l Y 3 R p b 2 4 x L 3 R v c D E w M C 9 H Z c O k b m R l c n R l c i B U e X A u e 1 N U Q U 5 E Q V J E X 2 V n b y w y f S Z x d W 9 0 O y w m c X V v d D t T Z W N 0 a W 9 u M S 9 0 b 3 A x M D A v R 2 X D p G 5 k Z X J 0 Z X I g V H l w L n t F V E h J Q 0 F M X z N y Z C w z f S Z x d W 9 0 O y w m c X V v d D t T Z W N 0 a W 9 u M S 9 0 b 3 A x M D A v R 2 X D p G 5 k Z X J 0 Z X I g V H l w L n t F R 0 9 f M 3 J k L D R 9 J n F 1 b 3 Q 7 L C Z x d W 9 0 O 1 N l Y 3 R p b 2 4 x L 3 R v c D E w M C 9 H Z c O k b m R l c n R l c i B U e X A u e 1 N U Q U 5 E Q V J E X z N y Z C w 1 f S Z x d W 9 0 O y w m c X V v d D t T Z W N 0 a W 9 u M S 9 0 b 3 A x M D A v R 2 X D p G 5 k Z X J 0 Z X I g V H l w L n t F V E h J Q 0 F M X 3 Z 1 b C w 2 f S Z x d W 9 0 O y w m c X V v d D t T Z W N 0 a W 9 u M S 9 0 b 3 A x M D A v R 2 X D p G 5 k Z X J 0 Z X I g V H l w L n t F R 0 9 f d n V s L D d 9 J n F 1 b 3 Q 7 L C Z x d W 9 0 O 1 N l Y 3 R p b 2 4 x L 3 R v c D E w M C 9 H Z c O k b m R l c n R l c i B U e X A u e 1 N U Q U 5 E Q V J E X 3 Z 1 b C w 4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R v c D E w M C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M y 0 w O F Q x N D o y N z o x N S 4 3 O D Y 1 N z Q 4 W i I v P j x F b n R y e S B U e X B l P S J G a W x s Q 2 9 s d W 1 u V H l w Z X M i I F Z h b H V l P S J z Q l F V R k J R V U Z C U V V G I i 8 + P E V u d H J 5 I F R 5 c G U 9 I k Z p b G x D b 2 x 1 b W 5 O Y W 1 l c y I g V m F s d W U 9 I n N b J n F 1 b 3 Q 7 R V R I S U N B T F 9 l Z 2 8 m c X V v d D s s J n F 1 b 3 Q 7 R U d P X 2 V n b y Z x d W 9 0 O y w m c X V v d D t T V E F O R E F S R F 9 l Z 2 8 m c X V v d D s s J n F 1 b 3 Q 7 R V R I S U N B T F 8 z c m Q m c X V v d D s s J n F 1 b 3 Q 7 R U d P X z N y Z C Z x d W 9 0 O y w m c X V v d D t T V E F O R E F S R F 8 z c m Q m c X V v d D s s J n F 1 b 3 Q 7 R V R I S U N B T F 9 2 d W w m c X V v d D s s J n F 1 b 3 Q 7 R U d P X 3 Z 1 b C Z x d W 9 0 O y w m c X V v d D t T V E F O R E F S R F 9 2 d W w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b 3 A x M D A g K D I p L 0 d l w 6 R u Z G V y d G V y I F R 5 c C 5 7 R V R I S U N B T F 9 l Z 2 8 s M H 0 m c X V v d D s s J n F 1 b 3 Q 7 U 2 V j d G l v b j E v d G 9 w M T A w I C g y K S 9 H Z c O k b m R l c n R l c i B U e X A u e 0 V H T 1 9 l Z 2 8 s M X 0 m c X V v d D s s J n F 1 b 3 Q 7 U 2 V j d G l v b j E v d G 9 w M T A w I C g y K S 9 H Z c O k b m R l c n R l c i B U e X A u e 1 N U Q U 5 E Q V J E X 2 V n b y w y f S Z x d W 9 0 O y w m c X V v d D t T Z W N 0 a W 9 u M S 9 0 b 3 A x M D A g K D I p L 0 d l w 6 R u Z G V y d G V y I F R 5 c C 5 7 R V R I S U N B T F 8 z c m Q s M 3 0 m c X V v d D s s J n F 1 b 3 Q 7 U 2 V j d G l v b j E v d G 9 w M T A w I C g y K S 9 H Z c O k b m R l c n R l c i B U e X A u e 0 V H T 1 8 z c m Q s N H 0 m c X V v d D s s J n F 1 b 3 Q 7 U 2 V j d G l v b j E v d G 9 w M T A w I C g y K S 9 H Z c O k b m R l c n R l c i B U e X A u e 1 N U Q U 5 E Q V J E X z N y Z C w 1 f S Z x d W 9 0 O y w m c X V v d D t T Z W N 0 a W 9 u M S 9 0 b 3 A x M D A g K D I p L 0 d l w 6 R u Z G V y d G V y I F R 5 c C 5 7 R V R I S U N B T F 9 2 d W w s N n 0 m c X V v d D s s J n F 1 b 3 Q 7 U 2 V j d G l v b j E v d G 9 w M T A w I C g y K S 9 H Z c O k b m R l c n R l c i B U e X A u e 0 V H T 1 9 2 d W w s N 3 0 m c X V v d D s s J n F 1 b 3 Q 7 U 2 V j d G l v b j E v d G 9 w M T A w I C g y K S 9 H Z c O k b m R l c n R l c i B U e X A u e 1 N U Q U 5 E Q V J E X 3 Z 1 b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0 b 3 A x M D A g K D I p L 0 d l w 6 R u Z G V y d G V y I F R 5 c C 5 7 R V R I S U N B T F 9 l Z 2 8 s M H 0 m c X V v d D s s J n F 1 b 3 Q 7 U 2 V j d G l v b j E v d G 9 w M T A w I C g y K S 9 H Z c O k b m R l c n R l c i B U e X A u e 0 V H T 1 9 l Z 2 8 s M X 0 m c X V v d D s s J n F 1 b 3 Q 7 U 2 V j d G l v b j E v d G 9 w M T A w I C g y K S 9 H Z c O k b m R l c n R l c i B U e X A u e 1 N U Q U 5 E Q V J E X 2 V n b y w y f S Z x d W 9 0 O y w m c X V v d D t T Z W N 0 a W 9 u M S 9 0 b 3 A x M D A g K D I p L 0 d l w 6 R u Z G V y d G V y I F R 5 c C 5 7 R V R I S U N B T F 8 z c m Q s M 3 0 m c X V v d D s s J n F 1 b 3 Q 7 U 2 V j d G l v b j E v d G 9 w M T A w I C g y K S 9 H Z c O k b m R l c n R l c i B U e X A u e 0 V H T 1 8 z c m Q s N H 0 m c X V v d D s s J n F 1 b 3 Q 7 U 2 V j d G l v b j E v d G 9 w M T A w I C g y K S 9 H Z c O k b m R l c n R l c i B U e X A u e 1 N U Q U 5 E Q V J E X z N y Z C w 1 f S Z x d W 9 0 O y w m c X V v d D t T Z W N 0 a W 9 u M S 9 0 b 3 A x M D A g K D I p L 0 d l w 6 R u Z G V y d G V y I F R 5 c C 5 7 R V R I S U N B T F 9 2 d W w s N n 0 m c X V v d D s s J n F 1 b 3 Q 7 U 2 V j d G l v b j E v d G 9 w M T A w I C g y K S 9 H Z c O k b m R l c n R l c i B U e X A u e 0 V H T 1 9 2 d W w s N 3 0 m c X V v d D s s J n F 1 b 3 Q 7 U 2 V j d G l v b j E v d G 9 w M T A w I C g y K S 9 H Z c O k b m R l c n R l c i B U e X A u e 1 N U Q U 5 E Q V J E X 3 Z 1 b C w 4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F 3 X 3 Z h b H V l c 1 9 0 b 3 A x M D A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2 L T I w V D A 3 O j M x O j I 3 L j U z M T Q 3 N j F a I i 8 + P E V u d H J 5 I F R 5 c G U 9 I k Z p b G x D b 2 x 1 b W 5 U e X B l c y I g V m F s d W U 9 I n N C U V V G Q l F V R k J R V U Y i L z 4 8 R W 5 0 c n k g V H l w Z T 0 i R m l s b E N v b H V t b k 5 h b W V z I i B W Y W x 1 Z T 0 i c 1 s m c X V v d D t y Z X N 1 b H R z X 2 V 0 a G l j Y W x f M j U w X 2 V n b y Z x d W 9 0 O y w m c X V v d D t y Z X N 1 b H R z X 2 V n b 1 8 x O S 0 w N i 0 y M l 9 l Z 2 8 m c X V v d D s s J n F 1 b 3 Q 7 c m V z d W x 0 c 1 9 z d G F u Z G F y Z F 8 x O S 0 w N i 0 y M l 9 l Z 2 8 m c X V v d D s s J n F 1 b 3 Q 7 c m V z d W x 0 c 1 9 l d G h p Y 2 F s X z I 1 M F 8 z c m Q m c X V v d D s s J n F 1 b 3 Q 7 c m V z d W x 0 c 1 9 l Z 2 9 f M T k t M D Y t M j J f M 3 J k J n F 1 b 3 Q 7 L C Z x d W 9 0 O 3 J l c 3 V s d H N f c 3 R h b m R h c m R f M T k t M D Y t M j J f M 3 J k J n F 1 b 3 Q 7 L C Z x d W 9 0 O 3 J l c 3 V s d H N f Z X R o a W N h b F 8 y N T B f d n V s J n F 1 b 3 Q 7 L C Z x d W 9 0 O 3 J l c 3 V s d H N f Z W d v X z E 5 L T A 2 L T I y X 3 Z 1 b C Z x d W 9 0 O y w m c X V v d D t y Z X N 1 b H R z X 3 N 0 Y W 5 k Y X J k X z E 5 L T A 2 L T I y X 3 Z 1 b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h d 1 9 2 Y W x 1 Z X N f d G 9 w M T A w L 0 d l w 6 R u Z G V y d G V y I F R 5 c C 5 7 c m V z d W x 0 c 1 9 l d G h p Y 2 F s X z I 1 M F 9 l Z 2 8 s M H 0 m c X V v d D s s J n F 1 b 3 Q 7 U 2 V j d G l v b j E v c m F 3 X 3 Z h b H V l c 1 9 0 b 3 A x M D A v R 2 X D p G 5 k Z X J 0 Z X I g V H l w L n t y Z X N 1 b H R z X 2 V n b 1 8 x O S 0 w N i 0 y M l 9 l Z 2 8 s M X 0 m c X V v d D s s J n F 1 b 3 Q 7 U 2 V j d G l v b j E v c m F 3 X 3 Z h b H V l c 1 9 0 b 3 A x M D A v R 2 X D p G 5 k Z X J 0 Z X I g V H l w L n t y Z X N 1 b H R z X 3 N 0 Y W 5 k Y X J k X z E 5 L T A 2 L T I y X 2 V n b y w y f S Z x d W 9 0 O y w m c X V v d D t T Z W N 0 a W 9 u M S 9 y Y X d f d m F s d W V z X 3 R v c D E w M C 9 H Z c O k b m R l c n R l c i B U e X A u e 3 J l c 3 V s d H N f Z X R o a W N h b F 8 y N T B f M 3 J k L D N 9 J n F 1 b 3 Q 7 L C Z x d W 9 0 O 1 N l Y 3 R p b 2 4 x L 3 J h d 1 9 2 Y W x 1 Z X N f d G 9 w M T A w L 0 d l w 6 R u Z G V y d G V y I F R 5 c C 5 7 c m V z d W x 0 c 1 9 l Z 2 9 f M T k t M D Y t M j J f M 3 J k L D R 9 J n F 1 b 3 Q 7 L C Z x d W 9 0 O 1 N l Y 3 R p b 2 4 x L 3 J h d 1 9 2 Y W x 1 Z X N f d G 9 w M T A w L 0 d l w 6 R u Z G V y d G V y I F R 5 c C 5 7 c m V z d W x 0 c 1 9 z d G F u Z G F y Z F 8 x O S 0 w N i 0 y M l 8 z c m Q s N X 0 m c X V v d D s s J n F 1 b 3 Q 7 U 2 V j d G l v b j E v c m F 3 X 3 Z h b H V l c 1 9 0 b 3 A x M D A v R 2 X D p G 5 k Z X J 0 Z X I g V H l w L n t y Z X N 1 b H R z X 2 V 0 a G l j Y W x f M j U w X 3 Z 1 b C w 2 f S Z x d W 9 0 O y w m c X V v d D t T Z W N 0 a W 9 u M S 9 y Y X d f d m F s d W V z X 3 R v c D E w M C 9 H Z c O k b m R l c n R l c i B U e X A u e 3 J l c 3 V s d H N f Z W d v X z E 5 L T A 2 L T I y X 3 Z 1 b C w 3 f S Z x d W 9 0 O y w m c X V v d D t T Z W N 0 a W 9 u M S 9 y Y X d f d m F s d W V z X 3 R v c D E w M C 9 H Z c O k b m R l c n R l c i B U e X A u e 3 J l c 3 V s d H N f c 3 R h b m R h c m R f M T k t M D Y t M j J f d n V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3 J h d 1 9 2 Y W x 1 Z X N f d G 9 w M T A w L 0 d l w 6 R u Z G V y d G V y I F R 5 c C 5 7 c m V z d W x 0 c 1 9 l d G h p Y 2 F s X z I 1 M F 9 l Z 2 8 s M H 0 m c X V v d D s s J n F 1 b 3 Q 7 U 2 V j d G l v b j E v c m F 3 X 3 Z h b H V l c 1 9 0 b 3 A x M D A v R 2 X D p G 5 k Z X J 0 Z X I g V H l w L n t y Z X N 1 b H R z X 2 V n b 1 8 x O S 0 w N i 0 y M l 9 l Z 2 8 s M X 0 m c X V v d D s s J n F 1 b 3 Q 7 U 2 V j d G l v b j E v c m F 3 X 3 Z h b H V l c 1 9 0 b 3 A x M D A v R 2 X D p G 5 k Z X J 0 Z X I g V H l w L n t y Z X N 1 b H R z X 3 N 0 Y W 5 k Y X J k X z E 5 L T A 2 L T I y X 2 V n b y w y f S Z x d W 9 0 O y w m c X V v d D t T Z W N 0 a W 9 u M S 9 y Y X d f d m F s d W V z X 3 R v c D E w M C 9 H Z c O k b m R l c n R l c i B U e X A u e 3 J l c 3 V s d H N f Z X R o a W N h b F 8 y N T B f M 3 J k L D N 9 J n F 1 b 3 Q 7 L C Z x d W 9 0 O 1 N l Y 3 R p b 2 4 x L 3 J h d 1 9 2 Y W x 1 Z X N f d G 9 w M T A w L 0 d l w 6 R u Z G V y d G V y I F R 5 c C 5 7 c m V z d W x 0 c 1 9 l Z 2 9 f M T k t M D Y t M j J f M 3 J k L D R 9 J n F 1 b 3 Q 7 L C Z x d W 9 0 O 1 N l Y 3 R p b 2 4 x L 3 J h d 1 9 2 Y W x 1 Z X N f d G 9 w M T A w L 0 d l w 6 R u Z G V y d G V y I F R 5 c C 5 7 c m V z d W x 0 c 1 9 z d G F u Z G F y Z F 8 x O S 0 w N i 0 y M l 8 z c m Q s N X 0 m c X V v d D s s J n F 1 b 3 Q 7 U 2 V j d G l v b j E v c m F 3 X 3 Z h b H V l c 1 9 0 b 3 A x M D A v R 2 X D p G 5 k Z X J 0 Z X I g V H l w L n t y Z X N 1 b H R z X 2 V 0 a G l j Y W x f M j U w X 3 Z 1 b C w 2 f S Z x d W 9 0 O y w m c X V v d D t T Z W N 0 a W 9 u M S 9 y Y X d f d m F s d W V z X 3 R v c D E w M C 9 H Z c O k b m R l c n R l c i B U e X A u e 3 J l c 3 V s d H N f Z W d v X z E 5 L T A 2 L T I y X 3 Z 1 b C w 3 f S Z x d W 9 0 O y w m c X V v d D t T Z W N 0 a W 9 u M S 9 y Y X d f d m F s d W V z X 3 R v c D E w M C 9 H Z c O k b m R l c n R l c i B U e X A u e 3 J l c 3 V s d H N f c 3 R h b m R h c m R f M T k t M D Y t M j J f d n V s L D h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0 b 3 A x M D A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0 b 3 A x M D A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0 b 3 A x M D A v R 2 U l Q z M l Q T R u Z G V y d G V y J T I w V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0 b 3 A x M D A l M j A o M i k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0 b 3 A x M D A l M j A o M i k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0 b 3 A x M D A l M j A o M i k v R 2 U l Q z M l Q T R u Z G V y d G V y J T I w V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X d f d m F s d W V z X 3 R v c D E w M C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d 1 9 2 Y W x 1 Z X N f d G 9 w M T A w L 0 g l Q z M l Q j Z o Z X I l M j B n Z X N 0 d W Z 0 Z S U y M E h l Y W R l c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3 X 3 Z h b H V l c 1 9 0 b 3 A x M D A v R 2 U l Q z M l Q T R u Z G V y d G V y J T I w V H l w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Q b o R K 7 + 0 4 Q q g w l g 3 u B R Q x A A A A A A I A A A A A A A N m A A D A A A A A E A A A A C m D D Z S 4 B l E + P s G b J 9 1 d Z S 0 A A A A A B I A A A K A A A A A Q A A A A P J q W a D j Q t L j f D 6 L 4 8 e R w 7 1 A A A A C N S 2 p B f 0 Z 7 E A N j b Q n c X 6 r z o w n k u J F 5 w t 9 M L K V h + i M E C P c P i J 9 A e E M i 3 j N w p U U 9 b h I T 5 I Z Z / 7 K w p C 1 B n A s w K 0 z k r y v B F W 9 r Z G H m u A 9 R N w a 4 5 R Q A A A D T + 2 8 s V k + m Y b F c a P e z X e F t i T m j U Q = = < / D a t a M a s h u p > 
</file>

<file path=customXml/itemProps1.xml><?xml version="1.0" encoding="utf-8"?>
<ds:datastoreItem xmlns:ds="http://schemas.openxmlformats.org/officeDocument/2006/customXml" ds:itemID="{91BB6462-A8C1-4072-803C-50A32138233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Ext. Data Fig.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2022-09-23T08:03:38Z</dcterms:modified>
</cp:coreProperties>
</file>