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ERMATOL\Ariizumi\RCC project Paper\KC Paper submission\Communication Medicine_Submission\CM_Final versions\"/>
    </mc:Choice>
  </mc:AlternateContent>
  <xr:revisionPtr revIDLastSave="0" documentId="13_ncr:1_{55514ADC-3748-4D1D-B6D3-C10D5A00066F}" xr6:coauthVersionLast="47" xr6:coauthVersionMax="47" xr10:uidLastSave="{00000000-0000-0000-0000-000000000000}"/>
  <bookViews>
    <workbookView xWindow="-120" yWindow="-120" windowWidth="25440" windowHeight="15390" xr2:uid="{ACF684AE-47CA-4539-9694-B4F2E089A5E9}"/>
  </bookViews>
  <sheets>
    <sheet name="Supplementary Figure S1a" sheetId="1" r:id="rId1"/>
    <sheet name="Supplementary Figure S1b" sheetId="2" r:id="rId2"/>
    <sheet name="Supplementary Figure S2a" sheetId="3" r:id="rId3"/>
    <sheet name="Supplementary Figure S2b" sheetId="4" r:id="rId4"/>
    <sheet name="Supplementary Figure S2c" sheetId="5" r:id="rId5"/>
    <sheet name="Supplementary Figure S2d" sheetId="7" r:id="rId6"/>
    <sheet name="Supplementary Figure S3" sheetId="35" r:id="rId7"/>
    <sheet name="Supplementary Figure S6a" sheetId="11" r:id="rId8"/>
    <sheet name="Supplementary Figure S6b" sheetId="34" r:id="rId9"/>
    <sheet name="Supplementary Figure S8a" sheetId="23" r:id="rId10"/>
    <sheet name="Supplementary Figure S8b" sheetId="33" r:id="rId11"/>
    <sheet name="Supplementary Figure S8c" sheetId="32" r:id="rId12"/>
    <sheet name="Supplementary Figure S9d" sheetId="10" r:id="rId13"/>
    <sheet name="Supplementary Figure S14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34" l="1"/>
  <c r="H18" i="34"/>
  <c r="G18" i="34"/>
  <c r="F18" i="34"/>
  <c r="E18" i="34"/>
  <c r="J18" i="34"/>
  <c r="H16" i="34"/>
  <c r="H15" i="34"/>
  <c r="H9" i="34"/>
  <c r="H8" i="34"/>
  <c r="J7" i="34"/>
  <c r="I7" i="34"/>
  <c r="H7" i="34"/>
  <c r="G7" i="34"/>
  <c r="F7" i="34"/>
  <c r="E7" i="34"/>
  <c r="J6" i="34"/>
  <c r="I6" i="34"/>
  <c r="H6" i="34"/>
  <c r="G6" i="34"/>
  <c r="F6" i="34"/>
  <c r="E6" i="34"/>
  <c r="J5" i="34"/>
  <c r="I5" i="34"/>
  <c r="H5" i="34"/>
  <c r="G5" i="34"/>
  <c r="F5" i="34"/>
  <c r="E5" i="34"/>
  <c r="J4" i="34"/>
  <c r="I4" i="34"/>
  <c r="H4" i="34"/>
  <c r="G4" i="34"/>
  <c r="F4" i="34"/>
  <c r="E4" i="34"/>
  <c r="J14" i="34"/>
  <c r="I14" i="34"/>
  <c r="H14" i="34"/>
  <c r="G14" i="34"/>
  <c r="F14" i="34"/>
  <c r="E14" i="34"/>
  <c r="J13" i="34"/>
  <c r="I13" i="34"/>
  <c r="H13" i="34"/>
  <c r="G13" i="34"/>
  <c r="F13" i="34"/>
  <c r="E13" i="34"/>
  <c r="J12" i="34"/>
  <c r="I12" i="34"/>
  <c r="H12" i="34"/>
  <c r="G12" i="34"/>
  <c r="F12" i="34"/>
  <c r="E12" i="34"/>
  <c r="J11" i="34"/>
  <c r="I11" i="34"/>
  <c r="H11" i="34"/>
  <c r="G11" i="34"/>
  <c r="F11" i="34"/>
  <c r="E11" i="34"/>
  <c r="D16" i="34" l="1"/>
  <c r="D15" i="34"/>
  <c r="I15" i="34"/>
  <c r="E16" i="34"/>
  <c r="I9" i="34"/>
  <c r="D9" i="34"/>
  <c r="I8" i="34"/>
  <c r="D8" i="34"/>
  <c r="F8" i="34"/>
  <c r="E9" i="34"/>
  <c r="J321" i="16"/>
  <c r="I321" i="16"/>
  <c r="H321" i="16"/>
  <c r="F321" i="16"/>
  <c r="E321" i="16"/>
  <c r="D321" i="16"/>
  <c r="J320" i="16"/>
  <c r="I320" i="16"/>
  <c r="H320" i="16"/>
  <c r="F320" i="16"/>
  <c r="E320" i="16"/>
  <c r="D320" i="16"/>
  <c r="T21" i="10"/>
  <c r="T10" i="10"/>
  <c r="F16" i="34" l="1"/>
  <c r="I16" i="34"/>
  <c r="G8" i="34"/>
  <c r="J16" i="34"/>
  <c r="J8" i="34"/>
  <c r="G16" i="34"/>
  <c r="E15" i="34"/>
  <c r="F9" i="34"/>
  <c r="F15" i="34"/>
  <c r="J9" i="34"/>
  <c r="G15" i="34"/>
  <c r="G9" i="34"/>
  <c r="E8" i="34"/>
  <c r="J15" i="34"/>
  <c r="V9" i="32"/>
  <c r="V8" i="32"/>
  <c r="V7" i="32"/>
  <c r="N19" i="32"/>
  <c r="N18" i="32"/>
  <c r="N17" i="32"/>
  <c r="G19" i="32"/>
  <c r="G18" i="32"/>
  <c r="G17" i="32"/>
  <c r="N9" i="32"/>
  <c r="N8" i="32"/>
  <c r="N7" i="32"/>
  <c r="G9" i="32"/>
  <c r="G8" i="32"/>
  <c r="G7" i="32"/>
  <c r="U11" i="32"/>
  <c r="T11" i="32"/>
  <c r="S11" i="32"/>
  <c r="R11" i="32"/>
  <c r="U10" i="32"/>
  <c r="T10" i="32"/>
  <c r="S10" i="32"/>
  <c r="R10" i="32"/>
  <c r="M11" i="32"/>
  <c r="L11" i="32"/>
  <c r="K11" i="32"/>
  <c r="J11" i="32"/>
  <c r="M10" i="32"/>
  <c r="L10" i="32"/>
  <c r="K10" i="32"/>
  <c r="J10" i="32"/>
  <c r="M21" i="32"/>
  <c r="L21" i="32"/>
  <c r="K21" i="32"/>
  <c r="J21" i="32"/>
  <c r="M20" i="32"/>
  <c r="L20" i="32"/>
  <c r="K20" i="32"/>
  <c r="J20" i="32"/>
  <c r="F21" i="32"/>
  <c r="E21" i="32"/>
  <c r="D21" i="32"/>
  <c r="C21" i="32"/>
  <c r="F20" i="32"/>
  <c r="E20" i="32"/>
  <c r="D20" i="32"/>
  <c r="C20" i="32"/>
  <c r="F11" i="32"/>
  <c r="E11" i="32"/>
  <c r="D11" i="32"/>
  <c r="F10" i="32"/>
  <c r="E10" i="32"/>
  <c r="D10" i="32"/>
  <c r="C10" i="32"/>
  <c r="G13" i="33" l="1"/>
  <c r="G6" i="33"/>
  <c r="F15" i="33"/>
  <c r="F14" i="33"/>
  <c r="N15" i="33"/>
  <c r="N14" i="33"/>
  <c r="N8" i="33"/>
  <c r="N7" i="33"/>
  <c r="M13" i="33"/>
  <c r="N13" i="33" s="1"/>
  <c r="N12" i="33"/>
  <c r="M12" i="33"/>
  <c r="N11" i="33"/>
  <c r="M11" i="33"/>
  <c r="M6" i="33"/>
  <c r="N6" i="33" s="1"/>
  <c r="M5" i="33"/>
  <c r="N5" i="33" s="1"/>
  <c r="M4" i="33"/>
  <c r="N4" i="33" s="1"/>
  <c r="E13" i="33"/>
  <c r="F13" i="33" s="1"/>
  <c r="E12" i="33"/>
  <c r="F12" i="33" s="1"/>
  <c r="E11" i="33"/>
  <c r="F11" i="33" s="1"/>
  <c r="F7" i="33"/>
  <c r="F8" i="33"/>
  <c r="F6" i="33"/>
  <c r="F5" i="33"/>
  <c r="F4" i="33"/>
  <c r="E6" i="33"/>
  <c r="E5" i="33"/>
  <c r="E4" i="33"/>
  <c r="O6" i="33" l="1"/>
  <c r="C11" i="32" l="1"/>
  <c r="K8" i="23" l="1"/>
  <c r="E17" i="23"/>
  <c r="E8" i="23"/>
  <c r="J19" i="23"/>
  <c r="J18" i="23"/>
  <c r="J10" i="23"/>
  <c r="J9" i="23"/>
  <c r="D19" i="23"/>
  <c r="D18" i="23"/>
  <c r="D10" i="23"/>
  <c r="D9" i="23"/>
  <c r="L9" i="11" l="1"/>
  <c r="K9" i="11"/>
  <c r="J9" i="11"/>
  <c r="I9" i="11"/>
  <c r="F9" i="11"/>
  <c r="E9" i="11"/>
  <c r="D9" i="11"/>
  <c r="C9" i="11"/>
  <c r="L10" i="11" l="1"/>
  <c r="K10" i="11"/>
  <c r="J10" i="11"/>
  <c r="I10" i="11"/>
  <c r="F10" i="11"/>
  <c r="E10" i="11"/>
  <c r="D10" i="11"/>
  <c r="C10" i="11"/>
  <c r="P23" i="10" l="1"/>
  <c r="P22" i="10"/>
  <c r="P21" i="10"/>
  <c r="P18" i="10"/>
  <c r="P17" i="10"/>
  <c r="P16" i="10"/>
  <c r="P12" i="10"/>
  <c r="P11" i="10"/>
  <c r="P10" i="10"/>
  <c r="P7" i="10"/>
  <c r="P6" i="10"/>
  <c r="G11" i="10"/>
  <c r="G5" i="10"/>
  <c r="H5" i="10" l="1"/>
  <c r="Q23" i="10"/>
  <c r="G23" i="10"/>
  <c r="H23" i="10" s="1"/>
  <c r="Q22" i="10"/>
  <c r="G22" i="10"/>
  <c r="H22" i="10" s="1"/>
  <c r="G21" i="10"/>
  <c r="H21" i="10" s="1"/>
  <c r="Q7" i="10"/>
  <c r="Q6" i="10"/>
  <c r="P5" i="10"/>
  <c r="Q5" i="10" s="1"/>
  <c r="Q18" i="10"/>
  <c r="Q17" i="10"/>
  <c r="Q12" i="10"/>
  <c r="Q11" i="10"/>
  <c r="G18" i="10"/>
  <c r="H18" i="10" s="1"/>
  <c r="G17" i="10"/>
  <c r="H17" i="10" s="1"/>
  <c r="G16" i="10"/>
  <c r="H16" i="10" s="1"/>
  <c r="G12" i="10"/>
  <c r="H12" i="10" s="1"/>
  <c r="H11" i="10"/>
  <c r="G10" i="10"/>
  <c r="H10" i="10" s="1"/>
  <c r="G7" i="10"/>
  <c r="H7" i="10" s="1"/>
  <c r="G6" i="10"/>
  <c r="H6" i="10" s="1"/>
  <c r="I16" i="10" l="1"/>
  <c r="I10" i="10"/>
  <c r="R5" i="10"/>
  <c r="I21" i="10"/>
  <c r="K21" i="10" s="1"/>
  <c r="I5" i="10"/>
  <c r="K10" i="10" s="1"/>
  <c r="S5" i="10"/>
  <c r="L21" i="10"/>
  <c r="L10" i="10"/>
  <c r="J21" i="10"/>
  <c r="Q21" i="10" s="1"/>
  <c r="R21" i="10" s="1"/>
  <c r="J16" i="10"/>
  <c r="Q16" i="10" s="1"/>
  <c r="R16" i="10" s="1"/>
  <c r="J10" i="10"/>
  <c r="Q10" i="10" s="1"/>
  <c r="J5" i="10"/>
  <c r="U10" i="10" l="1"/>
  <c r="R10" i="10"/>
  <c r="S16" i="10"/>
  <c r="U21" i="10"/>
  <c r="S10" i="10"/>
  <c r="S21" i="10"/>
</calcChain>
</file>

<file path=xl/sharedStrings.xml><?xml version="1.0" encoding="utf-8"?>
<sst xmlns="http://schemas.openxmlformats.org/spreadsheetml/2006/main" count="647" uniqueCount="461">
  <si>
    <t>Mean</t>
  </si>
  <si>
    <t>Std. Deviation</t>
  </si>
  <si>
    <t>SD/PR (n=32)</t>
  </si>
  <si>
    <t>PD (n=10)</t>
  </si>
  <si>
    <t>HD (n=23)</t>
  </si>
  <si>
    <t>Renca P0</t>
  </si>
  <si>
    <t>STDEV</t>
  </si>
  <si>
    <t>NAME</t>
  </si>
  <si>
    <t>GAPDH/Renca P0-1</t>
  </si>
  <si>
    <t>GAPDH/Renca P0-2</t>
  </si>
  <si>
    <t>GAPDH/Renca P0-3</t>
  </si>
  <si>
    <r>
      <t>t Test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)</t>
    </r>
  </si>
  <si>
    <t>(P0 vs. P1)</t>
  </si>
  <si>
    <t>day 1</t>
  </si>
  <si>
    <t>day 2</t>
  </si>
  <si>
    <t>day 3</t>
  </si>
  <si>
    <t>Renca P4</t>
  </si>
  <si>
    <t>Median</t>
  </si>
  <si>
    <r>
      <t>Mann Whitney test HD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=0.0001)</t>
    </r>
  </si>
  <si>
    <r>
      <t>Mann Whitney test SD/PR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=0.09)</t>
    </r>
  </si>
  <si>
    <r>
      <t>t Test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)</t>
    </r>
  </si>
  <si>
    <r>
      <t>t Test Renca P0 vs. P4 on day 2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=0.002)</t>
    </r>
  </si>
  <si>
    <t>GAPDH/Renca P4-1</t>
  </si>
  <si>
    <t>GAPDH/Renca P4-2</t>
  </si>
  <si>
    <t>GAPDH/Renca P4-3</t>
  </si>
  <si>
    <t>(P0 vs. P4)</t>
  </si>
  <si>
    <t>(mPDL1)-mGAPDH</t>
  </si>
  <si>
    <t>(Group)</t>
  </si>
  <si>
    <t>(ng/ml)</t>
  </si>
  <si>
    <t>CD4</t>
  </si>
  <si>
    <t>CD8</t>
  </si>
  <si>
    <t>CD11b/Gr1</t>
  </si>
  <si>
    <t>CD11c</t>
  </si>
  <si>
    <t>Dox-/Ctrl</t>
  </si>
  <si>
    <t>Dox-/PD1</t>
  </si>
  <si>
    <t>Dox+/Ctrl</t>
  </si>
  <si>
    <t>Dox+/PD1</t>
  </si>
  <si>
    <t>(Dox-Ctrl vs. Dox+Ctrl)</t>
  </si>
  <si>
    <t>(Dox-PD1 vs. Dox+PD1)</t>
  </si>
  <si>
    <t>day 0</t>
  </si>
  <si>
    <r>
      <t>% Positve cells/CD45</t>
    </r>
    <r>
      <rPr>
        <vertAlign val="superscript"/>
        <sz val="11"/>
        <color theme="1"/>
        <rFont val="Aptos Narrow"/>
        <family val="2"/>
        <scheme val="minor"/>
      </rPr>
      <t>+</t>
    </r>
  </si>
  <si>
    <t>(GPNMB)-GAPDH</t>
  </si>
  <si>
    <t>Baseline %GPNMB/MDSC/PBMC (M-MDSC)</t>
  </si>
  <si>
    <t>Baseline %MDSC/PBMC (M-MDSC)</t>
  </si>
  <si>
    <r>
      <t>Mann Whitney test SD/PR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=0.7)</t>
    </r>
  </si>
  <si>
    <t>Supplementary Figure S1a</t>
  </si>
  <si>
    <t>Supplementary Figure S1b</t>
  </si>
  <si>
    <t>Baseline %GPNMB/MDSC/PMN (G-MDSC)</t>
  </si>
  <si>
    <r>
      <t>Mann Whitney test SD/PR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=0.1)</t>
    </r>
  </si>
  <si>
    <t>Baseline %MDSC/PMN (G-MDSC)</t>
  </si>
  <si>
    <r>
      <t>Mann Whitney test SD/PR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=0.004)</t>
    </r>
  </si>
  <si>
    <t>Supplementary Figure S2a</t>
  </si>
  <si>
    <t>Baseline sGPNMB (ng/ml)</t>
  </si>
  <si>
    <r>
      <t>Mann Whitney test SD/PR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=0.29)</t>
    </r>
  </si>
  <si>
    <t>Supplementary Figure S2b</t>
  </si>
  <si>
    <t>Baseline sPDL1 (ng/ml)</t>
  </si>
  <si>
    <r>
      <t>Mann Whitney test SD/PR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=0.39)</t>
    </r>
  </si>
  <si>
    <r>
      <t>Mann Whitney test HD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=0.04)</t>
    </r>
  </si>
  <si>
    <t>Supplementary Figure S2c</t>
  </si>
  <si>
    <t>Baseline sVEGF (ng/ml)</t>
  </si>
  <si>
    <r>
      <t>Mann Whitney test SD/PR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=0.37)</t>
    </r>
  </si>
  <si>
    <r>
      <t>Mann Whitney test HD vs. PD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=0.09)</t>
    </r>
  </si>
  <si>
    <t>Pearson r (R=-0.05)</t>
  </si>
  <si>
    <r>
      <t>P value (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=0.78)</t>
    </r>
  </si>
  <si>
    <t>%GPNMB Baselines (ng/ml) (n=31)</t>
  </si>
  <si>
    <t>Tunor Size Baseline (cm diameter) (n=31)</t>
  </si>
  <si>
    <t>Supplementary Figure S2d</t>
  </si>
  <si>
    <t>MTT OD (570 nm)</t>
  </si>
  <si>
    <t>Supplementary Figure S6a</t>
  </si>
  <si>
    <t>(pg/ml)</t>
  </si>
  <si>
    <t>x 50</t>
  </si>
  <si>
    <t>(Dox-PD1 vs. Dox+Ctrl)</t>
  </si>
  <si>
    <t>(Dox-/Ctrl vs. Dox+Ctrl)</t>
  </si>
  <si>
    <t>(Dox-/PD1 vs. Dox+Ctrl)</t>
  </si>
  <si>
    <t>(Dox-/PD1 vs. Dox+PD1)</t>
  </si>
  <si>
    <t>Apobec1 qRT-PCR</t>
  </si>
  <si>
    <t>Apobec3 qRT-PCR</t>
  </si>
  <si>
    <t>GAPDH/Renca/ P4-1</t>
  </si>
  <si>
    <t>GAPDH/Renca/P4-2</t>
  </si>
  <si>
    <t>GAPDH/Renca/P4-3</t>
  </si>
  <si>
    <t>Apobec1/Renca P0-1</t>
  </si>
  <si>
    <t>Apobec1/Renca P0-2</t>
  </si>
  <si>
    <t>Apobec1/Renca P0-3</t>
  </si>
  <si>
    <t>Apobec3/Renca P0-1</t>
  </si>
  <si>
    <t>Apobec3/Renca P0-2</t>
  </si>
  <si>
    <t>Apobec3/Renca P0-3</t>
  </si>
  <si>
    <t>Apobec3/Renca P4-1</t>
  </si>
  <si>
    <t>Apobec3/Renca P4-2</t>
  </si>
  <si>
    <t>Apobec3/Renca P4-3</t>
  </si>
  <si>
    <t>Apobec1/Renca P4-1</t>
  </si>
  <si>
    <t>Apobec1/Renca P4-2</t>
  </si>
  <si>
    <t>Apobec1/Renca P4-3</t>
  </si>
  <si>
    <t>Atm qRT-PCR</t>
  </si>
  <si>
    <t>Atr qRT-PCR</t>
  </si>
  <si>
    <t>Atr/Renca/P4-1</t>
  </si>
  <si>
    <t>Atr/Renca/P4-2</t>
  </si>
  <si>
    <t>Atr/Renca/P4-3</t>
  </si>
  <si>
    <t>Atr/Renca P0-2</t>
  </si>
  <si>
    <t>Atr/Renca  P0-1</t>
  </si>
  <si>
    <t>Atr/Renca  P0-3</t>
  </si>
  <si>
    <t>Atm/Renca P0-1</t>
  </si>
  <si>
    <t>Atm/Renca P0-2</t>
  </si>
  <si>
    <t>Atm/Renca P0-3</t>
  </si>
  <si>
    <t>Atm/Renca P4-1</t>
  </si>
  <si>
    <t>Atm/Renca P4-2</t>
  </si>
  <si>
    <t>Atm/Renca P4-3</t>
  </si>
  <si>
    <t>Supplementary Figure S9d</t>
  </si>
  <si>
    <t>Supplementary Figure S8a</t>
  </si>
  <si>
    <t>Supplementary Figure S8b</t>
  </si>
  <si>
    <t>Supplementary Figure S8c</t>
  </si>
  <si>
    <t>Interplay of somatic alterations and immune infiltration modulates response to PD-1 blockade in advanced clear cell renal cell carcinoma</t>
  </si>
  <si>
    <t>Values Log2FC</t>
  </si>
  <si>
    <t>gene_name</t>
  </si>
  <si>
    <t>SOX10</t>
  </si>
  <si>
    <t>MITF</t>
  </si>
  <si>
    <t>Gpnmb</t>
  </si>
  <si>
    <t>VHL</t>
  </si>
  <si>
    <t>PBRM1</t>
  </si>
  <si>
    <t>PTEN</t>
  </si>
  <si>
    <t>EA595454</t>
  </si>
  <si>
    <t>EA595455</t>
  </si>
  <si>
    <t>EA595473</t>
  </si>
  <si>
    <t>EA595500</t>
  </si>
  <si>
    <t>EA595522</t>
  </si>
  <si>
    <t>EA595529</t>
  </si>
  <si>
    <t>EA595564</t>
  </si>
  <si>
    <t>EA595565</t>
  </si>
  <si>
    <t>EA595585</t>
  </si>
  <si>
    <t>EA595597</t>
  </si>
  <si>
    <t>EA595620</t>
  </si>
  <si>
    <t>EA595621</t>
  </si>
  <si>
    <t>EA595624</t>
  </si>
  <si>
    <t>EA595628</t>
  </si>
  <si>
    <t>EA595632</t>
  </si>
  <si>
    <t>EA595635</t>
  </si>
  <si>
    <t>EA595636</t>
  </si>
  <si>
    <t>EA595647</t>
  </si>
  <si>
    <t>EA595650</t>
  </si>
  <si>
    <t>EA595653</t>
  </si>
  <si>
    <t>EA595654</t>
  </si>
  <si>
    <t>EA595660</t>
  </si>
  <si>
    <t>EA595661</t>
  </si>
  <si>
    <t>EA595668</t>
  </si>
  <si>
    <t>EA595679</t>
  </si>
  <si>
    <t>EA595711</t>
  </si>
  <si>
    <t>EA595719</t>
  </si>
  <si>
    <t>EA595720</t>
  </si>
  <si>
    <t>EA632123</t>
  </si>
  <si>
    <t>EA632133</t>
  </si>
  <si>
    <t>EA632138</t>
  </si>
  <si>
    <t>EA632149</t>
  </si>
  <si>
    <t>EA632151</t>
  </si>
  <si>
    <t>EA632171</t>
  </si>
  <si>
    <t>EA632174</t>
  </si>
  <si>
    <t>EA632234</t>
  </si>
  <si>
    <t>EA632688</t>
  </si>
  <si>
    <t>EA632702</t>
  </si>
  <si>
    <t>EA632744</t>
  </si>
  <si>
    <t>EA632753</t>
  </si>
  <si>
    <t>EA632758</t>
  </si>
  <si>
    <t>EA632768</t>
  </si>
  <si>
    <t>EA632772</t>
  </si>
  <si>
    <t>EA632802</t>
  </si>
  <si>
    <t>EA632813</t>
  </si>
  <si>
    <t>EA639018</t>
  </si>
  <si>
    <t>EA639019</t>
  </si>
  <si>
    <t>EA639040</t>
  </si>
  <si>
    <t>EA639069</t>
  </si>
  <si>
    <t>EA639081</t>
  </si>
  <si>
    <t>EA639099</t>
  </si>
  <si>
    <t>EA639104</t>
  </si>
  <si>
    <t>EA639107</t>
  </si>
  <si>
    <t>EA639109</t>
  </si>
  <si>
    <t>EA639112</t>
  </si>
  <si>
    <t>EA639114</t>
  </si>
  <si>
    <t>EA639120</t>
  </si>
  <si>
    <t>EA639131</t>
  </si>
  <si>
    <t>EA639134</t>
  </si>
  <si>
    <t>EA639146</t>
  </si>
  <si>
    <t>EA639152</t>
  </si>
  <si>
    <t>EA639153</t>
  </si>
  <si>
    <t>EA639156</t>
  </si>
  <si>
    <t>EA647814</t>
  </si>
  <si>
    <t>EA647818</t>
  </si>
  <si>
    <t>EA647820</t>
  </si>
  <si>
    <t>EA647821</t>
  </si>
  <si>
    <t>EA647824</t>
  </si>
  <si>
    <t>EA647826</t>
  </si>
  <si>
    <t>EA647829</t>
  </si>
  <si>
    <t>G109543_RCCBMS-00007-T_v1_RNA_OnPrem</t>
  </si>
  <si>
    <t>G109543_RCCBMS-00076-T2_v1_RNA_OnPrem</t>
  </si>
  <si>
    <t>G109543_RCCBMS-00114-T_v1_RNA_OnPrem</t>
  </si>
  <si>
    <t>G109543_RCCBMS-00145-T_v1_RNA_OnPrem</t>
  </si>
  <si>
    <t>G109543_RCCBMS-00147-T_v1_RNA_OnPrem</t>
  </si>
  <si>
    <t>G109543_RCCBMS-00150-T_v1_RNA_OnPrem</t>
  </si>
  <si>
    <t>G109543_RCCBMS-00196-T_v1_RNA_OnPrem</t>
  </si>
  <si>
    <t>G138701_RCCBMS-00008-T_v1_RNA_OnPrem</t>
  </si>
  <si>
    <t>G138701_RCCBMS-00011-T_v1_RNA_OnPrem</t>
  </si>
  <si>
    <t>G138701_RCCBMS-00020-T_v1_RNA_OnPrem</t>
  </si>
  <si>
    <t>G138701_RCCBMS-00025-T_v1_RNA_OnPrem</t>
  </si>
  <si>
    <t>G138701_RCCBMS-00028-T_v1_RNA_OnPrem</t>
  </si>
  <si>
    <t>G138701_RCCBMS-00035-T_v1_RNA_OnPrem</t>
  </si>
  <si>
    <t>G138701_RCCBMS-00036-T_v1_RNA_OnPrem</t>
  </si>
  <si>
    <t>G138701_RCCBMS-00044-T_v1_RNA_OnPrem</t>
  </si>
  <si>
    <t>G138701_RCCBMS-00047-T_v1_RNA_OnPrem</t>
  </si>
  <si>
    <t>G138701_RCCBMS-00049-T_v1_RNA_OnPrem</t>
  </si>
  <si>
    <t>G138701_RCCBMS-00053-T_v1_RNA_OnPrem</t>
  </si>
  <si>
    <t>G138701_RCCBMS-00057-T_v1_RNA_OnPrem</t>
  </si>
  <si>
    <t>G138701_RCCBMS-00065-T_v1_RNA_OnPrem</t>
  </si>
  <si>
    <t>G138701_RCCBMS-00068-T_v1_RNA_OnPrem</t>
  </si>
  <si>
    <t>G138701_RCCBMS-00072-T_v1_RNA_OnPrem</t>
  </si>
  <si>
    <t>G138701_RCCBMS-00084-T_v1_RNA_OnPrem</t>
  </si>
  <si>
    <t>G138701_RCCBMS-00090-T_v1_RNA_OnPrem</t>
  </si>
  <si>
    <t>G138701_RCCBMS-00092-T_v1_RNA_OnPrem</t>
  </si>
  <si>
    <t>G138701_RCCBMS-00093-T_v1_RNA_OnPrem</t>
  </si>
  <si>
    <t>G138701_RCCBMS-00097-T_v1_RNA_OnPrem</t>
  </si>
  <si>
    <t>G138701_RCCBMS-00098-T_v1_RNA_OnPrem</t>
  </si>
  <si>
    <t>G138701_RCCBMS-00099-T_v1_RNA_OnPrem</t>
  </si>
  <si>
    <t>G138701_RCCBMS-00103-T_v1_RNA_OnPrem</t>
  </si>
  <si>
    <t>G138701_RCCBMS-00110-T_v1_RNA_OnPrem</t>
  </si>
  <si>
    <t>G138701_RCCBMS-00111-T_v1_RNA_OnPrem</t>
  </si>
  <si>
    <t>G138701_RCCBMS-00113-T_v1_RNA_OnPrem</t>
  </si>
  <si>
    <t>G138701_RCCBMS-00116-T_v1_RNA_OnPrem</t>
  </si>
  <si>
    <t>G138701_RCCBMS-00125-T_v1_RNA_OnPrem</t>
  </si>
  <si>
    <t>G138701_RCCBMS-00136-T_v1_RNA_OnPrem</t>
  </si>
  <si>
    <t>G138701_RCCBMS-00137-T_v1_RNA_OnPrem</t>
  </si>
  <si>
    <t>G138701_RCCBMS-00141-T_v1_RNA_OnPrem</t>
  </si>
  <si>
    <t>G138701_RCCBMS-00154-T_v1_RNA_OnPrem</t>
  </si>
  <si>
    <t>G138701_RCCBMS-00163-T_v1_RNA_OnPrem</t>
  </si>
  <si>
    <t>G138701_RCCBMS-00165-T_v1_RNA_OnPrem</t>
  </si>
  <si>
    <t>G138701_RCCBMS-00169-T_v1_RNA_OnPrem</t>
  </si>
  <si>
    <t>G138701_RCCBMS-00178-T_v1_RNA_OnPrem</t>
  </si>
  <si>
    <t>G138701_RCCBMS-00191-T_v1_RNA_OnPrem</t>
  </si>
  <si>
    <t>G138701_RCCBMS-00194-T_v1_RNA_OnPrem</t>
  </si>
  <si>
    <t>P66282-01B-Run1_S1_L001</t>
  </si>
  <si>
    <t>P66282-01G-Run1_S3_L001</t>
  </si>
  <si>
    <t>P66282-01H-Run1_S4_L001</t>
  </si>
  <si>
    <t>P66282-02E-Run1_S6_L001</t>
  </si>
  <si>
    <t>P66282-03A-Run1_S9_L001</t>
  </si>
  <si>
    <t>P66282-03D-Run1_S11_L001</t>
  </si>
  <si>
    <t>P66282-03F-Run1_S12_L001</t>
  </si>
  <si>
    <t>P66282-04A-Run1_S14_L002</t>
  </si>
  <si>
    <t>P66282-04E-Run1_S18_L002</t>
  </si>
  <si>
    <t>P66282-04H-Run1_S20_L002</t>
  </si>
  <si>
    <t>P66282-05D-Run1_S21_L002</t>
  </si>
  <si>
    <t>P66282-05F-Run1_S22_L002</t>
  </si>
  <si>
    <t>P66282-05G-Run1_S23_L002</t>
  </si>
  <si>
    <t>P66282-06B-Run1_S17_L002</t>
  </si>
  <si>
    <t>P66282-07F-Run1_S2_L001</t>
  </si>
  <si>
    <t>P66282-07G-Run1_S3_L001</t>
  </si>
  <si>
    <t>P66282-08A-Run1_S5_L001</t>
  </si>
  <si>
    <t>P66282-09A-Run1_S8_L001</t>
  </si>
  <si>
    <t>P66282-09E-Run1_S10_L001</t>
  </si>
  <si>
    <t>P66282-10B-Run1_S11_L001</t>
  </si>
  <si>
    <t>P66282-10E-Run1_S12_L002</t>
  </si>
  <si>
    <t>P66282-10F-Run1_S13_L002</t>
  </si>
  <si>
    <t>P66282-11A-Run1_S15_L002</t>
  </si>
  <si>
    <t>P66282-11B-Run1_S16_L002</t>
  </si>
  <si>
    <t>P66282-11E-Run1_S19_L002</t>
  </si>
  <si>
    <t>P66282-11G-Run1_S20_L002</t>
  </si>
  <si>
    <t>P66282-12A-Run1_S22_L002</t>
  </si>
  <si>
    <t>P66287-01A-Run1_S16_L002</t>
  </si>
  <si>
    <t>P66287-01D-Run1_S1_L001</t>
  </si>
  <si>
    <t>P66287-01F-Run1_S3_L001</t>
  </si>
  <si>
    <t>P66287-02A-Run1_S5_L001</t>
  </si>
  <si>
    <t>P66287-03A-Run1_S9_L001</t>
  </si>
  <si>
    <t>P66287-04D-Run1_S18_L002</t>
  </si>
  <si>
    <t>P66287-04E-Run1_S19_L002</t>
  </si>
  <si>
    <t>P66287-04G-Run1_S20_L002</t>
  </si>
  <si>
    <t>P66287-05E-Run1_S24_L002</t>
  </si>
  <si>
    <t>P66287-06H-Run1_S30_L002</t>
  </si>
  <si>
    <t>P66287-07B-Run1_S2_L001</t>
  </si>
  <si>
    <t>P66287-07G-Run1_S4_L001</t>
  </si>
  <si>
    <t>P66287-08B-Run1_S7_L001</t>
  </si>
  <si>
    <t>P66287-09C-Run1_S12_L001</t>
  </si>
  <si>
    <t>P66287-09H-Run1_S14_L001</t>
  </si>
  <si>
    <t>P66287-11A-Run1_S20_L002</t>
  </si>
  <si>
    <t>P66287-11B-Run1_S21_L002</t>
  </si>
  <si>
    <t>P66287-11C-Run1_S22_L002</t>
  </si>
  <si>
    <t>P66287-11D-Run1_S23_L002</t>
  </si>
  <si>
    <t>P66287-11E-Run1_S24_L002</t>
  </si>
  <si>
    <t>P66287-12C-Run1_S29_L002</t>
  </si>
  <si>
    <t>P66291-01A-Run1_S1_L001</t>
  </si>
  <si>
    <t>P66291-01B-Run1_S2_L001</t>
  </si>
  <si>
    <t>P66291-01H-Run1_S5_L001</t>
  </si>
  <si>
    <t>P66291-02E-Run1_S7_L001</t>
  </si>
  <si>
    <t>P66291-05G-Run1_S22_L002</t>
  </si>
  <si>
    <t>P66291-05H-Run1_S23_L002</t>
  </si>
  <si>
    <t>P66291-06C-Run1_S26_L002</t>
  </si>
  <si>
    <t>P66291-06D-Run1_S27_L002</t>
  </si>
  <si>
    <t>P66291-06G-Run1_S29_L002</t>
  </si>
  <si>
    <t>P66291-07B-Run1_S17_L002</t>
  </si>
  <si>
    <t>P66291-07D-Run1_S2_L001</t>
  </si>
  <si>
    <t>P66291-07E-Run1_S3_L001</t>
  </si>
  <si>
    <t>P66291-07H-Run1_S5_L001</t>
  </si>
  <si>
    <t>P66291-08A-Run1_S6_L001</t>
  </si>
  <si>
    <t>P66291-08F-Run1_S7_L001</t>
  </si>
  <si>
    <t>P66291-08G-Run1_S8_L001</t>
  </si>
  <si>
    <t>P66291-09A-Run1_S10_L001</t>
  </si>
  <si>
    <t>P66291-09D-Run1_S11_L001</t>
  </si>
  <si>
    <t>P66291-09H-Run1_S15_L001</t>
  </si>
  <si>
    <t>P66291-10C-Run1_S18_L002</t>
  </si>
  <si>
    <t>P66291-10E-Run1_S19_L002</t>
  </si>
  <si>
    <t>P66291-10G-Run1_S20_L002</t>
  </si>
  <si>
    <t>P66291-11E-Run1_S23_L002</t>
  </si>
  <si>
    <t>P66291-11F-Run1_S24_L002</t>
  </si>
  <si>
    <t>P66291-12D-Run1_S29_L002</t>
  </si>
  <si>
    <t>P66425-01A-Run1_S1_L001</t>
  </si>
  <si>
    <t>P66425-02B-Run1_S4_L001</t>
  </si>
  <si>
    <t>P66425-02C-Run1_S5_L001</t>
  </si>
  <si>
    <t>P66425-02E-Run1_S6_L001</t>
  </si>
  <si>
    <t>P66425-02F-Run1_S7_L001</t>
  </si>
  <si>
    <t>P66425-03B-Run1_S10_L001</t>
  </si>
  <si>
    <t>P66425-03D-Run1_S11_L001</t>
  </si>
  <si>
    <t>P66425-03F-Run1_S12_L001</t>
  </si>
  <si>
    <t>P66425-04C-Run1_S18_L002</t>
  </si>
  <si>
    <t>P66425-05B-Run1_S21_L002</t>
  </si>
  <si>
    <t>P66425-06E-Run1_S28_L002</t>
  </si>
  <si>
    <t>P66425-06F-Run1_S29_L002</t>
  </si>
  <si>
    <t>P66425-06G-Run1_S30_L002</t>
  </si>
  <si>
    <t>P66425-07A-Run1_S1_L001</t>
  </si>
  <si>
    <t>P66425-07C-Run1_S2_L001</t>
  </si>
  <si>
    <t>P66425-08C-Run1_S5_L001</t>
  </si>
  <si>
    <t>P66425-08E-Run1_S6_L001</t>
  </si>
  <si>
    <t>P66425-08F-Run1_S7_L001</t>
  </si>
  <si>
    <t>P66425-09F-Run1_S12_L001</t>
  </si>
  <si>
    <t>P66425-09G-Run1_S13_L001</t>
  </si>
  <si>
    <t>P66425-10A-Run1_S13_L002</t>
  </si>
  <si>
    <t>P66425-10B-Run1_S14_L001</t>
  </si>
  <si>
    <t>P66425-10G-Run1_S14_L001</t>
  </si>
  <si>
    <t>P66425-11E-Run1_S12_L001</t>
  </si>
  <si>
    <t>P66425-11F-Run1_S14_L002</t>
  </si>
  <si>
    <t>P66432-01D-Run1_S17_L002</t>
  </si>
  <si>
    <t>P66432-02B-Run1_S21_L002</t>
  </si>
  <si>
    <t>P66432-02C-Run1_S22_L002</t>
  </si>
  <si>
    <t>P66432-02G-Run1_S26_L002</t>
  </si>
  <si>
    <t>P66432-02H-Run1_S27_L002</t>
  </si>
  <si>
    <t>P66432-03C-Run1_S30_L002</t>
  </si>
  <si>
    <t>P66432-04D-Run1_S2_L001</t>
  </si>
  <si>
    <t>P66432-05G-Run1_S6_L001</t>
  </si>
  <si>
    <t>P66432-06D-Run1_S11_L001</t>
  </si>
  <si>
    <t>P66432-07A-Run1_S16_L002</t>
  </si>
  <si>
    <t>P66432-07D-Run1_S19_L002</t>
  </si>
  <si>
    <t>P66432-07E-Run1_S20_L002</t>
  </si>
  <si>
    <t>P66432-08B-Run1_S23_L002</t>
  </si>
  <si>
    <t>P66432-08C-Run1_S24_L002</t>
  </si>
  <si>
    <t>P66432-08G-Run1_S26_L002</t>
  </si>
  <si>
    <t>P66432-10B-Run1_S2_L001</t>
  </si>
  <si>
    <t>P66432-10G-Run1_S4_L001</t>
  </si>
  <si>
    <t>P66432-11C-Run1_S7_L001</t>
  </si>
  <si>
    <t>P66432-11D-Run1_S8_L001</t>
  </si>
  <si>
    <t>P66451-01E-Run1_S17_L002</t>
  </si>
  <si>
    <t>P66451-02A-Run1_S20_L002</t>
  </si>
  <si>
    <t>P66451-02B-Run1_S21_L002</t>
  </si>
  <si>
    <t>P66451-02H-Run1_S22_L002</t>
  </si>
  <si>
    <t>P66451-04A-Run1_S2_L001</t>
  </si>
  <si>
    <t>P66451-04F-Run1_S6_L001</t>
  </si>
  <si>
    <t>P66451-05D-Run1_S8_L001</t>
  </si>
  <si>
    <t>P66451-05G-Run1_S9_L001</t>
  </si>
  <si>
    <t>P66451-06A-Run1_S10_L001</t>
  </si>
  <si>
    <t>P66451-06C-Run1_S12_L001</t>
  </si>
  <si>
    <t>P66451-06G-Run1_S14_L001</t>
  </si>
  <si>
    <t>P66451-07A-Run1_S15_L002</t>
  </si>
  <si>
    <t>P66451-07C-Run1_S17_L002</t>
  </si>
  <si>
    <t>P66451-07E-Run1_S19_L002</t>
  </si>
  <si>
    <t>P66451-08A-Run1_S21_L002</t>
  </si>
  <si>
    <t>P66451-08D-Run1_S23_L002</t>
  </si>
  <si>
    <t>P66451-08G-Run1_S25_L002</t>
  </si>
  <si>
    <t>P66451-08H-Run1_S26_L002</t>
  </si>
  <si>
    <t>P66451-09H-Run1_S2_L001</t>
  </si>
  <si>
    <t>P66507-01E-Run1_S19_L002</t>
  </si>
  <si>
    <t>P66507-01G-Run1_S20_L002</t>
  </si>
  <si>
    <t>P66507-02A-Run1_S22_L002</t>
  </si>
  <si>
    <t>P66507-02B-Run1_S23_L002</t>
  </si>
  <si>
    <t>P66507-02D-Run1_S25_L002</t>
  </si>
  <si>
    <t>P66507-02H-Run1_S29_L002</t>
  </si>
  <si>
    <t>P66507-03H-Run1_S30_L002</t>
  </si>
  <si>
    <t>P66507-04A-Run1_S1_L001</t>
  </si>
  <si>
    <t>P66507-04C-Run1_S2_L001</t>
  </si>
  <si>
    <t>P66507-04D-Run1_S3_L001</t>
  </si>
  <si>
    <t>P66507-06C-Run1_S10_L001</t>
  </si>
  <si>
    <t>P66507-06E-Run1_S12_L001</t>
  </si>
  <si>
    <t>P66507-07F-Run1_S16_L002</t>
  </si>
  <si>
    <t>P66507-07G-Run1_S17_L002</t>
  </si>
  <si>
    <t>P66507-08D-Run1_S20_L002</t>
  </si>
  <si>
    <t>P66507-08F-Run1_S22_L002</t>
  </si>
  <si>
    <t>P66507-08H-Run1_S24_L002</t>
  </si>
  <si>
    <t>P66507-09C-Run1_S26_L002</t>
  </si>
  <si>
    <t>P66507-10B-Run1_S2_L001</t>
  </si>
  <si>
    <t>P66507-10C-Run1_S3_L001</t>
  </si>
  <si>
    <t>P66507-10D-Run1_S4_L001</t>
  </si>
  <si>
    <t>P66507-11G-Run1_S11_L001</t>
  </si>
  <si>
    <t>P66507-12A-Run1_S12_L001</t>
  </si>
  <si>
    <t>P66507-12B-Run1_S13_L001</t>
  </si>
  <si>
    <t>P66511-01B-Run1_S15_L002</t>
  </si>
  <si>
    <t>P66511-01E-Run1_S17_L002</t>
  </si>
  <si>
    <t>P66511-02H-Run1_S26_L002</t>
  </si>
  <si>
    <t>P66511-04B-Run1_S2_L001</t>
  </si>
  <si>
    <t>P66511-04E-Run1_S4_L001</t>
  </si>
  <si>
    <t>P66511-04H-Run1_S7_L001</t>
  </si>
  <si>
    <t>P66511-05E-Run1_S11_L001</t>
  </si>
  <si>
    <t>P66511-05F-Run1_S12_L001</t>
  </si>
  <si>
    <t>P66511-06B-Run1_S14_L001</t>
  </si>
  <si>
    <t>P66511-06F-Run1_S15_L001</t>
  </si>
  <si>
    <t>P66511-06G-Run1_S16_L001</t>
  </si>
  <si>
    <t>P66511-07G-Run1_S18_L002</t>
  </si>
  <si>
    <t>P66511-07H-Run1_S19_L002</t>
  </si>
  <si>
    <t>P66511-08E-Run1_S22_L002</t>
  </si>
  <si>
    <t>P66511-09B-Run1_S26_L002</t>
  </si>
  <si>
    <t>P66511-09E-Run1_S29_L002</t>
  </si>
  <si>
    <t>P66511-09G-Run1_S31_L002</t>
  </si>
  <si>
    <t>P66511-10D-Run1_S3_L001</t>
  </si>
  <si>
    <t>P66511-10G-Run1_S4_L001</t>
  </si>
  <si>
    <t>P66511-10H-Run1_S5_L001</t>
  </si>
  <si>
    <t>RCC_102_T_SCR</t>
  </si>
  <si>
    <t>RCC_105_T_SCR</t>
  </si>
  <si>
    <t>RCC_106_T_SCR</t>
  </si>
  <si>
    <t>RCC_115_T_SCR</t>
  </si>
  <si>
    <t>RCC_117_T_SCR</t>
  </si>
  <si>
    <t>RCC_14_T_SCR</t>
  </si>
  <si>
    <t>RCC_18_T_SCR</t>
  </si>
  <si>
    <t>RCC_21_T_SCR</t>
  </si>
  <si>
    <t>RCC_27_T_SCR</t>
  </si>
  <si>
    <t>RCC_41_T_SCR</t>
  </si>
  <si>
    <t>RCC_50_T_SCR</t>
  </si>
  <si>
    <t>RCC_73_T_SCR</t>
  </si>
  <si>
    <t>RCC_90_T_SCR</t>
  </si>
  <si>
    <t>RCC_93_T_SCR</t>
  </si>
  <si>
    <t>RCC_96_T_SCR</t>
  </si>
  <si>
    <t>RCC_99_T_SCR</t>
  </si>
  <si>
    <t>median</t>
  </si>
  <si>
    <t>stdev</t>
  </si>
  <si>
    <t>RNA expression (normalized expression matrix).</t>
  </si>
  <si>
    <t>Supplementary Figure S6b</t>
  </si>
  <si>
    <t>22 (Days)</t>
  </si>
  <si>
    <t>P0</t>
  </si>
  <si>
    <t>P4</t>
  </si>
  <si>
    <t>Supplementary Figure S14</t>
  </si>
  <si>
    <t>Supplementary Figure S3</t>
  </si>
  <si>
    <t>patient #</t>
  </si>
  <si>
    <t>wks</t>
  </si>
  <si>
    <t>sGPNMB (ng/ml)</t>
  </si>
  <si>
    <t>#9</t>
  </si>
  <si>
    <t>#2</t>
  </si>
  <si>
    <t>#3</t>
  </si>
  <si>
    <t>#4</t>
  </si>
  <si>
    <t>#7</t>
  </si>
  <si>
    <t>#8</t>
  </si>
  <si>
    <t>#19</t>
  </si>
  <si>
    <t>#12</t>
  </si>
  <si>
    <t>#20</t>
  </si>
  <si>
    <t>#36</t>
  </si>
  <si>
    <t>#13</t>
  </si>
  <si>
    <t>#15</t>
  </si>
  <si>
    <t xml:space="preserve">AS </t>
  </si>
  <si>
    <t xml:space="preserve">AR </t>
  </si>
  <si>
    <r>
      <t>%GPNMB</t>
    </r>
    <r>
      <rPr>
        <vertAlign val="superscript"/>
        <sz val="11"/>
        <color theme="1"/>
        <rFont val="Aptos Narrow"/>
        <family val="2"/>
        <scheme val="minor"/>
      </rPr>
      <t>+</t>
    </r>
    <r>
      <rPr>
        <sz val="11"/>
        <color theme="1"/>
        <rFont val="Aptos Narrow"/>
        <family val="2"/>
        <scheme val="minor"/>
      </rPr>
      <t>MDSC</t>
    </r>
  </si>
  <si>
    <t>pRes</t>
  </si>
  <si>
    <t xml:space="preserve">pNR </t>
  </si>
  <si>
    <t>Cq</t>
  </si>
  <si>
    <t>2^-(∆∆Cq)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</si>
</sst>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000"/>
    <numFmt numFmtId="167" formatCode="0.0000"/>
    <numFmt numFmtId="168" formatCode="0.00000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rgb="FF000000"/>
      <name val="Arial"/>
      <family val="2"/>
    </font>
    <font>
      <vertAlign val="superscript"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rial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0" fillId="0" borderId="0" xfId="0" applyNumberFormat="1"/>
    <xf numFmtId="0" fontId="1" fillId="0" borderId="0" xfId="0" applyFont="1" applyAlignment="1">
      <alignment horizontal="center" vertical="center"/>
    </xf>
    <xf numFmtId="0" fontId="4" fillId="0" borderId="0" xfId="0" applyFont="1"/>
    <xf numFmtId="2" fontId="0" fillId="0" borderId="0" xfId="0" applyNumberFormat="1"/>
    <xf numFmtId="164" fontId="0" fillId="0" borderId="0" xfId="0" applyNumberFormat="1"/>
    <xf numFmtId="166" fontId="4" fillId="0" borderId="0" xfId="0" applyNumberFormat="1" applyFont="1"/>
    <xf numFmtId="167" fontId="4" fillId="0" borderId="0" xfId="0" applyNumberFormat="1" applyFont="1"/>
    <xf numFmtId="167" fontId="0" fillId="0" borderId="0" xfId="0" applyNumberFormat="1"/>
    <xf numFmtId="166" fontId="0" fillId="0" borderId="0" xfId="0" applyNumberForma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165" fontId="7" fillId="0" borderId="0" xfId="0" applyNumberFormat="1" applyFont="1"/>
    <xf numFmtId="164" fontId="8" fillId="0" borderId="0" xfId="0" applyNumberFormat="1" applyFont="1" applyAlignment="1">
      <alignment horizontal="right" vertic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2" fontId="4" fillId="0" borderId="0" xfId="0" applyNumberFormat="1" applyFont="1"/>
    <xf numFmtId="0" fontId="9" fillId="0" borderId="0" xfId="0" applyFont="1"/>
    <xf numFmtId="165" fontId="9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right" vertical="center" wrapText="1"/>
    </xf>
    <xf numFmtId="165" fontId="0" fillId="0" borderId="0" xfId="0" applyNumberFormat="1" applyAlignment="1">
      <alignment vertical="center"/>
    </xf>
    <xf numFmtId="2" fontId="5" fillId="0" borderId="0" xfId="0" applyNumberFormat="1" applyFont="1" applyAlignment="1">
      <alignment horizontal="center" vertical="center" wrapText="1"/>
    </xf>
    <xf numFmtId="168" fontId="0" fillId="0" borderId="0" xfId="0" applyNumberFormat="1"/>
    <xf numFmtId="168" fontId="4" fillId="0" borderId="0" xfId="0" applyNumberFormat="1" applyFont="1"/>
    <xf numFmtId="0" fontId="10" fillId="0" borderId="0" xfId="0" applyFont="1"/>
    <xf numFmtId="1" fontId="0" fillId="0" borderId="0" xfId="0" applyNumberFormat="1"/>
    <xf numFmtId="0" fontId="10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1" fillId="0" borderId="0" xfId="0" applyFont="1"/>
    <xf numFmtId="165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06D5-7B35-4A8C-B994-5FCDCC2231FC}">
  <dimension ref="A1:H41"/>
  <sheetViews>
    <sheetView tabSelected="1" zoomScale="90" zoomScaleNormal="90" workbookViewId="0">
      <selection activeCell="A37" sqref="A37:XFD37"/>
    </sheetView>
  </sheetViews>
  <sheetFormatPr defaultRowHeight="15" x14ac:dyDescent="0.25"/>
  <cols>
    <col min="1" max="1" width="13.140625" customWidth="1"/>
    <col min="2" max="2" width="12.5703125" bestFit="1" customWidth="1"/>
    <col min="3" max="3" width="9.42578125" bestFit="1" customWidth="1"/>
    <col min="4" max="4" width="9.42578125" customWidth="1"/>
    <col min="6" max="6" width="12.85546875" customWidth="1"/>
    <col min="7" max="7" width="12.5703125" bestFit="1" customWidth="1"/>
    <col min="8" max="8" width="9.42578125" bestFit="1" customWidth="1"/>
  </cols>
  <sheetData>
    <row r="1" spans="1:8" x14ac:dyDescent="0.25">
      <c r="A1" s="1" t="s">
        <v>45</v>
      </c>
    </row>
    <row r="3" spans="1:8" x14ac:dyDescent="0.25">
      <c r="B3" t="s">
        <v>43</v>
      </c>
      <c r="G3" t="s">
        <v>42</v>
      </c>
    </row>
    <row r="4" spans="1:8" x14ac:dyDescent="0.25">
      <c r="B4" s="14" t="s">
        <v>2</v>
      </c>
      <c r="C4" s="14" t="s">
        <v>3</v>
      </c>
      <c r="D4" s="14"/>
      <c r="G4" s="14" t="s">
        <v>2</v>
      </c>
      <c r="H4" s="14" t="s">
        <v>3</v>
      </c>
    </row>
    <row r="5" spans="1:8" x14ac:dyDescent="0.25">
      <c r="B5" s="23">
        <v>16.399999999999999</v>
      </c>
      <c r="C5" s="23">
        <v>6.65</v>
      </c>
      <c r="D5" s="15"/>
      <c r="G5" s="23">
        <v>2.4</v>
      </c>
      <c r="H5" s="23">
        <v>5.99</v>
      </c>
    </row>
    <row r="6" spans="1:8" x14ac:dyDescent="0.25">
      <c r="B6" s="23">
        <v>13.4</v>
      </c>
      <c r="C6" s="23">
        <v>5.9</v>
      </c>
      <c r="D6" s="15"/>
      <c r="G6" s="23">
        <v>12.31</v>
      </c>
      <c r="H6" s="23">
        <v>6.39</v>
      </c>
    </row>
    <row r="7" spans="1:8" x14ac:dyDescent="0.25">
      <c r="B7" s="23">
        <v>9.61</v>
      </c>
      <c r="C7" s="23">
        <v>7.95</v>
      </c>
      <c r="D7" s="15"/>
      <c r="G7" s="23">
        <v>9.0500000000000007</v>
      </c>
      <c r="H7" s="23">
        <v>7.93</v>
      </c>
    </row>
    <row r="8" spans="1:8" x14ac:dyDescent="0.25">
      <c r="B8" s="23">
        <v>1.38</v>
      </c>
      <c r="C8" s="23">
        <v>57</v>
      </c>
      <c r="D8" s="15"/>
      <c r="G8" s="23">
        <v>1.36</v>
      </c>
      <c r="H8" s="23">
        <v>56.01</v>
      </c>
    </row>
    <row r="9" spans="1:8" x14ac:dyDescent="0.25">
      <c r="B9" s="23">
        <v>6.23</v>
      </c>
      <c r="C9" s="23">
        <v>13.8</v>
      </c>
      <c r="D9" s="15"/>
      <c r="G9" s="23">
        <v>6.14</v>
      </c>
      <c r="H9" s="23">
        <v>11.87</v>
      </c>
    </row>
    <row r="10" spans="1:8" x14ac:dyDescent="0.25">
      <c r="B10" s="23">
        <v>14.8</v>
      </c>
      <c r="C10" s="23">
        <v>4.17</v>
      </c>
      <c r="D10" s="15"/>
      <c r="G10" s="23">
        <v>12.16</v>
      </c>
      <c r="H10" s="23">
        <v>2.31</v>
      </c>
    </row>
    <row r="11" spans="1:8" x14ac:dyDescent="0.25">
      <c r="B11" s="23">
        <v>6.74</v>
      </c>
      <c r="C11" s="23">
        <v>13.1</v>
      </c>
      <c r="D11" s="15"/>
      <c r="G11" s="23">
        <v>6.59</v>
      </c>
      <c r="H11" s="23">
        <v>1.8</v>
      </c>
    </row>
    <row r="12" spans="1:8" x14ac:dyDescent="0.25">
      <c r="B12" s="23">
        <v>6.4</v>
      </c>
      <c r="C12" s="23">
        <v>13.1</v>
      </c>
      <c r="D12" s="15"/>
      <c r="G12" s="23">
        <v>5.77</v>
      </c>
      <c r="H12" s="23">
        <v>1.8</v>
      </c>
    </row>
    <row r="13" spans="1:8" x14ac:dyDescent="0.25">
      <c r="B13" s="23">
        <v>17.100000000000001</v>
      </c>
      <c r="C13" s="23">
        <v>15.2</v>
      </c>
      <c r="D13" s="15"/>
      <c r="G13" s="23">
        <v>6.57</v>
      </c>
      <c r="H13" s="23">
        <v>6.9</v>
      </c>
    </row>
    <row r="14" spans="1:8" x14ac:dyDescent="0.25">
      <c r="B14" s="23">
        <v>23</v>
      </c>
      <c r="C14" s="23">
        <v>4.8</v>
      </c>
      <c r="D14" s="15"/>
      <c r="G14" s="23">
        <v>15.04</v>
      </c>
      <c r="H14" s="23">
        <v>0</v>
      </c>
    </row>
    <row r="15" spans="1:8" x14ac:dyDescent="0.25">
      <c r="B15" s="23">
        <v>11.9</v>
      </c>
      <c r="C15" s="23"/>
      <c r="D15" s="15"/>
      <c r="G15" s="23">
        <v>3.57</v>
      </c>
      <c r="H15" s="23"/>
    </row>
    <row r="16" spans="1:8" x14ac:dyDescent="0.25">
      <c r="B16" s="23">
        <v>3.29</v>
      </c>
      <c r="C16" s="23"/>
      <c r="D16" s="15"/>
      <c r="G16" s="23">
        <v>2.08</v>
      </c>
      <c r="H16" s="23"/>
    </row>
    <row r="17" spans="2:8" x14ac:dyDescent="0.25">
      <c r="B17" s="23">
        <v>16.600000000000001</v>
      </c>
      <c r="C17" s="23"/>
      <c r="D17" s="15"/>
      <c r="G17" s="23">
        <v>8.66</v>
      </c>
      <c r="H17" s="23"/>
    </row>
    <row r="18" spans="2:8" x14ac:dyDescent="0.25">
      <c r="B18" s="23">
        <v>6.3</v>
      </c>
      <c r="C18" s="23"/>
      <c r="D18" s="15"/>
      <c r="G18" s="23">
        <v>2.61</v>
      </c>
      <c r="H18" s="23"/>
    </row>
    <row r="19" spans="2:8" x14ac:dyDescent="0.25">
      <c r="B19" s="23">
        <v>5.08</v>
      </c>
      <c r="C19" s="23"/>
      <c r="D19" s="15"/>
      <c r="G19" s="23">
        <v>2.52</v>
      </c>
      <c r="H19" s="23"/>
    </row>
    <row r="20" spans="2:8" x14ac:dyDescent="0.25">
      <c r="B20" s="23">
        <v>12.2</v>
      </c>
      <c r="C20" s="23"/>
      <c r="D20" s="15"/>
      <c r="G20" s="23">
        <v>6.59</v>
      </c>
      <c r="H20" s="23"/>
    </row>
    <row r="21" spans="2:8" x14ac:dyDescent="0.25">
      <c r="B21" s="23">
        <v>13.3</v>
      </c>
      <c r="C21" s="23"/>
      <c r="D21" s="15"/>
      <c r="G21" s="23">
        <v>11.17</v>
      </c>
      <c r="H21" s="23"/>
    </row>
    <row r="22" spans="2:8" x14ac:dyDescent="0.25">
      <c r="B22" s="23">
        <v>10.6</v>
      </c>
      <c r="C22" s="23"/>
      <c r="D22" s="15"/>
      <c r="G22" s="23">
        <v>8.8000000000000007</v>
      </c>
      <c r="H22" s="23"/>
    </row>
    <row r="23" spans="2:8" x14ac:dyDescent="0.25">
      <c r="B23" s="23">
        <v>7</v>
      </c>
      <c r="C23" s="23"/>
      <c r="D23" s="15"/>
      <c r="G23" s="23">
        <v>4.5</v>
      </c>
      <c r="H23" s="23"/>
    </row>
    <row r="24" spans="2:8" x14ac:dyDescent="0.25">
      <c r="B24" s="23">
        <v>5.2</v>
      </c>
      <c r="C24" s="23"/>
      <c r="D24" s="15"/>
      <c r="G24" s="23">
        <v>3.2</v>
      </c>
      <c r="H24" s="23"/>
    </row>
    <row r="25" spans="2:8" x14ac:dyDescent="0.25">
      <c r="B25" s="23">
        <v>12.6</v>
      </c>
      <c r="C25" s="23"/>
      <c r="D25" s="15"/>
      <c r="G25" s="23">
        <v>10.9</v>
      </c>
      <c r="H25" s="23"/>
    </row>
    <row r="26" spans="2:8" x14ac:dyDescent="0.25">
      <c r="B26" s="23">
        <v>17.8</v>
      </c>
      <c r="C26" s="23"/>
      <c r="D26" s="15"/>
      <c r="G26" s="23">
        <v>8.1</v>
      </c>
      <c r="H26" s="23"/>
    </row>
    <row r="27" spans="2:8" x14ac:dyDescent="0.25">
      <c r="B27" s="23">
        <v>20.6</v>
      </c>
      <c r="C27" s="23"/>
      <c r="D27" s="15"/>
      <c r="G27" s="23">
        <v>0.7</v>
      </c>
      <c r="H27" s="23"/>
    </row>
    <row r="28" spans="2:8" x14ac:dyDescent="0.25">
      <c r="B28" s="23">
        <v>13.2</v>
      </c>
      <c r="C28" s="23"/>
      <c r="D28" s="15"/>
      <c r="G28" s="23">
        <v>0.1</v>
      </c>
      <c r="H28" s="23"/>
    </row>
    <row r="29" spans="2:8" x14ac:dyDescent="0.25">
      <c r="B29" s="23">
        <v>1.2</v>
      </c>
      <c r="C29" s="23"/>
      <c r="D29" s="15"/>
      <c r="G29" s="23">
        <v>0</v>
      </c>
      <c r="H29" s="23"/>
    </row>
    <row r="30" spans="2:8" x14ac:dyDescent="0.25">
      <c r="B30" s="23">
        <v>0.5</v>
      </c>
      <c r="C30" s="23"/>
      <c r="D30" s="15"/>
      <c r="G30" s="23">
        <v>0.3</v>
      </c>
      <c r="H30" s="23"/>
    </row>
    <row r="31" spans="2:8" x14ac:dyDescent="0.25">
      <c r="B31" s="23">
        <v>0.6</v>
      </c>
      <c r="C31" s="23"/>
      <c r="D31" s="15"/>
      <c r="G31" s="23">
        <v>0</v>
      </c>
      <c r="H31" s="23"/>
    </row>
    <row r="32" spans="2:8" x14ac:dyDescent="0.25">
      <c r="B32" s="23">
        <v>9.6</v>
      </c>
      <c r="C32" s="23"/>
      <c r="D32" s="15"/>
      <c r="G32" s="23">
        <v>8.5</v>
      </c>
      <c r="H32" s="23"/>
    </row>
    <row r="33" spans="1:8" x14ac:dyDescent="0.25">
      <c r="B33" s="23">
        <v>8.6999999999999993</v>
      </c>
      <c r="C33" s="23"/>
      <c r="D33" s="15"/>
      <c r="G33" s="23">
        <v>2.4</v>
      </c>
      <c r="H33" s="23"/>
    </row>
    <row r="34" spans="1:8" x14ac:dyDescent="0.25">
      <c r="B34" s="23">
        <v>6.2</v>
      </c>
      <c r="C34" s="23"/>
      <c r="D34" s="15"/>
      <c r="G34" s="23">
        <v>0</v>
      </c>
      <c r="H34" s="23"/>
    </row>
    <row r="35" spans="1:8" x14ac:dyDescent="0.25">
      <c r="B35" s="23">
        <v>30.2</v>
      </c>
      <c r="C35" s="23"/>
      <c r="D35" s="15"/>
      <c r="G35" s="23">
        <v>0.1</v>
      </c>
      <c r="H35" s="23"/>
    </row>
    <row r="36" spans="1:8" x14ac:dyDescent="0.25">
      <c r="B36" s="23">
        <v>35.200000000000003</v>
      </c>
      <c r="C36" s="23"/>
      <c r="D36" s="15"/>
      <c r="G36" s="23">
        <v>0</v>
      </c>
      <c r="H36" s="23"/>
    </row>
    <row r="37" spans="1:8" x14ac:dyDescent="0.25">
      <c r="B37" s="23"/>
      <c r="C37" s="23"/>
      <c r="D37" s="15"/>
      <c r="G37" s="23"/>
      <c r="H37" s="23"/>
    </row>
    <row r="38" spans="1:8" x14ac:dyDescent="0.25">
      <c r="A38" t="s">
        <v>0</v>
      </c>
      <c r="B38" s="24">
        <v>11.34</v>
      </c>
      <c r="C38" s="24">
        <v>14.17</v>
      </c>
      <c r="F38" t="s">
        <v>0</v>
      </c>
      <c r="G38" s="24">
        <v>5.0679999999999996</v>
      </c>
      <c r="H38" s="24">
        <v>10.1</v>
      </c>
    </row>
    <row r="39" spans="1:8" x14ac:dyDescent="0.25">
      <c r="A39" s="16" t="s">
        <v>1</v>
      </c>
      <c r="B39" s="24">
        <v>8.0990000000000002</v>
      </c>
      <c r="C39" s="24">
        <v>15.6</v>
      </c>
      <c r="D39" s="15"/>
      <c r="F39" s="16" t="s">
        <v>1</v>
      </c>
      <c r="G39" s="24">
        <v>4.3810000000000002</v>
      </c>
      <c r="H39" s="24">
        <v>16.52</v>
      </c>
    </row>
    <row r="41" spans="1:8" x14ac:dyDescent="0.25">
      <c r="A41" t="s">
        <v>19</v>
      </c>
      <c r="F41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7B09-596D-4167-89B8-646122B67DDF}">
  <dimension ref="A1:H41"/>
  <sheetViews>
    <sheetView zoomScale="90" zoomScaleNormal="90" workbookViewId="0">
      <selection activeCell="A37" sqref="A37:XFD37"/>
    </sheetView>
  </sheetViews>
  <sheetFormatPr defaultRowHeight="15" x14ac:dyDescent="0.25"/>
  <cols>
    <col min="1" max="1" width="12.7109375" customWidth="1"/>
    <col min="2" max="2" width="12.5703125" bestFit="1" customWidth="1"/>
    <col min="3" max="3" width="9.42578125" bestFit="1" customWidth="1"/>
    <col min="6" max="6" width="13.140625" customWidth="1"/>
    <col min="7" max="7" width="12.5703125" bestFit="1" customWidth="1"/>
    <col min="8" max="8" width="9.42578125" bestFit="1" customWidth="1"/>
  </cols>
  <sheetData>
    <row r="1" spans="1:8" x14ac:dyDescent="0.25">
      <c r="A1" s="1" t="s">
        <v>46</v>
      </c>
    </row>
    <row r="3" spans="1:8" x14ac:dyDescent="0.25">
      <c r="B3" t="s">
        <v>49</v>
      </c>
      <c r="G3" t="s">
        <v>47</v>
      </c>
    </row>
    <row r="4" spans="1:8" x14ac:dyDescent="0.25">
      <c r="B4" s="14" t="s">
        <v>2</v>
      </c>
      <c r="C4" s="14" t="s">
        <v>3</v>
      </c>
      <c r="G4" s="14" t="s">
        <v>2</v>
      </c>
      <c r="H4" s="14" t="s">
        <v>3</v>
      </c>
    </row>
    <row r="5" spans="1:8" x14ac:dyDescent="0.25">
      <c r="B5" s="23">
        <v>99.5</v>
      </c>
      <c r="C5" s="23">
        <v>99</v>
      </c>
      <c r="G5" s="23">
        <v>78.099999999999994</v>
      </c>
      <c r="H5" s="23">
        <v>91.7</v>
      </c>
    </row>
    <row r="6" spans="1:8" x14ac:dyDescent="0.25">
      <c r="B6" s="23">
        <v>93.7</v>
      </c>
      <c r="C6" s="23">
        <v>99.3</v>
      </c>
      <c r="G6" s="23">
        <v>37.4</v>
      </c>
      <c r="H6" s="23">
        <v>33.700000000000003</v>
      </c>
    </row>
    <row r="7" spans="1:8" x14ac:dyDescent="0.25">
      <c r="B7" s="23">
        <v>99.8</v>
      </c>
      <c r="C7" s="23">
        <v>99.7</v>
      </c>
      <c r="G7" s="23">
        <v>99.1</v>
      </c>
      <c r="H7" s="23">
        <v>97.7</v>
      </c>
    </row>
    <row r="8" spans="1:8" x14ac:dyDescent="0.25">
      <c r="B8" s="23">
        <v>99.4</v>
      </c>
      <c r="C8" s="23">
        <v>99.4</v>
      </c>
      <c r="G8" s="23">
        <v>87.6</v>
      </c>
      <c r="H8" s="23">
        <v>32.6</v>
      </c>
    </row>
    <row r="9" spans="1:8" x14ac:dyDescent="0.25">
      <c r="B9" s="23">
        <v>99.3</v>
      </c>
      <c r="C9" s="23">
        <v>99.6</v>
      </c>
      <c r="G9" s="23">
        <v>5.4</v>
      </c>
      <c r="H9" s="23">
        <v>64.400000000000006</v>
      </c>
    </row>
    <row r="10" spans="1:8" x14ac:dyDescent="0.25">
      <c r="B10" s="23">
        <v>99.8</v>
      </c>
      <c r="C10" s="23">
        <v>99.6</v>
      </c>
      <c r="G10" s="23">
        <v>98.1</v>
      </c>
      <c r="H10" s="23">
        <v>77.8</v>
      </c>
    </row>
    <row r="11" spans="1:8" x14ac:dyDescent="0.25">
      <c r="B11" s="23">
        <v>94</v>
      </c>
      <c r="C11" s="23">
        <v>99.3</v>
      </c>
      <c r="G11" s="23">
        <v>47</v>
      </c>
      <c r="H11" s="23">
        <v>9.8000000000000007</v>
      </c>
    </row>
    <row r="12" spans="1:8" x14ac:dyDescent="0.25">
      <c r="B12" s="23">
        <v>58</v>
      </c>
      <c r="C12" s="23">
        <v>98</v>
      </c>
      <c r="G12" s="23">
        <v>11</v>
      </c>
      <c r="H12" s="23">
        <v>0.9</v>
      </c>
    </row>
    <row r="13" spans="1:8" x14ac:dyDescent="0.25">
      <c r="B13" s="23">
        <v>94.1</v>
      </c>
      <c r="C13" s="23">
        <v>97.2</v>
      </c>
      <c r="G13" s="23">
        <v>23.7</v>
      </c>
      <c r="H13" s="23">
        <v>13.4</v>
      </c>
    </row>
    <row r="14" spans="1:8" x14ac:dyDescent="0.25">
      <c r="B14" s="23">
        <v>88.1</v>
      </c>
      <c r="C14" s="23">
        <v>93.4</v>
      </c>
      <c r="G14" s="23">
        <v>0</v>
      </c>
      <c r="H14" s="23">
        <v>0</v>
      </c>
    </row>
    <row r="15" spans="1:8" x14ac:dyDescent="0.25">
      <c r="B15" s="23">
        <v>95.5</v>
      </c>
      <c r="C15" s="23"/>
      <c r="G15" s="23">
        <v>6.2</v>
      </c>
      <c r="H15" s="23"/>
    </row>
    <row r="16" spans="1:8" x14ac:dyDescent="0.25">
      <c r="B16" s="23">
        <v>90.6</v>
      </c>
      <c r="C16" s="23"/>
      <c r="G16" s="23">
        <v>0.9</v>
      </c>
      <c r="H16" s="23"/>
    </row>
    <row r="17" spans="2:8" x14ac:dyDescent="0.25">
      <c r="B17" s="23">
        <v>95.6</v>
      </c>
      <c r="C17" s="23"/>
      <c r="G17" s="23">
        <v>15.1</v>
      </c>
      <c r="H17" s="23"/>
    </row>
    <row r="18" spans="2:8" x14ac:dyDescent="0.25">
      <c r="B18" s="23">
        <v>94.7</v>
      </c>
      <c r="C18" s="23"/>
      <c r="G18" s="23">
        <v>1.1000000000000001</v>
      </c>
      <c r="H18" s="23"/>
    </row>
    <row r="19" spans="2:8" x14ac:dyDescent="0.25">
      <c r="B19" s="23">
        <v>97</v>
      </c>
      <c r="C19" s="23"/>
      <c r="G19" s="23">
        <v>1.1000000000000001</v>
      </c>
      <c r="H19" s="23"/>
    </row>
    <row r="20" spans="2:8" x14ac:dyDescent="0.25">
      <c r="B20" s="23">
        <v>99.3</v>
      </c>
      <c r="C20" s="23"/>
      <c r="G20" s="23">
        <v>0.9</v>
      </c>
      <c r="H20" s="23"/>
    </row>
    <row r="21" spans="2:8" x14ac:dyDescent="0.25">
      <c r="B21" s="23">
        <v>98.7</v>
      </c>
      <c r="C21" s="23"/>
      <c r="G21" s="23">
        <v>0</v>
      </c>
      <c r="H21" s="23"/>
    </row>
    <row r="22" spans="2:8" x14ac:dyDescent="0.25">
      <c r="B22" s="23">
        <v>89.3</v>
      </c>
      <c r="C22" s="23"/>
      <c r="G22" s="23">
        <v>3.6</v>
      </c>
      <c r="H22" s="23"/>
    </row>
    <row r="23" spans="2:8" x14ac:dyDescent="0.25">
      <c r="B23" s="23">
        <v>94.5</v>
      </c>
      <c r="C23" s="23"/>
      <c r="G23" s="23">
        <v>1.3</v>
      </c>
      <c r="H23" s="23"/>
    </row>
    <row r="24" spans="2:8" x14ac:dyDescent="0.25">
      <c r="B24" s="23">
        <v>96.3</v>
      </c>
      <c r="C24" s="23"/>
      <c r="G24" s="23">
        <v>19.5</v>
      </c>
      <c r="H24" s="23"/>
    </row>
    <row r="25" spans="2:8" x14ac:dyDescent="0.25">
      <c r="B25" s="23">
        <v>96.6</v>
      </c>
      <c r="C25" s="23"/>
      <c r="G25" s="23">
        <v>17.899999999999999</v>
      </c>
      <c r="H25" s="23"/>
    </row>
    <row r="26" spans="2:8" x14ac:dyDescent="0.25">
      <c r="B26" s="23">
        <v>96.6</v>
      </c>
      <c r="C26" s="23"/>
      <c r="G26" s="23">
        <v>18.5</v>
      </c>
      <c r="H26" s="23"/>
    </row>
    <row r="27" spans="2:8" x14ac:dyDescent="0.25">
      <c r="B27" s="23">
        <v>97.4</v>
      </c>
      <c r="C27" s="23"/>
      <c r="G27" s="23">
        <v>0</v>
      </c>
      <c r="H27" s="23"/>
    </row>
    <row r="28" spans="2:8" x14ac:dyDescent="0.25">
      <c r="B28" s="23">
        <v>85.2</v>
      </c>
      <c r="C28" s="23"/>
      <c r="G28" s="23">
        <v>2.2000000000000002</v>
      </c>
      <c r="H28" s="23"/>
    </row>
    <row r="29" spans="2:8" x14ac:dyDescent="0.25">
      <c r="B29" s="23">
        <v>91.3</v>
      </c>
      <c r="C29" s="23"/>
      <c r="G29" s="23">
        <v>0</v>
      </c>
      <c r="H29" s="23"/>
    </row>
    <row r="30" spans="2:8" x14ac:dyDescent="0.25">
      <c r="B30" s="23">
        <v>99</v>
      </c>
      <c r="C30" s="23"/>
      <c r="G30" s="23">
        <v>3.3</v>
      </c>
      <c r="H30" s="23"/>
    </row>
    <row r="31" spans="2:8" x14ac:dyDescent="0.25">
      <c r="B31" s="23">
        <v>92.8</v>
      </c>
      <c r="C31" s="23"/>
      <c r="G31" s="23">
        <v>0</v>
      </c>
      <c r="H31" s="23"/>
    </row>
    <row r="32" spans="2:8" x14ac:dyDescent="0.25">
      <c r="B32" s="23">
        <v>98</v>
      </c>
      <c r="C32" s="23"/>
      <c r="G32" s="23">
        <v>13.8</v>
      </c>
      <c r="H32" s="23"/>
    </row>
    <row r="33" spans="1:8" x14ac:dyDescent="0.25">
      <c r="B33" s="23">
        <v>93.2</v>
      </c>
      <c r="C33" s="23"/>
      <c r="G33" s="23">
        <v>72.599999999999994</v>
      </c>
      <c r="H33" s="23"/>
    </row>
    <row r="34" spans="1:8" x14ac:dyDescent="0.25">
      <c r="B34" s="23">
        <v>74</v>
      </c>
      <c r="C34" s="23"/>
      <c r="G34" s="23">
        <v>0.2</v>
      </c>
      <c r="H34" s="23"/>
    </row>
    <row r="35" spans="1:8" x14ac:dyDescent="0.25">
      <c r="B35" s="23">
        <v>62.8</v>
      </c>
      <c r="C35" s="23"/>
      <c r="G35" s="23">
        <v>0</v>
      </c>
      <c r="H35" s="23"/>
    </row>
    <row r="36" spans="1:8" x14ac:dyDescent="0.25">
      <c r="B36" s="23">
        <v>68.8</v>
      </c>
      <c r="C36" s="23"/>
      <c r="G36" s="23">
        <v>0</v>
      </c>
      <c r="H36" s="23"/>
    </row>
    <row r="37" spans="1:8" x14ac:dyDescent="0.25">
      <c r="B37" s="23"/>
      <c r="C37" s="23"/>
      <c r="G37" s="23"/>
      <c r="H37" s="23"/>
    </row>
    <row r="38" spans="1:8" x14ac:dyDescent="0.25">
      <c r="A38" t="s">
        <v>0</v>
      </c>
      <c r="B38" s="24">
        <v>91.65</v>
      </c>
      <c r="C38" s="24">
        <v>98.45</v>
      </c>
      <c r="F38" t="s">
        <v>0</v>
      </c>
      <c r="G38" s="24">
        <v>20.8</v>
      </c>
      <c r="H38" s="24">
        <v>42.2</v>
      </c>
    </row>
    <row r="39" spans="1:8" x14ac:dyDescent="0.25">
      <c r="A39" s="16" t="s">
        <v>1</v>
      </c>
      <c r="B39" s="24">
        <v>10.74</v>
      </c>
      <c r="C39" s="24">
        <v>1.9470000000000001</v>
      </c>
      <c r="F39" s="16" t="s">
        <v>1</v>
      </c>
      <c r="G39" s="24">
        <v>31.37</v>
      </c>
      <c r="H39" s="24">
        <v>37.74</v>
      </c>
    </row>
    <row r="41" spans="1:8" x14ac:dyDescent="0.25">
      <c r="A41" t="s">
        <v>50</v>
      </c>
      <c r="F41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31DBE-46A4-4F04-9DC0-6FACB4041187}">
  <dimension ref="A1:D42"/>
  <sheetViews>
    <sheetView zoomScale="90" zoomScaleNormal="90" workbookViewId="0"/>
  </sheetViews>
  <sheetFormatPr defaultRowHeight="15" x14ac:dyDescent="0.25"/>
  <cols>
    <col min="1" max="1" width="12.85546875" customWidth="1"/>
    <col min="2" max="2" width="12.5703125" bestFit="1" customWidth="1"/>
    <col min="3" max="4" width="9.42578125" bestFit="1" customWidth="1"/>
  </cols>
  <sheetData>
    <row r="1" spans="1:4" x14ac:dyDescent="0.25">
      <c r="A1" s="1" t="s">
        <v>51</v>
      </c>
    </row>
    <row r="3" spans="1:4" x14ac:dyDescent="0.25">
      <c r="B3" t="s">
        <v>52</v>
      </c>
    </row>
    <row r="4" spans="1:4" x14ac:dyDescent="0.25">
      <c r="B4" s="14" t="s">
        <v>2</v>
      </c>
      <c r="C4" s="14" t="s">
        <v>3</v>
      </c>
      <c r="D4" s="14" t="s">
        <v>4</v>
      </c>
    </row>
    <row r="5" spans="1:4" x14ac:dyDescent="0.25">
      <c r="B5" s="23">
        <v>18.37</v>
      </c>
      <c r="C5" s="23">
        <v>15.3</v>
      </c>
      <c r="D5" s="23">
        <v>1.4</v>
      </c>
    </row>
    <row r="6" spans="1:4" x14ac:dyDescent="0.25">
      <c r="B6" s="23">
        <v>16.55</v>
      </c>
      <c r="C6" s="23">
        <v>10.9</v>
      </c>
      <c r="D6" s="23">
        <v>1.9</v>
      </c>
    </row>
    <row r="7" spans="1:4" x14ac:dyDescent="0.25">
      <c r="B7" s="23">
        <v>10.67</v>
      </c>
      <c r="C7" s="23">
        <v>10.4</v>
      </c>
      <c r="D7" s="23">
        <v>1.8</v>
      </c>
    </row>
    <row r="8" spans="1:4" x14ac:dyDescent="0.25">
      <c r="B8" s="23">
        <v>12.83</v>
      </c>
      <c r="C8" s="23">
        <v>22</v>
      </c>
      <c r="D8" s="23">
        <v>2.2999999999999998</v>
      </c>
    </row>
    <row r="9" spans="1:4" x14ac:dyDescent="0.25">
      <c r="B9" s="23">
        <v>16.8</v>
      </c>
      <c r="C9" s="23">
        <v>21</v>
      </c>
      <c r="D9" s="23">
        <v>3.9</v>
      </c>
    </row>
    <row r="10" spans="1:4" x14ac:dyDescent="0.25">
      <c r="B10" s="23">
        <v>21.5</v>
      </c>
      <c r="C10" s="23">
        <v>27.59</v>
      </c>
      <c r="D10" s="23">
        <v>3.1</v>
      </c>
    </row>
    <row r="11" spans="1:4" x14ac:dyDescent="0.25">
      <c r="B11" s="23">
        <v>13.48</v>
      </c>
      <c r="C11" s="23">
        <v>9.1</v>
      </c>
      <c r="D11" s="23">
        <v>4.8</v>
      </c>
    </row>
    <row r="12" spans="1:4" x14ac:dyDescent="0.25">
      <c r="B12" s="23">
        <v>18.63</v>
      </c>
      <c r="C12" s="23">
        <v>28.8</v>
      </c>
      <c r="D12" s="23">
        <v>2.5</v>
      </c>
    </row>
    <row r="13" spans="1:4" x14ac:dyDescent="0.25">
      <c r="B13" s="23">
        <v>13.06</v>
      </c>
      <c r="C13" s="23">
        <v>24.8</v>
      </c>
      <c r="D13" s="23">
        <v>3.8</v>
      </c>
    </row>
    <row r="14" spans="1:4" x14ac:dyDescent="0.25">
      <c r="B14" s="23">
        <v>21.26</v>
      </c>
      <c r="C14" s="23">
        <v>12.3</v>
      </c>
      <c r="D14" s="23">
        <v>3.1</v>
      </c>
    </row>
    <row r="15" spans="1:4" x14ac:dyDescent="0.25">
      <c r="B15" s="23">
        <v>12.74</v>
      </c>
      <c r="C15" s="23"/>
      <c r="D15" s="23">
        <v>4.8</v>
      </c>
    </row>
    <row r="16" spans="1:4" x14ac:dyDescent="0.25">
      <c r="B16" s="23">
        <v>10.6</v>
      </c>
      <c r="C16" s="23"/>
      <c r="D16" s="23">
        <v>2.6</v>
      </c>
    </row>
    <row r="17" spans="2:4" x14ac:dyDescent="0.25">
      <c r="B17" s="23">
        <v>18.29</v>
      </c>
      <c r="C17" s="23"/>
      <c r="D17" s="23">
        <v>3.1</v>
      </c>
    </row>
    <row r="18" spans="2:4" x14ac:dyDescent="0.25">
      <c r="B18" s="23">
        <v>19.21</v>
      </c>
      <c r="C18" s="23"/>
      <c r="D18" s="23">
        <v>2.1</v>
      </c>
    </row>
    <row r="19" spans="2:4" x14ac:dyDescent="0.25">
      <c r="B19" s="23">
        <v>10.65</v>
      </c>
      <c r="C19" s="23"/>
      <c r="D19" s="23">
        <v>2.8</v>
      </c>
    </row>
    <row r="20" spans="2:4" x14ac:dyDescent="0.25">
      <c r="B20" s="23">
        <v>23.93</v>
      </c>
      <c r="C20" s="23"/>
      <c r="D20" s="23">
        <v>2.1</v>
      </c>
    </row>
    <row r="21" spans="2:4" x14ac:dyDescent="0.25">
      <c r="B21" s="23">
        <v>13.07</v>
      </c>
      <c r="C21" s="23"/>
      <c r="D21" s="23">
        <v>2.6</v>
      </c>
    </row>
    <row r="22" spans="2:4" x14ac:dyDescent="0.25">
      <c r="B22" s="23">
        <v>9.6999999999999993</v>
      </c>
      <c r="C22" s="23"/>
      <c r="D22" s="23">
        <v>1.6</v>
      </c>
    </row>
    <row r="23" spans="2:4" x14ac:dyDescent="0.25">
      <c r="B23" s="23">
        <v>9.8000000000000007</v>
      </c>
      <c r="C23" s="23"/>
      <c r="D23" s="23">
        <v>2</v>
      </c>
    </row>
    <row r="24" spans="2:4" x14ac:dyDescent="0.25">
      <c r="B24" s="23">
        <v>16.8</v>
      </c>
      <c r="C24" s="23"/>
      <c r="D24" s="23">
        <v>2.8</v>
      </c>
    </row>
    <row r="25" spans="2:4" x14ac:dyDescent="0.25">
      <c r="B25" s="23">
        <v>17</v>
      </c>
      <c r="C25" s="23"/>
      <c r="D25" s="23">
        <v>1.8</v>
      </c>
    </row>
    <row r="26" spans="2:4" x14ac:dyDescent="0.25">
      <c r="B26" s="23">
        <v>16</v>
      </c>
      <c r="C26" s="23"/>
      <c r="D26" s="23">
        <v>1.4</v>
      </c>
    </row>
    <row r="27" spans="2:4" x14ac:dyDescent="0.25">
      <c r="B27" s="23">
        <v>28.4</v>
      </c>
      <c r="C27" s="23"/>
      <c r="D27" s="23">
        <v>2.4</v>
      </c>
    </row>
    <row r="28" spans="2:4" x14ac:dyDescent="0.25">
      <c r="B28" s="23">
        <v>11.4</v>
      </c>
      <c r="C28" s="23"/>
      <c r="D28" s="23"/>
    </row>
    <row r="29" spans="2:4" x14ac:dyDescent="0.25">
      <c r="B29" s="23">
        <v>11.5</v>
      </c>
      <c r="C29" s="23"/>
      <c r="D29" s="23"/>
    </row>
    <row r="30" spans="2:4" x14ac:dyDescent="0.25">
      <c r="B30" s="23">
        <v>12.1</v>
      </c>
      <c r="C30" s="23"/>
      <c r="D30" s="23"/>
    </row>
    <row r="31" spans="2:4" x14ac:dyDescent="0.25">
      <c r="B31" s="23">
        <v>12</v>
      </c>
      <c r="C31" s="23"/>
      <c r="D31" s="23"/>
    </row>
    <row r="32" spans="2:4" x14ac:dyDescent="0.25">
      <c r="B32" s="23">
        <v>13.4</v>
      </c>
      <c r="C32" s="23"/>
      <c r="D32" s="23"/>
    </row>
    <row r="33" spans="1:4" x14ac:dyDescent="0.25">
      <c r="B33" s="23">
        <v>12.3</v>
      </c>
      <c r="C33" s="23"/>
      <c r="D33" s="23"/>
    </row>
    <row r="34" spans="1:4" x14ac:dyDescent="0.25">
      <c r="B34" s="23">
        <v>10.9</v>
      </c>
      <c r="C34" s="23"/>
      <c r="D34" s="23"/>
    </row>
    <row r="35" spans="1:4" x14ac:dyDescent="0.25">
      <c r="B35" s="23">
        <v>9.9</v>
      </c>
      <c r="C35" s="23"/>
      <c r="D35" s="23"/>
    </row>
    <row r="36" spans="1:4" x14ac:dyDescent="0.25">
      <c r="B36" s="23">
        <v>8.8000000000000007</v>
      </c>
      <c r="C36" s="23"/>
      <c r="D36" s="23"/>
    </row>
    <row r="37" spans="1:4" x14ac:dyDescent="0.25">
      <c r="B37" s="23"/>
      <c r="C37" s="23"/>
      <c r="D37" s="23"/>
    </row>
    <row r="38" spans="1:4" x14ac:dyDescent="0.25">
      <c r="A38" s="16" t="s">
        <v>0</v>
      </c>
      <c r="B38" s="24">
        <v>14.74</v>
      </c>
      <c r="C38" s="24">
        <v>18.22</v>
      </c>
      <c r="D38" s="24">
        <v>2.6389999999999998</v>
      </c>
    </row>
    <row r="39" spans="1:4" x14ac:dyDescent="0.25">
      <c r="A39" s="16" t="s">
        <v>1</v>
      </c>
      <c r="B39" s="24">
        <v>4.6529999999999996</v>
      </c>
      <c r="C39" s="24">
        <v>7.5019999999999998</v>
      </c>
      <c r="D39" s="24">
        <v>0.95950000000000002</v>
      </c>
    </row>
    <row r="41" spans="1:4" x14ac:dyDescent="0.25">
      <c r="A41" t="s">
        <v>53</v>
      </c>
    </row>
    <row r="42" spans="1:4" x14ac:dyDescent="0.25">
      <c r="A42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F9D4-9D3D-44E7-B642-9D32E6785D2E}">
  <dimension ref="A1:D42"/>
  <sheetViews>
    <sheetView zoomScale="90" zoomScaleNormal="90" workbookViewId="0"/>
  </sheetViews>
  <sheetFormatPr defaultRowHeight="15" x14ac:dyDescent="0.25"/>
  <cols>
    <col min="1" max="1" width="13.140625" customWidth="1"/>
    <col min="2" max="2" width="13.85546875" customWidth="1"/>
  </cols>
  <sheetData>
    <row r="1" spans="1:4" x14ac:dyDescent="0.25">
      <c r="A1" s="1" t="s">
        <v>54</v>
      </c>
    </row>
    <row r="3" spans="1:4" x14ac:dyDescent="0.25">
      <c r="B3" t="s">
        <v>55</v>
      </c>
    </row>
    <row r="4" spans="1:4" x14ac:dyDescent="0.25">
      <c r="B4" s="14" t="s">
        <v>2</v>
      </c>
      <c r="C4" s="14" t="s">
        <v>3</v>
      </c>
      <c r="D4" s="14" t="s">
        <v>4</v>
      </c>
    </row>
    <row r="5" spans="1:4" x14ac:dyDescent="0.25">
      <c r="B5" s="2">
        <v>32.78</v>
      </c>
      <c r="C5" s="2">
        <v>8.0399999999999991</v>
      </c>
      <c r="D5" s="2">
        <v>10.4</v>
      </c>
    </row>
    <row r="6" spans="1:4" x14ac:dyDescent="0.25">
      <c r="B6" s="2">
        <v>78.22</v>
      </c>
      <c r="C6" s="2">
        <v>11.3</v>
      </c>
      <c r="D6" s="2">
        <v>10.9</v>
      </c>
    </row>
    <row r="7" spans="1:4" x14ac:dyDescent="0.25">
      <c r="B7" s="2">
        <v>36.89</v>
      </c>
      <c r="C7" s="2">
        <v>95.56</v>
      </c>
      <c r="D7" s="2">
        <v>10.8</v>
      </c>
    </row>
    <row r="8" spans="1:4" x14ac:dyDescent="0.25">
      <c r="B8" s="2">
        <v>29.33</v>
      </c>
      <c r="C8" s="2">
        <v>128.88999999999999</v>
      </c>
      <c r="D8" s="2">
        <v>20.3</v>
      </c>
    </row>
    <row r="9" spans="1:4" x14ac:dyDescent="0.25">
      <c r="B9" s="2">
        <v>69.33</v>
      </c>
      <c r="C9" s="2">
        <v>20.89</v>
      </c>
      <c r="D9" s="2">
        <v>13.9</v>
      </c>
    </row>
    <row r="10" spans="1:4" x14ac:dyDescent="0.25">
      <c r="B10" s="2">
        <v>178.22</v>
      </c>
      <c r="C10" s="2">
        <v>5.98</v>
      </c>
      <c r="D10" s="2">
        <v>13</v>
      </c>
    </row>
    <row r="11" spans="1:4" x14ac:dyDescent="0.25">
      <c r="B11" s="2">
        <v>27.11</v>
      </c>
      <c r="C11" s="2">
        <v>35.9</v>
      </c>
      <c r="D11" s="2">
        <v>14.8</v>
      </c>
    </row>
    <row r="12" spans="1:4" x14ac:dyDescent="0.25">
      <c r="B12" s="2">
        <v>63.56</v>
      </c>
      <c r="C12" s="2">
        <v>63.2</v>
      </c>
      <c r="D12" s="2">
        <v>12.5</v>
      </c>
    </row>
    <row r="13" spans="1:4" x14ac:dyDescent="0.25">
      <c r="B13" s="2">
        <v>27.56</v>
      </c>
      <c r="C13" s="2">
        <v>43.5</v>
      </c>
      <c r="D13" s="2">
        <v>13.8</v>
      </c>
    </row>
    <row r="14" spans="1:4" x14ac:dyDescent="0.25">
      <c r="B14" s="2">
        <v>29.78</v>
      </c>
      <c r="C14" s="2">
        <v>38.1</v>
      </c>
      <c r="D14" s="2">
        <v>30.1</v>
      </c>
    </row>
    <row r="15" spans="1:4" x14ac:dyDescent="0.25">
      <c r="B15" s="2">
        <v>45.6</v>
      </c>
      <c r="C15" s="2"/>
      <c r="D15" s="2">
        <v>14.8</v>
      </c>
    </row>
    <row r="16" spans="1:4" x14ac:dyDescent="0.25">
      <c r="B16" s="2">
        <v>24.9</v>
      </c>
      <c r="C16" s="2"/>
      <c r="D16" s="2">
        <v>20.6</v>
      </c>
    </row>
    <row r="17" spans="2:4" x14ac:dyDescent="0.25">
      <c r="B17" s="2">
        <v>18.5</v>
      </c>
      <c r="C17" s="2"/>
      <c r="D17" s="2">
        <v>13.1</v>
      </c>
    </row>
    <row r="18" spans="2:4" x14ac:dyDescent="0.25">
      <c r="B18" s="2">
        <v>48.2</v>
      </c>
      <c r="C18" s="2"/>
      <c r="D18" s="2">
        <v>20.100000000000001</v>
      </c>
    </row>
    <row r="19" spans="2:4" x14ac:dyDescent="0.25">
      <c r="B19" s="2">
        <v>23.81</v>
      </c>
      <c r="C19" s="2"/>
      <c r="D19" s="2">
        <v>20.8</v>
      </c>
    </row>
    <row r="20" spans="2:4" x14ac:dyDescent="0.25">
      <c r="B20" s="2">
        <v>38.1</v>
      </c>
      <c r="C20" s="2"/>
      <c r="D20" s="2">
        <v>20.100000000000001</v>
      </c>
    </row>
    <row r="21" spans="2:4" x14ac:dyDescent="0.25">
      <c r="B21" s="2">
        <v>35.799999999999997</v>
      </c>
      <c r="C21" s="2"/>
      <c r="D21" s="2">
        <v>20.6</v>
      </c>
    </row>
    <row r="22" spans="2:4" x14ac:dyDescent="0.25">
      <c r="B22" s="2">
        <v>6.29</v>
      </c>
      <c r="C22" s="2"/>
      <c r="D22" s="2">
        <v>10.6</v>
      </c>
    </row>
    <row r="23" spans="2:4" x14ac:dyDescent="0.25">
      <c r="B23" s="2">
        <v>14.6</v>
      </c>
      <c r="C23" s="2"/>
      <c r="D23" s="2">
        <v>20</v>
      </c>
    </row>
    <row r="24" spans="2:4" x14ac:dyDescent="0.25">
      <c r="B24" s="2">
        <v>79.5</v>
      </c>
      <c r="C24" s="2"/>
      <c r="D24" s="2">
        <v>20.8</v>
      </c>
    </row>
    <row r="25" spans="2:4" x14ac:dyDescent="0.25">
      <c r="B25" s="2">
        <v>61</v>
      </c>
      <c r="C25" s="2"/>
      <c r="D25" s="2">
        <v>10.8</v>
      </c>
    </row>
    <row r="26" spans="2:4" x14ac:dyDescent="0.25">
      <c r="B26" s="2">
        <v>46.1</v>
      </c>
      <c r="C26" s="2"/>
      <c r="D26" s="2">
        <v>10.4</v>
      </c>
    </row>
    <row r="27" spans="2:4" x14ac:dyDescent="0.25">
      <c r="B27" s="2">
        <v>48.6</v>
      </c>
      <c r="C27" s="2"/>
      <c r="D27" s="2">
        <v>20.399999999999999</v>
      </c>
    </row>
    <row r="28" spans="2:4" x14ac:dyDescent="0.25">
      <c r="B28" s="2">
        <v>27.5</v>
      </c>
      <c r="C28" s="2"/>
      <c r="D28" s="2"/>
    </row>
    <row r="29" spans="2:4" x14ac:dyDescent="0.25">
      <c r="B29" s="2">
        <v>62.9</v>
      </c>
      <c r="C29" s="2"/>
      <c r="D29" s="2"/>
    </row>
    <row r="30" spans="2:4" x14ac:dyDescent="0.25">
      <c r="B30" s="2">
        <v>58.4</v>
      </c>
      <c r="C30" s="2"/>
      <c r="D30" s="2"/>
    </row>
    <row r="31" spans="2:4" x14ac:dyDescent="0.25">
      <c r="B31" s="2">
        <v>48.6</v>
      </c>
      <c r="C31" s="2"/>
      <c r="D31" s="2"/>
    </row>
    <row r="32" spans="2:4" x14ac:dyDescent="0.25">
      <c r="B32" s="2">
        <v>71.599999999999994</v>
      </c>
      <c r="C32" s="2"/>
      <c r="D32" s="2"/>
    </row>
    <row r="33" spans="1:4" x14ac:dyDescent="0.25">
      <c r="B33" s="2">
        <v>47.6</v>
      </c>
      <c r="C33" s="2"/>
      <c r="D33" s="2"/>
    </row>
    <row r="34" spans="1:4" x14ac:dyDescent="0.25">
      <c r="B34" s="2">
        <v>73.8</v>
      </c>
      <c r="C34" s="2"/>
      <c r="D34" s="2"/>
    </row>
    <row r="35" spans="1:4" x14ac:dyDescent="0.25">
      <c r="B35" s="2">
        <v>52.8</v>
      </c>
      <c r="C35" s="2"/>
      <c r="D35" s="2"/>
    </row>
    <row r="36" spans="1:4" x14ac:dyDescent="0.25">
      <c r="B36" s="2">
        <v>82.4</v>
      </c>
      <c r="C36" s="2"/>
      <c r="D36" s="2"/>
    </row>
    <row r="37" spans="1:4" x14ac:dyDescent="0.25">
      <c r="B37" s="15"/>
      <c r="C37" s="15"/>
    </row>
    <row r="38" spans="1:4" x14ac:dyDescent="0.25">
      <c r="A38" s="16" t="s">
        <v>0</v>
      </c>
      <c r="B38" s="25">
        <v>49.67</v>
      </c>
      <c r="C38" s="25">
        <v>45.14</v>
      </c>
      <c r="D38" s="25">
        <v>16.239999999999998</v>
      </c>
    </row>
    <row r="39" spans="1:4" x14ac:dyDescent="0.25">
      <c r="A39" s="16" t="s">
        <v>1</v>
      </c>
      <c r="B39" s="25">
        <v>31.01</v>
      </c>
      <c r="C39" s="25">
        <v>40.36</v>
      </c>
      <c r="D39" s="25">
        <v>5.1660000000000004</v>
      </c>
    </row>
    <row r="41" spans="1:4" x14ac:dyDescent="0.25">
      <c r="A41" t="s">
        <v>56</v>
      </c>
    </row>
    <row r="42" spans="1:4" x14ac:dyDescent="0.25">
      <c r="A42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1614-A563-42D4-B50E-973FFD6C19DF}">
  <dimension ref="A1:D45"/>
  <sheetViews>
    <sheetView zoomScale="90" zoomScaleNormal="90" workbookViewId="0"/>
  </sheetViews>
  <sheetFormatPr defaultRowHeight="15" x14ac:dyDescent="0.25"/>
  <cols>
    <col min="1" max="1" width="13.140625" customWidth="1"/>
    <col min="2" max="2" width="15.140625" customWidth="1"/>
  </cols>
  <sheetData>
    <row r="1" spans="1:4" x14ac:dyDescent="0.25">
      <c r="A1" s="1" t="s">
        <v>58</v>
      </c>
    </row>
    <row r="3" spans="1:4" x14ac:dyDescent="0.25">
      <c r="B3" t="s">
        <v>59</v>
      </c>
    </row>
    <row r="4" spans="1:4" x14ac:dyDescent="0.25">
      <c r="B4" s="14" t="s">
        <v>2</v>
      </c>
      <c r="C4" s="14" t="s">
        <v>3</v>
      </c>
      <c r="D4" s="14" t="s">
        <v>4</v>
      </c>
    </row>
    <row r="5" spans="1:4" x14ac:dyDescent="0.25">
      <c r="B5" s="2">
        <v>861.43</v>
      </c>
      <c r="C5" s="2">
        <v>666.67</v>
      </c>
      <c r="D5" s="2">
        <v>104</v>
      </c>
    </row>
    <row r="6" spans="1:4" x14ac:dyDescent="0.25">
      <c r="B6" s="2">
        <v>945.71</v>
      </c>
      <c r="C6" s="2">
        <v>291.60000000000002</v>
      </c>
      <c r="D6" s="2">
        <v>109</v>
      </c>
    </row>
    <row r="7" spans="1:4" x14ac:dyDescent="0.25">
      <c r="B7" s="2">
        <v>562.66</v>
      </c>
      <c r="C7" s="2">
        <v>1509.33</v>
      </c>
      <c r="D7" s="2">
        <v>108</v>
      </c>
    </row>
    <row r="8" spans="1:4" x14ac:dyDescent="0.25">
      <c r="B8" s="2">
        <v>426</v>
      </c>
      <c r="C8" s="2">
        <v>908.67</v>
      </c>
      <c r="D8" s="2">
        <v>203</v>
      </c>
    </row>
    <row r="9" spans="1:4" x14ac:dyDescent="0.25">
      <c r="B9" s="2">
        <v>30.67</v>
      </c>
      <c r="C9" s="2">
        <v>513.33000000000004</v>
      </c>
      <c r="D9" s="2">
        <v>139</v>
      </c>
    </row>
    <row r="10" spans="1:4" x14ac:dyDescent="0.25">
      <c r="B10" s="2">
        <v>100</v>
      </c>
      <c r="C10" s="2">
        <v>72.67</v>
      </c>
      <c r="D10" s="2">
        <v>130</v>
      </c>
    </row>
    <row r="11" spans="1:4" x14ac:dyDescent="0.25">
      <c r="B11" s="2">
        <v>201</v>
      </c>
      <c r="C11" s="2">
        <v>75.400000000000006</v>
      </c>
      <c r="D11" s="2">
        <v>148</v>
      </c>
    </row>
    <row r="12" spans="1:4" x14ac:dyDescent="0.25">
      <c r="B12" s="2">
        <v>1241.43</v>
      </c>
      <c r="C12" s="2">
        <v>263.10000000000002</v>
      </c>
      <c r="D12" s="2">
        <v>125</v>
      </c>
    </row>
    <row r="13" spans="1:4" x14ac:dyDescent="0.25">
      <c r="B13" s="2">
        <v>496.67</v>
      </c>
      <c r="C13" s="2">
        <v>34.200000000000003</v>
      </c>
      <c r="D13" s="2">
        <v>138</v>
      </c>
    </row>
    <row r="14" spans="1:4" x14ac:dyDescent="0.25">
      <c r="B14" s="2">
        <v>368.67</v>
      </c>
      <c r="C14" s="2">
        <v>249.8</v>
      </c>
      <c r="D14" s="2">
        <v>301</v>
      </c>
    </row>
    <row r="15" spans="1:4" x14ac:dyDescent="0.25">
      <c r="B15" s="2">
        <v>283.33</v>
      </c>
      <c r="C15" s="2"/>
      <c r="D15" s="2">
        <v>148</v>
      </c>
    </row>
    <row r="16" spans="1:4" x14ac:dyDescent="0.25">
      <c r="B16" s="2">
        <v>26</v>
      </c>
      <c r="C16" s="2"/>
      <c r="D16" s="2">
        <v>206</v>
      </c>
    </row>
    <row r="17" spans="2:4" x14ac:dyDescent="0.25">
      <c r="B17" s="2">
        <v>250</v>
      </c>
      <c r="C17" s="2"/>
      <c r="D17" s="2">
        <v>131</v>
      </c>
    </row>
    <row r="18" spans="2:4" x14ac:dyDescent="0.25">
      <c r="B18" s="2">
        <v>180</v>
      </c>
      <c r="C18" s="2"/>
      <c r="D18" s="2">
        <v>201</v>
      </c>
    </row>
    <row r="19" spans="2:4" x14ac:dyDescent="0.25">
      <c r="B19" s="2">
        <v>585.71</v>
      </c>
      <c r="C19" s="2"/>
      <c r="D19" s="2">
        <v>208</v>
      </c>
    </row>
    <row r="20" spans="2:4" x14ac:dyDescent="0.25">
      <c r="B20" s="2">
        <v>100</v>
      </c>
      <c r="C20" s="2"/>
      <c r="D20" s="2">
        <v>201</v>
      </c>
    </row>
    <row r="21" spans="2:4" x14ac:dyDescent="0.25">
      <c r="B21" s="2">
        <v>271.33</v>
      </c>
      <c r="C21" s="2"/>
      <c r="D21" s="2">
        <v>206</v>
      </c>
    </row>
    <row r="22" spans="2:4" x14ac:dyDescent="0.25">
      <c r="B22" s="2">
        <v>52.86</v>
      </c>
      <c r="C22" s="2"/>
      <c r="D22" s="2">
        <v>106</v>
      </c>
    </row>
    <row r="23" spans="2:4" x14ac:dyDescent="0.25">
      <c r="B23" s="2">
        <v>186.4</v>
      </c>
      <c r="C23" s="2"/>
      <c r="D23" s="2">
        <v>200</v>
      </c>
    </row>
    <row r="24" spans="2:4" x14ac:dyDescent="0.25">
      <c r="B24" s="2">
        <v>262.10000000000002</v>
      </c>
      <c r="C24" s="2"/>
      <c r="D24" s="2">
        <v>208</v>
      </c>
    </row>
    <row r="25" spans="2:4" x14ac:dyDescent="0.25">
      <c r="B25" s="2">
        <v>52.9</v>
      </c>
      <c r="C25" s="2"/>
      <c r="D25" s="2">
        <v>108</v>
      </c>
    </row>
    <row r="26" spans="2:4" x14ac:dyDescent="0.25">
      <c r="B26" s="2">
        <v>51.2</v>
      </c>
      <c r="C26" s="2"/>
      <c r="D26" s="2">
        <v>104</v>
      </c>
    </row>
    <row r="27" spans="2:4" x14ac:dyDescent="0.25">
      <c r="B27" s="2">
        <v>242.7</v>
      </c>
      <c r="C27" s="2"/>
      <c r="D27" s="2">
        <v>204</v>
      </c>
    </row>
    <row r="28" spans="2:4" x14ac:dyDescent="0.25">
      <c r="B28" s="2">
        <v>268.7</v>
      </c>
      <c r="C28" s="2"/>
      <c r="D28" s="2"/>
    </row>
    <row r="29" spans="2:4" x14ac:dyDescent="0.25">
      <c r="B29" s="2">
        <v>168.2</v>
      </c>
      <c r="C29" s="2"/>
      <c r="D29" s="2"/>
    </row>
    <row r="30" spans="2:4" x14ac:dyDescent="0.25">
      <c r="B30" s="2">
        <v>237.4</v>
      </c>
      <c r="C30" s="2"/>
      <c r="D30" s="2"/>
    </row>
    <row r="31" spans="2:4" x14ac:dyDescent="0.25">
      <c r="B31" s="2">
        <v>146.80000000000001</v>
      </c>
      <c r="C31" s="2"/>
      <c r="D31" s="2"/>
    </row>
    <row r="32" spans="2:4" x14ac:dyDescent="0.25">
      <c r="B32" s="2">
        <v>362.7</v>
      </c>
      <c r="C32" s="2"/>
      <c r="D32" s="2"/>
    </row>
    <row r="33" spans="1:4" x14ac:dyDescent="0.25">
      <c r="B33" s="2">
        <v>215.4</v>
      </c>
      <c r="C33" s="2"/>
      <c r="D33" s="2"/>
    </row>
    <row r="34" spans="1:4" x14ac:dyDescent="0.25">
      <c r="B34" s="2">
        <v>352.7</v>
      </c>
      <c r="C34" s="2"/>
      <c r="D34" s="2"/>
    </row>
    <row r="35" spans="1:4" x14ac:dyDescent="0.25">
      <c r="B35" s="2">
        <v>138.6</v>
      </c>
      <c r="C35" s="2"/>
      <c r="D35" s="2"/>
    </row>
    <row r="36" spans="1:4" x14ac:dyDescent="0.25">
      <c r="B36" s="2">
        <v>16.7</v>
      </c>
      <c r="C36" s="2"/>
      <c r="D36" s="2"/>
    </row>
    <row r="37" spans="1:4" x14ac:dyDescent="0.25">
      <c r="B37" s="15"/>
      <c r="C37" s="15"/>
    </row>
    <row r="38" spans="1:4" x14ac:dyDescent="0.25">
      <c r="A38" s="16" t="s">
        <v>0</v>
      </c>
      <c r="B38" s="25">
        <v>302.7</v>
      </c>
      <c r="C38" s="25">
        <v>458.5</v>
      </c>
      <c r="D38" s="25">
        <v>162.4</v>
      </c>
    </row>
    <row r="39" spans="1:4" x14ac:dyDescent="0.25">
      <c r="A39" s="16" t="s">
        <v>1</v>
      </c>
      <c r="B39" s="25">
        <v>281.2</v>
      </c>
      <c r="C39" s="25">
        <v>464.1</v>
      </c>
      <c r="D39" s="25">
        <v>51.66</v>
      </c>
    </row>
    <row r="41" spans="1:4" x14ac:dyDescent="0.25">
      <c r="A41" t="s">
        <v>60</v>
      </c>
    </row>
    <row r="42" spans="1:4" x14ac:dyDescent="0.25">
      <c r="A42" t="s">
        <v>61</v>
      </c>
    </row>
    <row r="45" spans="1:4" x14ac:dyDescent="0.25">
      <c r="B45" s="5"/>
      <c r="C45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084A6-6744-4D3D-82E4-78F09204214C}">
  <dimension ref="A1:C40"/>
  <sheetViews>
    <sheetView zoomScale="90" zoomScaleNormal="90" workbookViewId="0"/>
  </sheetViews>
  <sheetFormatPr defaultRowHeight="15" x14ac:dyDescent="0.25"/>
  <cols>
    <col min="1" max="1" width="13.140625" customWidth="1"/>
    <col min="2" max="2" width="35" bestFit="1" customWidth="1"/>
    <col min="3" max="3" width="28.7109375" bestFit="1" customWidth="1"/>
  </cols>
  <sheetData>
    <row r="1" spans="1:3" x14ac:dyDescent="0.25">
      <c r="A1" s="1" t="s">
        <v>66</v>
      </c>
    </row>
    <row r="3" spans="1:3" x14ac:dyDescent="0.25">
      <c r="B3" s="14" t="s">
        <v>65</v>
      </c>
      <c r="C3" s="14" t="s">
        <v>64</v>
      </c>
    </row>
    <row r="4" spans="1:3" x14ac:dyDescent="0.25">
      <c r="B4" s="2">
        <v>6.9</v>
      </c>
      <c r="C4" s="2">
        <v>18.37</v>
      </c>
    </row>
    <row r="5" spans="1:3" x14ac:dyDescent="0.25">
      <c r="B5" s="2">
        <v>1.4</v>
      </c>
      <c r="C5" s="2">
        <v>15.3</v>
      </c>
    </row>
    <row r="6" spans="1:3" x14ac:dyDescent="0.25">
      <c r="B6" s="2">
        <v>3.8</v>
      </c>
      <c r="C6" s="2">
        <v>10.9</v>
      </c>
    </row>
    <row r="7" spans="1:3" x14ac:dyDescent="0.25">
      <c r="B7" s="2">
        <v>1.7</v>
      </c>
      <c r="C7" s="2">
        <v>10.4</v>
      </c>
    </row>
    <row r="8" spans="1:3" x14ac:dyDescent="0.25">
      <c r="B8" s="2">
        <v>9</v>
      </c>
      <c r="C8" s="2">
        <v>22</v>
      </c>
    </row>
    <row r="9" spans="1:3" x14ac:dyDescent="0.25">
      <c r="B9" s="2">
        <v>3</v>
      </c>
      <c r="C9" s="2">
        <v>16.55</v>
      </c>
    </row>
    <row r="10" spans="1:3" x14ac:dyDescent="0.25">
      <c r="B10" s="2">
        <v>5</v>
      </c>
      <c r="C10" s="2">
        <v>21</v>
      </c>
    </row>
    <row r="11" spans="1:3" x14ac:dyDescent="0.25">
      <c r="B11" s="2">
        <v>2</v>
      </c>
      <c r="C11" s="2">
        <v>27.59</v>
      </c>
    </row>
    <row r="12" spans="1:3" x14ac:dyDescent="0.25">
      <c r="B12" s="2">
        <v>3.3</v>
      </c>
      <c r="C12" s="2">
        <v>10.67</v>
      </c>
    </row>
    <row r="13" spans="1:3" x14ac:dyDescent="0.25">
      <c r="B13" s="2">
        <v>5.9</v>
      </c>
      <c r="C13" s="2">
        <v>12.83</v>
      </c>
    </row>
    <row r="14" spans="1:3" x14ac:dyDescent="0.25">
      <c r="B14" s="2">
        <v>1.1000000000000001</v>
      </c>
      <c r="C14" s="2">
        <v>16.8</v>
      </c>
    </row>
    <row r="15" spans="1:3" x14ac:dyDescent="0.25">
      <c r="B15" s="2">
        <v>1.8</v>
      </c>
      <c r="C15" s="2">
        <v>21.5</v>
      </c>
    </row>
    <row r="16" spans="1:3" x14ac:dyDescent="0.25">
      <c r="B16" s="2">
        <v>2</v>
      </c>
      <c r="C16" s="2">
        <v>13.48</v>
      </c>
    </row>
    <row r="17" spans="2:3" x14ac:dyDescent="0.25">
      <c r="B17" s="2">
        <v>1.7</v>
      </c>
      <c r="C17" s="2">
        <v>18.63</v>
      </c>
    </row>
    <row r="18" spans="2:3" x14ac:dyDescent="0.25">
      <c r="B18" s="2">
        <v>1.8</v>
      </c>
      <c r="C18" s="2">
        <v>13.06</v>
      </c>
    </row>
    <row r="19" spans="2:3" x14ac:dyDescent="0.25">
      <c r="B19" s="2">
        <v>0</v>
      </c>
      <c r="C19" s="2">
        <v>21.26</v>
      </c>
    </row>
    <row r="20" spans="2:3" x14ac:dyDescent="0.25">
      <c r="B20" s="2">
        <v>0</v>
      </c>
      <c r="C20" s="2">
        <v>12.74</v>
      </c>
    </row>
    <row r="21" spans="2:3" x14ac:dyDescent="0.25">
      <c r="B21" s="2">
        <v>3.8</v>
      </c>
      <c r="C21" s="2">
        <v>10.6</v>
      </c>
    </row>
    <row r="22" spans="2:3" x14ac:dyDescent="0.25">
      <c r="B22" s="2">
        <v>6.8</v>
      </c>
      <c r="C22" s="2">
        <v>18.29</v>
      </c>
    </row>
    <row r="23" spans="2:3" x14ac:dyDescent="0.25">
      <c r="B23" s="2">
        <v>2.7</v>
      </c>
      <c r="C23" s="2">
        <v>19.21</v>
      </c>
    </row>
    <row r="24" spans="2:3" x14ac:dyDescent="0.25">
      <c r="B24" s="2">
        <v>1.4</v>
      </c>
      <c r="C24" s="2">
        <v>10.65</v>
      </c>
    </row>
    <row r="25" spans="2:3" x14ac:dyDescent="0.25">
      <c r="B25" s="2">
        <v>5.0999999999999996</v>
      </c>
      <c r="C25" s="2">
        <v>23.93</v>
      </c>
    </row>
    <row r="26" spans="2:3" x14ac:dyDescent="0.25">
      <c r="B26" s="2">
        <v>5.2</v>
      </c>
      <c r="C26" s="2">
        <v>13.07</v>
      </c>
    </row>
    <row r="27" spans="2:3" x14ac:dyDescent="0.25">
      <c r="B27" s="2">
        <v>2</v>
      </c>
      <c r="C27" s="2">
        <v>9.6999999999999993</v>
      </c>
    </row>
    <row r="28" spans="2:3" x14ac:dyDescent="0.25">
      <c r="B28" s="2">
        <v>2.5</v>
      </c>
      <c r="C28" s="2">
        <v>9.8000000000000007</v>
      </c>
    </row>
    <row r="29" spans="2:3" x14ac:dyDescent="0.25">
      <c r="B29" s="2">
        <v>2</v>
      </c>
      <c r="C29" s="2">
        <v>16.8</v>
      </c>
    </row>
    <row r="30" spans="2:3" x14ac:dyDescent="0.25">
      <c r="B30" s="2">
        <v>0</v>
      </c>
      <c r="C30" s="2">
        <v>17</v>
      </c>
    </row>
    <row r="31" spans="2:3" x14ac:dyDescent="0.25">
      <c r="B31" s="2">
        <v>0</v>
      </c>
      <c r="C31" s="2">
        <v>16</v>
      </c>
    </row>
    <row r="32" spans="2:3" x14ac:dyDescent="0.25">
      <c r="B32" s="2">
        <v>1.7</v>
      </c>
      <c r="C32" s="2">
        <v>9.1</v>
      </c>
    </row>
    <row r="33" spans="1:3" x14ac:dyDescent="0.25">
      <c r="B33" s="2">
        <v>0</v>
      </c>
      <c r="C33" s="2">
        <v>28.8</v>
      </c>
    </row>
    <row r="34" spans="1:3" x14ac:dyDescent="0.25">
      <c r="B34" s="2">
        <v>2</v>
      </c>
      <c r="C34" s="2">
        <v>24.8</v>
      </c>
    </row>
    <row r="35" spans="1:3" x14ac:dyDescent="0.25">
      <c r="B35" s="17"/>
      <c r="C35" s="17"/>
    </row>
    <row r="36" spans="1:3" x14ac:dyDescent="0.25">
      <c r="A36" s="16" t="s">
        <v>0</v>
      </c>
      <c r="B36" s="15"/>
      <c r="C36" s="25">
        <v>16.48</v>
      </c>
    </row>
    <row r="37" spans="1:3" x14ac:dyDescent="0.25">
      <c r="A37" s="16" t="s">
        <v>1</v>
      </c>
      <c r="B37" s="17"/>
      <c r="C37" s="25">
        <v>5.4619999999999997</v>
      </c>
    </row>
    <row r="39" spans="1:3" x14ac:dyDescent="0.25">
      <c r="A39" t="s">
        <v>62</v>
      </c>
    </row>
    <row r="40" spans="1:3" x14ac:dyDescent="0.25">
      <c r="A40" t="s">
        <v>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A996A-E89E-44EE-8357-114DF134F99C}">
  <dimension ref="A1:T113"/>
  <sheetViews>
    <sheetView workbookViewId="0">
      <selection activeCell="K28" sqref="K28"/>
    </sheetView>
  </sheetViews>
  <sheetFormatPr defaultRowHeight="15" x14ac:dyDescent="0.25"/>
  <cols>
    <col min="2" max="2" width="10.42578125" customWidth="1"/>
    <col min="4" max="4" width="15.7109375" bestFit="1" customWidth="1"/>
    <col min="5" max="5" width="15" bestFit="1" customWidth="1"/>
    <col min="9" max="9" width="15.7109375" bestFit="1" customWidth="1"/>
    <col min="10" max="10" width="15" bestFit="1" customWidth="1"/>
    <col min="14" max="14" width="15.7109375" bestFit="1" customWidth="1"/>
    <col min="15" max="15" width="15" bestFit="1" customWidth="1"/>
    <col min="19" max="19" width="15.7109375" bestFit="1" customWidth="1"/>
    <col min="20" max="20" width="15" bestFit="1" customWidth="1"/>
  </cols>
  <sheetData>
    <row r="1" spans="1:20" x14ac:dyDescent="0.25">
      <c r="A1" s="1" t="s">
        <v>438</v>
      </c>
      <c r="B1" s="1"/>
    </row>
    <row r="3" spans="1:20" x14ac:dyDescent="0.25">
      <c r="B3" s="6" t="s">
        <v>457</v>
      </c>
      <c r="C3" s="3"/>
      <c r="G3" s="6" t="s">
        <v>455</v>
      </c>
      <c r="H3" s="3"/>
      <c r="L3" s="6" t="s">
        <v>458</v>
      </c>
      <c r="M3" s="3"/>
      <c r="Q3" s="6" t="s">
        <v>454</v>
      </c>
      <c r="R3" s="3"/>
    </row>
    <row r="4" spans="1:20" ht="16.5" x14ac:dyDescent="0.25">
      <c r="B4" s="3" t="s">
        <v>439</v>
      </c>
      <c r="C4" s="3" t="s">
        <v>440</v>
      </c>
      <c r="D4" t="s">
        <v>441</v>
      </c>
      <c r="E4" t="s">
        <v>456</v>
      </c>
      <c r="G4" s="3" t="s">
        <v>439</v>
      </c>
      <c r="H4" s="3" t="s">
        <v>440</v>
      </c>
      <c r="I4" t="s">
        <v>441</v>
      </c>
      <c r="J4" t="s">
        <v>456</v>
      </c>
      <c r="L4" s="3" t="s">
        <v>439</v>
      </c>
      <c r="M4" s="3" t="s">
        <v>440</v>
      </c>
      <c r="N4" t="s">
        <v>441</v>
      </c>
      <c r="O4" t="s">
        <v>456</v>
      </c>
      <c r="Q4" s="3" t="s">
        <v>439</v>
      </c>
      <c r="R4" s="3" t="s">
        <v>440</v>
      </c>
      <c r="S4" t="s">
        <v>441</v>
      </c>
      <c r="T4" t="s">
        <v>456</v>
      </c>
    </row>
    <row r="5" spans="1:20" x14ac:dyDescent="0.25">
      <c r="B5" s="36" t="s">
        <v>449</v>
      </c>
      <c r="C5" s="34">
        <v>0</v>
      </c>
      <c r="D5" s="35">
        <v>16.8</v>
      </c>
      <c r="E5" s="35">
        <v>1.62</v>
      </c>
      <c r="F5" s="39"/>
      <c r="G5" s="33" t="s">
        <v>442</v>
      </c>
      <c r="H5" s="34">
        <v>0</v>
      </c>
      <c r="I5" s="40">
        <v>10.67</v>
      </c>
      <c r="J5" s="41">
        <v>9.0500000000000007</v>
      </c>
      <c r="K5" s="39"/>
      <c r="L5" s="36" t="s">
        <v>443</v>
      </c>
      <c r="M5" s="34">
        <v>0</v>
      </c>
      <c r="N5" s="35">
        <v>15.3</v>
      </c>
      <c r="O5" s="41">
        <v>3.4</v>
      </c>
      <c r="P5" s="39"/>
      <c r="Q5" s="36" t="s">
        <v>444</v>
      </c>
      <c r="R5" s="34">
        <v>0</v>
      </c>
      <c r="S5" s="35">
        <v>10.9</v>
      </c>
      <c r="T5" s="41">
        <v>6.39</v>
      </c>
    </row>
    <row r="6" spans="1:20" x14ac:dyDescent="0.25">
      <c r="B6" s="35"/>
      <c r="C6" s="34">
        <v>15</v>
      </c>
      <c r="D6" s="35">
        <v>13.2</v>
      </c>
      <c r="E6" s="35">
        <v>6.23</v>
      </c>
      <c r="F6" s="39"/>
      <c r="G6" s="39"/>
      <c r="H6" s="34">
        <v>11</v>
      </c>
      <c r="I6" s="40">
        <v>8.1999999999999993</v>
      </c>
      <c r="J6" s="41">
        <v>12.03</v>
      </c>
      <c r="K6" s="39"/>
      <c r="L6" s="35"/>
      <c r="M6" s="34">
        <v>6</v>
      </c>
      <c r="N6" s="35">
        <v>19.3</v>
      </c>
      <c r="O6" s="41">
        <v>5.99</v>
      </c>
      <c r="P6" s="39"/>
      <c r="Q6" s="35"/>
      <c r="R6" s="34">
        <v>10</v>
      </c>
      <c r="S6" s="35">
        <v>13.43</v>
      </c>
      <c r="T6" s="41">
        <v>25.04</v>
      </c>
    </row>
    <row r="7" spans="1:20" x14ac:dyDescent="0.25">
      <c r="B7" s="35"/>
      <c r="C7" s="34">
        <v>23</v>
      </c>
      <c r="D7" s="35">
        <v>10</v>
      </c>
      <c r="E7" s="35">
        <v>1.35</v>
      </c>
      <c r="F7" s="39"/>
      <c r="G7" s="39"/>
      <c r="H7" s="34">
        <v>20</v>
      </c>
      <c r="I7" s="40">
        <v>5.62</v>
      </c>
      <c r="J7" s="41">
        <v>17.02</v>
      </c>
      <c r="K7" s="39"/>
      <c r="L7" s="35"/>
      <c r="M7" s="34">
        <v>18</v>
      </c>
      <c r="N7" s="35">
        <v>22.92</v>
      </c>
      <c r="O7" s="41">
        <v>1.78</v>
      </c>
      <c r="P7" s="39"/>
      <c r="Q7" s="35"/>
      <c r="R7" s="34">
        <v>17</v>
      </c>
      <c r="S7" s="35">
        <v>15.5</v>
      </c>
      <c r="T7" s="41">
        <v>34.29</v>
      </c>
    </row>
    <row r="8" spans="1:20" x14ac:dyDescent="0.25">
      <c r="B8" s="35"/>
      <c r="C8" s="34">
        <v>36</v>
      </c>
      <c r="D8" s="35">
        <v>5.36</v>
      </c>
      <c r="E8" s="35">
        <v>1.44</v>
      </c>
      <c r="F8" s="39"/>
      <c r="G8" s="39"/>
      <c r="H8" s="34">
        <v>35</v>
      </c>
      <c r="I8" s="40">
        <v>4.92</v>
      </c>
      <c r="J8" s="41">
        <v>11.23</v>
      </c>
      <c r="K8" s="39"/>
      <c r="L8" s="39"/>
      <c r="M8" s="39"/>
      <c r="N8" s="39"/>
      <c r="O8" s="39"/>
      <c r="P8" s="39"/>
      <c r="Q8" s="35"/>
      <c r="R8" s="34">
        <v>35</v>
      </c>
      <c r="S8" s="35">
        <v>18.12</v>
      </c>
      <c r="T8" s="41">
        <v>7.32</v>
      </c>
    </row>
    <row r="9" spans="1:20" x14ac:dyDescent="0.25">
      <c r="B9" s="35"/>
      <c r="C9" s="34"/>
      <c r="D9" s="35"/>
      <c r="E9" s="35"/>
      <c r="F9" s="39"/>
      <c r="G9" s="39"/>
      <c r="H9" s="34">
        <v>55</v>
      </c>
      <c r="I9" s="40">
        <v>15</v>
      </c>
      <c r="J9" s="41">
        <v>13.76</v>
      </c>
      <c r="K9" s="39"/>
      <c r="L9" s="36" t="s">
        <v>445</v>
      </c>
      <c r="M9" s="34">
        <v>0</v>
      </c>
      <c r="N9" s="35">
        <v>10.4</v>
      </c>
      <c r="O9" s="41">
        <v>12.6</v>
      </c>
      <c r="P9" s="39"/>
      <c r="Q9" s="35"/>
      <c r="R9" s="34">
        <v>53</v>
      </c>
      <c r="S9" s="35">
        <v>15.21</v>
      </c>
      <c r="T9" s="41">
        <v>3.02</v>
      </c>
    </row>
    <row r="10" spans="1:20" x14ac:dyDescent="0.25">
      <c r="B10" s="36" t="s">
        <v>452</v>
      </c>
      <c r="C10" s="34">
        <v>0</v>
      </c>
      <c r="D10" s="35">
        <v>21.5</v>
      </c>
      <c r="E10" s="35">
        <v>12.16</v>
      </c>
      <c r="F10" s="39"/>
      <c r="G10" s="39"/>
      <c r="H10" s="34"/>
      <c r="I10" s="39"/>
      <c r="J10" s="39"/>
      <c r="K10" s="39"/>
      <c r="L10" s="35"/>
      <c r="M10" s="34">
        <v>11</v>
      </c>
      <c r="N10" s="35">
        <v>15.5</v>
      </c>
      <c r="O10" s="41">
        <v>7.93</v>
      </c>
      <c r="P10" s="39"/>
      <c r="Q10" s="39"/>
      <c r="R10" s="39"/>
      <c r="S10" s="39"/>
      <c r="T10" s="43"/>
    </row>
    <row r="11" spans="1:20" x14ac:dyDescent="0.25">
      <c r="B11" s="35"/>
      <c r="C11" s="34">
        <v>9</v>
      </c>
      <c r="D11" s="35">
        <v>17.57</v>
      </c>
      <c r="E11" s="35">
        <v>10.32</v>
      </c>
      <c r="F11" s="39"/>
      <c r="G11" s="33" t="s">
        <v>448</v>
      </c>
      <c r="H11" s="34">
        <v>0</v>
      </c>
      <c r="I11" s="42">
        <v>10.6</v>
      </c>
      <c r="J11" s="41">
        <v>1.43</v>
      </c>
      <c r="K11" s="39"/>
      <c r="L11" s="35"/>
      <c r="M11" s="34">
        <v>20</v>
      </c>
      <c r="N11" s="35">
        <v>19</v>
      </c>
      <c r="O11" s="41">
        <v>19.05</v>
      </c>
      <c r="P11" s="39"/>
      <c r="Q11" s="36" t="s">
        <v>446</v>
      </c>
      <c r="R11" s="34">
        <v>0</v>
      </c>
      <c r="S11" s="35">
        <v>21</v>
      </c>
      <c r="T11" s="41">
        <v>5.9</v>
      </c>
    </row>
    <row r="12" spans="1:20" x14ac:dyDescent="0.25">
      <c r="B12" s="35"/>
      <c r="C12" s="34">
        <v>18</v>
      </c>
      <c r="D12" s="35">
        <v>12.8</v>
      </c>
      <c r="E12" s="35">
        <v>7.71</v>
      </c>
      <c r="F12" s="39"/>
      <c r="G12" s="39"/>
      <c r="H12" s="34">
        <v>14</v>
      </c>
      <c r="I12" s="42">
        <v>8.5</v>
      </c>
      <c r="J12" s="41">
        <v>1.5</v>
      </c>
      <c r="K12" s="39"/>
      <c r="L12" s="39"/>
      <c r="M12" s="39"/>
      <c r="N12" s="39"/>
      <c r="O12" s="39"/>
      <c r="P12" s="39"/>
      <c r="Q12" s="35"/>
      <c r="R12" s="34">
        <v>11</v>
      </c>
      <c r="S12" s="35">
        <v>14.91</v>
      </c>
      <c r="T12" s="41">
        <v>11.14</v>
      </c>
    </row>
    <row r="13" spans="1:20" x14ac:dyDescent="0.25">
      <c r="B13" s="35"/>
      <c r="C13" s="34">
        <v>26</v>
      </c>
      <c r="D13" s="35">
        <v>7.02</v>
      </c>
      <c r="E13" s="35">
        <v>5.92</v>
      </c>
      <c r="F13" s="39"/>
      <c r="G13" s="39"/>
      <c r="H13" s="34">
        <v>27</v>
      </c>
      <c r="I13" s="42">
        <v>22.1</v>
      </c>
      <c r="J13" s="41">
        <v>2.08</v>
      </c>
      <c r="K13" s="39"/>
      <c r="L13" s="36" t="s">
        <v>447</v>
      </c>
      <c r="M13" s="34">
        <v>0</v>
      </c>
      <c r="N13" s="35">
        <v>27.59</v>
      </c>
      <c r="O13" s="41">
        <v>4.2</v>
      </c>
      <c r="P13" s="39"/>
      <c r="Q13" s="35"/>
      <c r="R13" s="34">
        <v>26</v>
      </c>
      <c r="S13" s="35">
        <v>11.4</v>
      </c>
      <c r="T13" s="41">
        <v>10.87</v>
      </c>
    </row>
    <row r="14" spans="1:20" x14ac:dyDescent="0.25">
      <c r="B14" s="35"/>
      <c r="C14" s="34">
        <v>33</v>
      </c>
      <c r="D14" s="35">
        <v>3.2</v>
      </c>
      <c r="E14" s="35">
        <v>1.38</v>
      </c>
      <c r="F14" s="39"/>
      <c r="G14" s="39"/>
      <c r="H14" s="39"/>
      <c r="I14" s="42"/>
      <c r="J14" s="39"/>
      <c r="K14" s="39"/>
      <c r="L14" s="35"/>
      <c r="M14" s="34">
        <v>12</v>
      </c>
      <c r="N14" s="35">
        <v>35</v>
      </c>
      <c r="O14" s="41">
        <v>10.55</v>
      </c>
      <c r="P14" s="39"/>
      <c r="Q14" s="35"/>
      <c r="R14" s="34">
        <v>40</v>
      </c>
      <c r="S14" s="35">
        <v>18.149999999999999</v>
      </c>
      <c r="T14" s="41">
        <v>2.8</v>
      </c>
    </row>
    <row r="15" spans="1:20" x14ac:dyDescent="0.25">
      <c r="B15" s="35"/>
      <c r="C15" s="34"/>
      <c r="D15" s="35"/>
      <c r="E15" s="35"/>
      <c r="F15" s="39"/>
      <c r="G15" s="33" t="s">
        <v>450</v>
      </c>
      <c r="H15" s="34">
        <v>0</v>
      </c>
      <c r="I15" s="35">
        <v>18.29</v>
      </c>
      <c r="J15" s="41">
        <v>6.23</v>
      </c>
      <c r="K15" s="39"/>
      <c r="L15" s="35"/>
      <c r="M15" s="34">
        <v>20</v>
      </c>
      <c r="N15" s="35">
        <v>38.6</v>
      </c>
      <c r="O15" s="41">
        <v>5.01</v>
      </c>
      <c r="P15" s="39"/>
      <c r="Q15" s="35"/>
      <c r="R15" s="34">
        <v>54</v>
      </c>
      <c r="S15" s="35">
        <v>21</v>
      </c>
      <c r="T15" s="41">
        <v>3.08</v>
      </c>
    </row>
    <row r="16" spans="1:20" x14ac:dyDescent="0.25">
      <c r="B16" s="36" t="s">
        <v>453</v>
      </c>
      <c r="C16" s="34">
        <v>0</v>
      </c>
      <c r="D16" s="35">
        <v>18.63</v>
      </c>
      <c r="E16" s="41">
        <v>3.44</v>
      </c>
      <c r="F16" s="39"/>
      <c r="G16" s="39"/>
      <c r="H16" s="34">
        <v>10</v>
      </c>
      <c r="I16" s="35">
        <v>9.48</v>
      </c>
      <c r="J16" s="41">
        <v>6.34</v>
      </c>
      <c r="K16" s="39"/>
      <c r="L16" s="35"/>
      <c r="M16" s="34">
        <v>28</v>
      </c>
      <c r="N16" s="35">
        <v>42.5</v>
      </c>
      <c r="O16" s="41">
        <v>3.78</v>
      </c>
      <c r="P16" s="39"/>
      <c r="Q16" s="39"/>
      <c r="R16" s="39"/>
      <c r="S16" s="39"/>
      <c r="T16" s="43"/>
    </row>
    <row r="17" spans="2:20" x14ac:dyDescent="0.25">
      <c r="B17" s="35"/>
      <c r="C17" s="34">
        <v>8</v>
      </c>
      <c r="D17" s="35">
        <v>13.9</v>
      </c>
      <c r="E17" s="41">
        <v>5.46</v>
      </c>
      <c r="F17" s="39"/>
      <c r="G17" s="39"/>
      <c r="H17" s="34">
        <v>22</v>
      </c>
      <c r="I17" s="35">
        <v>5.83</v>
      </c>
      <c r="J17" s="41">
        <v>8.66</v>
      </c>
      <c r="K17" s="39"/>
      <c r="L17" s="15"/>
      <c r="M17" s="34">
        <v>36</v>
      </c>
      <c r="N17" s="41">
        <v>50.1</v>
      </c>
      <c r="O17" s="41">
        <v>2.31</v>
      </c>
      <c r="P17" s="39"/>
      <c r="Q17" s="36" t="s">
        <v>451</v>
      </c>
      <c r="R17" s="34">
        <v>0</v>
      </c>
      <c r="S17" s="42">
        <v>12.3</v>
      </c>
      <c r="T17" s="43">
        <v>2.6</v>
      </c>
    </row>
    <row r="18" spans="2:20" x14ac:dyDescent="0.25">
      <c r="B18" s="35"/>
      <c r="C18" s="34">
        <v>27</v>
      </c>
      <c r="D18" s="35">
        <v>11.4</v>
      </c>
      <c r="E18" s="41">
        <v>5.77</v>
      </c>
      <c r="F18" s="39"/>
      <c r="G18" s="39"/>
      <c r="H18" s="34">
        <v>40</v>
      </c>
      <c r="I18" s="35">
        <v>30.1</v>
      </c>
      <c r="J18" s="41">
        <v>14.28</v>
      </c>
      <c r="K18" s="39"/>
      <c r="L18" s="39"/>
      <c r="M18" s="39"/>
      <c r="N18" s="39"/>
      <c r="O18" s="39"/>
      <c r="P18" s="39"/>
      <c r="Q18" s="39"/>
      <c r="R18" s="34">
        <v>15</v>
      </c>
      <c r="S18" s="42">
        <v>16.8</v>
      </c>
      <c r="T18" s="43">
        <v>6.7</v>
      </c>
    </row>
    <row r="19" spans="2:20" x14ac:dyDescent="0.25">
      <c r="B19" s="35"/>
      <c r="C19" s="34">
        <v>38</v>
      </c>
      <c r="D19" s="35">
        <v>8.5</v>
      </c>
      <c r="E19" s="41">
        <v>1.18</v>
      </c>
      <c r="F19" s="39"/>
      <c r="G19" s="33"/>
      <c r="H19" s="34"/>
      <c r="I19" s="35"/>
      <c r="J19" s="35"/>
      <c r="K19" s="39"/>
      <c r="L19" s="39"/>
      <c r="M19" s="39"/>
      <c r="N19" s="39"/>
      <c r="O19" s="39"/>
      <c r="P19" s="39"/>
      <c r="Q19" s="39"/>
      <c r="R19" s="34">
        <v>34</v>
      </c>
      <c r="S19" s="42">
        <v>20.399999999999999</v>
      </c>
      <c r="T19" s="43">
        <v>3.1</v>
      </c>
    </row>
    <row r="20" spans="2:20" x14ac:dyDescent="0.25">
      <c r="B20" s="35"/>
      <c r="C20" s="34">
        <v>55</v>
      </c>
      <c r="D20" s="35">
        <v>5.9</v>
      </c>
      <c r="E20" s="41">
        <v>0.98</v>
      </c>
      <c r="F20" s="39"/>
      <c r="G20" s="39"/>
      <c r="H20" s="34"/>
      <c r="I20" s="35"/>
      <c r="J20" s="35"/>
      <c r="K20" s="39"/>
      <c r="L20" s="39"/>
      <c r="M20" s="39"/>
      <c r="N20" s="39"/>
      <c r="O20" s="39"/>
      <c r="P20" s="39"/>
      <c r="Q20" s="39"/>
      <c r="R20" s="34">
        <v>50</v>
      </c>
      <c r="S20" s="42">
        <v>19.600000000000001</v>
      </c>
      <c r="T20" s="43">
        <v>3.7</v>
      </c>
    </row>
    <row r="21" spans="2:20" x14ac:dyDescent="0.25">
      <c r="B21" s="35"/>
      <c r="C21" s="34"/>
      <c r="D21" s="35"/>
      <c r="E21" s="35"/>
      <c r="H21" s="34"/>
      <c r="I21" s="37"/>
      <c r="J21" s="37"/>
      <c r="Q21" s="36"/>
      <c r="R21" s="34"/>
      <c r="S21" s="4"/>
    </row>
    <row r="22" spans="2:20" x14ac:dyDescent="0.25">
      <c r="B22" s="35"/>
      <c r="C22" s="34"/>
      <c r="D22" s="35"/>
      <c r="E22" s="35"/>
      <c r="H22" s="34"/>
      <c r="I22" s="37"/>
      <c r="J22" s="37"/>
      <c r="R22" s="34"/>
      <c r="S22" s="4"/>
    </row>
    <row r="23" spans="2:20" x14ac:dyDescent="0.25">
      <c r="B23" s="36"/>
      <c r="C23" s="34"/>
      <c r="D23" s="35"/>
      <c r="E23" s="35"/>
      <c r="I23" s="37"/>
      <c r="J23" s="37"/>
      <c r="R23" s="34"/>
      <c r="S23" s="4"/>
    </row>
    <row r="24" spans="2:20" x14ac:dyDescent="0.25">
      <c r="B24" s="35"/>
      <c r="C24" s="34"/>
      <c r="D24" s="35"/>
      <c r="E24" s="35"/>
      <c r="G24" s="33"/>
      <c r="H24" s="34"/>
      <c r="I24" s="37"/>
      <c r="J24" s="37"/>
      <c r="R24" s="34"/>
      <c r="S24" s="4"/>
    </row>
    <row r="25" spans="2:20" x14ac:dyDescent="0.25">
      <c r="B25" s="35"/>
      <c r="C25" s="34"/>
      <c r="D25" s="35"/>
      <c r="E25" s="35"/>
      <c r="H25" s="34"/>
      <c r="I25" s="37"/>
      <c r="J25" s="37"/>
      <c r="S25" s="4"/>
    </row>
    <row r="26" spans="2:20" x14ac:dyDescent="0.25">
      <c r="B26" s="35"/>
      <c r="C26" s="34"/>
      <c r="D26" s="35"/>
      <c r="E26" s="35"/>
      <c r="H26" s="34"/>
      <c r="I26" s="37"/>
      <c r="J26" s="37"/>
      <c r="S26" s="4"/>
    </row>
    <row r="27" spans="2:20" x14ac:dyDescent="0.25">
      <c r="B27" s="35"/>
      <c r="C27" s="34"/>
      <c r="D27" s="35"/>
      <c r="E27" s="35"/>
      <c r="I27" s="4"/>
      <c r="J27" s="4"/>
    </row>
    <row r="28" spans="2:20" x14ac:dyDescent="0.25">
      <c r="B28" s="35"/>
      <c r="C28" s="34"/>
      <c r="D28" s="35"/>
      <c r="E28" s="35"/>
      <c r="G28" s="33"/>
      <c r="H28" s="34"/>
      <c r="I28" s="37"/>
      <c r="J28" s="37"/>
    </row>
    <row r="29" spans="2:20" x14ac:dyDescent="0.25">
      <c r="B29" s="36"/>
      <c r="C29" s="34"/>
      <c r="D29" s="35"/>
      <c r="E29" s="35"/>
      <c r="H29" s="34"/>
      <c r="I29" s="37"/>
      <c r="J29" s="37"/>
    </row>
    <row r="30" spans="2:20" x14ac:dyDescent="0.25">
      <c r="B30" s="35"/>
      <c r="C30" s="34"/>
      <c r="D30" s="35"/>
      <c r="E30" s="35"/>
      <c r="H30" s="34"/>
      <c r="I30" s="37"/>
      <c r="J30" s="37"/>
    </row>
    <row r="31" spans="2:20" x14ac:dyDescent="0.25">
      <c r="B31" s="35"/>
      <c r="C31" s="34"/>
      <c r="D31" s="35"/>
      <c r="E31" s="35"/>
    </row>
    <row r="32" spans="2:20" x14ac:dyDescent="0.25">
      <c r="B32" s="35"/>
      <c r="C32" s="34"/>
      <c r="D32" s="35"/>
      <c r="E32" s="35"/>
      <c r="G32" s="33"/>
      <c r="H32" s="34"/>
      <c r="I32" s="37"/>
      <c r="J32" s="37"/>
    </row>
    <row r="33" spans="2:10" x14ac:dyDescent="0.25">
      <c r="B33" s="36"/>
      <c r="C33" s="34"/>
      <c r="D33" s="35"/>
      <c r="E33" s="35"/>
      <c r="H33" s="34"/>
      <c r="I33" s="37"/>
      <c r="J33" s="37"/>
    </row>
    <row r="34" spans="2:10" x14ac:dyDescent="0.25">
      <c r="B34" s="35"/>
      <c r="C34" s="34"/>
      <c r="D34" s="35"/>
      <c r="E34" s="35"/>
      <c r="H34" s="34"/>
      <c r="I34" s="37"/>
      <c r="J34" s="37"/>
    </row>
    <row r="35" spans="2:10" x14ac:dyDescent="0.25">
      <c r="B35" s="35"/>
      <c r="C35" s="34"/>
      <c r="D35" s="35"/>
      <c r="E35" s="35"/>
    </row>
    <row r="36" spans="2:10" x14ac:dyDescent="0.25">
      <c r="B36" s="35"/>
      <c r="C36" s="34"/>
      <c r="D36" s="35"/>
      <c r="E36" s="35"/>
      <c r="G36" s="33"/>
      <c r="H36" s="34"/>
      <c r="I36" s="37"/>
      <c r="J36" s="37"/>
    </row>
    <row r="37" spans="2:10" x14ac:dyDescent="0.25">
      <c r="B37" s="35"/>
      <c r="C37" s="34"/>
      <c r="D37" s="35"/>
      <c r="E37" s="35"/>
      <c r="H37" s="34"/>
      <c r="I37" s="37"/>
      <c r="J37" s="37"/>
    </row>
    <row r="38" spans="2:10" x14ac:dyDescent="0.25">
      <c r="B38" s="15"/>
      <c r="C38" s="34"/>
      <c r="D38" s="3"/>
      <c r="E38" s="3"/>
      <c r="H38" s="34"/>
      <c r="I38" s="37"/>
      <c r="J38" s="37"/>
    </row>
    <row r="39" spans="2:10" x14ac:dyDescent="0.25">
      <c r="B39" s="36"/>
      <c r="C39" s="34"/>
      <c r="D39" s="37"/>
      <c r="E39" s="37"/>
      <c r="H39" s="34"/>
      <c r="I39" s="37"/>
      <c r="J39" s="37"/>
    </row>
    <row r="40" spans="2:10" x14ac:dyDescent="0.25">
      <c r="B40" s="17"/>
      <c r="C40" s="34"/>
      <c r="D40" s="37"/>
      <c r="E40" s="37"/>
      <c r="I40" s="37"/>
      <c r="J40" s="37"/>
    </row>
    <row r="41" spans="2:10" x14ac:dyDescent="0.25">
      <c r="C41" s="38"/>
      <c r="D41" s="37"/>
      <c r="E41" s="37"/>
      <c r="G41" s="33"/>
      <c r="H41" s="34"/>
      <c r="I41" s="4"/>
      <c r="J41" s="4"/>
    </row>
    <row r="42" spans="2:10" x14ac:dyDescent="0.25">
      <c r="C42" s="3"/>
      <c r="D42" s="37"/>
      <c r="E42" s="37"/>
      <c r="H42" s="34"/>
      <c r="I42" s="4"/>
      <c r="J42" s="4"/>
    </row>
    <row r="43" spans="2:10" x14ac:dyDescent="0.25">
      <c r="C43" s="3"/>
      <c r="D43" s="37"/>
      <c r="E43" s="37"/>
      <c r="H43" s="34"/>
      <c r="I43" s="4"/>
      <c r="J43" s="4"/>
    </row>
    <row r="44" spans="2:10" x14ac:dyDescent="0.25">
      <c r="C44" s="3"/>
      <c r="D44" s="3"/>
      <c r="E44" s="3"/>
      <c r="H44" s="34"/>
      <c r="I44" s="4"/>
      <c r="J44" s="4"/>
    </row>
    <row r="45" spans="2:10" x14ac:dyDescent="0.25">
      <c r="B45" s="36"/>
      <c r="C45" s="3"/>
      <c r="D45" s="37"/>
      <c r="E45" s="37"/>
      <c r="H45" s="34"/>
      <c r="I45" s="4"/>
      <c r="J45" s="4"/>
    </row>
    <row r="46" spans="2:10" x14ac:dyDescent="0.25">
      <c r="C46" s="3"/>
      <c r="D46" s="37"/>
      <c r="E46" s="37"/>
      <c r="I46" s="4"/>
      <c r="J46" s="4"/>
    </row>
    <row r="47" spans="2:10" x14ac:dyDescent="0.25">
      <c r="C47" s="3"/>
      <c r="D47" s="37"/>
      <c r="E47" s="37"/>
    </row>
    <row r="48" spans="2:10" x14ac:dyDescent="0.25">
      <c r="C48" s="3"/>
      <c r="D48" s="37"/>
      <c r="E48" s="37"/>
    </row>
    <row r="49" spans="2:5" x14ac:dyDescent="0.25">
      <c r="B49" s="36"/>
      <c r="C49" s="3"/>
      <c r="D49" s="37"/>
      <c r="E49" s="37"/>
    </row>
    <row r="50" spans="2:5" x14ac:dyDescent="0.25">
      <c r="C50" s="3"/>
      <c r="D50" s="37"/>
      <c r="E50" s="37"/>
    </row>
    <row r="51" spans="2:5" x14ac:dyDescent="0.25">
      <c r="C51" s="3"/>
      <c r="D51" s="37"/>
      <c r="E51" s="37"/>
    </row>
    <row r="52" spans="2:5" x14ac:dyDescent="0.25">
      <c r="C52" s="3"/>
      <c r="D52" s="4"/>
      <c r="E52" s="4"/>
    </row>
    <row r="53" spans="2:5" x14ac:dyDescent="0.25">
      <c r="B53" s="36"/>
      <c r="C53" s="3"/>
      <c r="D53" s="37"/>
      <c r="E53" s="37"/>
    </row>
    <row r="54" spans="2:5" x14ac:dyDescent="0.25">
      <c r="C54" s="3"/>
      <c r="D54" s="37"/>
      <c r="E54" s="37"/>
    </row>
    <row r="55" spans="2:5" x14ac:dyDescent="0.25">
      <c r="C55" s="3"/>
      <c r="D55" s="37"/>
      <c r="E55" s="37"/>
    </row>
    <row r="56" spans="2:5" x14ac:dyDescent="0.25">
      <c r="C56" s="3"/>
      <c r="D56" s="37"/>
      <c r="E56" s="37"/>
    </row>
    <row r="57" spans="2:5" x14ac:dyDescent="0.25">
      <c r="C57" s="3"/>
      <c r="D57" s="4"/>
      <c r="E57" s="4"/>
    </row>
    <row r="58" spans="2:5" x14ac:dyDescent="0.25">
      <c r="B58" s="36"/>
      <c r="C58" s="3"/>
      <c r="D58" s="37"/>
      <c r="E58" s="37"/>
    </row>
    <row r="59" spans="2:5" x14ac:dyDescent="0.25">
      <c r="C59" s="3"/>
      <c r="D59" s="37"/>
      <c r="E59" s="37"/>
    </row>
    <row r="60" spans="2:5" x14ac:dyDescent="0.25">
      <c r="C60" s="3"/>
      <c r="D60" s="37"/>
      <c r="E60" s="37"/>
    </row>
    <row r="61" spans="2:5" x14ac:dyDescent="0.25">
      <c r="C61" s="3"/>
      <c r="D61" s="37"/>
      <c r="E61" s="37"/>
    </row>
    <row r="62" spans="2:5" x14ac:dyDescent="0.25">
      <c r="C62" s="3"/>
      <c r="D62" s="4"/>
      <c r="E62" s="4"/>
    </row>
    <row r="63" spans="2:5" x14ac:dyDescent="0.25">
      <c r="B63" s="36"/>
      <c r="C63" s="3"/>
      <c r="D63" s="4"/>
      <c r="E63" s="4"/>
    </row>
    <row r="64" spans="2:5" x14ac:dyDescent="0.25">
      <c r="C64" s="3"/>
      <c r="D64" s="4"/>
      <c r="E64" s="4"/>
    </row>
    <row r="65" spans="2:5" x14ac:dyDescent="0.25">
      <c r="C65" s="3"/>
      <c r="D65" s="4"/>
      <c r="E65" s="4"/>
    </row>
    <row r="66" spans="2:5" x14ac:dyDescent="0.25">
      <c r="C66" s="3"/>
      <c r="D66" s="4"/>
      <c r="E66" s="4"/>
    </row>
    <row r="67" spans="2:5" x14ac:dyDescent="0.25">
      <c r="C67" s="3"/>
      <c r="D67" s="4"/>
      <c r="E67" s="4"/>
    </row>
    <row r="68" spans="2:5" x14ac:dyDescent="0.25">
      <c r="C68" s="3"/>
    </row>
    <row r="69" spans="2:5" x14ac:dyDescent="0.25">
      <c r="B69" s="36"/>
      <c r="C69" s="3"/>
      <c r="D69" s="37"/>
      <c r="E69" s="37"/>
    </row>
    <row r="70" spans="2:5" x14ac:dyDescent="0.25">
      <c r="C70" s="3"/>
      <c r="D70" s="37"/>
      <c r="E70" s="37"/>
    </row>
    <row r="71" spans="2:5" x14ac:dyDescent="0.25">
      <c r="C71" s="3"/>
      <c r="D71" s="37"/>
      <c r="E71" s="37"/>
    </row>
    <row r="72" spans="2:5" x14ac:dyDescent="0.25">
      <c r="C72" s="3"/>
      <c r="D72" s="37"/>
      <c r="E72" s="37"/>
    </row>
    <row r="73" spans="2:5" x14ac:dyDescent="0.25">
      <c r="C73" s="3"/>
      <c r="D73" s="37"/>
      <c r="E73" s="37"/>
    </row>
    <row r="74" spans="2:5" x14ac:dyDescent="0.25">
      <c r="B74" s="36"/>
      <c r="C74" s="3"/>
      <c r="D74" s="37"/>
      <c r="E74" s="37"/>
    </row>
    <row r="75" spans="2:5" x14ac:dyDescent="0.25">
      <c r="C75" s="3"/>
      <c r="D75" s="37"/>
      <c r="E75" s="37"/>
    </row>
    <row r="76" spans="2:5" x14ac:dyDescent="0.25">
      <c r="C76" s="3"/>
      <c r="D76" s="37"/>
      <c r="E76" s="37"/>
    </row>
    <row r="77" spans="2:5" x14ac:dyDescent="0.25">
      <c r="C77" s="3"/>
      <c r="D77" s="37"/>
      <c r="E77" s="37"/>
    </row>
    <row r="78" spans="2:5" x14ac:dyDescent="0.25">
      <c r="C78" s="3"/>
      <c r="D78" s="37"/>
      <c r="E78" s="37"/>
    </row>
    <row r="79" spans="2:5" x14ac:dyDescent="0.25">
      <c r="B79" s="36"/>
      <c r="C79" s="3"/>
      <c r="D79" s="4"/>
      <c r="E79" s="4"/>
    </row>
    <row r="80" spans="2:5" x14ac:dyDescent="0.25">
      <c r="C80" s="3"/>
      <c r="D80" s="4"/>
      <c r="E80" s="4"/>
    </row>
    <row r="81" spans="2:5" x14ac:dyDescent="0.25">
      <c r="C81" s="3"/>
      <c r="D81" s="4"/>
      <c r="E81" s="4"/>
    </row>
    <row r="82" spans="2:5" x14ac:dyDescent="0.25">
      <c r="C82" s="3"/>
      <c r="D82" s="4"/>
      <c r="E82" s="4"/>
    </row>
    <row r="83" spans="2:5" x14ac:dyDescent="0.25">
      <c r="B83" s="36"/>
      <c r="C83" s="3"/>
      <c r="D83" s="37"/>
      <c r="E83" s="37"/>
    </row>
    <row r="84" spans="2:5" x14ac:dyDescent="0.25">
      <c r="C84" s="3"/>
      <c r="D84" s="37"/>
      <c r="E84" s="37"/>
    </row>
    <row r="85" spans="2:5" x14ac:dyDescent="0.25">
      <c r="C85" s="3"/>
      <c r="D85" s="37"/>
      <c r="E85" s="37"/>
    </row>
    <row r="86" spans="2:5" x14ac:dyDescent="0.25">
      <c r="C86" s="3"/>
      <c r="D86" s="37"/>
      <c r="E86" s="37"/>
    </row>
    <row r="87" spans="2:5" x14ac:dyDescent="0.25">
      <c r="B87" s="36"/>
      <c r="C87" s="3"/>
      <c r="D87" s="37"/>
      <c r="E87" s="37"/>
    </row>
    <row r="88" spans="2:5" x14ac:dyDescent="0.25">
      <c r="C88" s="3"/>
      <c r="D88" s="37"/>
      <c r="E88" s="37"/>
    </row>
    <row r="89" spans="2:5" x14ac:dyDescent="0.25">
      <c r="C89" s="3"/>
      <c r="D89" s="37"/>
      <c r="E89" s="37"/>
    </row>
    <row r="90" spans="2:5" x14ac:dyDescent="0.25">
      <c r="C90" s="3"/>
      <c r="D90" s="37"/>
      <c r="E90" s="37"/>
    </row>
    <row r="91" spans="2:5" x14ac:dyDescent="0.25">
      <c r="B91" s="36"/>
      <c r="C91" s="3"/>
      <c r="D91" s="4"/>
      <c r="E91" s="4"/>
    </row>
    <row r="92" spans="2:5" x14ac:dyDescent="0.25">
      <c r="C92" s="3"/>
      <c r="D92" s="4"/>
      <c r="E92" s="4"/>
    </row>
    <row r="93" spans="2:5" x14ac:dyDescent="0.25">
      <c r="C93" s="3"/>
      <c r="D93" s="4"/>
      <c r="E93" s="4"/>
    </row>
    <row r="94" spans="2:5" x14ac:dyDescent="0.25">
      <c r="C94" s="3"/>
      <c r="D94" s="4"/>
      <c r="E94" s="4"/>
    </row>
    <row r="95" spans="2:5" x14ac:dyDescent="0.25">
      <c r="C95" s="3"/>
      <c r="D95" s="4"/>
      <c r="E95" s="4"/>
    </row>
    <row r="96" spans="2:5" x14ac:dyDescent="0.25">
      <c r="B96" s="36"/>
      <c r="C96" s="3"/>
      <c r="D96" s="37"/>
      <c r="E96" s="37"/>
    </row>
    <row r="97" spans="2:5" x14ac:dyDescent="0.25">
      <c r="C97" s="3"/>
      <c r="D97" s="37"/>
      <c r="E97" s="37"/>
    </row>
    <row r="98" spans="2:5" x14ac:dyDescent="0.25">
      <c r="C98" s="3"/>
      <c r="D98" s="37"/>
      <c r="E98" s="37"/>
    </row>
    <row r="99" spans="2:5" x14ac:dyDescent="0.25">
      <c r="C99" s="3"/>
    </row>
    <row r="100" spans="2:5" x14ac:dyDescent="0.25">
      <c r="B100" s="36"/>
      <c r="C100" s="3"/>
      <c r="D100" s="37"/>
      <c r="E100" s="37"/>
    </row>
    <row r="101" spans="2:5" x14ac:dyDescent="0.25">
      <c r="C101" s="3"/>
      <c r="D101" s="37"/>
      <c r="E101" s="37"/>
    </row>
    <row r="102" spans="2:5" x14ac:dyDescent="0.25">
      <c r="C102" s="3"/>
      <c r="D102" s="37"/>
      <c r="E102" s="37"/>
    </row>
    <row r="103" spans="2:5" x14ac:dyDescent="0.25">
      <c r="C103" s="3"/>
      <c r="D103" s="37"/>
      <c r="E103" s="37"/>
    </row>
    <row r="104" spans="2:5" x14ac:dyDescent="0.25">
      <c r="C104" s="3"/>
      <c r="D104" s="37"/>
      <c r="E104" s="37"/>
    </row>
    <row r="105" spans="2:5" x14ac:dyDescent="0.25">
      <c r="B105" s="36"/>
      <c r="C105" s="3"/>
      <c r="D105" s="4"/>
      <c r="E105" s="4"/>
    </row>
    <row r="106" spans="2:5" x14ac:dyDescent="0.25">
      <c r="C106" s="3"/>
      <c r="D106" s="4"/>
      <c r="E106" s="4"/>
    </row>
    <row r="107" spans="2:5" x14ac:dyDescent="0.25">
      <c r="C107" s="3"/>
      <c r="D107" s="4"/>
      <c r="E107" s="4"/>
    </row>
    <row r="108" spans="2:5" x14ac:dyDescent="0.25">
      <c r="C108" s="3"/>
    </row>
    <row r="109" spans="2:5" x14ac:dyDescent="0.25">
      <c r="B109" s="36"/>
      <c r="C109" s="3"/>
      <c r="D109" s="37"/>
      <c r="E109" s="37"/>
    </row>
    <row r="110" spans="2:5" x14ac:dyDescent="0.25">
      <c r="C110" s="3"/>
      <c r="D110" s="37"/>
      <c r="E110" s="37"/>
    </row>
    <row r="111" spans="2:5" x14ac:dyDescent="0.25">
      <c r="C111" s="3"/>
      <c r="D111" s="37"/>
      <c r="E111" s="37"/>
    </row>
    <row r="112" spans="2:5" x14ac:dyDescent="0.25">
      <c r="C112" s="3"/>
    </row>
    <row r="113" spans="3:3" x14ac:dyDescent="0.25">
      <c r="C11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3841-8F70-4830-A624-9E097C62A302}">
  <dimension ref="A1:L16"/>
  <sheetViews>
    <sheetView workbookViewId="0"/>
  </sheetViews>
  <sheetFormatPr defaultRowHeight="15" x14ac:dyDescent="0.25"/>
  <cols>
    <col min="2" max="2" width="10.42578125" customWidth="1"/>
  </cols>
  <sheetData>
    <row r="1" spans="1:12" x14ac:dyDescent="0.25">
      <c r="A1" s="1" t="s">
        <v>68</v>
      </c>
      <c r="B1" s="1"/>
    </row>
    <row r="3" spans="1:12" x14ac:dyDescent="0.25">
      <c r="C3" t="s">
        <v>67</v>
      </c>
    </row>
    <row r="4" spans="1:12" x14ac:dyDescent="0.25">
      <c r="C4" t="s">
        <v>5</v>
      </c>
      <c r="I4" t="s">
        <v>16</v>
      </c>
    </row>
    <row r="5" spans="1:12" x14ac:dyDescent="0.25">
      <c r="C5" s="3" t="s">
        <v>39</v>
      </c>
      <c r="D5" s="3" t="s">
        <v>13</v>
      </c>
      <c r="E5" s="3" t="s">
        <v>14</v>
      </c>
      <c r="F5" s="3" t="s">
        <v>15</v>
      </c>
      <c r="G5" s="3"/>
      <c r="H5" s="3"/>
      <c r="I5" s="3" t="s">
        <v>39</v>
      </c>
      <c r="J5" s="3" t="s">
        <v>13</v>
      </c>
      <c r="K5" s="3" t="s">
        <v>14</v>
      </c>
      <c r="L5" s="3" t="s">
        <v>15</v>
      </c>
    </row>
    <row r="6" spans="1:12" x14ac:dyDescent="0.25">
      <c r="B6">
        <v>1</v>
      </c>
      <c r="C6" s="26">
        <v>0.13400000000000001</v>
      </c>
      <c r="D6" s="26">
        <v>0.61199999999999999</v>
      </c>
      <c r="E6" s="26">
        <v>0.86599999999999999</v>
      </c>
      <c r="F6" s="26">
        <v>1.1830000000000001</v>
      </c>
      <c r="G6" s="18"/>
      <c r="H6">
        <v>1</v>
      </c>
      <c r="I6" s="26">
        <v>0.17299999999999999</v>
      </c>
      <c r="J6" s="26">
        <v>0.64500000000000002</v>
      </c>
      <c r="K6" s="26">
        <v>0.86599999999999999</v>
      </c>
      <c r="L6" s="26">
        <v>1.2889999999999999</v>
      </c>
    </row>
    <row r="7" spans="1:12" x14ac:dyDescent="0.25">
      <c r="B7">
        <v>2</v>
      </c>
      <c r="C7" s="26">
        <v>0.161</v>
      </c>
      <c r="D7" s="26">
        <v>0.62</v>
      </c>
      <c r="E7" s="26">
        <v>0.80900000000000005</v>
      </c>
      <c r="F7" s="26">
        <v>1.2410000000000001</v>
      </c>
      <c r="G7" s="18"/>
      <c r="H7">
        <v>2</v>
      </c>
      <c r="I7" s="26">
        <v>0.185</v>
      </c>
      <c r="J7" s="26">
        <v>0.61799999999999999</v>
      </c>
      <c r="K7" s="26">
        <v>0.86599999999999999</v>
      </c>
      <c r="L7" s="26">
        <v>1.2270000000000001</v>
      </c>
    </row>
    <row r="8" spans="1:12" x14ac:dyDescent="0.25">
      <c r="B8">
        <v>3</v>
      </c>
      <c r="C8" s="26">
        <v>0.16500000000000001</v>
      </c>
      <c r="D8" s="26">
        <v>0.57899999999999996</v>
      </c>
      <c r="E8" s="26">
        <v>0.88500000000000001</v>
      </c>
      <c r="F8" s="26">
        <v>1.143</v>
      </c>
      <c r="G8" s="19"/>
      <c r="H8">
        <v>3</v>
      </c>
      <c r="I8" s="26">
        <v>0.19500000000000001</v>
      </c>
      <c r="J8" s="26">
        <v>0.63100000000000001</v>
      </c>
      <c r="K8" s="26">
        <v>0.89300000000000002</v>
      </c>
      <c r="L8" s="26">
        <v>1.2529999999999999</v>
      </c>
    </row>
    <row r="9" spans="1:12" x14ac:dyDescent="0.25">
      <c r="B9" t="s">
        <v>17</v>
      </c>
      <c r="C9" s="9">
        <f>MEDIAN(C6:C8)</f>
        <v>0.161</v>
      </c>
      <c r="D9" s="9">
        <f t="shared" ref="D9:F9" si="0">MEDIAN(D6:D8)</f>
        <v>0.61199999999999999</v>
      </c>
      <c r="E9" s="9">
        <f t="shared" si="0"/>
        <v>0.86599999999999999</v>
      </c>
      <c r="F9" s="9">
        <f t="shared" si="0"/>
        <v>1.1830000000000001</v>
      </c>
      <c r="G9" s="9"/>
      <c r="I9" s="9">
        <f t="shared" ref="I9:L9" si="1">MEDIAN(I6:I8)</f>
        <v>0.185</v>
      </c>
      <c r="J9" s="9">
        <f t="shared" si="1"/>
        <v>0.63100000000000001</v>
      </c>
      <c r="K9" s="9">
        <f t="shared" si="1"/>
        <v>0.86599999999999999</v>
      </c>
      <c r="L9" s="9">
        <f t="shared" si="1"/>
        <v>1.2529999999999999</v>
      </c>
    </row>
    <row r="10" spans="1:12" x14ac:dyDescent="0.25">
      <c r="B10" t="s">
        <v>6</v>
      </c>
      <c r="C10" s="9">
        <f>STDEV(C6:C8)</f>
        <v>1.6862186493255653E-2</v>
      </c>
      <c r="D10" s="9">
        <f t="shared" ref="D10:F10" si="2">STDEV(D6:D8)</f>
        <v>2.173323108360407E-2</v>
      </c>
      <c r="E10" s="9">
        <f t="shared" si="2"/>
        <v>3.9551653989856494E-2</v>
      </c>
      <c r="F10" s="9">
        <f t="shared" si="2"/>
        <v>4.9274739979019717E-2</v>
      </c>
      <c r="G10" s="9"/>
      <c r="I10" s="9">
        <f t="shared" ref="I10:L10" si="3">STDEV(I6:I8)</f>
        <v>1.1015141094572214E-2</v>
      </c>
      <c r="J10" s="9">
        <f t="shared" si="3"/>
        <v>1.3503086067019408E-2</v>
      </c>
      <c r="K10" s="9">
        <f t="shared" si="3"/>
        <v>1.558845726811991E-2</v>
      </c>
      <c r="L10" s="9">
        <f t="shared" si="3"/>
        <v>3.1134118476894901E-2</v>
      </c>
    </row>
    <row r="11" spans="1:12" x14ac:dyDescent="0.25">
      <c r="B11" t="s">
        <v>21</v>
      </c>
    </row>
    <row r="16" spans="1:12" x14ac:dyDescent="0.25">
      <c r="C16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D0E91-B83B-4F75-B2E7-118E9D958693}">
  <dimension ref="A1:J18"/>
  <sheetViews>
    <sheetView workbookViewId="0">
      <selection activeCell="L24" sqref="L24"/>
    </sheetView>
  </sheetViews>
  <sheetFormatPr defaultRowHeight="15" x14ac:dyDescent="0.25"/>
  <sheetData>
    <row r="1" spans="1:10" x14ac:dyDescent="0.25">
      <c r="A1" s="1" t="s">
        <v>433</v>
      </c>
    </row>
    <row r="3" spans="1:10" x14ac:dyDescent="0.25">
      <c r="D3" s="7">
        <v>0</v>
      </c>
      <c r="E3" s="7">
        <v>7</v>
      </c>
      <c r="F3" s="7">
        <v>11</v>
      </c>
      <c r="G3" s="7">
        <v>14</v>
      </c>
      <c r="H3" s="7">
        <v>16</v>
      </c>
      <c r="I3" s="7">
        <v>18</v>
      </c>
      <c r="J3" s="7" t="s">
        <v>434</v>
      </c>
    </row>
    <row r="4" spans="1:10" x14ac:dyDescent="0.25">
      <c r="B4" s="31" t="s">
        <v>435</v>
      </c>
      <c r="C4">
        <v>1</v>
      </c>
      <c r="D4">
        <v>0</v>
      </c>
      <c r="E4" s="32">
        <f>2*2.5*2.5*0.5</f>
        <v>6.25</v>
      </c>
      <c r="F4" s="32">
        <f>7.5*5.3*5.3*0.5</f>
        <v>105.33749999999999</v>
      </c>
      <c r="G4" s="32">
        <f>9.5*7.4*7.4*0.5</f>
        <v>260.11</v>
      </c>
      <c r="H4" s="32">
        <f>9.5*8.7*8.7*0.5</f>
        <v>359.52749999999992</v>
      </c>
      <c r="I4" s="32">
        <f>12.5*9.1*9.1*0.5</f>
        <v>517.5625</v>
      </c>
      <c r="J4" s="32">
        <f>12*10*10*0.5</f>
        <v>600</v>
      </c>
    </row>
    <row r="5" spans="1:10" x14ac:dyDescent="0.25">
      <c r="B5" s="15"/>
      <c r="C5">
        <v>2</v>
      </c>
      <c r="D5">
        <v>0</v>
      </c>
      <c r="E5" s="32">
        <f t="shared" ref="E5:E7" si="0">2*2.5*2.5*0.5</f>
        <v>6.25</v>
      </c>
      <c r="F5" s="32">
        <f>7.5*5.1*5.1*0.5</f>
        <v>97.537499999999994</v>
      </c>
      <c r="G5" s="32">
        <f>9*7.5*7.5*0.5</f>
        <v>253.125</v>
      </c>
      <c r="H5" s="32">
        <f>10.2*8.6*8.6*0.5</f>
        <v>377.19599999999991</v>
      </c>
      <c r="I5" s="32">
        <f>11*9.3*9.3*0.5</f>
        <v>475.69500000000011</v>
      </c>
      <c r="J5" s="32">
        <f>11.5*10.1*10.1*0.5</f>
        <v>586.55749999999989</v>
      </c>
    </row>
    <row r="6" spans="1:10" x14ac:dyDescent="0.25">
      <c r="B6" s="7"/>
      <c r="C6">
        <v>3</v>
      </c>
      <c r="D6">
        <v>0</v>
      </c>
      <c r="E6" s="32">
        <f t="shared" si="0"/>
        <v>6.25</v>
      </c>
      <c r="F6" s="32">
        <f>7*5.4*5.4*0.5</f>
        <v>102.06000000000002</v>
      </c>
      <c r="G6" s="32">
        <f>8.5*7.4*7.4*0.5</f>
        <v>232.73000000000002</v>
      </c>
      <c r="H6" s="32">
        <f>10.5*8.6*8.6*0.5</f>
        <v>388.28999999999996</v>
      </c>
      <c r="I6" s="32">
        <f>10.9*9.7*9.7*0.5</f>
        <v>512.79049999999995</v>
      </c>
      <c r="J6" s="32">
        <f>10.5*10.6*10.6*0.5</f>
        <v>589.89</v>
      </c>
    </row>
    <row r="7" spans="1:10" x14ac:dyDescent="0.25">
      <c r="B7" s="7"/>
      <c r="C7">
        <v>4</v>
      </c>
      <c r="D7">
        <v>0</v>
      </c>
      <c r="E7" s="32">
        <f t="shared" si="0"/>
        <v>6.25</v>
      </c>
      <c r="F7" s="32">
        <f>6*5.5*5.5*0.5</f>
        <v>90.75</v>
      </c>
      <c r="G7" s="32">
        <f>7.8*7.5*7.5*0.5</f>
        <v>219.375</v>
      </c>
      <c r="H7" s="32">
        <f>9.5*8.8*8.8*0.5</f>
        <v>367.84000000000009</v>
      </c>
      <c r="I7" s="32">
        <f>11*9.2*9.2*0.5</f>
        <v>465.51999999999992</v>
      </c>
      <c r="J7" s="32">
        <f>11*10.1*10.1*0.5</f>
        <v>561.05499999999995</v>
      </c>
    </row>
    <row r="8" spans="1:10" x14ac:dyDescent="0.25">
      <c r="C8" t="s">
        <v>17</v>
      </c>
      <c r="D8" s="32">
        <f>MEDIAN(D4:D7)</f>
        <v>0</v>
      </c>
      <c r="E8" s="32">
        <f t="shared" ref="E8:J8" si="1">MEDIAN(E4:E7)</f>
        <v>6.25</v>
      </c>
      <c r="F8" s="32">
        <f t="shared" si="1"/>
        <v>99.798750000000013</v>
      </c>
      <c r="G8" s="32">
        <f t="shared" si="1"/>
        <v>242.92750000000001</v>
      </c>
      <c r="H8" s="32">
        <f t="shared" ref="H8" si="2">MEDIAN(H4:H7)</f>
        <v>372.51800000000003</v>
      </c>
      <c r="I8" s="32">
        <f t="shared" si="1"/>
        <v>494.24275</v>
      </c>
      <c r="J8" s="32">
        <f t="shared" si="1"/>
        <v>588.22374999999988</v>
      </c>
    </row>
    <row r="9" spans="1:10" x14ac:dyDescent="0.25">
      <c r="C9" t="s">
        <v>6</v>
      </c>
      <c r="D9">
        <f>STDEV(D4:D7)</f>
        <v>0</v>
      </c>
      <c r="E9" s="5">
        <f t="shared" ref="E9:J9" si="3">STDEV(E4:E7)</f>
        <v>0</v>
      </c>
      <c r="F9" s="5">
        <f t="shared" si="3"/>
        <v>6.3167530227166564</v>
      </c>
      <c r="G9" s="5">
        <f t="shared" si="3"/>
        <v>18.688609275884247</v>
      </c>
      <c r="H9" s="5">
        <f t="shared" ref="H9" si="4">STDEV(H4:H7)</f>
        <v>12.373927653033205</v>
      </c>
      <c r="I9" s="5">
        <f t="shared" si="3"/>
        <v>26.137757271171264</v>
      </c>
      <c r="J9" s="5">
        <f t="shared" si="3"/>
        <v>16.564435342901589</v>
      </c>
    </row>
    <row r="11" spans="1:10" x14ac:dyDescent="0.25">
      <c r="B11" s="31" t="s">
        <v>436</v>
      </c>
      <c r="C11">
        <v>1</v>
      </c>
      <c r="D11">
        <v>0</v>
      </c>
      <c r="E11" s="32">
        <f>2*2.5*2.5*0.5</f>
        <v>6.25</v>
      </c>
      <c r="F11" s="32">
        <f>8*5.5*5.5*0.5</f>
        <v>121</v>
      </c>
      <c r="G11" s="32">
        <f>9.2*8*8*0.5</f>
        <v>294.39999999999998</v>
      </c>
      <c r="H11" s="32">
        <f>10.4*8.9*8.9*0.5</f>
        <v>411.89200000000005</v>
      </c>
      <c r="I11" s="32">
        <f>11.5*9.7*9.7*0.5</f>
        <v>541.01749999999993</v>
      </c>
      <c r="J11" s="32">
        <f>12.5*10.2*10.2*0.5</f>
        <v>650.24999999999989</v>
      </c>
    </row>
    <row r="12" spans="1:10" x14ac:dyDescent="0.25">
      <c r="B12" s="15"/>
      <c r="C12">
        <v>2</v>
      </c>
      <c r="D12">
        <v>0</v>
      </c>
      <c r="E12" s="32">
        <f>2*2.6*2.6*0.5</f>
        <v>6.7600000000000007</v>
      </c>
      <c r="F12" s="32">
        <f>7.5*5.5*5.5*0.5</f>
        <v>113.4375</v>
      </c>
      <c r="G12" s="32">
        <f>9*8*8*0.5</f>
        <v>288</v>
      </c>
      <c r="H12" s="32">
        <f>10.2*9.1*9.1*0.5</f>
        <v>422.33099999999996</v>
      </c>
      <c r="I12" s="32">
        <f>11.5*9.5*9.5*0.5</f>
        <v>518.9375</v>
      </c>
      <c r="J12" s="32">
        <f>11*10.6*10.6*0.5</f>
        <v>617.9799999999999</v>
      </c>
    </row>
    <row r="13" spans="1:10" x14ac:dyDescent="0.25">
      <c r="B13" s="7"/>
      <c r="C13">
        <v>3</v>
      </c>
      <c r="D13">
        <v>0</v>
      </c>
      <c r="E13" s="32">
        <f>2*2.8*2.8*0.5</f>
        <v>7.839999999999999</v>
      </c>
      <c r="F13" s="32">
        <f>7*6*6*0.5</f>
        <v>126</v>
      </c>
      <c r="G13" s="32">
        <f>9*7.7*7.7*0.5</f>
        <v>266.80500000000001</v>
      </c>
      <c r="H13" s="32">
        <f>10*8.8*8.8*0.5</f>
        <v>387.20000000000005</v>
      </c>
      <c r="I13" s="32">
        <f>10.5*10*10*0.5</f>
        <v>525</v>
      </c>
      <c r="J13" s="32">
        <f>10.5*10.95*10.95*0.5</f>
        <v>629.48812499999997</v>
      </c>
    </row>
    <row r="14" spans="1:10" x14ac:dyDescent="0.25">
      <c r="B14" s="7"/>
      <c r="C14">
        <v>4</v>
      </c>
      <c r="D14">
        <v>0</v>
      </c>
      <c r="E14" s="32">
        <f>2*2.9*2.9*0.5</f>
        <v>8.41</v>
      </c>
      <c r="F14" s="32">
        <f>6.5*5.5*5.5*0.5</f>
        <v>98.3125</v>
      </c>
      <c r="G14" s="32">
        <f>8*7.9*7.9*0.5</f>
        <v>249.64000000000001</v>
      </c>
      <c r="H14" s="32">
        <f>9.8*8.7*8.7*0.5</f>
        <v>370.88099999999997</v>
      </c>
      <c r="I14" s="32">
        <f>11*9.5*9.5*0.5</f>
        <v>496.375</v>
      </c>
      <c r="J14" s="32">
        <f>11*10.4*10.4*0.5</f>
        <v>594.88</v>
      </c>
    </row>
    <row r="15" spans="1:10" x14ac:dyDescent="0.25">
      <c r="C15" t="s">
        <v>17</v>
      </c>
      <c r="D15" s="32">
        <f t="shared" ref="D15:J15" si="5">MEDIAN(D11:D14)</f>
        <v>0</v>
      </c>
      <c r="E15" s="32">
        <f t="shared" si="5"/>
        <v>7.3</v>
      </c>
      <c r="F15" s="32">
        <f t="shared" si="5"/>
        <v>117.21875</v>
      </c>
      <c r="G15" s="32">
        <f t="shared" si="5"/>
        <v>277.40250000000003</v>
      </c>
      <c r="H15" s="32">
        <f t="shared" si="5"/>
        <v>399.54600000000005</v>
      </c>
      <c r="I15" s="32">
        <f t="shared" si="5"/>
        <v>521.96875</v>
      </c>
      <c r="J15" s="32">
        <f t="shared" si="5"/>
        <v>623.73406249999994</v>
      </c>
    </row>
    <row r="16" spans="1:10" x14ac:dyDescent="0.25">
      <c r="C16" t="s">
        <v>6</v>
      </c>
      <c r="D16">
        <f>STDEV(D11:D14)</f>
        <v>0</v>
      </c>
      <c r="E16" s="5">
        <f>STDEV(E11:E14)</f>
        <v>0.98605273692637252</v>
      </c>
      <c r="F16" s="5">
        <f t="shared" ref="F16:J16" si="6">STDEV(F11:F14)</f>
        <v>12.076470752390094</v>
      </c>
      <c r="G16" s="5">
        <f t="shared" si="6"/>
        <v>20.455758103363774</v>
      </c>
      <c r="H16" s="5">
        <f t="shared" si="6"/>
        <v>23.359810801174454</v>
      </c>
      <c r="I16" s="5">
        <f t="shared" si="6"/>
        <v>18.489299720829493</v>
      </c>
      <c r="J16" s="5">
        <f t="shared" si="6"/>
        <v>23.097645101010574</v>
      </c>
    </row>
    <row r="18" spans="3:10" x14ac:dyDescent="0.25">
      <c r="C18" t="s">
        <v>11</v>
      </c>
      <c r="E18" s="5">
        <f t="shared" ref="E18:I18" si="7">_xlfn.T.TEST(E4:E7,E11:E14,2,3)</f>
        <v>0.11956127549685833</v>
      </c>
      <c r="F18" s="5">
        <f t="shared" si="7"/>
        <v>7.4049739230493627E-2</v>
      </c>
      <c r="G18" s="8">
        <f t="shared" si="7"/>
        <v>5.29649762613092E-2</v>
      </c>
      <c r="H18" s="5">
        <f t="shared" si="7"/>
        <v>0.12429259857644703</v>
      </c>
      <c r="I18" s="5">
        <f t="shared" si="7"/>
        <v>0.14279852960481582</v>
      </c>
      <c r="J18" s="8">
        <f>_xlfn.T.TEST(J4:J7,J11:J14,2,3)</f>
        <v>3.7873994769441789E-2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F8C9-3A8C-4006-8F75-C9CBBBAAFDE1}">
  <dimension ref="A1:L29"/>
  <sheetViews>
    <sheetView workbookViewId="0"/>
  </sheetViews>
  <sheetFormatPr defaultRowHeight="15" x14ac:dyDescent="0.25"/>
  <cols>
    <col min="5" max="5" width="10.85546875" customWidth="1"/>
    <col min="11" max="11" width="12" bestFit="1" customWidth="1"/>
  </cols>
  <sheetData>
    <row r="1" spans="1:12" x14ac:dyDescent="0.25">
      <c r="A1" s="1" t="s">
        <v>107</v>
      </c>
    </row>
    <row r="3" spans="1:12" x14ac:dyDescent="0.25">
      <c r="B3" s="7" t="s">
        <v>27</v>
      </c>
      <c r="C3" s="20"/>
      <c r="E3" s="3" t="s">
        <v>11</v>
      </c>
      <c r="K3" s="3" t="s">
        <v>11</v>
      </c>
    </row>
    <row r="4" spans="1:12" x14ac:dyDescent="0.25">
      <c r="B4" s="7" t="s">
        <v>33</v>
      </c>
      <c r="C4">
        <v>1</v>
      </c>
      <c r="D4">
        <v>0.24390000000000001</v>
      </c>
      <c r="H4" s="7" t="s">
        <v>35</v>
      </c>
      <c r="I4">
        <v>1</v>
      </c>
      <c r="J4">
        <v>0.19689999999999999</v>
      </c>
    </row>
    <row r="5" spans="1:12" x14ac:dyDescent="0.25">
      <c r="B5" s="7"/>
      <c r="C5">
        <v>2</v>
      </c>
      <c r="D5">
        <v>0.2044</v>
      </c>
      <c r="H5" s="7"/>
      <c r="I5">
        <v>2</v>
      </c>
      <c r="J5">
        <v>0.18440000000000001</v>
      </c>
    </row>
    <row r="6" spans="1:12" x14ac:dyDescent="0.25">
      <c r="B6" s="7"/>
      <c r="C6">
        <v>3</v>
      </c>
      <c r="D6">
        <v>0.16020000000000001</v>
      </c>
      <c r="H6" s="7"/>
      <c r="I6">
        <v>3</v>
      </c>
      <c r="J6">
        <v>0.17519999999999999</v>
      </c>
    </row>
    <row r="7" spans="1:12" x14ac:dyDescent="0.25">
      <c r="B7" s="7"/>
      <c r="C7">
        <v>4</v>
      </c>
      <c r="D7">
        <v>0.1512</v>
      </c>
      <c r="H7" s="7"/>
      <c r="I7">
        <v>4</v>
      </c>
      <c r="J7">
        <v>0.1812</v>
      </c>
    </row>
    <row r="8" spans="1:12" x14ac:dyDescent="0.25">
      <c r="B8" s="7"/>
      <c r="C8">
        <v>5</v>
      </c>
      <c r="D8">
        <v>0.23469999999999999</v>
      </c>
      <c r="E8">
        <f>_xlfn.T.TEST(D4:D8,J4:J8,2,3)</f>
        <v>0.45474537221357453</v>
      </c>
      <c r="F8" t="s">
        <v>37</v>
      </c>
      <c r="H8" s="7"/>
      <c r="I8">
        <v>5</v>
      </c>
      <c r="J8">
        <v>0.17780000000000001</v>
      </c>
      <c r="K8">
        <f>_xlfn.T.TEST(D13:D17,J4:J8,2,3)</f>
        <v>3.9209067555051454E-5</v>
      </c>
      <c r="L8" t="s">
        <v>71</v>
      </c>
    </row>
    <row r="9" spans="1:12" x14ac:dyDescent="0.25">
      <c r="C9" t="s">
        <v>17</v>
      </c>
      <c r="D9">
        <f>AVERAGE(D4:D8)</f>
        <v>0.19888</v>
      </c>
      <c r="I9" t="s">
        <v>17</v>
      </c>
      <c r="J9">
        <f>AVERAGE(J4:J8)</f>
        <v>0.18309999999999998</v>
      </c>
    </row>
    <row r="10" spans="1:12" x14ac:dyDescent="0.25">
      <c r="C10" t="s">
        <v>6</v>
      </c>
      <c r="D10" s="8">
        <f>STDEV(D4:D8)</f>
        <v>4.2160016603412266E-2</v>
      </c>
      <c r="I10" t="s">
        <v>6</v>
      </c>
      <c r="J10" s="8">
        <f>STDEV(J4:J8)</f>
        <v>8.459314393022636E-3</v>
      </c>
    </row>
    <row r="12" spans="1:12" x14ac:dyDescent="0.25">
      <c r="B12" s="7"/>
    </row>
    <row r="13" spans="1:12" x14ac:dyDescent="0.25">
      <c r="B13" s="7" t="s">
        <v>34</v>
      </c>
      <c r="C13">
        <v>1</v>
      </c>
      <c r="D13">
        <v>8.2600000000000007E-2</v>
      </c>
      <c r="H13" s="7" t="s">
        <v>36</v>
      </c>
      <c r="I13">
        <v>1</v>
      </c>
      <c r="J13">
        <v>4.2299999999999997E-2</v>
      </c>
    </row>
    <row r="14" spans="1:12" x14ac:dyDescent="0.25">
      <c r="B14" s="7"/>
      <c r="C14">
        <v>2</v>
      </c>
      <c r="D14">
        <v>8.2100000000000006E-2</v>
      </c>
      <c r="H14" s="7"/>
      <c r="I14">
        <v>2</v>
      </c>
      <c r="J14">
        <v>3.2099999999999997E-2</v>
      </c>
    </row>
    <row r="15" spans="1:12" x14ac:dyDescent="0.25">
      <c r="B15" s="7"/>
      <c r="C15">
        <v>3</v>
      </c>
      <c r="D15">
        <v>0.1099</v>
      </c>
      <c r="H15" s="7"/>
      <c r="I15">
        <v>3</v>
      </c>
      <c r="J15">
        <v>4.9299999999999997E-2</v>
      </c>
    </row>
    <row r="16" spans="1:12" x14ac:dyDescent="0.25">
      <c r="B16" s="7"/>
      <c r="C16">
        <v>4</v>
      </c>
      <c r="D16">
        <v>7.9399999999999998E-2</v>
      </c>
      <c r="H16" s="7"/>
      <c r="I16">
        <v>4</v>
      </c>
      <c r="J16">
        <v>3.1199999999999999E-2</v>
      </c>
    </row>
    <row r="17" spans="2:10" x14ac:dyDescent="0.25">
      <c r="B17" s="7"/>
      <c r="C17">
        <v>5</v>
      </c>
      <c r="D17">
        <v>5.9799999999999999E-2</v>
      </c>
      <c r="E17">
        <f>_xlfn.T.TEST(D13:D17,J13:J17,2,3)</f>
        <v>2.4588167704325831E-3</v>
      </c>
      <c r="F17" t="s">
        <v>38</v>
      </c>
      <c r="H17" s="7"/>
      <c r="I17">
        <v>5</v>
      </c>
      <c r="J17">
        <v>3.0800000000000001E-2</v>
      </c>
    </row>
    <row r="18" spans="2:10" x14ac:dyDescent="0.25">
      <c r="C18" t="s">
        <v>17</v>
      </c>
      <c r="D18">
        <f>AVERAGE(D13:D17)</f>
        <v>8.276E-2</v>
      </c>
      <c r="I18" t="s">
        <v>17</v>
      </c>
      <c r="J18">
        <f>AVERAGE(J13:J17)</f>
        <v>3.7139999999999992E-2</v>
      </c>
    </row>
    <row r="19" spans="2:10" x14ac:dyDescent="0.25">
      <c r="C19" t="s">
        <v>6</v>
      </c>
      <c r="D19" s="8">
        <f>STDEV(D13:D17)</f>
        <v>1.7857015428116782E-2</v>
      </c>
      <c r="I19" t="s">
        <v>6</v>
      </c>
      <c r="J19" s="8">
        <f>STDEV(J13:J17)</f>
        <v>8.2971681916181542E-3</v>
      </c>
    </row>
    <row r="22" spans="2:10" x14ac:dyDescent="0.25">
      <c r="B22" s="7"/>
    </row>
    <row r="23" spans="2:10" x14ac:dyDescent="0.25">
      <c r="B23" s="7"/>
    </row>
    <row r="24" spans="2:10" x14ac:dyDescent="0.25">
      <c r="B24" s="7"/>
    </row>
    <row r="25" spans="2:10" x14ac:dyDescent="0.25">
      <c r="B25" s="7"/>
    </row>
    <row r="26" spans="2:10" x14ac:dyDescent="0.25">
      <c r="B26" s="7"/>
    </row>
    <row r="27" spans="2:10" x14ac:dyDescent="0.25">
      <c r="B27" s="7"/>
    </row>
    <row r="29" spans="2:10" x14ac:dyDescent="0.25">
      <c r="D29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1E8DA-FE65-4C73-A9FD-8A6B653E2046}">
  <dimension ref="A1:P25"/>
  <sheetViews>
    <sheetView workbookViewId="0"/>
  </sheetViews>
  <sheetFormatPr defaultRowHeight="15" x14ac:dyDescent="0.25"/>
  <cols>
    <col min="7" max="7" width="10.85546875" customWidth="1"/>
    <col min="15" max="15" width="12" bestFit="1" customWidth="1"/>
  </cols>
  <sheetData>
    <row r="1" spans="1:16" x14ac:dyDescent="0.25">
      <c r="A1" s="1" t="s">
        <v>108</v>
      </c>
    </row>
    <row r="3" spans="1:16" x14ac:dyDescent="0.25">
      <c r="B3" s="7" t="s">
        <v>27</v>
      </c>
      <c r="C3" s="20"/>
      <c r="D3" s="3" t="s">
        <v>69</v>
      </c>
      <c r="E3" s="3" t="s">
        <v>70</v>
      </c>
      <c r="F3" s="3" t="s">
        <v>28</v>
      </c>
      <c r="G3" s="3" t="s">
        <v>11</v>
      </c>
      <c r="L3" s="3" t="s">
        <v>69</v>
      </c>
      <c r="M3" s="3" t="s">
        <v>70</v>
      </c>
      <c r="N3" s="3" t="s">
        <v>28</v>
      </c>
      <c r="O3" s="3" t="s">
        <v>11</v>
      </c>
    </row>
    <row r="4" spans="1:16" x14ac:dyDescent="0.25">
      <c r="B4" s="7" t="s">
        <v>33</v>
      </c>
      <c r="C4">
        <v>1</v>
      </c>
      <c r="D4" s="28">
        <v>1815.134</v>
      </c>
      <c r="E4" s="8">
        <f>D4*50</f>
        <v>90756.7</v>
      </c>
      <c r="F4" s="5">
        <f>E4/1000</f>
        <v>90.756699999999995</v>
      </c>
      <c r="J4" s="7" t="s">
        <v>35</v>
      </c>
      <c r="K4">
        <v>1</v>
      </c>
      <c r="L4" s="28">
        <v>781.42399999999998</v>
      </c>
      <c r="M4" s="8">
        <f t="shared" ref="M4:M6" si="0">L4*50</f>
        <v>39071.199999999997</v>
      </c>
      <c r="N4" s="5">
        <f>M4/1000</f>
        <v>39.071199999999997</v>
      </c>
    </row>
    <row r="5" spans="1:16" x14ac:dyDescent="0.25">
      <c r="B5" s="7"/>
      <c r="C5">
        <v>2</v>
      </c>
      <c r="D5" s="28">
        <v>1677.241</v>
      </c>
      <c r="E5" s="8">
        <f t="shared" ref="E5:E6" si="1">D5*50</f>
        <v>83862.05</v>
      </c>
      <c r="F5" s="5">
        <f t="shared" ref="F5:F6" si="2">E5/1000</f>
        <v>83.862049999999996</v>
      </c>
      <c r="J5" s="7"/>
      <c r="K5">
        <v>2</v>
      </c>
      <c r="L5" s="28">
        <v>661.56100000000004</v>
      </c>
      <c r="M5" s="8">
        <f t="shared" si="0"/>
        <v>33078.050000000003</v>
      </c>
      <c r="N5" s="5">
        <f t="shared" ref="N5:N6" si="3">M5/1000</f>
        <v>33.078050000000005</v>
      </c>
    </row>
    <row r="6" spans="1:16" x14ac:dyDescent="0.25">
      <c r="B6" s="7"/>
      <c r="C6">
        <v>3</v>
      </c>
      <c r="D6" s="28">
        <v>1576.8230000000001</v>
      </c>
      <c r="E6" s="8">
        <f t="shared" si="1"/>
        <v>78841.150000000009</v>
      </c>
      <c r="F6" s="5">
        <f t="shared" si="2"/>
        <v>78.841150000000013</v>
      </c>
      <c r="G6" s="12">
        <f>_xlfn.T.TEST(F4:F6,N4:N6,2,3)</f>
        <v>5.1761634578743009E-4</v>
      </c>
      <c r="H6" t="s">
        <v>37</v>
      </c>
      <c r="J6" s="7"/>
      <c r="K6">
        <v>3</v>
      </c>
      <c r="L6" s="28">
        <v>527.92499999999995</v>
      </c>
      <c r="M6" s="8">
        <f t="shared" si="0"/>
        <v>26396.249999999996</v>
      </c>
      <c r="N6" s="5">
        <f t="shared" si="3"/>
        <v>26.396249999999995</v>
      </c>
      <c r="O6" s="8">
        <f>_xlfn.T.TEST(D11:D13,L4:L6,2,3)</f>
        <v>1.7534926583265026E-2</v>
      </c>
      <c r="P6" t="s">
        <v>71</v>
      </c>
    </row>
    <row r="7" spans="1:16" x14ac:dyDescent="0.25">
      <c r="C7" t="s">
        <v>17</v>
      </c>
      <c r="F7" s="27">
        <f>MEDIAN(F4:F6)</f>
        <v>83.862049999999996</v>
      </c>
      <c r="K7" t="s">
        <v>17</v>
      </c>
      <c r="N7" s="27">
        <f>MEDIAN(N4:N6)</f>
        <v>33.078050000000005</v>
      </c>
    </row>
    <row r="8" spans="1:16" x14ac:dyDescent="0.25">
      <c r="C8" t="s">
        <v>6</v>
      </c>
      <c r="D8" s="8"/>
      <c r="E8" s="8"/>
      <c r="F8" s="5">
        <f>STDEV(F4:F6)</f>
        <v>5.9822789307949549</v>
      </c>
      <c r="K8" t="s">
        <v>6</v>
      </c>
      <c r="L8" s="8"/>
      <c r="M8" s="8"/>
      <c r="N8" s="5">
        <f>STDEV(N4:N6)</f>
        <v>6.3405921866573545</v>
      </c>
    </row>
    <row r="10" spans="1:16" x14ac:dyDescent="0.25">
      <c r="B10" s="7"/>
      <c r="D10" s="3" t="s">
        <v>69</v>
      </c>
      <c r="E10" s="3" t="s">
        <v>70</v>
      </c>
      <c r="F10" s="3" t="s">
        <v>28</v>
      </c>
      <c r="L10" s="3" t="s">
        <v>69</v>
      </c>
      <c r="M10" s="3" t="s">
        <v>70</v>
      </c>
      <c r="N10" s="3" t="s">
        <v>28</v>
      </c>
    </row>
    <row r="11" spans="1:16" x14ac:dyDescent="0.25">
      <c r="B11" s="7" t="s">
        <v>34</v>
      </c>
      <c r="C11">
        <v>1</v>
      </c>
      <c r="D11" s="28">
        <v>1125.585</v>
      </c>
      <c r="E11" s="8">
        <f t="shared" ref="E11:E13" si="4">D11*50</f>
        <v>56279.25</v>
      </c>
      <c r="F11" s="5">
        <f>E11/1000</f>
        <v>56.279249999999998</v>
      </c>
      <c r="J11" s="7" t="s">
        <v>36</v>
      </c>
      <c r="K11">
        <v>1</v>
      </c>
      <c r="L11" s="28">
        <v>263.19099999999997</v>
      </c>
      <c r="M11" s="8">
        <f t="shared" ref="M11:M13" si="5">L11*50</f>
        <v>13159.55</v>
      </c>
      <c r="N11" s="5">
        <f>M11/1000</f>
        <v>13.159549999999999</v>
      </c>
    </row>
    <row r="12" spans="1:16" x14ac:dyDescent="0.25">
      <c r="B12" s="7"/>
      <c r="C12">
        <v>2</v>
      </c>
      <c r="D12" s="28">
        <v>1006.269</v>
      </c>
      <c r="E12" s="8">
        <f t="shared" si="4"/>
        <v>50313.45</v>
      </c>
      <c r="F12" s="5">
        <f t="shared" ref="F12:F13" si="6">E12/1000</f>
        <v>50.313449999999996</v>
      </c>
      <c r="J12" s="7"/>
      <c r="K12">
        <v>2</v>
      </c>
      <c r="L12" s="28">
        <v>277.44099999999997</v>
      </c>
      <c r="M12" s="8">
        <f t="shared" si="5"/>
        <v>13872.05</v>
      </c>
      <c r="N12" s="5">
        <f t="shared" ref="N12:N13" si="7">M12/1000</f>
        <v>13.87205</v>
      </c>
    </row>
    <row r="13" spans="1:16" x14ac:dyDescent="0.25">
      <c r="B13" s="7"/>
      <c r="C13">
        <v>3</v>
      </c>
      <c r="D13" s="28">
        <v>1021.37</v>
      </c>
      <c r="E13" s="8">
        <f t="shared" si="4"/>
        <v>51068.5</v>
      </c>
      <c r="F13" s="5">
        <f t="shared" si="6"/>
        <v>51.0685</v>
      </c>
      <c r="G13" s="12">
        <f>_xlfn.T.TEST(F11:F13,N11:N13,2,3)</f>
        <v>1.0722740947148246E-4</v>
      </c>
      <c r="H13" t="s">
        <v>38</v>
      </c>
      <c r="J13" s="7"/>
      <c r="K13">
        <v>3</v>
      </c>
      <c r="L13" s="28">
        <v>184.929</v>
      </c>
      <c r="M13" s="8">
        <f t="shared" si="5"/>
        <v>9246.4500000000007</v>
      </c>
      <c r="N13" s="5">
        <f t="shared" si="7"/>
        <v>9.2464500000000012</v>
      </c>
    </row>
    <row r="14" spans="1:16" x14ac:dyDescent="0.25">
      <c r="C14" t="s">
        <v>17</v>
      </c>
      <c r="F14" s="27">
        <f>MEDIAN(F11:F13)</f>
        <v>51.0685</v>
      </c>
      <c r="K14" t="s">
        <v>17</v>
      </c>
      <c r="N14" s="27">
        <f>MEDIAN(N11:N13)</f>
        <v>13.159549999999999</v>
      </c>
      <c r="O14" s="5"/>
    </row>
    <row r="15" spans="1:16" x14ac:dyDescent="0.25">
      <c r="C15" t="s">
        <v>6</v>
      </c>
      <c r="D15" s="8"/>
      <c r="E15" s="8"/>
      <c r="F15" s="5">
        <f>STDEV(F11:F13)</f>
        <v>3.2484043699689442</v>
      </c>
      <c r="K15" t="s">
        <v>6</v>
      </c>
      <c r="L15" s="8"/>
      <c r="M15" s="8"/>
      <c r="N15" s="5">
        <f>STDEV(N11:N13)</f>
        <v>2.490521472168699</v>
      </c>
    </row>
    <row r="18" spans="2:6" x14ac:dyDescent="0.25">
      <c r="B18" s="7"/>
    </row>
    <row r="19" spans="2:6" x14ac:dyDescent="0.25">
      <c r="B19" s="7"/>
    </row>
    <row r="20" spans="2:6" x14ac:dyDescent="0.25">
      <c r="B20" s="7"/>
    </row>
    <row r="21" spans="2:6" x14ac:dyDescent="0.25">
      <c r="B21" s="7"/>
    </row>
    <row r="22" spans="2:6" x14ac:dyDescent="0.25">
      <c r="B22" s="7"/>
    </row>
    <row r="23" spans="2:6" x14ac:dyDescent="0.25">
      <c r="B23" s="7"/>
    </row>
    <row r="25" spans="2:6" x14ac:dyDescent="0.25">
      <c r="D25" s="8"/>
      <c r="E25" s="8"/>
      <c r="F25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8BF2D-B016-417B-BC03-B5C7E7ECD56E}">
  <dimension ref="A1:AB31"/>
  <sheetViews>
    <sheetView workbookViewId="0">
      <selection activeCell="K34" sqref="K34"/>
    </sheetView>
  </sheetViews>
  <sheetFormatPr defaultRowHeight="15" x14ac:dyDescent="0.25"/>
  <cols>
    <col min="1" max="1" width="24.85546875" bestFit="1" customWidth="1"/>
    <col min="3" max="3" width="8.7109375" bestFit="1" customWidth="1"/>
    <col min="4" max="4" width="9.140625" bestFit="1" customWidth="1"/>
    <col min="5" max="5" width="8" customWidth="1"/>
    <col min="6" max="6" width="9.140625" bestFit="1" customWidth="1"/>
    <col min="7" max="7" width="9" bestFit="1" customWidth="1"/>
    <col min="8" max="8" width="22" bestFit="1" customWidth="1"/>
    <col min="14" max="14" width="12" bestFit="1" customWidth="1"/>
    <col min="15" max="15" width="22" bestFit="1" customWidth="1"/>
    <col min="23" max="23" width="22" bestFit="1" customWidth="1"/>
  </cols>
  <sheetData>
    <row r="1" spans="1:28" x14ac:dyDescent="0.25">
      <c r="A1" s="1" t="s">
        <v>109</v>
      </c>
    </row>
    <row r="2" spans="1:28" ht="16.5" x14ac:dyDescent="0.25">
      <c r="A2" s="1"/>
      <c r="B2" t="s">
        <v>40</v>
      </c>
    </row>
    <row r="3" spans="1:28" x14ac:dyDescent="0.25">
      <c r="C3" s="44" t="s">
        <v>29</v>
      </c>
      <c r="D3" s="44"/>
      <c r="E3" s="44"/>
      <c r="F3" s="44"/>
      <c r="J3" s="44" t="s">
        <v>30</v>
      </c>
      <c r="K3" s="44"/>
      <c r="L3" s="44"/>
      <c r="M3" s="44"/>
      <c r="R3" s="44" t="s">
        <v>31</v>
      </c>
      <c r="S3" s="44"/>
      <c r="T3" s="44"/>
      <c r="U3" s="44"/>
      <c r="Z3" s="44"/>
      <c r="AA3" s="44"/>
      <c r="AB3" s="44"/>
    </row>
    <row r="4" spans="1:28" x14ac:dyDescent="0.25">
      <c r="B4" s="20"/>
      <c r="C4" s="4" t="s">
        <v>33</v>
      </c>
      <c r="D4" s="4" t="s">
        <v>34</v>
      </c>
      <c r="E4" s="4" t="s">
        <v>35</v>
      </c>
      <c r="F4" s="4" t="s">
        <v>36</v>
      </c>
      <c r="G4" s="3" t="s">
        <v>11</v>
      </c>
      <c r="J4" s="4" t="s">
        <v>33</v>
      </c>
      <c r="K4" s="4" t="s">
        <v>34</v>
      </c>
      <c r="L4" s="4" t="s">
        <v>35</v>
      </c>
      <c r="M4" s="4" t="s">
        <v>36</v>
      </c>
      <c r="R4" s="4" t="s">
        <v>33</v>
      </c>
      <c r="S4" s="4" t="s">
        <v>34</v>
      </c>
      <c r="T4" s="4" t="s">
        <v>35</v>
      </c>
      <c r="U4" s="4" t="s">
        <v>36</v>
      </c>
      <c r="Z4" s="4"/>
      <c r="AA4" s="4"/>
      <c r="AB4" s="4"/>
    </row>
    <row r="5" spans="1:28" x14ac:dyDescent="0.25">
      <c r="B5">
        <v>1</v>
      </c>
      <c r="C5">
        <v>0.2</v>
      </c>
      <c r="D5">
        <v>0.74</v>
      </c>
      <c r="E5">
        <v>0.28000000000000003</v>
      </c>
      <c r="F5">
        <v>1.1000000000000001</v>
      </c>
      <c r="I5">
        <v>1</v>
      </c>
      <c r="J5">
        <v>8.9999999999999993E-3</v>
      </c>
      <c r="K5">
        <v>0.15</v>
      </c>
      <c r="L5">
        <v>0.09</v>
      </c>
      <c r="M5">
        <v>0.56000000000000005</v>
      </c>
      <c r="Q5">
        <v>1</v>
      </c>
      <c r="R5">
        <v>19.5</v>
      </c>
      <c r="S5">
        <v>10.7</v>
      </c>
      <c r="T5">
        <v>15.8</v>
      </c>
      <c r="U5">
        <v>4.26</v>
      </c>
    </row>
    <row r="6" spans="1:28" x14ac:dyDescent="0.25">
      <c r="B6">
        <v>2</v>
      </c>
      <c r="C6">
        <v>0.15</v>
      </c>
      <c r="D6">
        <v>0.55000000000000004</v>
      </c>
      <c r="E6">
        <v>0.33</v>
      </c>
      <c r="F6">
        <v>1.46</v>
      </c>
      <c r="I6">
        <v>2</v>
      </c>
      <c r="J6">
        <v>7.0000000000000007E-2</v>
      </c>
      <c r="K6">
        <v>0.12</v>
      </c>
      <c r="L6">
        <v>0.1</v>
      </c>
      <c r="M6">
        <v>0.39</v>
      </c>
      <c r="Q6">
        <v>2</v>
      </c>
      <c r="R6">
        <v>18.7</v>
      </c>
      <c r="S6">
        <v>8.5</v>
      </c>
      <c r="T6">
        <v>16.2</v>
      </c>
      <c r="U6">
        <v>5.21</v>
      </c>
    </row>
    <row r="7" spans="1:28" x14ac:dyDescent="0.25">
      <c r="B7">
        <v>3</v>
      </c>
      <c r="C7">
        <v>0.17</v>
      </c>
      <c r="D7">
        <v>0.65</v>
      </c>
      <c r="E7">
        <v>0.26</v>
      </c>
      <c r="F7">
        <v>1.34</v>
      </c>
      <c r="G7" s="8">
        <f>_xlfn.T.TEST(C5:C9,E5:E9,2,3)</f>
        <v>3.3622770255238445E-2</v>
      </c>
      <c r="H7" t="s">
        <v>72</v>
      </c>
      <c r="I7">
        <v>3</v>
      </c>
      <c r="J7">
        <v>4.7E-2</v>
      </c>
      <c r="K7">
        <v>0.2</v>
      </c>
      <c r="L7">
        <v>0.1</v>
      </c>
      <c r="M7">
        <v>0.34</v>
      </c>
      <c r="N7" s="8">
        <f>_xlfn.T.TEST(J5:J9,L5:L9,2,3)</f>
        <v>1.6415316508946818E-2</v>
      </c>
      <c r="O7" t="s">
        <v>72</v>
      </c>
      <c r="Q7">
        <v>3</v>
      </c>
      <c r="R7">
        <v>17.600000000000001</v>
      </c>
      <c r="S7">
        <v>8.4</v>
      </c>
      <c r="T7">
        <v>11.7</v>
      </c>
      <c r="U7">
        <v>4.26</v>
      </c>
      <c r="V7" s="8">
        <f>_xlfn.T.TEST(R5:R9,T5:T9,2,3)</f>
        <v>3.5877456605429327E-2</v>
      </c>
      <c r="W7" t="s">
        <v>72</v>
      </c>
    </row>
    <row r="8" spans="1:28" x14ac:dyDescent="0.25">
      <c r="B8">
        <v>4</v>
      </c>
      <c r="C8">
        <v>0.17</v>
      </c>
      <c r="D8">
        <v>0.56999999999999995</v>
      </c>
      <c r="E8">
        <v>0.2</v>
      </c>
      <c r="F8">
        <v>1.52</v>
      </c>
      <c r="G8" s="12">
        <f>_xlfn.T.TEST(D5:D9,E5:E9,2,3)</f>
        <v>4.8677498753659182E-4</v>
      </c>
      <c r="H8" t="s">
        <v>73</v>
      </c>
      <c r="I8">
        <v>4</v>
      </c>
      <c r="J8">
        <v>8.3000000000000004E-2</v>
      </c>
      <c r="K8">
        <v>0.2</v>
      </c>
      <c r="L8">
        <v>0.14000000000000001</v>
      </c>
      <c r="M8">
        <v>0.44</v>
      </c>
      <c r="N8" s="8">
        <f>_xlfn.T.TEST(K5:K9,L5:L9,2,3)</f>
        <v>1.9898627808384032E-2</v>
      </c>
      <c r="O8" t="s">
        <v>73</v>
      </c>
      <c r="Q8">
        <v>4</v>
      </c>
      <c r="R8">
        <v>16.2</v>
      </c>
      <c r="S8">
        <v>7.7</v>
      </c>
      <c r="T8">
        <v>15.1</v>
      </c>
      <c r="U8">
        <v>5.9</v>
      </c>
      <c r="V8" s="12">
        <f>_xlfn.T.TEST(S5:S9,T5:T9,2,3)</f>
        <v>3.7012207729383682E-4</v>
      </c>
      <c r="W8" t="s">
        <v>73</v>
      </c>
    </row>
    <row r="9" spans="1:28" x14ac:dyDescent="0.25">
      <c r="B9">
        <v>5</v>
      </c>
      <c r="C9">
        <v>0.19</v>
      </c>
      <c r="D9">
        <v>0.8</v>
      </c>
      <c r="E9">
        <v>0.44</v>
      </c>
      <c r="F9">
        <v>1.96</v>
      </c>
      <c r="G9" s="9">
        <f>_xlfn.T.TEST(D5:D9,F5:F9,2,3)</f>
        <v>2.9161482955670976E-3</v>
      </c>
      <c r="H9" t="s">
        <v>74</v>
      </c>
      <c r="I9">
        <v>5</v>
      </c>
      <c r="J9">
        <v>8.1000000000000003E-2</v>
      </c>
      <c r="K9">
        <v>0.23</v>
      </c>
      <c r="L9">
        <v>0.12</v>
      </c>
      <c r="M9">
        <v>0.49</v>
      </c>
      <c r="N9" s="12">
        <f>_xlfn.T.TEST(K5:K9,M5:M9,2,3)</f>
        <v>8.6994236808434584E-4</v>
      </c>
      <c r="O9" t="s">
        <v>74</v>
      </c>
      <c r="Q9">
        <v>5</v>
      </c>
      <c r="R9">
        <v>16.100000000000001</v>
      </c>
      <c r="S9">
        <v>7.59</v>
      </c>
      <c r="T9">
        <v>15.8</v>
      </c>
      <c r="U9">
        <v>6.55</v>
      </c>
      <c r="V9" s="9">
        <f>_xlfn.T.TEST(S5:S9,U5:U9,2,3)</f>
        <v>1.8674833539653192E-3</v>
      </c>
      <c r="W9" t="s">
        <v>74</v>
      </c>
    </row>
    <row r="10" spans="1:28" x14ac:dyDescent="0.25">
      <c r="B10" t="s">
        <v>17</v>
      </c>
      <c r="C10" s="5">
        <f>MEDIAN(C5:C9)</f>
        <v>0.17</v>
      </c>
      <c r="D10" s="5">
        <f t="shared" ref="D10:F10" si="0">MEDIAN(D5:D9)</f>
        <v>0.65</v>
      </c>
      <c r="E10" s="5">
        <f t="shared" si="0"/>
        <v>0.28000000000000003</v>
      </c>
      <c r="F10" s="5">
        <f t="shared" si="0"/>
        <v>1.46</v>
      </c>
      <c r="I10" t="s">
        <v>17</v>
      </c>
      <c r="J10" s="5">
        <f t="shared" ref="J10" si="1">MEDIAN(J5:J9)</f>
        <v>7.0000000000000007E-2</v>
      </c>
      <c r="K10" s="5">
        <f t="shared" ref="K10" si="2">MEDIAN(K5:K9)</f>
        <v>0.2</v>
      </c>
      <c r="L10" s="5">
        <f t="shared" ref="L10" si="3">MEDIAN(L5:L9)</f>
        <v>0.1</v>
      </c>
      <c r="M10" s="5">
        <f t="shared" ref="M10" si="4">MEDIAN(M5:M9)</f>
        <v>0.44</v>
      </c>
      <c r="Q10" t="s">
        <v>17</v>
      </c>
      <c r="R10" s="5">
        <f t="shared" ref="R10" si="5">MEDIAN(R5:R9)</f>
        <v>17.600000000000001</v>
      </c>
      <c r="S10" s="5">
        <f t="shared" ref="S10" si="6">MEDIAN(S5:S9)</f>
        <v>8.4</v>
      </c>
      <c r="T10" s="5">
        <f t="shared" ref="T10" si="7">MEDIAN(T5:T9)</f>
        <v>15.8</v>
      </c>
      <c r="U10" s="5">
        <f t="shared" ref="U10" si="8">MEDIAN(U5:U9)</f>
        <v>5.21</v>
      </c>
    </row>
    <row r="11" spans="1:28" x14ac:dyDescent="0.25">
      <c r="B11" t="s">
        <v>6</v>
      </c>
      <c r="C11" s="5">
        <f>STDEV(C5:C8)</f>
        <v>2.0615528128088288E-2</v>
      </c>
      <c r="D11" s="5">
        <f t="shared" ref="D11:F11" si="9">STDEV(D5:D8)</f>
        <v>8.65544144839928E-2</v>
      </c>
      <c r="E11" s="5">
        <f t="shared" si="9"/>
        <v>5.37742193496724E-2</v>
      </c>
      <c r="F11" s="5">
        <f t="shared" si="9"/>
        <v>0.18574175621006664</v>
      </c>
      <c r="I11" t="s">
        <v>6</v>
      </c>
      <c r="J11" s="5">
        <f t="shared" ref="J11:M11" si="10">STDEV(J5:J8)</f>
        <v>3.2448677425538724E-2</v>
      </c>
      <c r="K11" s="5">
        <f t="shared" si="10"/>
        <v>3.9475730941090033E-2</v>
      </c>
      <c r="L11" s="5">
        <f t="shared" si="10"/>
        <v>2.2173557826083431E-2</v>
      </c>
      <c r="M11" s="5">
        <f t="shared" si="10"/>
        <v>9.4295634398770908E-2</v>
      </c>
      <c r="Q11" t="s">
        <v>6</v>
      </c>
      <c r="R11" s="5">
        <f t="shared" ref="R11:U11" si="11">STDEV(R5:R8)</f>
        <v>1.4306175822583291</v>
      </c>
      <c r="S11" s="5">
        <f t="shared" si="11"/>
        <v>1.2996794476587783</v>
      </c>
      <c r="T11" s="5">
        <f t="shared" si="11"/>
        <v>2.0510160083886793</v>
      </c>
      <c r="U11" s="5">
        <f t="shared" si="11"/>
        <v>0.79897329951215135</v>
      </c>
      <c r="Z11" s="8"/>
      <c r="AA11" s="8"/>
      <c r="AB11" s="8"/>
    </row>
    <row r="12" spans="1:28" x14ac:dyDescent="0.25">
      <c r="C12" s="8"/>
      <c r="D12" s="8"/>
      <c r="E12" s="8"/>
      <c r="F12" s="8"/>
    </row>
    <row r="13" spans="1:28" x14ac:dyDescent="0.25">
      <c r="C13" s="44" t="s">
        <v>32</v>
      </c>
      <c r="D13" s="44"/>
      <c r="E13" s="44"/>
      <c r="F13" s="44"/>
      <c r="J13" s="6" t="s">
        <v>31</v>
      </c>
      <c r="K13" s="6"/>
      <c r="L13" s="6"/>
      <c r="M13" s="6"/>
    </row>
    <row r="14" spans="1:28" x14ac:dyDescent="0.25">
      <c r="C14" s="4" t="s">
        <v>33</v>
      </c>
      <c r="D14" s="4" t="s">
        <v>34</v>
      </c>
      <c r="E14" s="4" t="s">
        <v>35</v>
      </c>
      <c r="F14" s="4" t="s">
        <v>36</v>
      </c>
      <c r="J14" s="4" t="s">
        <v>33</v>
      </c>
      <c r="K14" s="4" t="s">
        <v>34</v>
      </c>
      <c r="L14" s="4" t="s">
        <v>35</v>
      </c>
      <c r="M14" s="4" t="s">
        <v>36</v>
      </c>
    </row>
    <row r="15" spans="1:28" x14ac:dyDescent="0.25">
      <c r="B15">
        <v>1</v>
      </c>
      <c r="C15">
        <v>25.7</v>
      </c>
      <c r="D15">
        <v>11.5</v>
      </c>
      <c r="E15">
        <v>24.3</v>
      </c>
      <c r="F15">
        <v>5.01</v>
      </c>
      <c r="I15">
        <v>1</v>
      </c>
      <c r="J15">
        <v>9.42</v>
      </c>
      <c r="K15">
        <v>6.49</v>
      </c>
      <c r="L15">
        <v>7.62</v>
      </c>
      <c r="M15">
        <v>4.8099999999999996</v>
      </c>
    </row>
    <row r="16" spans="1:28" x14ac:dyDescent="0.25">
      <c r="B16">
        <v>2</v>
      </c>
      <c r="C16">
        <v>31.1</v>
      </c>
      <c r="D16">
        <v>8.82</v>
      </c>
      <c r="E16">
        <v>23.8</v>
      </c>
      <c r="F16">
        <v>5.95</v>
      </c>
      <c r="I16">
        <v>2</v>
      </c>
      <c r="J16">
        <v>7.16</v>
      </c>
      <c r="K16">
        <v>5.42</v>
      </c>
      <c r="L16">
        <v>7.23</v>
      </c>
      <c r="M16">
        <v>3.75</v>
      </c>
    </row>
    <row r="17" spans="2:15" x14ac:dyDescent="0.25">
      <c r="B17">
        <v>3</v>
      </c>
      <c r="C17">
        <v>26.7</v>
      </c>
      <c r="D17">
        <v>8.18</v>
      </c>
      <c r="E17">
        <v>22</v>
      </c>
      <c r="F17">
        <v>5.83</v>
      </c>
      <c r="G17" s="5">
        <f>_xlfn.T.TEST(C15:C19,E15:E19,2,3)</f>
        <v>0.10883391755788541</v>
      </c>
      <c r="H17" t="s">
        <v>72</v>
      </c>
      <c r="I17">
        <v>3</v>
      </c>
      <c r="J17">
        <v>9.34</v>
      </c>
      <c r="K17">
        <v>6.46</v>
      </c>
      <c r="L17">
        <v>7.23</v>
      </c>
      <c r="M17">
        <v>4.21</v>
      </c>
      <c r="N17" s="8">
        <f>_xlfn.T.TEST(J15:J19,L15:L19,2,3)</f>
        <v>5.0495435227165937E-2</v>
      </c>
      <c r="O17" t="s">
        <v>72</v>
      </c>
    </row>
    <row r="18" spans="2:15" x14ac:dyDescent="0.25">
      <c r="B18">
        <v>4</v>
      </c>
      <c r="C18">
        <v>19.8</v>
      </c>
      <c r="D18">
        <v>6.16</v>
      </c>
      <c r="E18">
        <v>17.8</v>
      </c>
      <c r="F18">
        <v>4.58</v>
      </c>
      <c r="G18" s="12">
        <f>_xlfn.T.TEST(D15:D19,E15:E19,2,3)</f>
        <v>1.2793823798447785E-4</v>
      </c>
      <c r="H18" t="s">
        <v>73</v>
      </c>
      <c r="I18">
        <v>4</v>
      </c>
      <c r="J18">
        <v>9.92</v>
      </c>
      <c r="K18">
        <v>5.97</v>
      </c>
      <c r="L18">
        <v>9.01</v>
      </c>
      <c r="M18">
        <v>5.32</v>
      </c>
      <c r="N18" s="9">
        <f>_xlfn.T.TEST(K15:K19,L15:L19,2,3)</f>
        <v>4.1797928740291207E-3</v>
      </c>
      <c r="O18" t="s">
        <v>73</v>
      </c>
    </row>
    <row r="19" spans="2:15" x14ac:dyDescent="0.25">
      <c r="B19">
        <v>5</v>
      </c>
      <c r="C19">
        <v>23.7</v>
      </c>
      <c r="D19">
        <v>7.21</v>
      </c>
      <c r="E19">
        <v>18</v>
      </c>
      <c r="F19">
        <v>5.17</v>
      </c>
      <c r="G19" s="8">
        <f>_xlfn.T.TEST(D15:D19,F15:F19,2,3)</f>
        <v>2.4729412201643951E-2</v>
      </c>
      <c r="H19" t="s">
        <v>74</v>
      </c>
      <c r="I19">
        <v>5</v>
      </c>
      <c r="J19">
        <v>10.7</v>
      </c>
      <c r="K19">
        <v>5.38</v>
      </c>
      <c r="L19">
        <v>7.27</v>
      </c>
      <c r="M19">
        <v>3.27</v>
      </c>
      <c r="N19" s="9">
        <f>_xlfn.T.TEST(K15:K19,M15:M19,2,3)</f>
        <v>6.6587965914332043E-3</v>
      </c>
      <c r="O19" t="s">
        <v>74</v>
      </c>
    </row>
    <row r="20" spans="2:15" x14ac:dyDescent="0.25">
      <c r="B20" t="s">
        <v>17</v>
      </c>
      <c r="C20" s="5">
        <f t="shared" ref="C20:F20" si="12">MEDIAN(C15:C19)</f>
        <v>25.7</v>
      </c>
      <c r="D20" s="5">
        <f t="shared" si="12"/>
        <v>8.18</v>
      </c>
      <c r="E20" s="5">
        <f t="shared" si="12"/>
        <v>22</v>
      </c>
      <c r="F20" s="5">
        <f t="shared" si="12"/>
        <v>5.17</v>
      </c>
      <c r="I20" t="s">
        <v>17</v>
      </c>
      <c r="J20" s="5">
        <f t="shared" ref="J20" si="13">MEDIAN(J15:J19)</f>
        <v>9.42</v>
      </c>
      <c r="K20" s="5">
        <f t="shared" ref="K20" si="14">MEDIAN(K15:K19)</f>
        <v>5.97</v>
      </c>
      <c r="L20" s="5">
        <f t="shared" ref="L20" si="15">MEDIAN(L15:L19)</f>
        <v>7.27</v>
      </c>
      <c r="M20" s="5">
        <f t="shared" ref="M20" si="16">MEDIAN(M15:M19)</f>
        <v>4.21</v>
      </c>
    </row>
    <row r="21" spans="2:15" x14ac:dyDescent="0.25">
      <c r="B21" t="s">
        <v>6</v>
      </c>
      <c r="C21" s="5">
        <f t="shared" ref="C21:F21" si="17">STDEV(C15:C18)</f>
        <v>4.6514334708059</v>
      </c>
      <c r="D21" s="5">
        <f t="shared" si="17"/>
        <v>2.2038980617684407</v>
      </c>
      <c r="E21" s="5">
        <f t="shared" si="17"/>
        <v>2.9533878851244855</v>
      </c>
      <c r="F21" s="5">
        <f t="shared" si="17"/>
        <v>0.65794503316513997</v>
      </c>
      <c r="I21" t="s">
        <v>6</v>
      </c>
      <c r="J21" s="5">
        <f t="shared" ref="J21:M21" si="18">STDEV(J15:J18)</f>
        <v>1.2271375907642512</v>
      </c>
      <c r="K21" s="5">
        <f t="shared" si="18"/>
        <v>0.50335540790446143</v>
      </c>
      <c r="L21" s="5">
        <f t="shared" si="18"/>
        <v>0.84523665325162012</v>
      </c>
      <c r="M21" s="5">
        <f t="shared" si="18"/>
        <v>0.6863126109871488</v>
      </c>
    </row>
    <row r="23" spans="2:15" x14ac:dyDescent="0.25">
      <c r="C23" s="44"/>
      <c r="D23" s="44"/>
      <c r="E23" s="44"/>
      <c r="F23" s="44"/>
    </row>
    <row r="24" spans="2:15" x14ac:dyDescent="0.25">
      <c r="C24" s="4"/>
      <c r="D24" s="4"/>
      <c r="E24" s="4"/>
      <c r="F24" s="4"/>
    </row>
    <row r="31" spans="2:15" x14ac:dyDescent="0.25">
      <c r="C31" s="8"/>
      <c r="D31" s="8"/>
      <c r="E31" s="8"/>
      <c r="F31" s="8"/>
    </row>
  </sheetData>
  <mergeCells count="6">
    <mergeCell ref="C23:F23"/>
    <mergeCell ref="C3:F3"/>
    <mergeCell ref="J3:M3"/>
    <mergeCell ref="R3:U3"/>
    <mergeCell ref="Z3:AB3"/>
    <mergeCell ref="C13:F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2BDB-3C15-4FD3-9A6E-A02EB6582E79}">
  <dimension ref="A1:U23"/>
  <sheetViews>
    <sheetView zoomScale="90" zoomScaleNormal="90" workbookViewId="0">
      <selection activeCell="Q4" sqref="Q4"/>
    </sheetView>
  </sheetViews>
  <sheetFormatPr defaultRowHeight="15" x14ac:dyDescent="0.25"/>
  <cols>
    <col min="1" max="1" width="24.85546875" bestFit="1" customWidth="1"/>
    <col min="2" max="2" width="22.140625" bestFit="1" customWidth="1"/>
    <col min="5" max="5" width="23.5703125" bestFit="1" customWidth="1"/>
    <col min="7" max="7" width="16" bestFit="1" customWidth="1"/>
    <col min="8" max="8" width="10.5703125" bestFit="1" customWidth="1"/>
    <col min="12" max="12" width="10" bestFit="1" customWidth="1"/>
    <col min="14" max="14" width="20.140625" bestFit="1" customWidth="1"/>
    <col min="16" max="16" width="17.28515625" bestFit="1" customWidth="1"/>
    <col min="17" max="17" width="12.140625" customWidth="1"/>
    <col min="18" max="18" width="12" customWidth="1"/>
    <col min="19" max="20" width="11.140625" customWidth="1"/>
    <col min="21" max="21" width="10" bestFit="1" customWidth="1"/>
  </cols>
  <sheetData>
    <row r="1" spans="1:21" x14ac:dyDescent="0.25">
      <c r="A1" s="1" t="s">
        <v>106</v>
      </c>
    </row>
    <row r="3" spans="1:21" x14ac:dyDescent="0.25">
      <c r="B3" s="1" t="s">
        <v>75</v>
      </c>
      <c r="N3" s="1" t="s">
        <v>76</v>
      </c>
    </row>
    <row r="4" spans="1:21" x14ac:dyDescent="0.25">
      <c r="B4" s="3" t="s">
        <v>7</v>
      </c>
      <c r="C4" s="3" t="s">
        <v>459</v>
      </c>
      <c r="E4" s="3" t="s">
        <v>7</v>
      </c>
      <c r="F4" s="3" t="s">
        <v>459</v>
      </c>
      <c r="G4" s="7" t="s">
        <v>41</v>
      </c>
      <c r="H4" s="8" t="s">
        <v>460</v>
      </c>
      <c r="I4" s="3" t="s">
        <v>17</v>
      </c>
      <c r="J4" s="3" t="s">
        <v>6</v>
      </c>
      <c r="K4" s="3"/>
      <c r="L4" s="3" t="s">
        <v>20</v>
      </c>
      <c r="N4" s="3" t="s">
        <v>7</v>
      </c>
      <c r="O4" s="3" t="s">
        <v>459</v>
      </c>
      <c r="P4" s="7" t="s">
        <v>26</v>
      </c>
      <c r="Q4" s="8" t="s">
        <v>460</v>
      </c>
      <c r="R4" s="3" t="s">
        <v>17</v>
      </c>
      <c r="S4" s="3" t="s">
        <v>6</v>
      </c>
      <c r="T4" s="3"/>
      <c r="U4" s="3" t="s">
        <v>20</v>
      </c>
    </row>
    <row r="5" spans="1:21" x14ac:dyDescent="0.25">
      <c r="B5" t="s">
        <v>8</v>
      </c>
      <c r="C5">
        <v>16.07</v>
      </c>
      <c r="E5" t="s">
        <v>80</v>
      </c>
      <c r="F5">
        <v>23.64</v>
      </c>
      <c r="G5" s="8">
        <f>F5-C5</f>
        <v>7.57</v>
      </c>
      <c r="H5" s="11">
        <f>2^-(G5)</f>
        <v>5.2626311596316033E-3</v>
      </c>
      <c r="I5" s="12">
        <f>MEDIAN(H5:H7)</f>
        <v>5.2626311596316033E-3</v>
      </c>
      <c r="J5" s="12">
        <f>STDEV(H5:H7)</f>
        <v>8.1052793828106831E-4</v>
      </c>
      <c r="K5" s="12"/>
      <c r="L5" s="12"/>
      <c r="N5" t="s">
        <v>83</v>
      </c>
      <c r="O5">
        <v>33.43</v>
      </c>
      <c r="P5" s="8">
        <f>O5-C5</f>
        <v>17.36</v>
      </c>
      <c r="Q5" s="30">
        <f>2^-(P5)</f>
        <v>5.9445539830055305E-6</v>
      </c>
      <c r="R5" s="29">
        <f>MEDIAN(Q5:Q7)</f>
        <v>4.0322038290458028E-6</v>
      </c>
      <c r="S5" s="29">
        <f>STDEV(Q5:Q7)</f>
        <v>1.9359335533749112E-6</v>
      </c>
      <c r="T5" s="29"/>
      <c r="U5" s="12"/>
    </row>
    <row r="6" spans="1:21" x14ac:dyDescent="0.25">
      <c r="B6" t="s">
        <v>9</v>
      </c>
      <c r="C6">
        <v>16.059999999999999</v>
      </c>
      <c r="E6" t="s">
        <v>81</v>
      </c>
      <c r="F6">
        <v>23.58</v>
      </c>
      <c r="G6" s="8">
        <f>F6-C6</f>
        <v>7.52</v>
      </c>
      <c r="H6" s="11">
        <f t="shared" ref="H6:H7" si="0">2^-(G6)</f>
        <v>5.4482174466812744E-3</v>
      </c>
      <c r="N6" t="s">
        <v>84</v>
      </c>
      <c r="O6">
        <v>33.979999999999997</v>
      </c>
      <c r="P6" s="8">
        <f>O6-C6</f>
        <v>17.919999999999998</v>
      </c>
      <c r="Q6" s="30">
        <f t="shared" ref="Q6:Q7" si="1">2^-(P6)</f>
        <v>4.0322038290458028E-6</v>
      </c>
    </row>
    <row r="7" spans="1:21" x14ac:dyDescent="0.25">
      <c r="B7" t="s">
        <v>10</v>
      </c>
      <c r="C7">
        <v>16.09</v>
      </c>
      <c r="E7" t="s">
        <v>82</v>
      </c>
      <c r="F7">
        <v>24.07</v>
      </c>
      <c r="G7" s="8">
        <f>F7-C7</f>
        <v>7.98</v>
      </c>
      <c r="H7" s="11">
        <f t="shared" si="0"/>
        <v>3.9607792179298012E-3</v>
      </c>
      <c r="N7" t="s">
        <v>85</v>
      </c>
      <c r="O7">
        <v>34.97</v>
      </c>
      <c r="P7" s="8">
        <f>O7-C7</f>
        <v>18.88</v>
      </c>
      <c r="Q7" s="30">
        <f t="shared" si="1"/>
        <v>2.0727822542687603E-6</v>
      </c>
    </row>
    <row r="9" spans="1:21" x14ac:dyDescent="0.25">
      <c r="B9" s="3" t="s">
        <v>7</v>
      </c>
      <c r="C9" s="3" t="s">
        <v>459</v>
      </c>
      <c r="E9" s="3" t="s">
        <v>7</v>
      </c>
      <c r="F9" s="3" t="s">
        <v>459</v>
      </c>
      <c r="G9" s="7" t="s">
        <v>41</v>
      </c>
      <c r="H9" s="8" t="s">
        <v>460</v>
      </c>
      <c r="I9" s="3" t="s">
        <v>17</v>
      </c>
      <c r="J9" s="3" t="s">
        <v>6</v>
      </c>
      <c r="K9" s="3"/>
      <c r="L9" s="3" t="s">
        <v>25</v>
      </c>
      <c r="N9" s="3" t="s">
        <v>7</v>
      </c>
      <c r="O9" s="3" t="s">
        <v>459</v>
      </c>
      <c r="P9" s="7" t="s">
        <v>26</v>
      </c>
      <c r="Q9" s="8" t="s">
        <v>460</v>
      </c>
      <c r="R9" s="3" t="s">
        <v>17</v>
      </c>
      <c r="S9" s="3" t="s">
        <v>6</v>
      </c>
      <c r="T9" s="3"/>
      <c r="U9" s="3" t="s">
        <v>12</v>
      </c>
    </row>
    <row r="10" spans="1:21" x14ac:dyDescent="0.25">
      <c r="B10" t="s">
        <v>77</v>
      </c>
      <c r="C10">
        <v>18.8</v>
      </c>
      <c r="E10" t="s">
        <v>89</v>
      </c>
      <c r="F10">
        <v>25.69</v>
      </c>
      <c r="G10" s="8">
        <f>F10-C10</f>
        <v>6.8900000000000006</v>
      </c>
      <c r="H10" s="11">
        <f>2^-(G10)</f>
        <v>8.4314705976908343E-3</v>
      </c>
      <c r="I10" s="12">
        <f>MEDIAN(H10:H12)</f>
        <v>8.4314705976908343E-3</v>
      </c>
      <c r="J10">
        <f>STDEV(H10:H12)</f>
        <v>6.3934512827888332E-4</v>
      </c>
      <c r="K10">
        <f>I10/I5</f>
        <v>1.6021397551792433</v>
      </c>
      <c r="L10" s="9">
        <f>_xlfn.T.TEST(H5:H7,H10:H12,2,3)</f>
        <v>4.8582289460366492E-3</v>
      </c>
      <c r="N10" t="s">
        <v>86</v>
      </c>
      <c r="O10">
        <v>33.880000000000003</v>
      </c>
      <c r="P10" s="8">
        <f>O10-C10</f>
        <v>15.080000000000002</v>
      </c>
      <c r="Q10" s="10">
        <f>2^-(P10)</f>
        <v>2.8871388144701979E-5</v>
      </c>
      <c r="R10" s="13">
        <f>MEDIAN(Q10:Q12)</f>
        <v>2.8871388144701979E-5</v>
      </c>
      <c r="S10">
        <f>STDEV(Q10:Q12)</f>
        <v>2.6624839199857597E-6</v>
      </c>
      <c r="T10" s="5">
        <f>R10/R5</f>
        <v>7.1602005674237512</v>
      </c>
      <c r="U10" s="12">
        <f>_xlfn.T.TEST(Q5:Q7,Q10:Q12,2,3)</f>
        <v>3.6911197638710152E-4</v>
      </c>
    </row>
    <row r="11" spans="1:21" x14ac:dyDescent="0.25">
      <c r="B11" t="s">
        <v>78</v>
      </c>
      <c r="C11">
        <v>18.5</v>
      </c>
      <c r="E11" t="s">
        <v>90</v>
      </c>
      <c r="F11">
        <v>25.51</v>
      </c>
      <c r="G11" s="8">
        <f>F11-C11</f>
        <v>7.0100000000000016</v>
      </c>
      <c r="H11" s="11">
        <f t="shared" ref="H11:H12" si="2">2^-(G11)</f>
        <v>7.7585351206018354E-3</v>
      </c>
      <c r="N11" t="s">
        <v>87</v>
      </c>
      <c r="O11">
        <v>33.770000000000003</v>
      </c>
      <c r="P11" s="8">
        <f>O11-C11</f>
        <v>15.270000000000003</v>
      </c>
      <c r="Q11" s="10">
        <f t="shared" ref="Q11:Q12" si="3">2^-(P11)</f>
        <v>2.5308824029981686E-5</v>
      </c>
    </row>
    <row r="12" spans="1:21" x14ac:dyDescent="0.25">
      <c r="B12" t="s">
        <v>79</v>
      </c>
      <c r="C12">
        <v>18.89</v>
      </c>
      <c r="E12" t="s">
        <v>91</v>
      </c>
      <c r="F12">
        <v>25.68</v>
      </c>
      <c r="G12" s="8">
        <f>F12-C12</f>
        <v>6.7899999999999991</v>
      </c>
      <c r="H12" s="11">
        <f t="shared" si="2"/>
        <v>9.0366264367600629E-3</v>
      </c>
      <c r="N12" t="s">
        <v>88</v>
      </c>
      <c r="O12">
        <v>33.89</v>
      </c>
      <c r="P12" s="8">
        <f>O12-C12</f>
        <v>15</v>
      </c>
      <c r="Q12" s="10">
        <f t="shared" si="3"/>
        <v>3.0517578125E-5</v>
      </c>
    </row>
    <row r="14" spans="1:21" x14ac:dyDescent="0.25">
      <c r="B14" s="1" t="s">
        <v>92</v>
      </c>
      <c r="N14" s="1" t="s">
        <v>93</v>
      </c>
    </row>
    <row r="15" spans="1:21" x14ac:dyDescent="0.25">
      <c r="B15" s="3" t="s">
        <v>7</v>
      </c>
      <c r="C15" s="3" t="s">
        <v>459</v>
      </c>
      <c r="E15" s="3" t="s">
        <v>7</v>
      </c>
      <c r="F15" s="3" t="s">
        <v>459</v>
      </c>
      <c r="G15" s="7" t="s">
        <v>41</v>
      </c>
      <c r="H15" s="8" t="s">
        <v>460</v>
      </c>
      <c r="I15" s="3" t="s">
        <v>17</v>
      </c>
      <c r="J15" s="3" t="s">
        <v>6</v>
      </c>
      <c r="K15" s="3"/>
      <c r="L15" s="3"/>
      <c r="N15" s="3" t="s">
        <v>7</v>
      </c>
      <c r="O15" s="3" t="s">
        <v>459</v>
      </c>
      <c r="P15" s="7" t="s">
        <v>26</v>
      </c>
      <c r="Q15" s="8" t="s">
        <v>460</v>
      </c>
      <c r="R15" s="3" t="s">
        <v>17</v>
      </c>
      <c r="S15" s="3" t="s">
        <v>6</v>
      </c>
      <c r="T15" s="3"/>
      <c r="U15" s="3"/>
    </row>
    <row r="16" spans="1:21" x14ac:dyDescent="0.25">
      <c r="B16" t="s">
        <v>8</v>
      </c>
      <c r="C16">
        <v>16.07</v>
      </c>
      <c r="E16" t="s">
        <v>100</v>
      </c>
      <c r="F16">
        <v>22.96</v>
      </c>
      <c r="G16" s="8">
        <f>F16-C16</f>
        <v>6.8900000000000006</v>
      </c>
      <c r="H16" s="11">
        <f>2^-(G16)</f>
        <v>8.4314705976908343E-3</v>
      </c>
      <c r="I16" s="12">
        <f>MEDIAN(H16:H18)</f>
        <v>8.608633717786026E-3</v>
      </c>
      <c r="J16">
        <f>STDEV(H16:H18)</f>
        <v>4.5365488083737938E-4</v>
      </c>
      <c r="L16" s="9"/>
      <c r="N16" t="s">
        <v>98</v>
      </c>
      <c r="O16">
        <v>21.86</v>
      </c>
      <c r="P16" s="8">
        <f>O16-C16</f>
        <v>5.7899999999999991</v>
      </c>
      <c r="Q16" s="11">
        <f>2^-(P16)</f>
        <v>1.8073252873520129E-2</v>
      </c>
      <c r="R16" s="12">
        <f>MEDIAN(Q16:Q18)</f>
        <v>1.9505164826587696E-2</v>
      </c>
      <c r="S16">
        <f>STDEV(Q16:Q18)</f>
        <v>1.8761447974936733E-3</v>
      </c>
      <c r="U16" s="9"/>
    </row>
    <row r="17" spans="2:21" x14ac:dyDescent="0.25">
      <c r="B17" t="s">
        <v>9</v>
      </c>
      <c r="C17">
        <v>16.059999999999999</v>
      </c>
      <c r="E17" t="s">
        <v>101</v>
      </c>
      <c r="F17">
        <v>22.81</v>
      </c>
      <c r="G17" s="8">
        <f>F17-C17</f>
        <v>6.75</v>
      </c>
      <c r="H17" s="11">
        <f t="shared" ref="H17:H18" si="4">2^-(G17)</f>
        <v>9.290680585958758E-3</v>
      </c>
      <c r="N17" t="s">
        <v>97</v>
      </c>
      <c r="O17">
        <v>21.58</v>
      </c>
      <c r="P17" s="8">
        <f>O17-C17</f>
        <v>5.52</v>
      </c>
      <c r="Q17" s="11">
        <f t="shared" ref="Q17:Q18" si="5">2^-(P17)</f>
        <v>2.1792869786725094E-2</v>
      </c>
    </row>
    <row r="18" spans="2:21" x14ac:dyDescent="0.25">
      <c r="B18" t="s">
        <v>10</v>
      </c>
      <c r="C18">
        <v>16.09</v>
      </c>
      <c r="E18" t="s">
        <v>102</v>
      </c>
      <c r="F18">
        <v>22.95</v>
      </c>
      <c r="G18" s="8">
        <f>F18-C18</f>
        <v>6.8599999999999994</v>
      </c>
      <c r="H18" s="11">
        <f t="shared" si="4"/>
        <v>8.608633717786026E-3</v>
      </c>
      <c r="N18" t="s">
        <v>99</v>
      </c>
      <c r="O18">
        <v>21.77</v>
      </c>
      <c r="P18" s="8">
        <f>O18-C18</f>
        <v>5.68</v>
      </c>
      <c r="Q18" s="11">
        <f t="shared" si="5"/>
        <v>1.9505164826587696E-2</v>
      </c>
    </row>
    <row r="20" spans="2:21" x14ac:dyDescent="0.25">
      <c r="B20" s="3" t="s">
        <v>7</v>
      </c>
      <c r="C20" s="3" t="s">
        <v>459</v>
      </c>
      <c r="E20" s="3" t="s">
        <v>7</v>
      </c>
      <c r="F20" s="3" t="s">
        <v>459</v>
      </c>
      <c r="G20" s="7" t="s">
        <v>41</v>
      </c>
      <c r="H20" s="8" t="s">
        <v>460</v>
      </c>
      <c r="I20" s="3" t="s">
        <v>17</v>
      </c>
      <c r="J20" s="3" t="s">
        <v>6</v>
      </c>
      <c r="K20" s="3"/>
      <c r="L20" s="3" t="s">
        <v>25</v>
      </c>
      <c r="N20" s="3" t="s">
        <v>7</v>
      </c>
      <c r="O20" s="3" t="s">
        <v>459</v>
      </c>
      <c r="P20" s="7" t="s">
        <v>26</v>
      </c>
      <c r="Q20" s="8" t="s">
        <v>460</v>
      </c>
      <c r="R20" s="3" t="s">
        <v>17</v>
      </c>
      <c r="S20" s="3" t="s">
        <v>6</v>
      </c>
      <c r="T20" s="3"/>
      <c r="U20" s="3" t="s">
        <v>25</v>
      </c>
    </row>
    <row r="21" spans="2:21" x14ac:dyDescent="0.25">
      <c r="B21" t="s">
        <v>22</v>
      </c>
      <c r="C21">
        <v>18.8</v>
      </c>
      <c r="E21" t="s">
        <v>103</v>
      </c>
      <c r="F21">
        <v>27.04</v>
      </c>
      <c r="G21" s="8">
        <f>F21-C21</f>
        <v>8.2399999999999984</v>
      </c>
      <c r="H21" s="11">
        <f>2^-(G21)</f>
        <v>3.3075988764161247E-3</v>
      </c>
      <c r="I21" s="12">
        <f>MEDIAN(H21:H23)</f>
        <v>3.3075988764161247E-3</v>
      </c>
      <c r="J21">
        <f>STDEV(H21:H23)</f>
        <v>6.5314893191239717E-4</v>
      </c>
      <c r="K21" s="8">
        <f>I21/I16</f>
        <v>0.3842187953220032</v>
      </c>
      <c r="L21" s="12">
        <f>_xlfn.T.TEST(H16:H18,H21:H23,2,3)</f>
        <v>4.3236272965799135E-4</v>
      </c>
      <c r="N21" t="s">
        <v>94</v>
      </c>
      <c r="O21">
        <v>25.67</v>
      </c>
      <c r="P21" s="8">
        <f>O21-C21</f>
        <v>6.870000000000001</v>
      </c>
      <c r="Q21" s="11">
        <f>2^-(P21)</f>
        <v>8.5491695410995217E-3</v>
      </c>
      <c r="R21" s="12">
        <f>MEDIAN(Q21:Q23)</f>
        <v>8.5491695410995217E-3</v>
      </c>
      <c r="S21">
        <f>STDEV(Q21:Q23)</f>
        <v>1.0648556303928072E-3</v>
      </c>
      <c r="T21" s="5">
        <f>R21/R16</f>
        <v>0.43830286065801705</v>
      </c>
      <c r="U21" s="12">
        <f>_xlfn.T.TEST(Q16:Q18,Q21:Q23,2,3)</f>
        <v>2.006873270119139E-3</v>
      </c>
    </row>
    <row r="22" spans="2:21" x14ac:dyDescent="0.25">
      <c r="B22" t="s">
        <v>23</v>
      </c>
      <c r="C22">
        <v>18.5</v>
      </c>
      <c r="E22" t="s">
        <v>104</v>
      </c>
      <c r="F22">
        <v>26.71</v>
      </c>
      <c r="G22" s="8">
        <f>F22-C22</f>
        <v>8.2100000000000009</v>
      </c>
      <c r="H22" s="11">
        <f t="shared" ref="H22:H23" si="6">2^-(G22)</f>
        <v>3.377098559796348E-3</v>
      </c>
      <c r="N22" t="s">
        <v>95</v>
      </c>
      <c r="O22">
        <v>25.34</v>
      </c>
      <c r="P22" s="8">
        <f>O22-C22</f>
        <v>6.84</v>
      </c>
      <c r="Q22" s="11">
        <f t="shared" ref="Q22:Q23" si="7">2^-(P22)</f>
        <v>8.7288057661892189E-3</v>
      </c>
    </row>
    <row r="23" spans="2:21" x14ac:dyDescent="0.25">
      <c r="B23" t="s">
        <v>24</v>
      </c>
      <c r="C23">
        <v>18.89</v>
      </c>
      <c r="E23" t="s">
        <v>105</v>
      </c>
      <c r="F23">
        <v>27.71</v>
      </c>
      <c r="G23" s="8">
        <f>F23-C23</f>
        <v>8.82</v>
      </c>
      <c r="H23" s="11">
        <f t="shared" si="6"/>
        <v>2.2126638384683561E-3</v>
      </c>
      <c r="N23" t="s">
        <v>96</v>
      </c>
      <c r="O23">
        <v>26.09</v>
      </c>
      <c r="P23" s="8">
        <f>O23-C23</f>
        <v>7.1999999999999993</v>
      </c>
      <c r="Q23" s="11">
        <f t="shared" si="7"/>
        <v>6.8011762757509723E-3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6BA2-84CD-4A2C-9079-8593618DFAE5}">
  <dimension ref="A1:AI321"/>
  <sheetViews>
    <sheetView zoomScale="80" zoomScaleNormal="80" workbookViewId="0">
      <selection activeCell="M39" sqref="M39"/>
    </sheetView>
  </sheetViews>
  <sheetFormatPr defaultRowHeight="15" x14ac:dyDescent="0.25"/>
  <cols>
    <col min="2" max="2" width="19.5703125" customWidth="1"/>
    <col min="3" max="3" width="6" bestFit="1" customWidth="1"/>
    <col min="4" max="6" width="13" bestFit="1" customWidth="1"/>
    <col min="7" max="7" width="17" bestFit="1" customWidth="1"/>
    <col min="8" max="9" width="13" bestFit="1" customWidth="1"/>
    <col min="10" max="10" width="14.5703125" bestFit="1" customWidth="1"/>
    <col min="13" max="13" width="12.5703125" bestFit="1" customWidth="1"/>
    <col min="15" max="15" width="17.42578125" bestFit="1" customWidth="1"/>
    <col min="16" max="16" width="10.5703125" bestFit="1" customWidth="1"/>
    <col min="17" max="19" width="10.5703125" customWidth="1"/>
    <col min="21" max="21" width="11.5703125" bestFit="1" customWidth="1"/>
    <col min="23" max="23" width="15.85546875" bestFit="1" customWidth="1"/>
    <col min="24" max="24" width="10.5703125" bestFit="1" customWidth="1"/>
    <col min="25" max="27" width="10.5703125" customWidth="1"/>
    <col min="29" max="29" width="13.28515625" bestFit="1" customWidth="1"/>
    <col min="31" max="31" width="19" bestFit="1" customWidth="1"/>
    <col min="32" max="32" width="10.5703125" bestFit="1" customWidth="1"/>
  </cols>
  <sheetData>
    <row r="1" spans="1:35" x14ac:dyDescent="0.25">
      <c r="A1" s="1" t="s">
        <v>437</v>
      </c>
    </row>
    <row r="3" spans="1:35" x14ac:dyDescent="0.25">
      <c r="B3" s="1" t="s">
        <v>110</v>
      </c>
    </row>
    <row r="4" spans="1:35" x14ac:dyDescent="0.25">
      <c r="R4" s="21"/>
      <c r="S4" s="21"/>
      <c r="V4" s="3"/>
      <c r="W4" s="7"/>
      <c r="X4" s="8"/>
      <c r="Y4" s="21"/>
      <c r="Z4" s="21"/>
      <c r="AA4" s="21"/>
      <c r="AD4" s="3"/>
      <c r="AE4" s="7"/>
      <c r="AF4" s="8"/>
      <c r="AG4" s="21"/>
      <c r="AH4" s="21"/>
      <c r="AI4" s="21"/>
    </row>
    <row r="5" spans="1:35" x14ac:dyDescent="0.25">
      <c r="B5" s="1" t="s">
        <v>432</v>
      </c>
      <c r="J5" s="1" t="s">
        <v>111</v>
      </c>
      <c r="R5" s="10"/>
      <c r="S5" s="13"/>
      <c r="W5" s="8"/>
      <c r="X5" s="10"/>
      <c r="Y5" s="10"/>
      <c r="Z5" s="10"/>
      <c r="AA5" s="13"/>
      <c r="AE5" s="8"/>
      <c r="AF5" s="10"/>
      <c r="AG5" s="10"/>
      <c r="AH5" s="10"/>
      <c r="AI5" s="13"/>
    </row>
    <row r="6" spans="1:35" x14ac:dyDescent="0.25">
      <c r="R6" s="10"/>
      <c r="W6" s="8"/>
      <c r="X6" s="10"/>
      <c r="Y6" s="10"/>
      <c r="Z6" s="10"/>
      <c r="AE6" s="8"/>
      <c r="AF6" s="10"/>
      <c r="AG6" s="10"/>
      <c r="AH6" s="10"/>
    </row>
    <row r="7" spans="1:35" x14ac:dyDescent="0.25">
      <c r="B7" s="3" t="s">
        <v>112</v>
      </c>
      <c r="C7" s="3"/>
      <c r="D7" s="3" t="s">
        <v>113</v>
      </c>
      <c r="E7" s="3" t="s">
        <v>114</v>
      </c>
      <c r="F7" s="3" t="s">
        <v>115</v>
      </c>
      <c r="G7" s="3"/>
      <c r="H7" s="3" t="s">
        <v>116</v>
      </c>
      <c r="I7" s="3" t="s">
        <v>117</v>
      </c>
      <c r="J7" s="3" t="s">
        <v>118</v>
      </c>
      <c r="R7" s="10"/>
      <c r="W7" s="8"/>
      <c r="X7" s="10"/>
      <c r="Y7" s="10"/>
      <c r="Z7" s="10"/>
      <c r="AE7" s="8"/>
      <c r="AF7" s="10"/>
      <c r="AG7" s="10"/>
      <c r="AH7" s="10"/>
    </row>
    <row r="8" spans="1:35" x14ac:dyDescent="0.25">
      <c r="B8" t="s">
        <v>119</v>
      </c>
      <c r="D8">
        <v>26.975370000000002</v>
      </c>
      <c r="E8">
        <v>32.741190000000003</v>
      </c>
      <c r="F8">
        <v>36.180909999999997</v>
      </c>
      <c r="H8">
        <v>32.781869999999998</v>
      </c>
      <c r="I8">
        <v>35.07696</v>
      </c>
      <c r="J8">
        <v>36.644730000000003</v>
      </c>
      <c r="R8" s="8"/>
      <c r="V8" s="3"/>
      <c r="W8" s="7"/>
      <c r="X8" s="8"/>
      <c r="Y8" s="8"/>
      <c r="Z8" s="8"/>
      <c r="AD8" s="3"/>
      <c r="AE8" s="7"/>
      <c r="AF8" s="8"/>
      <c r="AG8" s="8"/>
      <c r="AH8" s="8"/>
    </row>
    <row r="9" spans="1:35" x14ac:dyDescent="0.25">
      <c r="B9" t="s">
        <v>120</v>
      </c>
      <c r="D9">
        <v>26.537430000000001</v>
      </c>
      <c r="E9">
        <v>33.944659999999999</v>
      </c>
      <c r="F9">
        <v>34.091470000000001</v>
      </c>
      <c r="H9">
        <v>30.928419999999999</v>
      </c>
      <c r="I9">
        <v>34.132460000000002</v>
      </c>
      <c r="J9">
        <v>36.969149999999999</v>
      </c>
      <c r="R9" s="10"/>
      <c r="S9" s="13"/>
      <c r="W9" s="8"/>
      <c r="X9" s="10"/>
      <c r="Y9" s="10"/>
      <c r="Z9" s="10"/>
      <c r="AA9" s="13"/>
      <c r="AE9" s="8"/>
      <c r="AF9" s="10"/>
      <c r="AG9" s="10"/>
      <c r="AH9" s="10"/>
      <c r="AI9" s="13"/>
    </row>
    <row r="10" spans="1:35" x14ac:dyDescent="0.25">
      <c r="B10" t="s">
        <v>121</v>
      </c>
      <c r="D10">
        <v>26.87565</v>
      </c>
      <c r="E10">
        <v>33.560749999999999</v>
      </c>
      <c r="F10">
        <v>33.477829999999997</v>
      </c>
      <c r="H10">
        <v>32.192349999999998</v>
      </c>
      <c r="I10">
        <v>33.770829999999997</v>
      </c>
      <c r="J10">
        <v>36.227069999999998</v>
      </c>
      <c r="R10" s="10"/>
      <c r="W10" s="8"/>
      <c r="X10" s="10"/>
      <c r="Y10" s="10"/>
      <c r="Z10" s="10"/>
      <c r="AE10" s="8"/>
      <c r="AF10" s="10"/>
      <c r="AG10" s="10"/>
      <c r="AH10" s="10"/>
    </row>
    <row r="11" spans="1:35" x14ac:dyDescent="0.25">
      <c r="B11" t="s">
        <v>122</v>
      </c>
      <c r="D11">
        <v>26.674440000000001</v>
      </c>
      <c r="E11">
        <v>33.51182</v>
      </c>
      <c r="F11">
        <v>34.678319999999999</v>
      </c>
      <c r="H11">
        <v>31.190059999999999</v>
      </c>
      <c r="I11">
        <v>34.861969999999999</v>
      </c>
      <c r="J11">
        <v>37.852290000000004</v>
      </c>
      <c r="R11" s="10"/>
      <c r="W11" s="8"/>
      <c r="X11" s="10"/>
      <c r="Y11" s="10"/>
      <c r="Z11" s="10"/>
      <c r="AE11" s="8"/>
      <c r="AF11" s="10"/>
      <c r="AG11" s="10"/>
      <c r="AH11" s="10"/>
    </row>
    <row r="12" spans="1:35" x14ac:dyDescent="0.25">
      <c r="B12" t="s">
        <v>123</v>
      </c>
      <c r="D12">
        <v>26.017869999999998</v>
      </c>
      <c r="E12">
        <v>33.849420000000002</v>
      </c>
      <c r="F12">
        <v>35.18327</v>
      </c>
      <c r="H12">
        <v>32.211939999999998</v>
      </c>
      <c r="I12">
        <v>33.476239999999997</v>
      </c>
      <c r="J12">
        <v>37.064999999999998</v>
      </c>
      <c r="R12" s="8"/>
      <c r="V12" s="3"/>
      <c r="W12" s="7"/>
      <c r="X12" s="8"/>
      <c r="Y12" s="8"/>
      <c r="Z12" s="8"/>
      <c r="AD12" s="3"/>
      <c r="AE12" s="7"/>
      <c r="AF12" s="8"/>
      <c r="AG12" s="8"/>
      <c r="AH12" s="8"/>
    </row>
    <row r="13" spans="1:35" x14ac:dyDescent="0.25">
      <c r="B13" t="s">
        <v>124</v>
      </c>
      <c r="D13">
        <v>25.45365</v>
      </c>
      <c r="E13">
        <v>31.874680000000001</v>
      </c>
      <c r="F13">
        <v>39.487699999999997</v>
      </c>
      <c r="H13">
        <v>32.428609999999999</v>
      </c>
      <c r="I13">
        <v>34.033439999999999</v>
      </c>
      <c r="J13">
        <v>36.441090000000003</v>
      </c>
      <c r="R13" s="10"/>
      <c r="S13" s="13"/>
      <c r="W13" s="8"/>
      <c r="X13" s="10"/>
      <c r="Y13" s="10"/>
      <c r="Z13" s="10"/>
      <c r="AA13" s="13"/>
      <c r="AE13" s="8"/>
      <c r="AF13" s="10"/>
      <c r="AG13" s="10"/>
      <c r="AH13" s="10"/>
      <c r="AI13" s="13"/>
    </row>
    <row r="14" spans="1:35" x14ac:dyDescent="0.25">
      <c r="B14" t="s">
        <v>125</v>
      </c>
      <c r="D14">
        <v>29.259730000000001</v>
      </c>
      <c r="E14">
        <v>33.425469999999997</v>
      </c>
      <c r="F14">
        <v>34.686199999999999</v>
      </c>
      <c r="H14">
        <v>32.783360000000002</v>
      </c>
      <c r="I14">
        <v>35.359859999999998</v>
      </c>
      <c r="J14">
        <v>38.221939999999996</v>
      </c>
      <c r="R14" s="10"/>
      <c r="W14" s="8"/>
      <c r="X14" s="10"/>
      <c r="Y14" s="10"/>
      <c r="Z14" s="10"/>
      <c r="AE14" s="8"/>
      <c r="AF14" s="10"/>
      <c r="AG14" s="10"/>
      <c r="AH14" s="10"/>
    </row>
    <row r="15" spans="1:35" x14ac:dyDescent="0.25">
      <c r="B15" t="s">
        <v>126</v>
      </c>
      <c r="D15">
        <v>26.609860000000001</v>
      </c>
      <c r="E15">
        <v>33.414990000000003</v>
      </c>
      <c r="F15">
        <v>33.40784</v>
      </c>
      <c r="H15">
        <v>32.496920000000003</v>
      </c>
      <c r="I15">
        <v>34.297130000000003</v>
      </c>
      <c r="J15">
        <v>36.852209999999999</v>
      </c>
      <c r="R15" s="10"/>
      <c r="W15" s="8"/>
      <c r="X15" s="10"/>
      <c r="Y15" s="10"/>
      <c r="Z15" s="10"/>
      <c r="AE15" s="8"/>
      <c r="AF15" s="10"/>
      <c r="AG15" s="10"/>
      <c r="AH15" s="10"/>
    </row>
    <row r="16" spans="1:35" x14ac:dyDescent="0.25">
      <c r="B16" t="s">
        <v>127</v>
      </c>
      <c r="D16">
        <v>28.400310000000001</v>
      </c>
      <c r="E16">
        <v>34.947139999999997</v>
      </c>
      <c r="F16">
        <v>35.573639999999997</v>
      </c>
      <c r="H16">
        <v>31.890630000000002</v>
      </c>
      <c r="I16">
        <v>33.22251</v>
      </c>
      <c r="J16">
        <v>37.085709999999999</v>
      </c>
      <c r="R16" s="8"/>
      <c r="V16" s="3"/>
      <c r="W16" s="7"/>
      <c r="X16" s="8"/>
      <c r="Y16" s="8"/>
      <c r="Z16" s="8"/>
      <c r="AD16" s="3"/>
      <c r="AE16" s="7"/>
      <c r="AF16" s="8"/>
      <c r="AG16" s="8"/>
      <c r="AH16" s="8"/>
    </row>
    <row r="17" spans="2:35" x14ac:dyDescent="0.25">
      <c r="B17" t="s">
        <v>128</v>
      </c>
      <c r="D17">
        <v>27.350709999999999</v>
      </c>
      <c r="E17">
        <v>32.822699999999998</v>
      </c>
      <c r="F17">
        <v>35.810490000000001</v>
      </c>
      <c r="H17">
        <v>32.784199999999998</v>
      </c>
      <c r="I17">
        <v>34.805909999999997</v>
      </c>
      <c r="J17">
        <v>37.645429999999998</v>
      </c>
      <c r="R17" s="10"/>
      <c r="S17" s="13"/>
      <c r="W17" s="8"/>
      <c r="X17" s="10"/>
      <c r="Y17" s="10"/>
      <c r="Z17" s="10"/>
      <c r="AA17" s="13"/>
      <c r="AE17" s="8"/>
      <c r="AF17" s="10"/>
      <c r="AG17" s="10"/>
      <c r="AH17" s="10"/>
      <c r="AI17" s="13"/>
    </row>
    <row r="18" spans="2:35" x14ac:dyDescent="0.25">
      <c r="B18" t="s">
        <v>129</v>
      </c>
      <c r="D18">
        <v>30.197369999999999</v>
      </c>
      <c r="E18">
        <v>33.484940000000002</v>
      </c>
      <c r="F18">
        <v>33.770359999999997</v>
      </c>
      <c r="H18">
        <v>31.797519999999999</v>
      </c>
      <c r="I18">
        <v>34.002200000000002</v>
      </c>
      <c r="J18">
        <v>38.588380000000001</v>
      </c>
      <c r="R18" s="10"/>
      <c r="W18" s="8"/>
      <c r="X18" s="10"/>
      <c r="Y18" s="10"/>
      <c r="Z18" s="10"/>
      <c r="AE18" s="8"/>
      <c r="AF18" s="10"/>
      <c r="AG18" s="10"/>
      <c r="AH18" s="10"/>
    </row>
    <row r="19" spans="2:35" x14ac:dyDescent="0.25">
      <c r="B19" t="s">
        <v>130</v>
      </c>
      <c r="D19">
        <v>21.950489999999999</v>
      </c>
      <c r="E19">
        <v>34.469279999999998</v>
      </c>
      <c r="F19">
        <v>34.196579999999997</v>
      </c>
      <c r="H19">
        <v>31.69567</v>
      </c>
      <c r="I19">
        <v>33.961170000000003</v>
      </c>
      <c r="J19">
        <v>36.467759999999998</v>
      </c>
      <c r="R19" s="10"/>
      <c r="W19" s="8"/>
      <c r="X19" s="10"/>
      <c r="Y19" s="10"/>
      <c r="Z19" s="10"/>
      <c r="AE19" s="8"/>
      <c r="AF19" s="10"/>
      <c r="AG19" s="10"/>
      <c r="AH19" s="10"/>
    </row>
    <row r="20" spans="2:35" x14ac:dyDescent="0.25">
      <c r="B20" t="s">
        <v>131</v>
      </c>
      <c r="D20">
        <v>27.257819999999999</v>
      </c>
      <c r="E20">
        <v>34.13062</v>
      </c>
      <c r="F20">
        <v>33.186819999999997</v>
      </c>
      <c r="H20">
        <v>31.818190000000001</v>
      </c>
      <c r="I20">
        <v>33.664610000000003</v>
      </c>
      <c r="J20">
        <v>37.812289999999997</v>
      </c>
      <c r="R20" s="8"/>
      <c r="V20" s="3"/>
      <c r="W20" s="7"/>
      <c r="X20" s="8"/>
      <c r="Y20" s="8"/>
      <c r="Z20" s="8"/>
      <c r="AD20" s="3"/>
      <c r="AE20" s="7"/>
      <c r="AF20" s="8"/>
      <c r="AG20" s="8"/>
      <c r="AH20" s="8"/>
    </row>
    <row r="21" spans="2:35" x14ac:dyDescent="0.25">
      <c r="B21" t="s">
        <v>132</v>
      </c>
      <c r="D21">
        <v>25.81617</v>
      </c>
      <c r="E21">
        <v>32.683320000000002</v>
      </c>
      <c r="F21">
        <v>35.618169999999999</v>
      </c>
      <c r="H21">
        <v>32.530740000000002</v>
      </c>
      <c r="I21">
        <v>35.190849999999998</v>
      </c>
      <c r="J21">
        <v>37.913049999999998</v>
      </c>
      <c r="R21" s="10"/>
      <c r="S21" s="13"/>
      <c r="W21" s="8"/>
      <c r="X21" s="10"/>
      <c r="Y21" s="10"/>
      <c r="Z21" s="10"/>
      <c r="AA21" s="13"/>
      <c r="AE21" s="8"/>
      <c r="AF21" s="10"/>
      <c r="AG21" s="10"/>
      <c r="AH21" s="10"/>
      <c r="AI21" s="13"/>
    </row>
    <row r="22" spans="2:35" x14ac:dyDescent="0.25">
      <c r="B22" t="s">
        <v>133</v>
      </c>
      <c r="D22">
        <v>26.900379999999998</v>
      </c>
      <c r="E22">
        <v>33.480029999999999</v>
      </c>
      <c r="F22">
        <v>35.776949999999999</v>
      </c>
      <c r="H22">
        <v>32.52093</v>
      </c>
      <c r="I22">
        <v>35.531219999999998</v>
      </c>
      <c r="J22">
        <v>37.158410000000003</v>
      </c>
      <c r="R22" s="10"/>
      <c r="W22" s="8"/>
      <c r="X22" s="10"/>
      <c r="Y22" s="10"/>
      <c r="Z22" s="10"/>
      <c r="AE22" s="8"/>
      <c r="AF22" s="10"/>
      <c r="AG22" s="10"/>
      <c r="AH22" s="10"/>
    </row>
    <row r="23" spans="2:35" x14ac:dyDescent="0.25">
      <c r="B23" t="s">
        <v>134</v>
      </c>
      <c r="D23">
        <v>25.331489999999999</v>
      </c>
      <c r="E23">
        <v>34.34957</v>
      </c>
      <c r="F23">
        <v>34.332079999999998</v>
      </c>
      <c r="H23">
        <v>32.949539999999999</v>
      </c>
      <c r="I23">
        <v>33.995449999999998</v>
      </c>
      <c r="J23">
        <v>37.511620000000001</v>
      </c>
      <c r="R23" s="10"/>
      <c r="S23" s="10"/>
      <c r="W23" s="8"/>
      <c r="X23" s="10"/>
      <c r="Y23" s="10"/>
      <c r="Z23" s="10"/>
      <c r="AA23" s="10"/>
      <c r="AE23" s="8"/>
      <c r="AF23" s="10"/>
    </row>
    <row r="24" spans="2:35" x14ac:dyDescent="0.25">
      <c r="B24" t="s">
        <v>135</v>
      </c>
      <c r="D24">
        <v>21.815999999999999</v>
      </c>
      <c r="E24">
        <v>32.313330000000001</v>
      </c>
      <c r="F24">
        <v>34.195509999999999</v>
      </c>
      <c r="H24">
        <v>31.459499999999998</v>
      </c>
      <c r="I24">
        <v>34.479019999999998</v>
      </c>
      <c r="J24">
        <v>37.288800000000002</v>
      </c>
    </row>
    <row r="25" spans="2:35" x14ac:dyDescent="0.25">
      <c r="B25" t="s">
        <v>136</v>
      </c>
      <c r="D25">
        <v>27.29729</v>
      </c>
      <c r="E25">
        <v>32.76679</v>
      </c>
      <c r="F25">
        <v>33.303260000000002</v>
      </c>
      <c r="H25">
        <v>31.96733</v>
      </c>
      <c r="I25">
        <v>33.303919999999998</v>
      </c>
      <c r="J25">
        <v>35.276719999999997</v>
      </c>
      <c r="R25" s="21"/>
      <c r="S25" s="21"/>
      <c r="V25" s="3"/>
      <c r="W25" s="7"/>
      <c r="X25" s="8"/>
      <c r="Y25" s="21"/>
      <c r="Z25" s="21"/>
      <c r="AA25" s="21"/>
      <c r="AD25" s="3"/>
      <c r="AE25" s="7"/>
      <c r="AF25" s="8"/>
      <c r="AG25" s="21"/>
      <c r="AH25" s="21"/>
      <c r="AI25" s="21"/>
    </row>
    <row r="26" spans="2:35" x14ac:dyDescent="0.25">
      <c r="B26" t="s">
        <v>137</v>
      </c>
      <c r="D26">
        <v>25.807400000000001</v>
      </c>
      <c r="E26">
        <v>32.994599999999998</v>
      </c>
      <c r="F26">
        <v>34.963630000000002</v>
      </c>
      <c r="H26">
        <v>31.967780000000001</v>
      </c>
      <c r="I26">
        <v>34.941569999999999</v>
      </c>
      <c r="J26">
        <v>36.465240000000001</v>
      </c>
      <c r="R26" s="10"/>
      <c r="S26" s="13"/>
      <c r="W26" s="8"/>
      <c r="X26" s="10"/>
      <c r="Y26" s="10"/>
      <c r="Z26" s="10"/>
      <c r="AA26" s="13"/>
      <c r="AE26" s="8"/>
      <c r="AF26" s="10"/>
      <c r="AG26" s="10"/>
      <c r="AH26" s="10"/>
      <c r="AI26" s="13"/>
    </row>
    <row r="27" spans="2:35" x14ac:dyDescent="0.25">
      <c r="B27" t="s">
        <v>138</v>
      </c>
      <c r="D27">
        <v>25.214210000000001</v>
      </c>
      <c r="E27">
        <v>33.12473</v>
      </c>
      <c r="F27">
        <v>34.589860000000002</v>
      </c>
      <c r="H27">
        <v>32.790089999999999</v>
      </c>
      <c r="I27">
        <v>35.301389999999998</v>
      </c>
      <c r="J27">
        <v>37.147649999999999</v>
      </c>
      <c r="R27" s="10"/>
      <c r="W27" s="8"/>
      <c r="X27" s="10"/>
      <c r="Y27" s="10"/>
      <c r="Z27" s="10"/>
      <c r="AE27" s="8"/>
      <c r="AF27" s="10"/>
      <c r="AG27" s="10"/>
      <c r="AH27" s="10"/>
    </row>
    <row r="28" spans="2:35" x14ac:dyDescent="0.25">
      <c r="B28" t="s">
        <v>139</v>
      </c>
      <c r="D28">
        <v>28.751339999999999</v>
      </c>
      <c r="E28">
        <v>33.794420000000002</v>
      </c>
      <c r="F28">
        <v>33.642049999999998</v>
      </c>
      <c r="H28">
        <v>31.369420000000002</v>
      </c>
      <c r="I28">
        <v>34.392049999999998</v>
      </c>
      <c r="J28">
        <v>36.841410000000003</v>
      </c>
      <c r="R28" s="10"/>
      <c r="W28" s="8"/>
      <c r="X28" s="10"/>
      <c r="Y28" s="10"/>
      <c r="Z28" s="10"/>
      <c r="AE28" s="8"/>
      <c r="AF28" s="10"/>
      <c r="AG28" s="10"/>
      <c r="AH28" s="10"/>
    </row>
    <row r="29" spans="2:35" x14ac:dyDescent="0.25">
      <c r="B29" t="s">
        <v>140</v>
      </c>
      <c r="D29">
        <v>27.321179999999998</v>
      </c>
      <c r="E29">
        <v>32.689019999999999</v>
      </c>
      <c r="F29">
        <v>36.421219999999998</v>
      </c>
      <c r="H29">
        <v>32.390700000000002</v>
      </c>
      <c r="I29">
        <v>33.675510000000003</v>
      </c>
      <c r="J29">
        <v>35.52655</v>
      </c>
      <c r="R29" s="8"/>
      <c r="V29" s="3"/>
      <c r="W29" s="7"/>
      <c r="X29" s="8"/>
      <c r="Y29" s="8"/>
      <c r="Z29" s="8"/>
      <c r="AD29" s="3"/>
      <c r="AE29" s="7"/>
      <c r="AF29" s="8"/>
      <c r="AG29" s="8"/>
      <c r="AH29" s="8"/>
    </row>
    <row r="30" spans="2:35" x14ac:dyDescent="0.25">
      <c r="B30" t="s">
        <v>141</v>
      </c>
      <c r="D30">
        <v>26.876359999999998</v>
      </c>
      <c r="E30">
        <v>33.69303</v>
      </c>
      <c r="F30">
        <v>33.944429999999997</v>
      </c>
      <c r="H30">
        <v>31.38411</v>
      </c>
      <c r="I30">
        <v>33.868600000000001</v>
      </c>
      <c r="J30">
        <v>36.78557</v>
      </c>
      <c r="R30" s="10"/>
      <c r="S30" s="13"/>
      <c r="W30" s="8"/>
      <c r="X30" s="10"/>
      <c r="Y30" s="10"/>
      <c r="Z30" s="10"/>
      <c r="AA30" s="13"/>
      <c r="AE30" s="8"/>
      <c r="AF30" s="10"/>
      <c r="AG30" s="10"/>
      <c r="AH30" s="10"/>
      <c r="AI30" s="13"/>
    </row>
    <row r="31" spans="2:35" x14ac:dyDescent="0.25">
      <c r="B31" t="s">
        <v>142</v>
      </c>
      <c r="D31">
        <v>26.952459999999999</v>
      </c>
      <c r="E31">
        <v>33.567689999999999</v>
      </c>
      <c r="F31">
        <v>34.785789999999999</v>
      </c>
      <c r="H31">
        <v>31.876059999999999</v>
      </c>
      <c r="I31">
        <v>33.869120000000002</v>
      </c>
      <c r="J31">
        <v>36.798279999999998</v>
      </c>
      <c r="R31" s="10"/>
      <c r="W31" s="8"/>
      <c r="X31" s="10"/>
      <c r="Y31" s="10"/>
      <c r="Z31" s="10"/>
      <c r="AE31" s="8"/>
      <c r="AF31" s="10"/>
      <c r="AG31" s="10"/>
      <c r="AH31" s="10"/>
    </row>
    <row r="32" spans="2:35" x14ac:dyDescent="0.25">
      <c r="B32" t="s">
        <v>143</v>
      </c>
      <c r="D32">
        <v>23.838529999999999</v>
      </c>
      <c r="E32">
        <v>34.807780000000001</v>
      </c>
      <c r="F32">
        <v>32.571579999999997</v>
      </c>
      <c r="H32">
        <v>31.868670000000002</v>
      </c>
      <c r="I32">
        <v>33.711910000000003</v>
      </c>
      <c r="J32">
        <v>37.855310000000003</v>
      </c>
      <c r="R32" s="10"/>
      <c r="W32" s="8"/>
      <c r="X32" s="10"/>
      <c r="Y32" s="10"/>
      <c r="Z32" s="10"/>
      <c r="AE32" s="8"/>
      <c r="AF32" s="10"/>
      <c r="AG32" s="10"/>
      <c r="AH32" s="10"/>
    </row>
    <row r="33" spans="2:35" x14ac:dyDescent="0.25">
      <c r="B33" t="s">
        <v>144</v>
      </c>
      <c r="D33">
        <v>22.148510000000002</v>
      </c>
      <c r="E33">
        <v>33.806010000000001</v>
      </c>
      <c r="F33">
        <v>34.489069999999998</v>
      </c>
      <c r="H33">
        <v>32.321629999999999</v>
      </c>
      <c r="I33">
        <v>35.417450000000002</v>
      </c>
      <c r="J33">
        <v>37.802759999999999</v>
      </c>
      <c r="R33" s="8"/>
      <c r="V33" s="3"/>
      <c r="W33" s="7"/>
      <c r="X33" s="8"/>
      <c r="Y33" s="8"/>
      <c r="Z33" s="8"/>
      <c r="AD33" s="3"/>
      <c r="AE33" s="7"/>
      <c r="AF33" s="8"/>
      <c r="AG33" s="8"/>
      <c r="AH33" s="8"/>
    </row>
    <row r="34" spans="2:35" x14ac:dyDescent="0.25">
      <c r="B34" t="s">
        <v>145</v>
      </c>
      <c r="D34">
        <v>25.061689999999999</v>
      </c>
      <c r="E34">
        <v>35.362169999999999</v>
      </c>
      <c r="F34">
        <v>34.66865</v>
      </c>
      <c r="H34">
        <v>30.754709999999999</v>
      </c>
      <c r="I34">
        <v>33.464860000000002</v>
      </c>
      <c r="J34">
        <v>36.68112</v>
      </c>
      <c r="R34" s="10"/>
      <c r="S34" s="13"/>
      <c r="W34" s="8"/>
      <c r="X34" s="10"/>
      <c r="Y34" s="10"/>
      <c r="Z34" s="10"/>
      <c r="AA34" s="13"/>
      <c r="AE34" s="8"/>
      <c r="AF34" s="10"/>
      <c r="AG34" s="10"/>
      <c r="AH34" s="10"/>
      <c r="AI34" s="13"/>
    </row>
    <row r="35" spans="2:35" x14ac:dyDescent="0.25">
      <c r="B35" t="s">
        <v>146</v>
      </c>
      <c r="D35">
        <v>27.088750000000001</v>
      </c>
      <c r="E35">
        <v>33.388469999999998</v>
      </c>
      <c r="F35">
        <v>34.338479999999997</v>
      </c>
      <c r="H35">
        <v>31.420010000000001</v>
      </c>
      <c r="I35">
        <v>34.12435</v>
      </c>
      <c r="J35">
        <v>37.038930000000001</v>
      </c>
      <c r="R35" s="10"/>
      <c r="W35" s="8"/>
      <c r="X35" s="10"/>
      <c r="Y35" s="10"/>
      <c r="Z35" s="10"/>
      <c r="AE35" s="8"/>
      <c r="AF35" s="10"/>
      <c r="AG35" s="10"/>
      <c r="AH35" s="10"/>
    </row>
    <row r="36" spans="2:35" x14ac:dyDescent="0.25">
      <c r="B36" t="s">
        <v>147</v>
      </c>
      <c r="D36">
        <v>29.614820000000002</v>
      </c>
      <c r="E36">
        <v>34.022590000000001</v>
      </c>
      <c r="F36">
        <v>33.58699</v>
      </c>
      <c r="H36">
        <v>30.22936</v>
      </c>
      <c r="I36">
        <v>33.15925</v>
      </c>
      <c r="J36">
        <v>36.182769999999998</v>
      </c>
    </row>
    <row r="37" spans="2:35" x14ac:dyDescent="0.25">
      <c r="B37" t="s">
        <v>148</v>
      </c>
      <c r="D37">
        <v>25.401240000000001</v>
      </c>
      <c r="E37">
        <v>32.630719999999997</v>
      </c>
      <c r="F37">
        <v>34.237639999999999</v>
      </c>
      <c r="H37">
        <v>33.116160000000001</v>
      </c>
      <c r="I37">
        <v>33.836880000000001</v>
      </c>
      <c r="J37">
        <v>35.342370000000003</v>
      </c>
    </row>
    <row r="38" spans="2:35" x14ac:dyDescent="0.25">
      <c r="B38" t="s">
        <v>149</v>
      </c>
      <c r="D38">
        <v>25.352450000000001</v>
      </c>
      <c r="E38">
        <v>33.570810000000002</v>
      </c>
      <c r="F38">
        <v>34.841659999999997</v>
      </c>
      <c r="H38">
        <v>32.722119999999997</v>
      </c>
      <c r="I38">
        <v>33.984830000000002</v>
      </c>
      <c r="J38">
        <v>36.424520000000001</v>
      </c>
      <c r="R38" s="21"/>
      <c r="S38" s="21"/>
      <c r="V38" s="3"/>
      <c r="W38" s="7"/>
      <c r="X38" s="8"/>
      <c r="Y38" s="21"/>
      <c r="Z38" s="21"/>
      <c r="AA38" s="21"/>
      <c r="AD38" s="3"/>
      <c r="AE38" s="7"/>
      <c r="AF38" s="8"/>
      <c r="AG38" s="21"/>
      <c r="AH38" s="21"/>
      <c r="AI38" s="21"/>
    </row>
    <row r="39" spans="2:35" x14ac:dyDescent="0.25">
      <c r="B39" t="s">
        <v>150</v>
      </c>
      <c r="D39">
        <v>27.232970000000002</v>
      </c>
      <c r="E39">
        <v>32.660080000000001</v>
      </c>
      <c r="F39">
        <v>33.030630000000002</v>
      </c>
      <c r="H39">
        <v>32.458280000000002</v>
      </c>
      <c r="I39">
        <v>34.321899999999999</v>
      </c>
      <c r="J39">
        <v>36.659230000000001</v>
      </c>
      <c r="R39" s="10"/>
      <c r="S39" s="13"/>
      <c r="W39" s="8"/>
      <c r="X39" s="10"/>
      <c r="Y39" s="10"/>
      <c r="Z39" s="10"/>
      <c r="AA39" s="13"/>
      <c r="AE39" s="8"/>
      <c r="AF39" s="10"/>
      <c r="AG39" s="10"/>
      <c r="AH39" s="10"/>
      <c r="AI39" s="13"/>
    </row>
    <row r="40" spans="2:35" x14ac:dyDescent="0.25">
      <c r="B40" t="s">
        <v>151</v>
      </c>
      <c r="D40">
        <v>28.532029999999999</v>
      </c>
      <c r="E40">
        <v>34.240409999999997</v>
      </c>
      <c r="F40">
        <v>31.350639999999999</v>
      </c>
      <c r="H40">
        <v>32.140050000000002</v>
      </c>
      <c r="I40">
        <v>33.780079999999998</v>
      </c>
      <c r="J40">
        <v>36.609929999999999</v>
      </c>
      <c r="R40" s="10"/>
      <c r="W40" s="8"/>
      <c r="X40" s="10"/>
      <c r="Y40" s="10"/>
      <c r="Z40" s="10"/>
      <c r="AE40" s="8"/>
      <c r="AF40" s="10"/>
      <c r="AG40" s="10"/>
      <c r="AH40" s="10"/>
    </row>
    <row r="41" spans="2:35" x14ac:dyDescent="0.25">
      <c r="B41" t="s">
        <v>152</v>
      </c>
      <c r="D41">
        <v>30.252880000000001</v>
      </c>
      <c r="E41">
        <v>33.219769999999997</v>
      </c>
      <c r="F41">
        <v>34.364620000000002</v>
      </c>
      <c r="H41">
        <v>30.569659999999999</v>
      </c>
      <c r="I41">
        <v>34.11365</v>
      </c>
      <c r="J41">
        <v>35.554549999999999</v>
      </c>
      <c r="R41" s="10"/>
      <c r="W41" s="8"/>
      <c r="X41" s="10"/>
      <c r="Y41" s="10"/>
      <c r="Z41" s="10"/>
      <c r="AE41" s="8"/>
      <c r="AF41" s="10"/>
      <c r="AG41" s="10"/>
      <c r="AH41" s="10"/>
    </row>
    <row r="42" spans="2:35" x14ac:dyDescent="0.25">
      <c r="B42" t="s">
        <v>153</v>
      </c>
      <c r="D42">
        <v>27.43327</v>
      </c>
      <c r="E42">
        <v>32.93159</v>
      </c>
      <c r="F42">
        <v>34.204169999999998</v>
      </c>
      <c r="H42">
        <v>32.034190000000002</v>
      </c>
      <c r="I42">
        <v>34.491529999999997</v>
      </c>
      <c r="J42">
        <v>35.702370000000002</v>
      </c>
      <c r="R42" s="8"/>
      <c r="V42" s="3"/>
      <c r="W42" s="7"/>
      <c r="X42" s="8"/>
      <c r="Y42" s="8"/>
      <c r="Z42" s="8"/>
      <c r="AD42" s="3"/>
      <c r="AE42" s="7"/>
      <c r="AF42" s="8"/>
      <c r="AG42" s="8"/>
      <c r="AH42" s="8"/>
    </row>
    <row r="43" spans="2:35" x14ac:dyDescent="0.25">
      <c r="B43" t="s">
        <v>154</v>
      </c>
      <c r="D43">
        <v>26.632840000000002</v>
      </c>
      <c r="E43">
        <v>33.525640000000003</v>
      </c>
      <c r="F43">
        <v>34.24532</v>
      </c>
      <c r="H43">
        <v>33.427579999999999</v>
      </c>
      <c r="I43">
        <v>34.817070000000001</v>
      </c>
      <c r="J43">
        <v>36.379849999999998</v>
      </c>
      <c r="R43" s="10"/>
      <c r="S43" s="13"/>
      <c r="W43" s="8"/>
      <c r="X43" s="10"/>
      <c r="Y43" s="10"/>
      <c r="Z43" s="10"/>
      <c r="AA43" s="13"/>
      <c r="AE43" s="8"/>
      <c r="AF43" s="10"/>
      <c r="AG43" s="10"/>
      <c r="AH43" s="10"/>
      <c r="AI43" s="13"/>
    </row>
    <row r="44" spans="2:35" x14ac:dyDescent="0.25">
      <c r="B44" t="s">
        <v>155</v>
      </c>
      <c r="D44">
        <v>25.209669999999999</v>
      </c>
      <c r="E44">
        <v>34.345779999999998</v>
      </c>
      <c r="F44">
        <v>32.739229999999999</v>
      </c>
      <c r="H44">
        <v>32.111539999999998</v>
      </c>
      <c r="I44">
        <v>34.290860000000002</v>
      </c>
      <c r="J44">
        <v>37.282060000000001</v>
      </c>
      <c r="R44" s="10"/>
      <c r="W44" s="8"/>
      <c r="X44" s="10"/>
      <c r="Y44" s="10"/>
      <c r="Z44" s="10"/>
      <c r="AE44" s="8"/>
      <c r="AF44" s="10"/>
      <c r="AG44" s="10"/>
      <c r="AH44" s="10"/>
    </row>
    <row r="45" spans="2:35" x14ac:dyDescent="0.25">
      <c r="B45" t="s">
        <v>156</v>
      </c>
      <c r="D45">
        <v>25.468050000000002</v>
      </c>
      <c r="E45">
        <v>32.960839999999997</v>
      </c>
      <c r="F45">
        <v>36.081879999999998</v>
      </c>
      <c r="H45">
        <v>33.32499</v>
      </c>
      <c r="I45">
        <v>34.087060000000001</v>
      </c>
      <c r="J45">
        <v>36.497630000000001</v>
      </c>
      <c r="R45" s="10"/>
      <c r="W45" s="8"/>
      <c r="X45" s="10"/>
      <c r="Y45" s="10"/>
      <c r="Z45" s="10"/>
      <c r="AE45" s="8"/>
      <c r="AF45" s="10"/>
      <c r="AG45" s="10"/>
      <c r="AH45" s="10"/>
    </row>
    <row r="46" spans="2:35" x14ac:dyDescent="0.25">
      <c r="B46" t="s">
        <v>157</v>
      </c>
      <c r="D46">
        <v>25.243569999999998</v>
      </c>
      <c r="E46">
        <v>33.628129999999999</v>
      </c>
      <c r="F46">
        <v>34.759709999999998</v>
      </c>
      <c r="H46">
        <v>31.953849999999999</v>
      </c>
      <c r="I46">
        <v>32.989559999999997</v>
      </c>
      <c r="J46">
        <v>36.102719999999998</v>
      </c>
      <c r="R46" s="8"/>
      <c r="V46" s="3"/>
      <c r="W46" s="7"/>
      <c r="X46" s="8"/>
      <c r="Y46" s="8"/>
      <c r="Z46" s="8"/>
      <c r="AD46" s="3"/>
      <c r="AE46" s="7"/>
      <c r="AF46" s="8"/>
      <c r="AG46" s="8"/>
      <c r="AH46" s="8"/>
    </row>
    <row r="47" spans="2:35" x14ac:dyDescent="0.25">
      <c r="B47" t="s">
        <v>158</v>
      </c>
      <c r="D47">
        <v>28.346599999999999</v>
      </c>
      <c r="E47">
        <v>33.070180000000001</v>
      </c>
      <c r="F47">
        <v>34.124459999999999</v>
      </c>
      <c r="H47">
        <v>32.358469999999997</v>
      </c>
      <c r="I47">
        <v>34.296439999999997</v>
      </c>
      <c r="J47">
        <v>35.815080000000002</v>
      </c>
      <c r="R47" s="10"/>
      <c r="S47" s="13"/>
      <c r="V47" s="7"/>
      <c r="W47" s="8"/>
      <c r="X47" s="10"/>
      <c r="Y47" s="10"/>
      <c r="Z47" s="10"/>
      <c r="AA47" s="13"/>
      <c r="AD47" s="22"/>
      <c r="AE47" s="8"/>
      <c r="AF47" s="10"/>
      <c r="AG47" s="10"/>
      <c r="AH47" s="10"/>
      <c r="AI47" s="13"/>
    </row>
    <row r="48" spans="2:35" x14ac:dyDescent="0.25">
      <c r="B48" t="s">
        <v>159</v>
      </c>
      <c r="D48">
        <v>25.986190000000001</v>
      </c>
      <c r="E48">
        <v>31.282029999999999</v>
      </c>
      <c r="F48">
        <v>39.233449999999998</v>
      </c>
      <c r="H48">
        <v>32.527720000000002</v>
      </c>
      <c r="I48">
        <v>34.143680000000003</v>
      </c>
      <c r="J48">
        <v>34.452809999999999</v>
      </c>
      <c r="R48" s="10"/>
      <c r="V48" s="7"/>
      <c r="W48" s="8"/>
      <c r="X48" s="10"/>
      <c r="Y48" s="10"/>
      <c r="Z48" s="10"/>
      <c r="AD48" s="22"/>
      <c r="AE48" s="8"/>
      <c r="AF48" s="10"/>
      <c r="AG48" s="10"/>
      <c r="AH48" s="10"/>
    </row>
    <row r="49" spans="2:35" x14ac:dyDescent="0.25">
      <c r="B49" t="s">
        <v>160</v>
      </c>
      <c r="D49">
        <v>26.67577</v>
      </c>
      <c r="E49">
        <v>33.273490000000002</v>
      </c>
      <c r="F49">
        <v>34.539169999999999</v>
      </c>
      <c r="H49">
        <v>31.663160000000001</v>
      </c>
      <c r="I49">
        <v>32.93609</v>
      </c>
      <c r="J49">
        <v>36.590530000000001</v>
      </c>
      <c r="R49" s="10"/>
      <c r="W49" s="8"/>
      <c r="X49" s="10"/>
      <c r="Y49" s="10"/>
      <c r="Z49" s="10"/>
      <c r="AE49" s="8"/>
      <c r="AF49" s="10"/>
      <c r="AG49" s="10"/>
      <c r="AH49" s="10"/>
    </row>
    <row r="50" spans="2:35" x14ac:dyDescent="0.25">
      <c r="B50" t="s">
        <v>161</v>
      </c>
      <c r="D50">
        <v>27.9163</v>
      </c>
      <c r="E50">
        <v>32.734000000000002</v>
      </c>
      <c r="F50">
        <v>35.992789999999999</v>
      </c>
      <c r="H50">
        <v>32.308520000000001</v>
      </c>
      <c r="I50">
        <v>34.449219999999997</v>
      </c>
      <c r="J50">
        <v>35.513219999999997</v>
      </c>
      <c r="R50" s="8"/>
      <c r="V50" s="3"/>
      <c r="W50" s="7"/>
      <c r="X50" s="8"/>
      <c r="Y50" s="8"/>
      <c r="Z50" s="8"/>
      <c r="AD50" s="3"/>
      <c r="AE50" s="7"/>
      <c r="AF50" s="8"/>
      <c r="AG50" s="8"/>
      <c r="AH50" s="8"/>
    </row>
    <row r="51" spans="2:35" x14ac:dyDescent="0.25">
      <c r="B51" t="s">
        <v>162</v>
      </c>
      <c r="D51">
        <v>28.203309999999998</v>
      </c>
      <c r="E51">
        <v>33.585259999999998</v>
      </c>
      <c r="F51">
        <v>34.521349999999998</v>
      </c>
      <c r="H51">
        <v>32.131489999999999</v>
      </c>
      <c r="I51">
        <v>34.111359999999998</v>
      </c>
      <c r="J51">
        <v>36.786999999999999</v>
      </c>
      <c r="R51" s="10"/>
      <c r="S51" s="13"/>
      <c r="V51" s="7"/>
      <c r="W51" s="8"/>
      <c r="X51" s="10"/>
      <c r="Y51" s="10"/>
      <c r="Z51" s="10"/>
      <c r="AA51" s="13"/>
      <c r="AD51" s="22"/>
      <c r="AE51" s="8"/>
      <c r="AF51" s="10"/>
      <c r="AG51" s="10"/>
      <c r="AH51" s="10"/>
      <c r="AI51" s="13"/>
    </row>
    <row r="52" spans="2:35" x14ac:dyDescent="0.25">
      <c r="B52" t="s">
        <v>163</v>
      </c>
      <c r="D52">
        <v>26.306360000000002</v>
      </c>
      <c r="E52">
        <v>32.63682</v>
      </c>
      <c r="F52">
        <v>38.42689</v>
      </c>
      <c r="H52">
        <v>29.89866</v>
      </c>
      <c r="I52">
        <v>33.36421</v>
      </c>
      <c r="J52">
        <v>36.605989999999998</v>
      </c>
      <c r="R52" s="10"/>
      <c r="W52" s="8"/>
      <c r="X52" s="10"/>
      <c r="Y52" s="10"/>
      <c r="Z52" s="10"/>
      <c r="AE52" s="8"/>
      <c r="AF52" s="10"/>
      <c r="AG52" s="10"/>
      <c r="AH52" s="10"/>
    </row>
    <row r="53" spans="2:35" x14ac:dyDescent="0.25">
      <c r="B53" t="s">
        <v>164</v>
      </c>
      <c r="D53">
        <v>28.414670000000001</v>
      </c>
      <c r="E53">
        <v>32.812860000000001</v>
      </c>
      <c r="F53">
        <v>34.20682</v>
      </c>
      <c r="H53">
        <v>32.10331</v>
      </c>
      <c r="I53">
        <v>34.799370000000003</v>
      </c>
      <c r="J53">
        <v>36.632629999999999</v>
      </c>
    </row>
    <row r="54" spans="2:35" x14ac:dyDescent="0.25">
      <c r="B54" t="s">
        <v>165</v>
      </c>
      <c r="D54">
        <v>27.508299999999998</v>
      </c>
      <c r="E54">
        <v>35.061770000000003</v>
      </c>
      <c r="F54">
        <v>37.054209999999998</v>
      </c>
      <c r="H54">
        <v>32.876280000000001</v>
      </c>
      <c r="I54">
        <v>34.412480000000002</v>
      </c>
      <c r="J54">
        <v>36.082630000000002</v>
      </c>
    </row>
    <row r="55" spans="2:35" x14ac:dyDescent="0.25">
      <c r="B55" t="s">
        <v>166</v>
      </c>
      <c r="D55">
        <v>27.16526</v>
      </c>
      <c r="E55">
        <v>32.952199999999998</v>
      </c>
      <c r="F55">
        <v>33.580660000000002</v>
      </c>
      <c r="H55">
        <v>30.90626</v>
      </c>
      <c r="I55">
        <v>33.575420000000001</v>
      </c>
      <c r="J55">
        <v>35.437269999999998</v>
      </c>
      <c r="R55" s="21"/>
      <c r="V55" s="3"/>
      <c r="W55" s="7"/>
      <c r="X55" s="8"/>
      <c r="Y55" s="21"/>
      <c r="Z55" s="21"/>
      <c r="AD55" s="3"/>
      <c r="AE55" s="7"/>
      <c r="AF55" s="8"/>
      <c r="AG55" s="21"/>
      <c r="AH55" s="21"/>
    </row>
    <row r="56" spans="2:35" x14ac:dyDescent="0.25">
      <c r="B56" t="s">
        <v>167</v>
      </c>
      <c r="D56">
        <v>26.16929</v>
      </c>
      <c r="E56">
        <v>33.449390000000001</v>
      </c>
      <c r="F56">
        <v>33.204729999999998</v>
      </c>
      <c r="H56">
        <v>31.52947</v>
      </c>
      <c r="I56">
        <v>33.817889999999998</v>
      </c>
      <c r="J56">
        <v>36.950319999999998</v>
      </c>
      <c r="R56" s="10"/>
      <c r="S56" s="13"/>
      <c r="W56" s="8"/>
      <c r="X56" s="10"/>
      <c r="Y56" s="10"/>
      <c r="Z56" s="10"/>
      <c r="AA56" s="13"/>
      <c r="AE56" s="8"/>
      <c r="AF56" s="10"/>
      <c r="AG56" s="10"/>
      <c r="AH56" s="10"/>
      <c r="AI56" s="13"/>
    </row>
    <row r="57" spans="2:35" x14ac:dyDescent="0.25">
      <c r="B57" t="s">
        <v>168</v>
      </c>
      <c r="D57">
        <v>25.264679999999998</v>
      </c>
      <c r="E57">
        <v>33.673780000000001</v>
      </c>
      <c r="F57">
        <v>34.144710000000003</v>
      </c>
      <c r="H57">
        <v>31.230689999999999</v>
      </c>
      <c r="I57">
        <v>33.857430000000001</v>
      </c>
      <c r="J57">
        <v>35.622349999999997</v>
      </c>
      <c r="R57" s="10"/>
      <c r="W57" s="8"/>
      <c r="X57" s="10"/>
      <c r="Y57" s="10"/>
      <c r="Z57" s="10"/>
      <c r="AE57" s="8"/>
      <c r="AF57" s="10"/>
      <c r="AG57" s="10"/>
      <c r="AH57" s="10"/>
    </row>
    <row r="58" spans="2:35" x14ac:dyDescent="0.25">
      <c r="B58" t="s">
        <v>169</v>
      </c>
      <c r="D58">
        <v>26.52918</v>
      </c>
      <c r="E58">
        <v>32.758719999999997</v>
      </c>
      <c r="F58">
        <v>33.546509999999998</v>
      </c>
      <c r="H58">
        <v>31.638860000000001</v>
      </c>
      <c r="I58">
        <v>34.385930000000002</v>
      </c>
      <c r="J58">
        <v>35.724299999999999</v>
      </c>
      <c r="R58" s="10"/>
      <c r="S58" s="10"/>
      <c r="W58" s="8"/>
      <c r="X58" s="10"/>
      <c r="Y58" s="10"/>
      <c r="Z58" s="10"/>
      <c r="AA58" s="10"/>
      <c r="AE58" s="8"/>
      <c r="AF58" s="10"/>
    </row>
    <row r="59" spans="2:35" x14ac:dyDescent="0.25">
      <c r="B59" t="s">
        <v>170</v>
      </c>
      <c r="D59">
        <v>25.84064</v>
      </c>
      <c r="E59">
        <v>33.495730000000002</v>
      </c>
      <c r="F59">
        <v>36.427970000000002</v>
      </c>
      <c r="H59">
        <v>31.705749999999998</v>
      </c>
      <c r="I59">
        <v>34.473439999999997</v>
      </c>
      <c r="J59">
        <v>36.13794</v>
      </c>
      <c r="R59" s="21"/>
      <c r="V59" s="3"/>
      <c r="W59" s="7"/>
      <c r="X59" s="8"/>
      <c r="Y59" s="21"/>
      <c r="Z59" s="21"/>
      <c r="AD59" s="3"/>
      <c r="AE59" s="7"/>
      <c r="AF59" s="8"/>
      <c r="AG59" s="21"/>
      <c r="AH59" s="21"/>
    </row>
    <row r="60" spans="2:35" x14ac:dyDescent="0.25">
      <c r="B60" t="s">
        <v>171</v>
      </c>
      <c r="D60">
        <v>27.685269999999999</v>
      </c>
      <c r="E60">
        <v>34.45861</v>
      </c>
      <c r="F60">
        <v>34.61401</v>
      </c>
      <c r="H60">
        <v>32.505099999999999</v>
      </c>
      <c r="I60">
        <v>33.615229999999997</v>
      </c>
      <c r="J60">
        <v>36.032389999999999</v>
      </c>
      <c r="R60" s="10"/>
      <c r="S60" s="13"/>
      <c r="W60" s="8"/>
      <c r="X60" s="10"/>
      <c r="Y60" s="10"/>
      <c r="Z60" s="10"/>
      <c r="AA60" s="13"/>
      <c r="AE60" s="8"/>
      <c r="AF60" s="10"/>
      <c r="AG60" s="10"/>
      <c r="AH60" s="10"/>
      <c r="AI60" s="13"/>
    </row>
    <row r="61" spans="2:35" x14ac:dyDescent="0.25">
      <c r="B61" t="s">
        <v>172</v>
      </c>
      <c r="D61">
        <v>28.2986</v>
      </c>
      <c r="E61">
        <v>33.987679999999997</v>
      </c>
      <c r="F61">
        <v>33.38165</v>
      </c>
      <c r="H61">
        <v>30.949750000000002</v>
      </c>
      <c r="I61">
        <v>32.588850000000001</v>
      </c>
      <c r="J61">
        <v>35.567799999999998</v>
      </c>
      <c r="R61" s="10"/>
      <c r="W61" s="8"/>
      <c r="X61" s="10"/>
      <c r="Y61" s="10"/>
      <c r="Z61" s="10"/>
      <c r="AE61" s="8"/>
      <c r="AF61" s="10"/>
      <c r="AG61" s="10"/>
      <c r="AH61" s="10"/>
    </row>
    <row r="62" spans="2:35" x14ac:dyDescent="0.25">
      <c r="B62" t="s">
        <v>173</v>
      </c>
      <c r="D62">
        <v>27.648009999999999</v>
      </c>
      <c r="E62">
        <v>33.369689999999999</v>
      </c>
      <c r="F62">
        <v>35.938929999999999</v>
      </c>
      <c r="H62">
        <v>32.298929999999999</v>
      </c>
      <c r="I62">
        <v>33.968269999999997</v>
      </c>
      <c r="J62">
        <v>36.39011</v>
      </c>
      <c r="R62" s="10"/>
      <c r="S62" s="10"/>
      <c r="W62" s="8"/>
      <c r="X62" s="10"/>
      <c r="Y62" s="10"/>
      <c r="Z62" s="10"/>
      <c r="AA62" s="10"/>
      <c r="AE62" s="8"/>
      <c r="AF62" s="10"/>
    </row>
    <row r="63" spans="2:35" x14ac:dyDescent="0.25">
      <c r="B63" t="s">
        <v>174</v>
      </c>
      <c r="D63">
        <v>26.30151</v>
      </c>
      <c r="E63">
        <v>32.955170000000003</v>
      </c>
      <c r="F63">
        <v>33.863219999999998</v>
      </c>
      <c r="H63">
        <v>31.77515</v>
      </c>
      <c r="I63">
        <v>34.222499999999997</v>
      </c>
      <c r="J63">
        <v>36.409469999999999</v>
      </c>
      <c r="R63" s="10"/>
      <c r="S63" s="10"/>
      <c r="W63" s="8"/>
      <c r="X63" s="10"/>
      <c r="Y63" s="10"/>
      <c r="Z63" s="10"/>
      <c r="AA63" s="10"/>
      <c r="AE63" s="8"/>
      <c r="AF63" s="10"/>
    </row>
    <row r="64" spans="2:35" x14ac:dyDescent="0.25">
      <c r="B64" t="s">
        <v>175</v>
      </c>
      <c r="D64">
        <v>25.383610000000001</v>
      </c>
      <c r="E64">
        <v>32.473979999999997</v>
      </c>
      <c r="F64">
        <v>34.200229999999998</v>
      </c>
      <c r="H64">
        <v>31.754380000000001</v>
      </c>
      <c r="I64">
        <v>33.811810000000001</v>
      </c>
      <c r="J64">
        <v>37.24268</v>
      </c>
      <c r="R64" s="21"/>
      <c r="V64" s="3"/>
      <c r="W64" s="7"/>
      <c r="X64" s="8"/>
      <c r="Y64" s="21"/>
      <c r="Z64" s="21"/>
      <c r="AD64" s="3"/>
      <c r="AE64" s="7"/>
      <c r="AF64" s="8"/>
      <c r="AG64" s="21"/>
      <c r="AH64" s="21"/>
    </row>
    <row r="65" spans="2:35" x14ac:dyDescent="0.25">
      <c r="B65" t="s">
        <v>176</v>
      </c>
      <c r="D65">
        <v>25.461739999999999</v>
      </c>
      <c r="E65">
        <v>32.798650000000002</v>
      </c>
      <c r="F65">
        <v>34.136920000000003</v>
      </c>
      <c r="H65">
        <v>31.72456</v>
      </c>
      <c r="I65">
        <v>34.363190000000003</v>
      </c>
      <c r="J65">
        <v>36.876300000000001</v>
      </c>
      <c r="R65" s="10"/>
      <c r="S65" s="13"/>
      <c r="W65" s="8"/>
      <c r="X65" s="10"/>
      <c r="Y65" s="10"/>
      <c r="Z65" s="10"/>
      <c r="AA65" s="13"/>
      <c r="AE65" s="8"/>
      <c r="AF65" s="10"/>
      <c r="AG65" s="10"/>
      <c r="AH65" s="10"/>
      <c r="AI65" s="13"/>
    </row>
    <row r="66" spans="2:35" x14ac:dyDescent="0.25">
      <c r="B66" t="s">
        <v>177</v>
      </c>
      <c r="D66">
        <v>26.350629999999999</v>
      </c>
      <c r="E66">
        <v>33.731070000000003</v>
      </c>
      <c r="F66">
        <v>35.094650000000001</v>
      </c>
      <c r="H66">
        <v>32.292090000000002</v>
      </c>
      <c r="I66">
        <v>33.799660000000003</v>
      </c>
      <c r="J66">
        <v>37.022689999999997</v>
      </c>
      <c r="R66" s="10"/>
      <c r="W66" s="8"/>
      <c r="X66" s="10"/>
      <c r="Y66" s="10"/>
      <c r="Z66" s="10"/>
      <c r="AE66" s="8"/>
      <c r="AF66" s="10"/>
      <c r="AG66" s="10"/>
      <c r="AH66" s="10"/>
    </row>
    <row r="67" spans="2:35" x14ac:dyDescent="0.25">
      <c r="B67" t="s">
        <v>178</v>
      </c>
      <c r="D67">
        <v>27.93477</v>
      </c>
      <c r="E67">
        <v>33.758690000000001</v>
      </c>
      <c r="F67">
        <v>35.309800000000003</v>
      </c>
      <c r="H67">
        <v>31.87425</v>
      </c>
      <c r="I67">
        <v>34.349179999999997</v>
      </c>
      <c r="J67">
        <v>35.749780000000001</v>
      </c>
      <c r="R67" s="10"/>
      <c r="S67" s="10"/>
      <c r="W67" s="8"/>
      <c r="X67" s="10"/>
      <c r="Y67" s="10"/>
      <c r="Z67" s="10"/>
      <c r="AA67" s="10"/>
      <c r="AE67" s="8"/>
      <c r="AF67" s="10"/>
    </row>
    <row r="68" spans="2:35" x14ac:dyDescent="0.25">
      <c r="B68" t="s">
        <v>179</v>
      </c>
      <c r="D68">
        <v>26.88823</v>
      </c>
      <c r="E68">
        <v>33.966619999999999</v>
      </c>
      <c r="F68">
        <v>34.968649999999997</v>
      </c>
      <c r="H68">
        <v>31.905360000000002</v>
      </c>
      <c r="I68">
        <v>33.613300000000002</v>
      </c>
      <c r="J68">
        <v>36.096029999999999</v>
      </c>
      <c r="R68" s="21"/>
      <c r="V68" s="3"/>
      <c r="W68" s="7"/>
      <c r="X68" s="8"/>
      <c r="Y68" s="21"/>
      <c r="Z68" s="21"/>
      <c r="AD68" s="3"/>
      <c r="AE68" s="7"/>
      <c r="AF68" s="8"/>
      <c r="AG68" s="21"/>
      <c r="AH68" s="21"/>
    </row>
    <row r="69" spans="2:35" x14ac:dyDescent="0.25">
      <c r="B69" t="s">
        <v>180</v>
      </c>
      <c r="D69">
        <v>25.28565</v>
      </c>
      <c r="E69">
        <v>32.547980000000003</v>
      </c>
      <c r="F69">
        <v>36.86842</v>
      </c>
      <c r="H69">
        <v>32.362859999999998</v>
      </c>
      <c r="I69">
        <v>34.247430000000001</v>
      </c>
      <c r="J69">
        <v>38.18412</v>
      </c>
      <c r="R69" s="10"/>
      <c r="S69" s="13"/>
      <c r="W69" s="8"/>
      <c r="X69" s="10"/>
      <c r="Y69" s="10"/>
      <c r="Z69" s="10"/>
      <c r="AA69" s="13"/>
      <c r="AE69" s="8"/>
      <c r="AF69" s="10"/>
      <c r="AG69" s="10"/>
      <c r="AH69" s="10"/>
      <c r="AI69" s="13"/>
    </row>
    <row r="70" spans="2:35" x14ac:dyDescent="0.25">
      <c r="B70" t="s">
        <v>181</v>
      </c>
      <c r="D70">
        <v>26.896139999999999</v>
      </c>
      <c r="E70">
        <v>32.547519999999999</v>
      </c>
      <c r="F70">
        <v>33.989930000000001</v>
      </c>
      <c r="H70">
        <v>31.30968</v>
      </c>
      <c r="I70">
        <v>34.124279999999999</v>
      </c>
      <c r="J70">
        <v>35.41845</v>
      </c>
      <c r="R70" s="10"/>
      <c r="W70" s="8"/>
      <c r="X70" s="10"/>
      <c r="Y70" s="10"/>
      <c r="Z70" s="10"/>
      <c r="AE70" s="8"/>
      <c r="AF70" s="10"/>
      <c r="AG70" s="10"/>
      <c r="AH70" s="10"/>
    </row>
    <row r="71" spans="2:35" x14ac:dyDescent="0.25">
      <c r="B71" t="s">
        <v>182</v>
      </c>
      <c r="D71">
        <v>16.398140000000001</v>
      </c>
      <c r="E71">
        <v>32.582819999999998</v>
      </c>
      <c r="F71">
        <v>38.663939999999997</v>
      </c>
      <c r="H71">
        <v>32.821930000000002</v>
      </c>
      <c r="I71">
        <v>34.88747</v>
      </c>
      <c r="J71">
        <v>37.356439999999999</v>
      </c>
      <c r="R71" s="10"/>
      <c r="S71" s="10"/>
      <c r="W71" s="8"/>
      <c r="X71" s="10"/>
      <c r="Y71" s="10"/>
      <c r="Z71" s="10"/>
      <c r="AA71" s="10"/>
      <c r="AE71" s="8"/>
      <c r="AF71" s="10"/>
    </row>
    <row r="72" spans="2:35" x14ac:dyDescent="0.25">
      <c r="B72" t="s">
        <v>183</v>
      </c>
      <c r="D72">
        <v>28.446919999999999</v>
      </c>
      <c r="E72">
        <v>33.418590000000002</v>
      </c>
      <c r="F72">
        <v>35.332650000000001</v>
      </c>
      <c r="H72">
        <v>30.973790000000001</v>
      </c>
      <c r="I72">
        <v>33.505859999999998</v>
      </c>
      <c r="J72">
        <v>35.643230000000003</v>
      </c>
      <c r="R72" s="10"/>
      <c r="S72" s="10"/>
      <c r="W72" s="8"/>
      <c r="X72" s="10"/>
      <c r="Y72" s="10"/>
      <c r="Z72" s="10"/>
      <c r="AA72" s="10"/>
      <c r="AE72" s="8"/>
      <c r="AF72" s="10"/>
    </row>
    <row r="73" spans="2:35" x14ac:dyDescent="0.25">
      <c r="B73" t="s">
        <v>184</v>
      </c>
      <c r="D73">
        <v>24.803159999999998</v>
      </c>
      <c r="E73">
        <v>31.62933</v>
      </c>
      <c r="F73">
        <v>34.107500000000002</v>
      </c>
      <c r="H73">
        <v>34.247999999999998</v>
      </c>
      <c r="I73">
        <v>35.336660000000002</v>
      </c>
      <c r="J73">
        <v>36.346730000000001</v>
      </c>
      <c r="R73" s="21"/>
      <c r="V73" s="3"/>
      <c r="W73" s="7"/>
      <c r="X73" s="8"/>
      <c r="Y73" s="21"/>
      <c r="Z73" s="21"/>
      <c r="AD73" s="3"/>
      <c r="AE73" s="7"/>
      <c r="AF73" s="8"/>
      <c r="AG73" s="21"/>
      <c r="AH73" s="21"/>
    </row>
    <row r="74" spans="2:35" x14ac:dyDescent="0.25">
      <c r="B74" t="s">
        <v>185</v>
      </c>
      <c r="D74">
        <v>24.353290000000001</v>
      </c>
      <c r="E74">
        <v>33.842889999999997</v>
      </c>
      <c r="F74">
        <v>34.934669999999997</v>
      </c>
      <c r="H74">
        <v>31.699059999999999</v>
      </c>
      <c r="I74">
        <v>34.073270000000001</v>
      </c>
      <c r="J74">
        <v>36.692129999999999</v>
      </c>
      <c r="R74" s="10"/>
      <c r="S74" s="13"/>
      <c r="W74" s="8"/>
      <c r="X74" s="10"/>
      <c r="Y74" s="10"/>
      <c r="Z74" s="10"/>
      <c r="AA74" s="13"/>
      <c r="AE74" s="8"/>
      <c r="AF74" s="10"/>
      <c r="AG74" s="10"/>
      <c r="AH74" s="10"/>
      <c r="AI74" s="13"/>
    </row>
    <row r="75" spans="2:35" x14ac:dyDescent="0.25">
      <c r="B75" t="s">
        <v>186</v>
      </c>
      <c r="D75">
        <v>20.018170000000001</v>
      </c>
      <c r="E75">
        <v>33.34346</v>
      </c>
      <c r="F75">
        <v>33.45147</v>
      </c>
      <c r="H75">
        <v>32.491700000000002</v>
      </c>
      <c r="I75">
        <v>33.693269999999998</v>
      </c>
      <c r="J75">
        <v>37.285939999999997</v>
      </c>
      <c r="R75" s="10"/>
      <c r="W75" s="8"/>
      <c r="X75" s="10"/>
      <c r="Y75" s="10"/>
      <c r="Z75" s="10"/>
      <c r="AE75" s="8"/>
      <c r="AF75" s="10"/>
      <c r="AG75" s="10"/>
      <c r="AH75" s="10"/>
    </row>
    <row r="76" spans="2:35" x14ac:dyDescent="0.25">
      <c r="B76" t="s">
        <v>187</v>
      </c>
      <c r="D76">
        <v>29.54175</v>
      </c>
      <c r="E76">
        <v>34.116010000000003</v>
      </c>
      <c r="F76">
        <v>33.94764</v>
      </c>
      <c r="H76">
        <v>30.379359999999998</v>
      </c>
      <c r="I76">
        <v>33.002519999999997</v>
      </c>
      <c r="J76">
        <v>36.13747</v>
      </c>
      <c r="R76" s="10"/>
      <c r="S76" s="10"/>
      <c r="W76" s="8"/>
      <c r="X76" s="10"/>
      <c r="Y76" s="10"/>
      <c r="Z76" s="10"/>
      <c r="AA76" s="10"/>
      <c r="AE76" s="8"/>
      <c r="AF76" s="10"/>
    </row>
    <row r="77" spans="2:35" x14ac:dyDescent="0.25">
      <c r="B77" t="s">
        <v>188</v>
      </c>
      <c r="D77">
        <v>24.633379999999999</v>
      </c>
      <c r="E77">
        <v>33.805619999999998</v>
      </c>
      <c r="F77">
        <v>34.634880000000003</v>
      </c>
      <c r="H77">
        <v>32.072380000000003</v>
      </c>
      <c r="I77">
        <v>34.620339999999999</v>
      </c>
      <c r="J77">
        <v>36.884349999999998</v>
      </c>
      <c r="R77" s="21"/>
      <c r="V77" s="3"/>
      <c r="W77" s="7"/>
      <c r="X77" s="8"/>
      <c r="Y77" s="21"/>
      <c r="Z77" s="21"/>
      <c r="AD77" s="3"/>
      <c r="AE77" s="7"/>
      <c r="AF77" s="8"/>
      <c r="AG77" s="21"/>
      <c r="AH77" s="21"/>
    </row>
    <row r="78" spans="2:35" x14ac:dyDescent="0.25">
      <c r="B78" t="s">
        <v>189</v>
      </c>
      <c r="D78">
        <v>27.006160000000001</v>
      </c>
      <c r="E78">
        <v>34.200299999999999</v>
      </c>
      <c r="F78">
        <v>34.146680000000003</v>
      </c>
      <c r="H78">
        <v>30.845389999999998</v>
      </c>
      <c r="I78">
        <v>32.919519999999999</v>
      </c>
      <c r="J78">
        <v>34.727460000000001</v>
      </c>
      <c r="R78" s="10"/>
      <c r="S78" s="13"/>
      <c r="W78" s="8"/>
      <c r="X78" s="10"/>
      <c r="Y78" s="10"/>
      <c r="Z78" s="10"/>
      <c r="AA78" s="13"/>
      <c r="AE78" s="8"/>
      <c r="AF78" s="10"/>
      <c r="AG78" s="10"/>
      <c r="AH78" s="10"/>
      <c r="AI78" s="13"/>
    </row>
    <row r="79" spans="2:35" x14ac:dyDescent="0.25">
      <c r="B79" t="s">
        <v>190</v>
      </c>
      <c r="D79">
        <v>23.023319999999998</v>
      </c>
      <c r="E79">
        <v>33.544229999999999</v>
      </c>
      <c r="F79">
        <v>34.51249</v>
      </c>
      <c r="H79">
        <v>31.353539999999999</v>
      </c>
      <c r="I79">
        <v>34.41825</v>
      </c>
      <c r="J79">
        <v>37.110100000000003</v>
      </c>
      <c r="R79" s="10"/>
      <c r="W79" s="8"/>
      <c r="X79" s="10"/>
      <c r="Y79" s="10"/>
      <c r="Z79" s="10"/>
      <c r="AE79" s="8"/>
      <c r="AF79" s="10"/>
      <c r="AG79" s="10"/>
      <c r="AH79" s="10"/>
    </row>
    <row r="80" spans="2:35" x14ac:dyDescent="0.25">
      <c r="B80" t="s">
        <v>191</v>
      </c>
      <c r="D80">
        <v>26.345849999999999</v>
      </c>
      <c r="E80">
        <v>33.541040000000002</v>
      </c>
      <c r="F80">
        <v>35.37867</v>
      </c>
      <c r="H80">
        <v>31.323650000000001</v>
      </c>
      <c r="I80">
        <v>34.191879999999998</v>
      </c>
      <c r="J80">
        <v>37.02355</v>
      </c>
    </row>
    <row r="81" spans="2:10" x14ac:dyDescent="0.25">
      <c r="B81" t="s">
        <v>192</v>
      </c>
      <c r="D81">
        <v>28.072569999999999</v>
      </c>
      <c r="E81">
        <v>33.654049999999998</v>
      </c>
      <c r="F81">
        <v>35.135950000000001</v>
      </c>
      <c r="H81">
        <v>32.078040000000001</v>
      </c>
      <c r="I81">
        <v>33.914290000000001</v>
      </c>
      <c r="J81">
        <v>36.499720000000003</v>
      </c>
    </row>
    <row r="82" spans="2:10" x14ac:dyDescent="0.25">
      <c r="B82" t="s">
        <v>193</v>
      </c>
      <c r="D82">
        <v>28.66291</v>
      </c>
      <c r="E82">
        <v>32.287350000000004</v>
      </c>
      <c r="F82">
        <v>34.88091</v>
      </c>
      <c r="H82">
        <v>32.650440000000003</v>
      </c>
      <c r="I82">
        <v>34.031669999999998</v>
      </c>
      <c r="J82">
        <v>35.871299999999998</v>
      </c>
    </row>
    <row r="83" spans="2:10" x14ac:dyDescent="0.25">
      <c r="B83" t="s">
        <v>194</v>
      </c>
      <c r="D83">
        <v>28.150759999999998</v>
      </c>
      <c r="E83">
        <v>35.774079999999998</v>
      </c>
      <c r="F83">
        <v>33.110050000000001</v>
      </c>
      <c r="H83">
        <v>30.894030000000001</v>
      </c>
      <c r="I83">
        <v>35.880699999999997</v>
      </c>
      <c r="J83">
        <v>37.70073</v>
      </c>
    </row>
    <row r="84" spans="2:10" x14ac:dyDescent="0.25">
      <c r="B84" t="s">
        <v>195</v>
      </c>
      <c r="D84">
        <v>23.023319999999998</v>
      </c>
      <c r="E84">
        <v>32.954009999999997</v>
      </c>
      <c r="F84">
        <v>27.98338</v>
      </c>
      <c r="H84">
        <v>32.190449999999998</v>
      </c>
      <c r="I84">
        <v>33.842619999999997</v>
      </c>
      <c r="J84">
        <v>36.898009999999999</v>
      </c>
    </row>
    <row r="85" spans="2:10" x14ac:dyDescent="0.25">
      <c r="B85" t="s">
        <v>196</v>
      </c>
      <c r="D85">
        <v>27.465409999999999</v>
      </c>
      <c r="E85">
        <v>34.257109999999997</v>
      </c>
      <c r="F85">
        <v>34.307969999999997</v>
      </c>
      <c r="H85">
        <v>32.450600000000001</v>
      </c>
      <c r="I85">
        <v>34.178269999999998</v>
      </c>
      <c r="J85">
        <v>36.040170000000003</v>
      </c>
    </row>
    <row r="86" spans="2:10" x14ac:dyDescent="0.25">
      <c r="B86" t="s">
        <v>197</v>
      </c>
      <c r="D86">
        <v>23.023319999999998</v>
      </c>
      <c r="E86">
        <v>34.487749999999998</v>
      </c>
      <c r="F86">
        <v>34.31335</v>
      </c>
      <c r="H86">
        <v>29.556470000000001</v>
      </c>
      <c r="I86">
        <v>34.876510000000003</v>
      </c>
      <c r="J86">
        <v>35.272280000000002</v>
      </c>
    </row>
    <row r="87" spans="2:10" x14ac:dyDescent="0.25">
      <c r="B87" t="s">
        <v>198</v>
      </c>
      <c r="D87">
        <v>23.023319999999998</v>
      </c>
      <c r="E87">
        <v>33.783450000000002</v>
      </c>
      <c r="F87">
        <v>33.26482</v>
      </c>
      <c r="H87">
        <v>32.306150000000002</v>
      </c>
      <c r="I87">
        <v>33.029409999999999</v>
      </c>
      <c r="J87">
        <v>36.739440000000002</v>
      </c>
    </row>
    <row r="88" spans="2:10" x14ac:dyDescent="0.25">
      <c r="B88" t="s">
        <v>199</v>
      </c>
      <c r="D88">
        <v>26.286079999999998</v>
      </c>
      <c r="E88">
        <v>33.226860000000002</v>
      </c>
      <c r="F88">
        <v>35.986359999999998</v>
      </c>
      <c r="H88">
        <v>32.715560000000004</v>
      </c>
      <c r="I88">
        <v>34.60613</v>
      </c>
      <c r="J88">
        <v>36.583750000000002</v>
      </c>
    </row>
    <row r="89" spans="2:10" x14ac:dyDescent="0.25">
      <c r="B89" t="s">
        <v>200</v>
      </c>
      <c r="D89">
        <v>28.098030000000001</v>
      </c>
      <c r="E89">
        <v>33.136609999999997</v>
      </c>
      <c r="F89">
        <v>35.46875</v>
      </c>
      <c r="H89">
        <v>32.647359999999999</v>
      </c>
      <c r="I89">
        <v>33.804929999999999</v>
      </c>
      <c r="J89">
        <v>36.096330000000002</v>
      </c>
    </row>
    <row r="90" spans="2:10" x14ac:dyDescent="0.25">
      <c r="B90" t="s">
        <v>201</v>
      </c>
      <c r="D90">
        <v>23.023319999999998</v>
      </c>
      <c r="E90">
        <v>32.4709</v>
      </c>
      <c r="F90">
        <v>34.72954</v>
      </c>
      <c r="H90">
        <v>31.393750000000001</v>
      </c>
      <c r="I90">
        <v>33.416490000000003</v>
      </c>
      <c r="J90">
        <v>36.85031</v>
      </c>
    </row>
    <row r="91" spans="2:10" x14ac:dyDescent="0.25">
      <c r="B91" t="s">
        <v>202</v>
      </c>
      <c r="D91">
        <v>27.686250000000001</v>
      </c>
      <c r="E91">
        <v>33.775010000000002</v>
      </c>
      <c r="F91">
        <v>35.073740000000001</v>
      </c>
      <c r="H91">
        <v>32.184440000000002</v>
      </c>
      <c r="I91">
        <v>34.409100000000002</v>
      </c>
      <c r="J91">
        <v>36.971139999999998</v>
      </c>
    </row>
    <row r="92" spans="2:10" x14ac:dyDescent="0.25">
      <c r="B92" t="s">
        <v>203</v>
      </c>
      <c r="D92">
        <v>29.294730000000001</v>
      </c>
      <c r="E92">
        <v>31.705819999999999</v>
      </c>
      <c r="F92">
        <v>32.229999999999997</v>
      </c>
      <c r="H92">
        <v>32.454889999999999</v>
      </c>
      <c r="I92">
        <v>34.479289999999999</v>
      </c>
      <c r="J92">
        <v>35.569600000000001</v>
      </c>
    </row>
    <row r="93" spans="2:10" x14ac:dyDescent="0.25">
      <c r="B93" t="s">
        <v>204</v>
      </c>
      <c r="D93">
        <v>23.023319999999998</v>
      </c>
      <c r="E93">
        <v>33.392420000000001</v>
      </c>
      <c r="F93">
        <v>36.410060000000001</v>
      </c>
      <c r="H93">
        <v>32.612220000000001</v>
      </c>
      <c r="I93">
        <v>34.123309999999996</v>
      </c>
      <c r="J93">
        <v>36.580669999999998</v>
      </c>
    </row>
    <row r="94" spans="2:10" x14ac:dyDescent="0.25">
      <c r="B94" t="s">
        <v>205</v>
      </c>
      <c r="D94">
        <v>29.887180000000001</v>
      </c>
      <c r="E94">
        <v>32.833910000000003</v>
      </c>
      <c r="F94">
        <v>34.75911</v>
      </c>
      <c r="H94">
        <v>32.080390000000001</v>
      </c>
      <c r="I94">
        <v>33.968389999999999</v>
      </c>
      <c r="J94">
        <v>35.131659999999997</v>
      </c>
    </row>
    <row r="95" spans="2:10" x14ac:dyDescent="0.25">
      <c r="B95" t="s">
        <v>206</v>
      </c>
      <c r="D95">
        <v>23.023319999999998</v>
      </c>
      <c r="E95">
        <v>32.363509999999998</v>
      </c>
      <c r="F95">
        <v>36.454680000000003</v>
      </c>
      <c r="H95">
        <v>32.854419999999998</v>
      </c>
      <c r="I95">
        <v>33.725009999999997</v>
      </c>
      <c r="J95">
        <v>37.35848</v>
      </c>
    </row>
    <row r="96" spans="2:10" x14ac:dyDescent="0.25">
      <c r="B96" t="s">
        <v>207</v>
      </c>
      <c r="D96">
        <v>29.101800000000001</v>
      </c>
      <c r="E96">
        <v>33.926490000000001</v>
      </c>
      <c r="F96">
        <v>34.143259999999998</v>
      </c>
      <c r="H96">
        <v>32.536839999999998</v>
      </c>
      <c r="I96">
        <v>33.675240000000002</v>
      </c>
      <c r="J96">
        <v>36.997729999999997</v>
      </c>
    </row>
    <row r="97" spans="2:10" x14ac:dyDescent="0.25">
      <c r="B97" t="s">
        <v>208</v>
      </c>
      <c r="D97">
        <v>24.951339999999998</v>
      </c>
      <c r="E97">
        <v>34.02366</v>
      </c>
      <c r="F97">
        <v>34.623849999999997</v>
      </c>
      <c r="H97">
        <v>31.51755</v>
      </c>
      <c r="I97">
        <v>34.59572</v>
      </c>
      <c r="J97">
        <v>37.081719999999997</v>
      </c>
    </row>
    <row r="98" spans="2:10" x14ac:dyDescent="0.25">
      <c r="B98" t="s">
        <v>209</v>
      </c>
      <c r="D98">
        <v>29.61985</v>
      </c>
      <c r="E98">
        <v>32.715829999999997</v>
      </c>
      <c r="F98">
        <v>35.503639999999997</v>
      </c>
      <c r="H98">
        <v>32.03143</v>
      </c>
      <c r="I98">
        <v>33.743760000000002</v>
      </c>
      <c r="J98">
        <v>35.988639999999997</v>
      </c>
    </row>
    <row r="99" spans="2:10" x14ac:dyDescent="0.25">
      <c r="B99" t="s">
        <v>210</v>
      </c>
      <c r="D99">
        <v>23.023319999999998</v>
      </c>
      <c r="E99">
        <v>33.07235</v>
      </c>
      <c r="F99">
        <v>35.780760000000001</v>
      </c>
      <c r="H99">
        <v>33.920740000000002</v>
      </c>
      <c r="I99">
        <v>34.017270000000003</v>
      </c>
      <c r="J99">
        <v>36.175440000000002</v>
      </c>
    </row>
    <row r="100" spans="2:10" x14ac:dyDescent="0.25">
      <c r="B100" t="s">
        <v>211</v>
      </c>
      <c r="D100">
        <v>28.692399999999999</v>
      </c>
      <c r="E100">
        <v>31.697569999999999</v>
      </c>
      <c r="F100">
        <v>34.957850000000001</v>
      </c>
      <c r="H100">
        <v>32.03593</v>
      </c>
      <c r="I100">
        <v>33.200060000000001</v>
      </c>
      <c r="J100">
        <v>35.789209999999997</v>
      </c>
    </row>
    <row r="101" spans="2:10" x14ac:dyDescent="0.25">
      <c r="B101" t="s">
        <v>212</v>
      </c>
      <c r="D101">
        <v>26.379819999999999</v>
      </c>
      <c r="E101">
        <v>34.30162</v>
      </c>
      <c r="F101">
        <v>34.465679999999999</v>
      </c>
      <c r="H101">
        <v>31.007200000000001</v>
      </c>
      <c r="I101">
        <v>34.239690000000003</v>
      </c>
      <c r="J101">
        <v>37.583739999999999</v>
      </c>
    </row>
    <row r="102" spans="2:10" x14ac:dyDescent="0.25">
      <c r="B102" t="s">
        <v>213</v>
      </c>
      <c r="D102">
        <v>29.146920000000001</v>
      </c>
      <c r="E102">
        <v>33.130830000000003</v>
      </c>
      <c r="F102">
        <v>34.877969999999998</v>
      </c>
      <c r="H102">
        <v>32.26444</v>
      </c>
      <c r="I102">
        <v>34.497390000000003</v>
      </c>
      <c r="J102">
        <v>35.713610000000003</v>
      </c>
    </row>
    <row r="103" spans="2:10" x14ac:dyDescent="0.25">
      <c r="B103" t="s">
        <v>214</v>
      </c>
      <c r="D103">
        <v>24.01296</v>
      </c>
      <c r="E103">
        <v>33.427079999999997</v>
      </c>
      <c r="F103">
        <v>34.828180000000003</v>
      </c>
      <c r="H103">
        <v>30.923649999999999</v>
      </c>
      <c r="I103">
        <v>33.845559999999999</v>
      </c>
      <c r="J103">
        <v>35.73359</v>
      </c>
    </row>
    <row r="104" spans="2:10" x14ac:dyDescent="0.25">
      <c r="B104" t="s">
        <v>215</v>
      </c>
      <c r="D104">
        <v>27.954229999999999</v>
      </c>
      <c r="E104">
        <v>33.684660000000001</v>
      </c>
      <c r="F104">
        <v>32.900759999999998</v>
      </c>
      <c r="H104">
        <v>32.19988</v>
      </c>
      <c r="I104">
        <v>33.563429999999997</v>
      </c>
      <c r="J104">
        <v>37.131140000000002</v>
      </c>
    </row>
    <row r="105" spans="2:10" x14ac:dyDescent="0.25">
      <c r="B105" t="s">
        <v>216</v>
      </c>
      <c r="D105">
        <v>23.023319999999998</v>
      </c>
      <c r="E105">
        <v>33.576880000000003</v>
      </c>
      <c r="F105">
        <v>33.745370000000001</v>
      </c>
      <c r="H105">
        <v>30.8842</v>
      </c>
      <c r="I105">
        <v>34.417470000000002</v>
      </c>
      <c r="J105">
        <v>37.629899999999999</v>
      </c>
    </row>
    <row r="106" spans="2:10" x14ac:dyDescent="0.25">
      <c r="B106" t="s">
        <v>217</v>
      </c>
      <c r="D106">
        <v>27.925329999999999</v>
      </c>
      <c r="E106">
        <v>33.337899999999998</v>
      </c>
      <c r="F106">
        <v>34.635489999999997</v>
      </c>
      <c r="H106">
        <v>32.115380000000002</v>
      </c>
      <c r="I106">
        <v>33.81071</v>
      </c>
      <c r="J106">
        <v>37.778269999999999</v>
      </c>
    </row>
    <row r="107" spans="2:10" x14ac:dyDescent="0.25">
      <c r="B107" t="s">
        <v>218</v>
      </c>
      <c r="D107">
        <v>23.023319999999998</v>
      </c>
      <c r="E107">
        <v>32.552160000000001</v>
      </c>
      <c r="F107">
        <v>33.603900000000003</v>
      </c>
      <c r="H107">
        <v>31.171309999999998</v>
      </c>
      <c r="I107">
        <v>33.24738</v>
      </c>
      <c r="J107">
        <v>36.269109999999998</v>
      </c>
    </row>
    <row r="108" spans="2:10" x14ac:dyDescent="0.25">
      <c r="B108" t="s">
        <v>219</v>
      </c>
      <c r="D108">
        <v>23.023319999999998</v>
      </c>
      <c r="E108">
        <v>32.53351</v>
      </c>
      <c r="F108">
        <v>34.323500000000003</v>
      </c>
      <c r="H108">
        <v>31.134150000000002</v>
      </c>
      <c r="I108">
        <v>33.09272</v>
      </c>
      <c r="J108">
        <v>36.268079999999998</v>
      </c>
    </row>
    <row r="109" spans="2:10" x14ac:dyDescent="0.25">
      <c r="B109" t="s">
        <v>220</v>
      </c>
      <c r="D109">
        <v>31.053609999999999</v>
      </c>
      <c r="E109">
        <v>33.11112</v>
      </c>
      <c r="F109">
        <v>35.215910000000001</v>
      </c>
      <c r="H109">
        <v>32.753660000000004</v>
      </c>
      <c r="I109">
        <v>33.670349999999999</v>
      </c>
      <c r="J109">
        <v>35.61627</v>
      </c>
    </row>
    <row r="110" spans="2:10" x14ac:dyDescent="0.25">
      <c r="B110" t="s">
        <v>221</v>
      </c>
      <c r="D110">
        <v>26.64048</v>
      </c>
      <c r="E110">
        <v>32.54177</v>
      </c>
      <c r="F110">
        <v>35.721510000000002</v>
      </c>
      <c r="H110">
        <v>31.900310000000001</v>
      </c>
      <c r="I110">
        <v>32.951360000000001</v>
      </c>
      <c r="J110">
        <v>36.628700000000002</v>
      </c>
    </row>
    <row r="111" spans="2:10" x14ac:dyDescent="0.25">
      <c r="B111" t="s">
        <v>222</v>
      </c>
      <c r="D111">
        <v>27.815829999999998</v>
      </c>
      <c r="E111">
        <v>33.94211</v>
      </c>
      <c r="F111">
        <v>36.369929999999997</v>
      </c>
      <c r="H111">
        <v>31.61337</v>
      </c>
      <c r="I111">
        <v>33.67801</v>
      </c>
      <c r="J111">
        <v>35.903970000000001</v>
      </c>
    </row>
    <row r="112" spans="2:10" x14ac:dyDescent="0.25">
      <c r="B112" t="s">
        <v>223</v>
      </c>
      <c r="D112">
        <v>28.033909999999999</v>
      </c>
      <c r="E112">
        <v>32.822499999999998</v>
      </c>
      <c r="F112">
        <v>32.71049</v>
      </c>
      <c r="H112">
        <v>32.369320000000002</v>
      </c>
      <c r="I112">
        <v>34.187420000000003</v>
      </c>
      <c r="J112">
        <v>36.779629999999997</v>
      </c>
    </row>
    <row r="113" spans="2:10" x14ac:dyDescent="0.25">
      <c r="B113" t="s">
        <v>224</v>
      </c>
      <c r="D113">
        <v>27.831019999999999</v>
      </c>
      <c r="E113">
        <v>33.920720000000003</v>
      </c>
      <c r="F113">
        <v>34.399610000000003</v>
      </c>
      <c r="H113">
        <v>31.102260000000001</v>
      </c>
      <c r="I113">
        <v>34.584629999999997</v>
      </c>
      <c r="J113">
        <v>36.220500000000001</v>
      </c>
    </row>
    <row r="114" spans="2:10" x14ac:dyDescent="0.25">
      <c r="B114" t="s">
        <v>225</v>
      </c>
      <c r="D114">
        <v>27.57555</v>
      </c>
      <c r="E114">
        <v>33.610109999999999</v>
      </c>
      <c r="F114">
        <v>34.51305</v>
      </c>
      <c r="H114">
        <v>32.305300000000003</v>
      </c>
      <c r="I114">
        <v>34.159619999999997</v>
      </c>
      <c r="J114">
        <v>36.859259999999999</v>
      </c>
    </row>
    <row r="115" spans="2:10" x14ac:dyDescent="0.25">
      <c r="B115" t="s">
        <v>226</v>
      </c>
      <c r="D115">
        <v>25.568180000000002</v>
      </c>
      <c r="E115">
        <v>33.973320000000001</v>
      </c>
      <c r="F115">
        <v>36.860639999999997</v>
      </c>
      <c r="H115">
        <v>31.49147</v>
      </c>
      <c r="I115">
        <v>32.578519999999997</v>
      </c>
      <c r="J115">
        <v>37.918779999999998</v>
      </c>
    </row>
    <row r="116" spans="2:10" x14ac:dyDescent="0.25">
      <c r="B116" t="s">
        <v>227</v>
      </c>
      <c r="D116">
        <v>28.233250000000002</v>
      </c>
      <c r="E116">
        <v>32.759810000000002</v>
      </c>
      <c r="F116">
        <v>34.984169999999999</v>
      </c>
      <c r="H116">
        <v>31.74634</v>
      </c>
      <c r="I116">
        <v>34.479979999999998</v>
      </c>
      <c r="J116">
        <v>35.240929999999999</v>
      </c>
    </row>
    <row r="117" spans="2:10" x14ac:dyDescent="0.25">
      <c r="B117" t="s">
        <v>228</v>
      </c>
      <c r="D117">
        <v>23.023319999999998</v>
      </c>
      <c r="E117">
        <v>33.044930000000001</v>
      </c>
      <c r="F117">
        <v>37.367420000000003</v>
      </c>
      <c r="H117">
        <v>33.336460000000002</v>
      </c>
      <c r="I117">
        <v>35.033119999999997</v>
      </c>
      <c r="J117">
        <v>37.990079999999999</v>
      </c>
    </row>
    <row r="118" spans="2:10" x14ac:dyDescent="0.25">
      <c r="B118" t="s">
        <v>229</v>
      </c>
      <c r="D118">
        <v>28.235140000000001</v>
      </c>
      <c r="E118">
        <v>33.544460000000001</v>
      </c>
      <c r="F118">
        <v>36.1706</v>
      </c>
      <c r="H118">
        <v>33.07403</v>
      </c>
      <c r="I118">
        <v>34.33202</v>
      </c>
      <c r="J118">
        <v>36.160429999999998</v>
      </c>
    </row>
    <row r="119" spans="2:10" x14ac:dyDescent="0.25">
      <c r="B119" t="s">
        <v>230</v>
      </c>
      <c r="D119">
        <v>26.72531</v>
      </c>
      <c r="E119">
        <v>32.54054</v>
      </c>
      <c r="F119">
        <v>35.745080000000002</v>
      </c>
      <c r="H119">
        <v>30.680109999999999</v>
      </c>
      <c r="I119">
        <v>33.987670000000001</v>
      </c>
      <c r="J119">
        <v>36.742049999999999</v>
      </c>
    </row>
    <row r="120" spans="2:10" x14ac:dyDescent="0.25">
      <c r="B120" t="s">
        <v>231</v>
      </c>
      <c r="D120">
        <v>25.491009999999999</v>
      </c>
      <c r="E120">
        <v>33.459789999999998</v>
      </c>
      <c r="F120">
        <v>35.362690000000001</v>
      </c>
      <c r="H120">
        <v>32.129489999999997</v>
      </c>
      <c r="I120">
        <v>33.357340000000001</v>
      </c>
      <c r="J120">
        <v>35.14085</v>
      </c>
    </row>
    <row r="121" spans="2:10" x14ac:dyDescent="0.25">
      <c r="B121" t="s">
        <v>232</v>
      </c>
      <c r="D121">
        <v>27.04917</v>
      </c>
      <c r="E121">
        <v>32.920209999999997</v>
      </c>
      <c r="F121">
        <v>34.609529999999999</v>
      </c>
      <c r="H121">
        <v>31.168320000000001</v>
      </c>
      <c r="I121">
        <v>33.576880000000003</v>
      </c>
      <c r="J121">
        <v>37.950139999999998</v>
      </c>
    </row>
    <row r="122" spans="2:10" x14ac:dyDescent="0.25">
      <c r="B122" t="s">
        <v>233</v>
      </c>
      <c r="D122">
        <v>25.62707</v>
      </c>
      <c r="E122">
        <v>34.054270000000002</v>
      </c>
      <c r="F122">
        <v>36.124229999999997</v>
      </c>
      <c r="H122">
        <v>32.89678</v>
      </c>
      <c r="I122">
        <v>35.262540000000001</v>
      </c>
      <c r="J122">
        <v>37.007100000000001</v>
      </c>
    </row>
    <row r="123" spans="2:10" x14ac:dyDescent="0.25">
      <c r="B123" t="s">
        <v>234</v>
      </c>
      <c r="D123">
        <v>26.6934</v>
      </c>
      <c r="E123">
        <v>33.89593</v>
      </c>
      <c r="F123">
        <v>35.647320000000001</v>
      </c>
      <c r="H123">
        <v>32.265889999999999</v>
      </c>
      <c r="I123">
        <v>34.388860000000001</v>
      </c>
      <c r="J123">
        <v>36.77402</v>
      </c>
    </row>
    <row r="124" spans="2:10" x14ac:dyDescent="0.25">
      <c r="B124" t="s">
        <v>235</v>
      </c>
      <c r="D124">
        <v>26.231539999999999</v>
      </c>
      <c r="E124">
        <v>33.66086</v>
      </c>
      <c r="F124">
        <v>36.192129999999999</v>
      </c>
      <c r="H124">
        <v>31.93458</v>
      </c>
      <c r="I124">
        <v>33.700839999999999</v>
      </c>
      <c r="J124">
        <v>36.320979999999999</v>
      </c>
    </row>
    <row r="125" spans="2:10" x14ac:dyDescent="0.25">
      <c r="B125" t="s">
        <v>236</v>
      </c>
      <c r="D125">
        <v>26.424240000000001</v>
      </c>
      <c r="E125">
        <v>32.77234</v>
      </c>
      <c r="F125">
        <v>31.40606</v>
      </c>
      <c r="H125">
        <v>30.773250000000001</v>
      </c>
      <c r="I125">
        <v>33.271839999999997</v>
      </c>
      <c r="J125">
        <v>36.577460000000002</v>
      </c>
    </row>
    <row r="126" spans="2:10" x14ac:dyDescent="0.25">
      <c r="B126" t="s">
        <v>237</v>
      </c>
      <c r="D126">
        <v>26.414950000000001</v>
      </c>
      <c r="E126">
        <v>33.654310000000002</v>
      </c>
      <c r="F126">
        <v>33.712730000000001</v>
      </c>
      <c r="H126">
        <v>32.106630000000003</v>
      </c>
      <c r="I126">
        <v>34.388950000000001</v>
      </c>
      <c r="J126">
        <v>36.970599999999997</v>
      </c>
    </row>
    <row r="127" spans="2:10" x14ac:dyDescent="0.25">
      <c r="B127" t="s">
        <v>238</v>
      </c>
      <c r="D127">
        <v>28.17531</v>
      </c>
      <c r="E127">
        <v>32.926290000000002</v>
      </c>
      <c r="F127">
        <v>33.960149999999999</v>
      </c>
      <c r="H127">
        <v>32.13944</v>
      </c>
      <c r="I127">
        <v>34.118229999999997</v>
      </c>
      <c r="J127">
        <v>36.473570000000002</v>
      </c>
    </row>
    <row r="128" spans="2:10" x14ac:dyDescent="0.25">
      <c r="B128" t="s">
        <v>239</v>
      </c>
      <c r="D128">
        <v>20.978590000000001</v>
      </c>
      <c r="E128">
        <v>34.126089999999998</v>
      </c>
      <c r="F128">
        <v>34.508670000000002</v>
      </c>
      <c r="H128">
        <v>30.667940000000002</v>
      </c>
      <c r="I128">
        <v>34.445590000000003</v>
      </c>
      <c r="J128">
        <v>38.257460000000002</v>
      </c>
    </row>
    <row r="129" spans="2:10" x14ac:dyDescent="0.25">
      <c r="B129" t="s">
        <v>240</v>
      </c>
      <c r="D129">
        <v>26.626000000000001</v>
      </c>
      <c r="E129">
        <v>33.48404</v>
      </c>
      <c r="F129">
        <v>33.72392</v>
      </c>
      <c r="H129">
        <v>31.817340000000002</v>
      </c>
      <c r="I129">
        <v>34.440309999999997</v>
      </c>
      <c r="J129">
        <v>36.152230000000003</v>
      </c>
    </row>
    <row r="130" spans="2:10" x14ac:dyDescent="0.25">
      <c r="B130" t="s">
        <v>241</v>
      </c>
      <c r="D130">
        <v>20.978590000000001</v>
      </c>
      <c r="E130">
        <v>32.735469999999999</v>
      </c>
      <c r="F130">
        <v>33.785539999999997</v>
      </c>
      <c r="H130">
        <v>33.426490000000001</v>
      </c>
      <c r="I130">
        <v>35.623220000000003</v>
      </c>
      <c r="J130">
        <v>37.480989999999998</v>
      </c>
    </row>
    <row r="131" spans="2:10" x14ac:dyDescent="0.25">
      <c r="B131" t="s">
        <v>242</v>
      </c>
      <c r="D131">
        <v>20.978590000000001</v>
      </c>
      <c r="E131">
        <v>33.990160000000003</v>
      </c>
      <c r="F131">
        <v>40.43571</v>
      </c>
      <c r="H131">
        <v>32.431489999999997</v>
      </c>
      <c r="I131">
        <v>34.356999999999999</v>
      </c>
      <c r="J131">
        <v>37.877299999999998</v>
      </c>
    </row>
    <row r="132" spans="2:10" x14ac:dyDescent="0.25">
      <c r="B132" t="s">
        <v>243</v>
      </c>
      <c r="D132">
        <v>29.953289999999999</v>
      </c>
      <c r="E132">
        <v>34.240789999999997</v>
      </c>
      <c r="F132">
        <v>33.342379999999999</v>
      </c>
      <c r="H132">
        <v>30.67314</v>
      </c>
      <c r="I132">
        <v>31.634180000000001</v>
      </c>
      <c r="J132">
        <v>36.568849999999998</v>
      </c>
    </row>
    <row r="133" spans="2:10" x14ac:dyDescent="0.25">
      <c r="B133" t="s">
        <v>244</v>
      </c>
      <c r="D133">
        <v>26.456189999999999</v>
      </c>
      <c r="E133">
        <v>33.969180000000001</v>
      </c>
      <c r="F133">
        <v>36.148229999999998</v>
      </c>
      <c r="H133">
        <v>31.661930000000002</v>
      </c>
      <c r="I133">
        <v>33.518410000000003</v>
      </c>
      <c r="J133">
        <v>38.420090000000002</v>
      </c>
    </row>
    <row r="134" spans="2:10" x14ac:dyDescent="0.25">
      <c r="B134" t="s">
        <v>245</v>
      </c>
      <c r="D134">
        <v>27.022559999999999</v>
      </c>
      <c r="E134">
        <v>32.662610000000001</v>
      </c>
      <c r="F134">
        <v>37.390189999999997</v>
      </c>
      <c r="H134">
        <v>31.533339999999999</v>
      </c>
      <c r="I134">
        <v>33.859490000000001</v>
      </c>
      <c r="J134">
        <v>37.714619999999996</v>
      </c>
    </row>
    <row r="135" spans="2:10" x14ac:dyDescent="0.25">
      <c r="B135" t="s">
        <v>246</v>
      </c>
      <c r="D135">
        <v>28.38026</v>
      </c>
      <c r="E135">
        <v>33.233229999999999</v>
      </c>
      <c r="F135">
        <v>34.200020000000002</v>
      </c>
      <c r="H135">
        <v>30.212029999999999</v>
      </c>
      <c r="I135">
        <v>34.826180000000001</v>
      </c>
      <c r="J135">
        <v>38.908380000000001</v>
      </c>
    </row>
    <row r="136" spans="2:10" x14ac:dyDescent="0.25">
      <c r="B136" t="s">
        <v>247</v>
      </c>
      <c r="D136">
        <v>27.126799999999999</v>
      </c>
      <c r="E136">
        <v>33.431950000000001</v>
      </c>
      <c r="F136">
        <v>36.14743</v>
      </c>
      <c r="H136">
        <v>32.89076</v>
      </c>
      <c r="I136">
        <v>33.927239999999998</v>
      </c>
      <c r="J136">
        <v>36.297629999999998</v>
      </c>
    </row>
    <row r="137" spans="2:10" x14ac:dyDescent="0.25">
      <c r="B137" t="s">
        <v>248</v>
      </c>
      <c r="D137">
        <v>26.531189999999999</v>
      </c>
      <c r="E137">
        <v>35.010289999999998</v>
      </c>
      <c r="F137">
        <v>34.490400000000001</v>
      </c>
      <c r="H137">
        <v>32.550350000000002</v>
      </c>
      <c r="I137">
        <v>34.986559999999997</v>
      </c>
      <c r="J137">
        <v>37.96537</v>
      </c>
    </row>
    <row r="138" spans="2:10" x14ac:dyDescent="0.25">
      <c r="B138" t="s">
        <v>249</v>
      </c>
      <c r="D138">
        <v>20.978590000000001</v>
      </c>
      <c r="E138">
        <v>34.47439</v>
      </c>
      <c r="F138">
        <v>35.437530000000002</v>
      </c>
      <c r="H138">
        <v>31.546230000000001</v>
      </c>
      <c r="I138">
        <v>33.838419999999999</v>
      </c>
      <c r="J138">
        <v>36.72757</v>
      </c>
    </row>
    <row r="139" spans="2:10" x14ac:dyDescent="0.25">
      <c r="B139" t="s">
        <v>250</v>
      </c>
      <c r="D139">
        <v>27.9758</v>
      </c>
      <c r="E139">
        <v>33.803339999999999</v>
      </c>
      <c r="F139">
        <v>36.56785</v>
      </c>
      <c r="H139">
        <v>32.481729999999999</v>
      </c>
      <c r="I139">
        <v>35.19659</v>
      </c>
      <c r="J139">
        <v>38.116849999999999</v>
      </c>
    </row>
    <row r="140" spans="2:10" x14ac:dyDescent="0.25">
      <c r="B140" t="s">
        <v>251</v>
      </c>
      <c r="D140">
        <v>27.211790000000001</v>
      </c>
      <c r="E140">
        <v>33.605229999999999</v>
      </c>
      <c r="F140">
        <v>35.14526</v>
      </c>
      <c r="H140">
        <v>31.739170000000001</v>
      </c>
      <c r="I140">
        <v>34.32714</v>
      </c>
      <c r="J140">
        <v>38.0062</v>
      </c>
    </row>
    <row r="141" spans="2:10" x14ac:dyDescent="0.25">
      <c r="B141" t="s">
        <v>252</v>
      </c>
      <c r="D141">
        <v>26.298380000000002</v>
      </c>
      <c r="E141">
        <v>33.31185</v>
      </c>
      <c r="F141">
        <v>34.921689999999998</v>
      </c>
      <c r="H141">
        <v>30.9666</v>
      </c>
      <c r="I141">
        <v>34.41245</v>
      </c>
      <c r="J141">
        <v>37.784910000000004</v>
      </c>
    </row>
    <row r="142" spans="2:10" x14ac:dyDescent="0.25">
      <c r="B142" t="s">
        <v>253</v>
      </c>
      <c r="D142">
        <v>20.978590000000001</v>
      </c>
      <c r="E142">
        <v>34.430860000000003</v>
      </c>
      <c r="F142">
        <v>33.277679999999997</v>
      </c>
      <c r="H142">
        <v>32.317309999999999</v>
      </c>
      <c r="I142">
        <v>34.99709</v>
      </c>
      <c r="J142">
        <v>37.763710000000003</v>
      </c>
    </row>
    <row r="143" spans="2:10" x14ac:dyDescent="0.25">
      <c r="B143" t="s">
        <v>254</v>
      </c>
      <c r="D143">
        <v>20.978590000000001</v>
      </c>
      <c r="E143">
        <v>34.869750000000003</v>
      </c>
      <c r="F143">
        <v>32.435459999999999</v>
      </c>
      <c r="H143">
        <v>32.809609999999999</v>
      </c>
      <c r="I143">
        <v>33.84422</v>
      </c>
      <c r="J143">
        <v>36.948619999999998</v>
      </c>
    </row>
    <row r="144" spans="2:10" x14ac:dyDescent="0.25">
      <c r="B144" t="s">
        <v>255</v>
      </c>
      <c r="D144">
        <v>26.411480000000001</v>
      </c>
      <c r="E144">
        <v>33.272689999999997</v>
      </c>
      <c r="F144">
        <v>33.53443</v>
      </c>
      <c r="H144">
        <v>33.034269999999999</v>
      </c>
      <c r="I144">
        <v>35.050150000000002</v>
      </c>
      <c r="J144">
        <v>37.442410000000002</v>
      </c>
    </row>
    <row r="145" spans="2:10" x14ac:dyDescent="0.25">
      <c r="B145" t="s">
        <v>256</v>
      </c>
      <c r="D145">
        <v>26.321359999999999</v>
      </c>
      <c r="E145">
        <v>34.451120000000003</v>
      </c>
      <c r="F145">
        <v>35.836399999999998</v>
      </c>
      <c r="H145">
        <v>31.536909999999999</v>
      </c>
      <c r="I145">
        <v>33.705730000000003</v>
      </c>
      <c r="J145">
        <v>35.887639999999998</v>
      </c>
    </row>
    <row r="146" spans="2:10" x14ac:dyDescent="0.25">
      <c r="B146" t="s">
        <v>257</v>
      </c>
      <c r="D146">
        <v>25.633500000000002</v>
      </c>
      <c r="E146">
        <v>33.643639999999998</v>
      </c>
      <c r="F146">
        <v>38.079479999999997</v>
      </c>
      <c r="H146">
        <v>32.485759999999999</v>
      </c>
      <c r="I146">
        <v>34.593319999999999</v>
      </c>
      <c r="J146">
        <v>37.481810000000003</v>
      </c>
    </row>
    <row r="147" spans="2:10" x14ac:dyDescent="0.25">
      <c r="B147" t="s">
        <v>258</v>
      </c>
      <c r="D147">
        <v>25.799759999999999</v>
      </c>
      <c r="E147">
        <v>33.77948</v>
      </c>
      <c r="F147">
        <v>33.739640000000001</v>
      </c>
      <c r="H147">
        <v>30.818259999999999</v>
      </c>
      <c r="I147">
        <v>33.937049999999999</v>
      </c>
      <c r="J147">
        <v>36.120519999999999</v>
      </c>
    </row>
    <row r="148" spans="2:10" x14ac:dyDescent="0.25">
      <c r="B148" t="s">
        <v>259</v>
      </c>
      <c r="D148">
        <v>27.21818</v>
      </c>
      <c r="E148">
        <v>33.043349999999997</v>
      </c>
      <c r="F148">
        <v>35.829219999999999</v>
      </c>
      <c r="H148">
        <v>33.031289999999998</v>
      </c>
      <c r="I148">
        <v>35.984029999999997</v>
      </c>
      <c r="J148">
        <v>37.614989999999999</v>
      </c>
    </row>
    <row r="149" spans="2:10" x14ac:dyDescent="0.25">
      <c r="B149" t="s">
        <v>260</v>
      </c>
      <c r="D149">
        <v>26.038830000000001</v>
      </c>
      <c r="E149">
        <v>35.206600000000002</v>
      </c>
      <c r="F149">
        <v>35.628459999999997</v>
      </c>
      <c r="H149">
        <v>32.452280000000002</v>
      </c>
      <c r="I149">
        <v>33.948419999999999</v>
      </c>
      <c r="J149">
        <v>37.597639999999998</v>
      </c>
    </row>
    <row r="150" spans="2:10" x14ac:dyDescent="0.25">
      <c r="B150" t="s">
        <v>261</v>
      </c>
      <c r="D150">
        <v>20.978590000000001</v>
      </c>
      <c r="E150">
        <v>33.373080000000002</v>
      </c>
      <c r="F150">
        <v>35.177460000000004</v>
      </c>
      <c r="H150">
        <v>31.97579</v>
      </c>
      <c r="I150">
        <v>34.264960000000002</v>
      </c>
      <c r="J150">
        <v>37.662550000000003</v>
      </c>
    </row>
    <row r="151" spans="2:10" x14ac:dyDescent="0.25">
      <c r="B151" t="s">
        <v>262</v>
      </c>
      <c r="D151">
        <v>28.244230000000002</v>
      </c>
      <c r="E151">
        <v>33.039879999999997</v>
      </c>
      <c r="F151">
        <v>35.308039999999998</v>
      </c>
      <c r="H151">
        <v>32.256909999999998</v>
      </c>
      <c r="I151">
        <v>34.347810000000003</v>
      </c>
      <c r="J151">
        <v>36.064239999999998</v>
      </c>
    </row>
    <row r="152" spans="2:10" x14ac:dyDescent="0.25">
      <c r="B152" t="s">
        <v>263</v>
      </c>
      <c r="D152">
        <v>26.828430000000001</v>
      </c>
      <c r="E152">
        <v>33.459319999999998</v>
      </c>
      <c r="F152">
        <v>34.481999999999999</v>
      </c>
      <c r="H152">
        <v>31.828810000000001</v>
      </c>
      <c r="I152">
        <v>34.418930000000003</v>
      </c>
      <c r="J152">
        <v>37.773899999999998</v>
      </c>
    </row>
    <row r="153" spans="2:10" x14ac:dyDescent="0.25">
      <c r="B153" t="s">
        <v>264</v>
      </c>
      <c r="D153">
        <v>27.307120000000001</v>
      </c>
      <c r="E153">
        <v>31.113990000000001</v>
      </c>
      <c r="F153">
        <v>36.319209999999998</v>
      </c>
      <c r="H153">
        <v>33.251489999999997</v>
      </c>
      <c r="I153">
        <v>35.619700000000002</v>
      </c>
      <c r="J153">
        <v>38.693399999999997</v>
      </c>
    </row>
    <row r="154" spans="2:10" x14ac:dyDescent="0.25">
      <c r="B154" t="s">
        <v>265</v>
      </c>
      <c r="D154">
        <v>25.859549999999999</v>
      </c>
      <c r="E154">
        <v>33.733370000000001</v>
      </c>
      <c r="F154">
        <v>34.287550000000003</v>
      </c>
      <c r="H154">
        <v>32.33634</v>
      </c>
      <c r="I154">
        <v>34.39226</v>
      </c>
      <c r="J154">
        <v>36.769660000000002</v>
      </c>
    </row>
    <row r="155" spans="2:10" x14ac:dyDescent="0.25">
      <c r="B155" t="s">
        <v>266</v>
      </c>
      <c r="D155">
        <v>27.143550000000001</v>
      </c>
      <c r="E155">
        <v>33.17754</v>
      </c>
      <c r="F155">
        <v>33.030389999999997</v>
      </c>
      <c r="H155">
        <v>32.232480000000002</v>
      </c>
      <c r="I155">
        <v>33.778379999999999</v>
      </c>
      <c r="J155">
        <v>36.894399999999997</v>
      </c>
    </row>
    <row r="156" spans="2:10" x14ac:dyDescent="0.25">
      <c r="B156" t="s">
        <v>267</v>
      </c>
      <c r="D156">
        <v>28.589500000000001</v>
      </c>
      <c r="E156">
        <v>34.349130000000002</v>
      </c>
      <c r="F156">
        <v>37.28593</v>
      </c>
      <c r="H156">
        <v>30.663730000000001</v>
      </c>
      <c r="I156">
        <v>33.229810000000001</v>
      </c>
      <c r="J156">
        <v>35.564169999999997</v>
      </c>
    </row>
    <row r="157" spans="2:10" x14ac:dyDescent="0.25">
      <c r="B157" t="s">
        <v>268</v>
      </c>
      <c r="D157">
        <v>26.681339999999999</v>
      </c>
      <c r="E157">
        <v>34.023060000000001</v>
      </c>
      <c r="F157">
        <v>31.738160000000001</v>
      </c>
      <c r="H157">
        <v>32.036230000000003</v>
      </c>
      <c r="I157">
        <v>34.142589999999998</v>
      </c>
      <c r="J157">
        <v>37.417020000000001</v>
      </c>
    </row>
    <row r="158" spans="2:10" x14ac:dyDescent="0.25">
      <c r="B158" t="s">
        <v>269</v>
      </c>
      <c r="D158">
        <v>20.978590000000001</v>
      </c>
      <c r="E158">
        <v>33.62811</v>
      </c>
      <c r="F158">
        <v>34.71808</v>
      </c>
      <c r="H158">
        <v>32.943519999999999</v>
      </c>
      <c r="I158">
        <v>34.21322</v>
      </c>
      <c r="J158">
        <v>36.825249999999997</v>
      </c>
    </row>
    <row r="159" spans="2:10" x14ac:dyDescent="0.25">
      <c r="B159" t="s">
        <v>270</v>
      </c>
      <c r="D159">
        <v>23.8001</v>
      </c>
      <c r="E159">
        <v>30.99851</v>
      </c>
      <c r="F159">
        <v>35.893230000000003</v>
      </c>
      <c r="H159">
        <v>30.492540000000002</v>
      </c>
      <c r="I159">
        <v>32.426780000000001</v>
      </c>
      <c r="J159">
        <v>37.218060000000001</v>
      </c>
    </row>
    <row r="160" spans="2:10" x14ac:dyDescent="0.25">
      <c r="B160" t="s">
        <v>271</v>
      </c>
      <c r="D160">
        <v>20.978590000000001</v>
      </c>
      <c r="E160">
        <v>32.216180000000001</v>
      </c>
      <c r="F160">
        <v>32.290779999999998</v>
      </c>
      <c r="H160">
        <v>32.504330000000003</v>
      </c>
      <c r="I160">
        <v>34.881599999999999</v>
      </c>
      <c r="J160">
        <v>37.126330000000003</v>
      </c>
    </row>
    <row r="161" spans="2:10" x14ac:dyDescent="0.25">
      <c r="B161" t="s">
        <v>272</v>
      </c>
      <c r="D161">
        <v>20.978590000000001</v>
      </c>
      <c r="E161">
        <v>32.749119999999998</v>
      </c>
      <c r="F161">
        <v>34.501829999999998</v>
      </c>
      <c r="H161">
        <v>32.172820000000002</v>
      </c>
      <c r="I161">
        <v>34.607320000000001</v>
      </c>
      <c r="J161">
        <v>36.807769999999998</v>
      </c>
    </row>
    <row r="162" spans="2:10" x14ac:dyDescent="0.25">
      <c r="B162" t="s">
        <v>273</v>
      </c>
      <c r="D162">
        <v>27.441510000000001</v>
      </c>
      <c r="E162">
        <v>34.72457</v>
      </c>
      <c r="F162">
        <v>36.62576</v>
      </c>
      <c r="H162">
        <v>32.089889999999997</v>
      </c>
      <c r="I162">
        <v>34.20834</v>
      </c>
      <c r="J162">
        <v>36.624020000000002</v>
      </c>
    </row>
    <row r="163" spans="2:10" x14ac:dyDescent="0.25">
      <c r="B163" t="s">
        <v>274</v>
      </c>
      <c r="D163">
        <v>27.66553</v>
      </c>
      <c r="E163">
        <v>33.791739999999997</v>
      </c>
      <c r="F163">
        <v>34.645330000000001</v>
      </c>
      <c r="H163">
        <v>30.722460000000002</v>
      </c>
      <c r="I163">
        <v>34.073810000000002</v>
      </c>
      <c r="J163">
        <v>37.95243</v>
      </c>
    </row>
    <row r="164" spans="2:10" x14ac:dyDescent="0.25">
      <c r="B164" t="s">
        <v>275</v>
      </c>
      <c r="D164">
        <v>28.259049999999998</v>
      </c>
      <c r="E164">
        <v>33.305869999999999</v>
      </c>
      <c r="F164">
        <v>35.272849999999998</v>
      </c>
      <c r="H164">
        <v>31.633150000000001</v>
      </c>
      <c r="I164">
        <v>34.15164</v>
      </c>
      <c r="J164">
        <v>38.573639999999997</v>
      </c>
    </row>
    <row r="165" spans="2:10" x14ac:dyDescent="0.25">
      <c r="B165" t="s">
        <v>276</v>
      </c>
      <c r="D165">
        <v>25.845079999999999</v>
      </c>
      <c r="E165">
        <v>33.523310000000002</v>
      </c>
      <c r="F165">
        <v>35.996789999999997</v>
      </c>
      <c r="H165">
        <v>32.993899999999996</v>
      </c>
      <c r="I165">
        <v>33.832279999999997</v>
      </c>
      <c r="J165">
        <v>36.415170000000003</v>
      </c>
    </row>
    <row r="166" spans="2:10" x14ac:dyDescent="0.25">
      <c r="B166" t="s">
        <v>277</v>
      </c>
      <c r="D166">
        <v>28.00658</v>
      </c>
      <c r="E166">
        <v>31.800709999999999</v>
      </c>
      <c r="F166">
        <v>33.381979999999999</v>
      </c>
      <c r="H166">
        <v>32.11148</v>
      </c>
      <c r="I166">
        <v>35.445120000000003</v>
      </c>
      <c r="J166">
        <v>36.403199999999998</v>
      </c>
    </row>
    <row r="167" spans="2:10" x14ac:dyDescent="0.25">
      <c r="B167" t="s">
        <v>278</v>
      </c>
      <c r="D167">
        <v>29.517320000000002</v>
      </c>
      <c r="E167">
        <v>33.059620000000002</v>
      </c>
      <c r="F167">
        <v>36.663870000000003</v>
      </c>
      <c r="H167">
        <v>31.25543</v>
      </c>
      <c r="I167">
        <v>34.811239999999998</v>
      </c>
      <c r="J167">
        <v>36.631749999999997</v>
      </c>
    </row>
    <row r="168" spans="2:10" x14ac:dyDescent="0.25">
      <c r="B168" t="s">
        <v>279</v>
      </c>
      <c r="D168">
        <v>27.133849999999999</v>
      </c>
      <c r="E168">
        <v>33.606450000000002</v>
      </c>
      <c r="F168">
        <v>34.79157</v>
      </c>
      <c r="H168">
        <v>32.89284</v>
      </c>
      <c r="I168">
        <v>34.630009999999999</v>
      </c>
      <c r="J168">
        <v>37.384970000000003</v>
      </c>
    </row>
    <row r="169" spans="2:10" x14ac:dyDescent="0.25">
      <c r="B169" t="s">
        <v>280</v>
      </c>
      <c r="D169">
        <v>29.40108</v>
      </c>
      <c r="E169">
        <v>33.415129999999998</v>
      </c>
      <c r="F169">
        <v>37.040660000000003</v>
      </c>
      <c r="H169">
        <v>32.43374</v>
      </c>
      <c r="I169">
        <v>35.259160000000001</v>
      </c>
      <c r="J169">
        <v>36.62838</v>
      </c>
    </row>
    <row r="170" spans="2:10" x14ac:dyDescent="0.25">
      <c r="B170" t="s">
        <v>281</v>
      </c>
      <c r="D170">
        <v>27.93281</v>
      </c>
      <c r="E170">
        <v>32.096040000000002</v>
      </c>
      <c r="F170">
        <v>37.223640000000003</v>
      </c>
      <c r="H170">
        <v>31.53314</v>
      </c>
      <c r="I170">
        <v>34.762300000000003</v>
      </c>
      <c r="J170">
        <v>36.005540000000003</v>
      </c>
    </row>
    <row r="171" spans="2:10" x14ac:dyDescent="0.25">
      <c r="B171" t="s">
        <v>282</v>
      </c>
      <c r="D171">
        <v>27.15136</v>
      </c>
      <c r="E171">
        <v>33.839320000000001</v>
      </c>
      <c r="F171">
        <v>34.438279999999999</v>
      </c>
      <c r="H171">
        <v>32.032449999999997</v>
      </c>
      <c r="I171">
        <v>34.119390000000003</v>
      </c>
      <c r="J171">
        <v>36.757739999999998</v>
      </c>
    </row>
    <row r="172" spans="2:10" x14ac:dyDescent="0.25">
      <c r="B172" t="s">
        <v>283</v>
      </c>
      <c r="D172">
        <v>25.545490000000001</v>
      </c>
      <c r="E172">
        <v>33.40307</v>
      </c>
      <c r="F172">
        <v>33.516159999999999</v>
      </c>
      <c r="H172">
        <v>32.051639999999999</v>
      </c>
      <c r="I172">
        <v>34.075539999999997</v>
      </c>
      <c r="J172">
        <v>36.111550000000001</v>
      </c>
    </row>
    <row r="173" spans="2:10" x14ac:dyDescent="0.25">
      <c r="B173" t="s">
        <v>284</v>
      </c>
      <c r="D173">
        <v>24.129639999999998</v>
      </c>
      <c r="E173">
        <v>33.303710000000002</v>
      </c>
      <c r="F173">
        <v>33.988430000000001</v>
      </c>
      <c r="H173">
        <v>31.16835</v>
      </c>
      <c r="I173">
        <v>34.032940000000004</v>
      </c>
      <c r="J173">
        <v>36.767899999999997</v>
      </c>
    </row>
    <row r="174" spans="2:10" x14ac:dyDescent="0.25">
      <c r="B174" t="s">
        <v>285</v>
      </c>
      <c r="D174">
        <v>27.303820000000002</v>
      </c>
      <c r="E174">
        <v>33.573549999999997</v>
      </c>
      <c r="F174">
        <v>32.077440000000003</v>
      </c>
      <c r="H174">
        <v>32.39517</v>
      </c>
      <c r="I174">
        <v>34.196460000000002</v>
      </c>
      <c r="J174">
        <v>37.150039999999997</v>
      </c>
    </row>
    <row r="175" spans="2:10" x14ac:dyDescent="0.25">
      <c r="B175" t="s">
        <v>286</v>
      </c>
      <c r="D175">
        <v>23.954709999999999</v>
      </c>
      <c r="E175">
        <v>33.422899999999998</v>
      </c>
      <c r="F175">
        <v>36.139760000000003</v>
      </c>
      <c r="H175">
        <v>32.42409</v>
      </c>
      <c r="I175">
        <v>33.289499999999997</v>
      </c>
      <c r="J175">
        <v>36.577120000000001</v>
      </c>
    </row>
    <row r="176" spans="2:10" x14ac:dyDescent="0.25">
      <c r="B176" t="s">
        <v>287</v>
      </c>
      <c r="D176">
        <v>27.808509999999998</v>
      </c>
      <c r="E176">
        <v>33.710329999999999</v>
      </c>
      <c r="F176">
        <v>36.429340000000003</v>
      </c>
      <c r="H176">
        <v>31.838730000000002</v>
      </c>
      <c r="I176">
        <v>34.119979999999998</v>
      </c>
      <c r="J176">
        <v>36.598770000000002</v>
      </c>
    </row>
    <row r="177" spans="2:10" x14ac:dyDescent="0.25">
      <c r="B177" t="s">
        <v>288</v>
      </c>
      <c r="D177">
        <v>24.16703</v>
      </c>
      <c r="E177">
        <v>32.161769999999997</v>
      </c>
      <c r="F177">
        <v>33.562510000000003</v>
      </c>
      <c r="H177">
        <v>32.57188</v>
      </c>
      <c r="I177">
        <v>34.81147</v>
      </c>
      <c r="J177">
        <v>35.639989999999997</v>
      </c>
    </row>
    <row r="178" spans="2:10" x14ac:dyDescent="0.25">
      <c r="B178" t="s">
        <v>289</v>
      </c>
      <c r="D178">
        <v>23.036740000000002</v>
      </c>
      <c r="E178">
        <v>33.155419999999999</v>
      </c>
      <c r="F178">
        <v>33.55292</v>
      </c>
      <c r="H178">
        <v>31.710809999999999</v>
      </c>
      <c r="I178">
        <v>34.709530000000001</v>
      </c>
      <c r="J178">
        <v>37.795459999999999</v>
      </c>
    </row>
    <row r="179" spans="2:10" x14ac:dyDescent="0.25">
      <c r="B179" t="s">
        <v>290</v>
      </c>
      <c r="D179">
        <v>28.086870000000001</v>
      </c>
      <c r="E179">
        <v>32.810470000000002</v>
      </c>
      <c r="F179">
        <v>35.542900000000003</v>
      </c>
      <c r="H179">
        <v>32.085900000000002</v>
      </c>
      <c r="I179">
        <v>34.932920000000003</v>
      </c>
      <c r="J179">
        <v>36.825240000000001</v>
      </c>
    </row>
    <row r="180" spans="2:10" x14ac:dyDescent="0.25">
      <c r="B180" t="s">
        <v>291</v>
      </c>
      <c r="D180">
        <v>20.978590000000001</v>
      </c>
      <c r="E180">
        <v>33.920459999999999</v>
      </c>
      <c r="F180">
        <v>35.268740000000001</v>
      </c>
      <c r="H180">
        <v>32.23903</v>
      </c>
      <c r="I180">
        <v>34.401359999999997</v>
      </c>
      <c r="J180">
        <v>36.909059999999997</v>
      </c>
    </row>
    <row r="181" spans="2:10" x14ac:dyDescent="0.25">
      <c r="B181" t="s">
        <v>292</v>
      </c>
      <c r="D181">
        <v>28.081980000000001</v>
      </c>
      <c r="E181">
        <v>34.161270000000002</v>
      </c>
      <c r="F181">
        <v>36.324890000000003</v>
      </c>
      <c r="H181">
        <v>32.135469999999998</v>
      </c>
      <c r="I181">
        <v>33.720590000000001</v>
      </c>
      <c r="J181">
        <v>37.926020000000001</v>
      </c>
    </row>
    <row r="182" spans="2:10" x14ac:dyDescent="0.25">
      <c r="B182" t="s">
        <v>293</v>
      </c>
      <c r="D182">
        <v>28.487100000000002</v>
      </c>
      <c r="E182">
        <v>33.74747</v>
      </c>
      <c r="F182">
        <v>32.38147</v>
      </c>
      <c r="H182">
        <v>32.334200000000003</v>
      </c>
      <c r="I182">
        <v>33.199689999999997</v>
      </c>
      <c r="J182">
        <v>35.523569999999999</v>
      </c>
    </row>
    <row r="183" spans="2:10" x14ac:dyDescent="0.25">
      <c r="B183" t="s">
        <v>294</v>
      </c>
      <c r="D183">
        <v>28.913419999999999</v>
      </c>
      <c r="E183">
        <v>33.032350000000001</v>
      </c>
      <c r="F183">
        <v>34.261319999999998</v>
      </c>
      <c r="H183">
        <v>31.960819999999998</v>
      </c>
      <c r="I183">
        <v>33.331879999999998</v>
      </c>
      <c r="J183">
        <v>36.027500000000003</v>
      </c>
    </row>
    <row r="184" spans="2:10" x14ac:dyDescent="0.25">
      <c r="B184" t="s">
        <v>295</v>
      </c>
      <c r="D184">
        <v>26.568269999999998</v>
      </c>
      <c r="E184">
        <v>32.325800000000001</v>
      </c>
      <c r="F184">
        <v>34.212299999999999</v>
      </c>
      <c r="H184">
        <v>32.094439999999999</v>
      </c>
      <c r="I184">
        <v>34.390320000000003</v>
      </c>
      <c r="J184">
        <v>37.731619999999999</v>
      </c>
    </row>
    <row r="185" spans="2:10" x14ac:dyDescent="0.25">
      <c r="B185" t="s">
        <v>296</v>
      </c>
      <c r="D185">
        <v>27.24907</v>
      </c>
      <c r="E185">
        <v>34.186839999999997</v>
      </c>
      <c r="F185">
        <v>36.622010000000003</v>
      </c>
      <c r="H185">
        <v>32.759480000000003</v>
      </c>
      <c r="I185">
        <v>33.938139999999997</v>
      </c>
      <c r="J185">
        <v>36.880699999999997</v>
      </c>
    </row>
    <row r="186" spans="2:10" x14ac:dyDescent="0.25">
      <c r="B186" t="s">
        <v>297</v>
      </c>
      <c r="D186">
        <v>25.978639999999999</v>
      </c>
      <c r="E186">
        <v>35.296610000000001</v>
      </c>
      <c r="F186">
        <v>35.122520000000002</v>
      </c>
      <c r="H186">
        <v>31.847200000000001</v>
      </c>
      <c r="I186">
        <v>34.225360000000002</v>
      </c>
      <c r="J186">
        <v>36.998100000000001</v>
      </c>
    </row>
    <row r="187" spans="2:10" x14ac:dyDescent="0.25">
      <c r="B187" t="s">
        <v>298</v>
      </c>
      <c r="D187">
        <v>29.58135</v>
      </c>
      <c r="E187">
        <v>33.86553</v>
      </c>
      <c r="F187">
        <v>34.630279999999999</v>
      </c>
      <c r="H187">
        <v>32.104570000000002</v>
      </c>
      <c r="I187">
        <v>35.077809999999999</v>
      </c>
      <c r="J187">
        <v>36.894129999999997</v>
      </c>
    </row>
    <row r="188" spans="2:10" x14ac:dyDescent="0.25">
      <c r="B188" t="s">
        <v>299</v>
      </c>
      <c r="D188">
        <v>26.642520000000001</v>
      </c>
      <c r="E188">
        <v>32.83905</v>
      </c>
      <c r="F188">
        <v>34.928930000000001</v>
      </c>
      <c r="H188">
        <v>31.679079999999999</v>
      </c>
      <c r="I188">
        <v>32.863930000000003</v>
      </c>
      <c r="J188">
        <v>36.158200000000001</v>
      </c>
    </row>
    <row r="189" spans="2:10" x14ac:dyDescent="0.25">
      <c r="B189" t="s">
        <v>300</v>
      </c>
      <c r="D189">
        <v>26.815719999999999</v>
      </c>
      <c r="E189">
        <v>33.152970000000003</v>
      </c>
      <c r="F189">
        <v>34.413359999999997</v>
      </c>
      <c r="H189">
        <v>32.425849999999997</v>
      </c>
      <c r="I189">
        <v>34.218440000000001</v>
      </c>
      <c r="J189">
        <v>37.26379</v>
      </c>
    </row>
    <row r="190" spans="2:10" x14ac:dyDescent="0.25">
      <c r="B190" t="s">
        <v>301</v>
      </c>
      <c r="D190">
        <v>20.978590000000001</v>
      </c>
      <c r="E190">
        <v>33.415849999999999</v>
      </c>
      <c r="F190">
        <v>35.650320000000001</v>
      </c>
      <c r="H190">
        <v>32.402320000000003</v>
      </c>
      <c r="I190">
        <v>33.87321</v>
      </c>
      <c r="J190">
        <v>37.437980000000003</v>
      </c>
    </row>
    <row r="191" spans="2:10" x14ac:dyDescent="0.25">
      <c r="B191" t="s">
        <v>302</v>
      </c>
      <c r="D191">
        <v>29.107009999999999</v>
      </c>
      <c r="E191">
        <v>32.964280000000002</v>
      </c>
      <c r="F191">
        <v>34.166980000000002</v>
      </c>
      <c r="H191">
        <v>31.030650000000001</v>
      </c>
      <c r="I191">
        <v>33.761969999999998</v>
      </c>
      <c r="J191">
        <v>37.663890000000002</v>
      </c>
    </row>
    <row r="192" spans="2:10" x14ac:dyDescent="0.25">
      <c r="B192" t="s">
        <v>303</v>
      </c>
      <c r="D192">
        <v>27.624610000000001</v>
      </c>
      <c r="E192">
        <v>33.212389999999999</v>
      </c>
      <c r="F192">
        <v>35.130310000000001</v>
      </c>
      <c r="H192">
        <v>31.30706</v>
      </c>
      <c r="I192">
        <v>33.77364</v>
      </c>
      <c r="J192">
        <v>36.387990000000002</v>
      </c>
    </row>
    <row r="193" spans="2:10" x14ac:dyDescent="0.25">
      <c r="B193" t="s">
        <v>304</v>
      </c>
      <c r="D193">
        <v>28.36346</v>
      </c>
      <c r="E193">
        <v>33.600479999999997</v>
      </c>
      <c r="F193">
        <v>34.855170000000001</v>
      </c>
      <c r="H193">
        <v>31.928820000000002</v>
      </c>
      <c r="I193">
        <v>34.129159999999999</v>
      </c>
      <c r="J193">
        <v>37.812989999999999</v>
      </c>
    </row>
    <row r="194" spans="2:10" x14ac:dyDescent="0.25">
      <c r="B194" t="s">
        <v>305</v>
      </c>
      <c r="D194">
        <v>27.409469999999999</v>
      </c>
      <c r="E194">
        <v>34.075429999999997</v>
      </c>
      <c r="F194">
        <v>33.227260000000001</v>
      </c>
      <c r="H194">
        <v>32.070529999999998</v>
      </c>
      <c r="I194">
        <v>34.448720000000002</v>
      </c>
      <c r="J194">
        <v>36.744950000000003</v>
      </c>
    </row>
    <row r="195" spans="2:10" x14ac:dyDescent="0.25">
      <c r="B195" t="s">
        <v>306</v>
      </c>
      <c r="D195">
        <v>20.978590000000001</v>
      </c>
      <c r="E195">
        <v>33.226509999999998</v>
      </c>
      <c r="F195">
        <v>36.50844</v>
      </c>
      <c r="H195">
        <v>28.149609999999999</v>
      </c>
      <c r="I195">
        <v>34.28098</v>
      </c>
      <c r="J195">
        <v>38.084150000000001</v>
      </c>
    </row>
    <row r="196" spans="2:10" x14ac:dyDescent="0.25">
      <c r="B196" t="s">
        <v>307</v>
      </c>
      <c r="D196">
        <v>26.490349999999999</v>
      </c>
      <c r="E196">
        <v>33.313740000000003</v>
      </c>
      <c r="F196">
        <v>34.853189999999998</v>
      </c>
      <c r="H196">
        <v>32.23798</v>
      </c>
      <c r="I196">
        <v>33.769210000000001</v>
      </c>
      <c r="J196">
        <v>37.304270000000002</v>
      </c>
    </row>
    <row r="197" spans="2:10" x14ac:dyDescent="0.25">
      <c r="B197" t="s">
        <v>308</v>
      </c>
      <c r="D197">
        <v>28.0045</v>
      </c>
      <c r="E197">
        <v>33.305370000000003</v>
      </c>
      <c r="F197">
        <v>36.347700000000003</v>
      </c>
      <c r="H197">
        <v>30.40896</v>
      </c>
      <c r="I197">
        <v>33.75262</v>
      </c>
      <c r="J197">
        <v>36.178109999999997</v>
      </c>
    </row>
    <row r="198" spans="2:10" x14ac:dyDescent="0.25">
      <c r="B198" t="s">
        <v>309</v>
      </c>
      <c r="D198">
        <v>27.43178</v>
      </c>
      <c r="E198">
        <v>32.861789999999999</v>
      </c>
      <c r="F198">
        <v>32.649369999999998</v>
      </c>
      <c r="H198">
        <v>31.913969999999999</v>
      </c>
      <c r="I198">
        <v>33.880070000000003</v>
      </c>
      <c r="J198">
        <v>36.57855</v>
      </c>
    </row>
    <row r="199" spans="2:10" x14ac:dyDescent="0.25">
      <c r="B199" t="s">
        <v>310</v>
      </c>
      <c r="D199">
        <v>25.776669999999999</v>
      </c>
      <c r="E199">
        <v>33.680169999999997</v>
      </c>
      <c r="F199">
        <v>34.70899</v>
      </c>
      <c r="H199">
        <v>32.653440000000003</v>
      </c>
      <c r="I199">
        <v>33.732129999999998</v>
      </c>
      <c r="J199">
        <v>35.685479999999998</v>
      </c>
    </row>
    <row r="200" spans="2:10" x14ac:dyDescent="0.25">
      <c r="B200" t="s">
        <v>311</v>
      </c>
      <c r="D200">
        <v>28.31859</v>
      </c>
      <c r="E200">
        <v>33.447870000000002</v>
      </c>
      <c r="F200">
        <v>34.868470000000002</v>
      </c>
      <c r="H200">
        <v>32.359220000000001</v>
      </c>
      <c r="I200">
        <v>33.558520000000001</v>
      </c>
      <c r="J200">
        <v>35.821860000000001</v>
      </c>
    </row>
    <row r="201" spans="2:10" x14ac:dyDescent="0.25">
      <c r="B201" t="s">
        <v>312</v>
      </c>
      <c r="D201">
        <v>26.210460000000001</v>
      </c>
      <c r="E201">
        <v>33.66807</v>
      </c>
      <c r="F201">
        <v>35.191369999999999</v>
      </c>
      <c r="H201">
        <v>32.278700000000001</v>
      </c>
      <c r="I201">
        <v>33.615430000000003</v>
      </c>
      <c r="J201">
        <v>37.117600000000003</v>
      </c>
    </row>
    <row r="202" spans="2:10" x14ac:dyDescent="0.25">
      <c r="B202" t="s">
        <v>313</v>
      </c>
      <c r="D202">
        <v>26.672280000000001</v>
      </c>
      <c r="E202">
        <v>32.995170000000002</v>
      </c>
      <c r="F202">
        <v>35.177959999999999</v>
      </c>
      <c r="H202">
        <v>31.693950000000001</v>
      </c>
      <c r="I202">
        <v>33.792909999999999</v>
      </c>
      <c r="J202">
        <v>36.598680000000002</v>
      </c>
    </row>
    <row r="203" spans="2:10" x14ac:dyDescent="0.25">
      <c r="B203" t="s">
        <v>314</v>
      </c>
      <c r="D203">
        <v>26.226279999999999</v>
      </c>
      <c r="E203">
        <v>32.113160000000001</v>
      </c>
      <c r="F203">
        <v>34.24539</v>
      </c>
      <c r="H203">
        <v>31.514949999999999</v>
      </c>
      <c r="I203">
        <v>33.780239999999999</v>
      </c>
      <c r="J203">
        <v>36.106400000000001</v>
      </c>
    </row>
    <row r="204" spans="2:10" x14ac:dyDescent="0.25">
      <c r="B204" t="s">
        <v>315</v>
      </c>
      <c r="D204">
        <v>28.146709999999999</v>
      </c>
      <c r="E204">
        <v>32.993989999999997</v>
      </c>
      <c r="F204">
        <v>34.497349999999997</v>
      </c>
      <c r="H204">
        <v>33.367840000000001</v>
      </c>
      <c r="I204">
        <v>34.704689999999999</v>
      </c>
      <c r="J204">
        <v>36.448689999999999</v>
      </c>
    </row>
    <row r="205" spans="2:10" x14ac:dyDescent="0.25">
      <c r="B205" t="s">
        <v>316</v>
      </c>
      <c r="D205">
        <v>28.17849</v>
      </c>
      <c r="E205">
        <v>32.928280000000001</v>
      </c>
      <c r="F205">
        <v>35.964689999999997</v>
      </c>
      <c r="H205">
        <v>32.855339999999998</v>
      </c>
      <c r="I205">
        <v>33.652500000000003</v>
      </c>
      <c r="J205">
        <v>36.128230000000002</v>
      </c>
    </row>
    <row r="206" spans="2:10" x14ac:dyDescent="0.25">
      <c r="B206" t="s">
        <v>317</v>
      </c>
      <c r="D206">
        <v>26.772760000000002</v>
      </c>
      <c r="E206">
        <v>33.543669999999999</v>
      </c>
      <c r="F206">
        <v>38.934289999999997</v>
      </c>
      <c r="H206">
        <v>32.012120000000003</v>
      </c>
      <c r="I206">
        <v>34.535170000000001</v>
      </c>
      <c r="J206">
        <v>35.641889999999997</v>
      </c>
    </row>
    <row r="207" spans="2:10" x14ac:dyDescent="0.25">
      <c r="B207" t="s">
        <v>318</v>
      </c>
      <c r="D207">
        <v>23.1525</v>
      </c>
      <c r="E207">
        <v>33.854610000000001</v>
      </c>
      <c r="F207">
        <v>34.276269999999997</v>
      </c>
      <c r="H207">
        <v>30.874829999999999</v>
      </c>
      <c r="I207">
        <v>34.640419999999999</v>
      </c>
      <c r="J207">
        <v>36.790480000000002</v>
      </c>
    </row>
    <row r="208" spans="2:10" x14ac:dyDescent="0.25">
      <c r="B208" t="s">
        <v>319</v>
      </c>
      <c r="D208">
        <v>26.038830000000001</v>
      </c>
      <c r="E208">
        <v>32.693210000000001</v>
      </c>
      <c r="F208">
        <v>35.698480000000004</v>
      </c>
      <c r="H208">
        <v>32.814279999999997</v>
      </c>
      <c r="I208">
        <v>33.65842</v>
      </c>
      <c r="J208">
        <v>34.868920000000003</v>
      </c>
    </row>
    <row r="209" spans="2:10" x14ac:dyDescent="0.25">
      <c r="B209" t="s">
        <v>320</v>
      </c>
      <c r="D209">
        <v>28.254999999999999</v>
      </c>
      <c r="E209">
        <v>32.012740000000001</v>
      </c>
      <c r="F209">
        <v>34.165500000000002</v>
      </c>
      <c r="H209">
        <v>32.627749999999999</v>
      </c>
      <c r="I209">
        <v>34.299460000000003</v>
      </c>
      <c r="J209">
        <v>35.957889999999999</v>
      </c>
    </row>
    <row r="210" spans="2:10" x14ac:dyDescent="0.25">
      <c r="B210" t="s">
        <v>321</v>
      </c>
      <c r="D210">
        <v>24.368210000000001</v>
      </c>
      <c r="E210">
        <v>33.473190000000002</v>
      </c>
      <c r="F210">
        <v>35.887059999999998</v>
      </c>
      <c r="H210">
        <v>32.791899999999998</v>
      </c>
      <c r="I210">
        <v>34.651850000000003</v>
      </c>
      <c r="J210">
        <v>36.097340000000003</v>
      </c>
    </row>
    <row r="211" spans="2:10" x14ac:dyDescent="0.25">
      <c r="B211" t="s">
        <v>322</v>
      </c>
      <c r="D211">
        <v>26.886199999999999</v>
      </c>
      <c r="E211">
        <v>33.203159999999997</v>
      </c>
      <c r="F211">
        <v>36.959989999999998</v>
      </c>
      <c r="H211">
        <v>32.02346</v>
      </c>
      <c r="I211">
        <v>33.971260000000001</v>
      </c>
      <c r="J211">
        <v>36.246639999999999</v>
      </c>
    </row>
    <row r="212" spans="2:10" x14ac:dyDescent="0.25">
      <c r="B212" t="s">
        <v>323</v>
      </c>
      <c r="D212">
        <v>27.028179999999999</v>
      </c>
      <c r="E212">
        <v>32.811450000000001</v>
      </c>
      <c r="F212">
        <v>34.936129999999999</v>
      </c>
      <c r="H212">
        <v>32.213099999999997</v>
      </c>
      <c r="I212">
        <v>33.269649999999999</v>
      </c>
      <c r="J212">
        <v>35.454160000000002</v>
      </c>
    </row>
    <row r="213" spans="2:10" x14ac:dyDescent="0.25">
      <c r="B213" t="s">
        <v>324</v>
      </c>
      <c r="D213">
        <v>25.81898</v>
      </c>
      <c r="E213">
        <v>34.152070000000002</v>
      </c>
      <c r="F213">
        <v>32.854509999999998</v>
      </c>
      <c r="H213">
        <v>32.45241</v>
      </c>
      <c r="I213">
        <v>33.773339999999997</v>
      </c>
      <c r="J213">
        <v>36.33043</v>
      </c>
    </row>
    <row r="214" spans="2:10" x14ac:dyDescent="0.25">
      <c r="B214" t="s">
        <v>325</v>
      </c>
      <c r="D214">
        <v>25.36975</v>
      </c>
      <c r="E214">
        <v>33.064030000000002</v>
      </c>
      <c r="F214">
        <v>34.397410000000001</v>
      </c>
      <c r="H214">
        <v>32.507629999999999</v>
      </c>
      <c r="I214">
        <v>34.850380000000001</v>
      </c>
      <c r="J214">
        <v>36.771630000000002</v>
      </c>
    </row>
    <row r="215" spans="2:10" x14ac:dyDescent="0.25">
      <c r="B215" t="s">
        <v>326</v>
      </c>
      <c r="D215">
        <v>26.383620000000001</v>
      </c>
      <c r="E215">
        <v>33.294330000000002</v>
      </c>
      <c r="F215">
        <v>37.892899999999997</v>
      </c>
      <c r="H215">
        <v>32.086799999999997</v>
      </c>
      <c r="I215">
        <v>34.271810000000002</v>
      </c>
      <c r="J215">
        <v>36.236559999999997</v>
      </c>
    </row>
    <row r="216" spans="2:10" x14ac:dyDescent="0.25">
      <c r="B216" t="s">
        <v>327</v>
      </c>
      <c r="D216">
        <v>20.978590000000001</v>
      </c>
      <c r="E216">
        <v>32.172469999999997</v>
      </c>
      <c r="F216">
        <v>34.681710000000002</v>
      </c>
      <c r="H216">
        <v>33.235349999999997</v>
      </c>
      <c r="I216">
        <v>33.89931</v>
      </c>
      <c r="J216">
        <v>36.267569999999999</v>
      </c>
    </row>
    <row r="217" spans="2:10" x14ac:dyDescent="0.25">
      <c r="B217" t="s">
        <v>328</v>
      </c>
      <c r="D217">
        <v>30.241859999999999</v>
      </c>
      <c r="E217">
        <v>33.137819999999998</v>
      </c>
      <c r="F217">
        <v>36.43092</v>
      </c>
      <c r="H217">
        <v>30.844429999999999</v>
      </c>
      <c r="I217">
        <v>33.622900000000001</v>
      </c>
      <c r="J217">
        <v>34.984909999999999</v>
      </c>
    </row>
    <row r="218" spans="2:10" x14ac:dyDescent="0.25">
      <c r="B218" t="s">
        <v>329</v>
      </c>
      <c r="D218">
        <v>25.990449999999999</v>
      </c>
      <c r="E218">
        <v>33.547739999999997</v>
      </c>
      <c r="F218">
        <v>34.58419</v>
      </c>
      <c r="H218">
        <v>31.68807</v>
      </c>
      <c r="I218">
        <v>34.403660000000002</v>
      </c>
      <c r="J218">
        <v>36.184950000000001</v>
      </c>
    </row>
    <row r="219" spans="2:10" x14ac:dyDescent="0.25">
      <c r="B219" t="s">
        <v>330</v>
      </c>
      <c r="D219">
        <v>20.978590000000001</v>
      </c>
      <c r="E219">
        <v>32.481839999999998</v>
      </c>
      <c r="F219">
        <v>36.477539999999998</v>
      </c>
      <c r="H219">
        <v>33.549149999999997</v>
      </c>
      <c r="I219">
        <v>33.360770000000002</v>
      </c>
      <c r="J219">
        <v>35.535029999999999</v>
      </c>
    </row>
    <row r="220" spans="2:10" x14ac:dyDescent="0.25">
      <c r="B220" t="s">
        <v>331</v>
      </c>
      <c r="D220">
        <v>27.532979999999998</v>
      </c>
      <c r="E220">
        <v>33.086309999999997</v>
      </c>
      <c r="F220">
        <v>35.517800000000001</v>
      </c>
      <c r="H220">
        <v>31.63861</v>
      </c>
      <c r="I220">
        <v>33.479480000000002</v>
      </c>
      <c r="J220">
        <v>35.253660000000004</v>
      </c>
    </row>
    <row r="221" spans="2:10" x14ac:dyDescent="0.25">
      <c r="B221" t="s">
        <v>332</v>
      </c>
      <c r="D221">
        <v>27.213830000000002</v>
      </c>
      <c r="E221">
        <v>34.423000000000002</v>
      </c>
      <c r="F221">
        <v>34.286050000000003</v>
      </c>
      <c r="H221">
        <v>30.734000000000002</v>
      </c>
      <c r="I221">
        <v>33.9223</v>
      </c>
      <c r="J221">
        <v>36.374139999999997</v>
      </c>
    </row>
    <row r="222" spans="2:10" x14ac:dyDescent="0.25">
      <c r="B222" t="s">
        <v>333</v>
      </c>
      <c r="D222">
        <v>27.997859999999999</v>
      </c>
      <c r="E222">
        <v>34.363979999999998</v>
      </c>
      <c r="F222">
        <v>35.573340000000002</v>
      </c>
      <c r="H222">
        <v>29.411899999999999</v>
      </c>
      <c r="I222">
        <v>33.755929999999999</v>
      </c>
      <c r="J222">
        <v>36.453519999999997</v>
      </c>
    </row>
    <row r="223" spans="2:10" x14ac:dyDescent="0.25">
      <c r="B223" t="s">
        <v>334</v>
      </c>
      <c r="D223">
        <v>27.063490000000002</v>
      </c>
      <c r="E223">
        <v>33.765270000000001</v>
      </c>
      <c r="F223">
        <v>33.930869999999999</v>
      </c>
      <c r="H223">
        <v>32.314810000000001</v>
      </c>
      <c r="I223">
        <v>34.002339999999997</v>
      </c>
      <c r="J223">
        <v>36.671900000000001</v>
      </c>
    </row>
    <row r="224" spans="2:10" x14ac:dyDescent="0.25">
      <c r="B224" t="s">
        <v>335</v>
      </c>
      <c r="D224">
        <v>25.869299999999999</v>
      </c>
      <c r="E224">
        <v>33.480690000000003</v>
      </c>
      <c r="F224">
        <v>34.670110000000001</v>
      </c>
      <c r="H224">
        <v>31.85201</v>
      </c>
      <c r="I224">
        <v>33.921639999999996</v>
      </c>
      <c r="J224">
        <v>36.16431</v>
      </c>
    </row>
    <row r="225" spans="2:10" x14ac:dyDescent="0.25">
      <c r="B225" t="s">
        <v>336</v>
      </c>
      <c r="D225">
        <v>24.49699</v>
      </c>
      <c r="E225">
        <v>34.157420000000002</v>
      </c>
      <c r="F225">
        <v>33.572850000000003</v>
      </c>
      <c r="H225">
        <v>30.992540000000002</v>
      </c>
      <c r="I225">
        <v>33.483870000000003</v>
      </c>
      <c r="J225">
        <v>36.682989999999997</v>
      </c>
    </row>
    <row r="226" spans="2:10" x14ac:dyDescent="0.25">
      <c r="B226" t="s">
        <v>337</v>
      </c>
      <c r="D226">
        <v>26.531189999999999</v>
      </c>
      <c r="E226">
        <v>32.648820000000001</v>
      </c>
      <c r="F226">
        <v>35.8292</v>
      </c>
      <c r="H226">
        <v>31.689039999999999</v>
      </c>
      <c r="I226">
        <v>34.974290000000003</v>
      </c>
      <c r="J226">
        <v>37.19961</v>
      </c>
    </row>
    <row r="227" spans="2:10" x14ac:dyDescent="0.25">
      <c r="B227" t="s">
        <v>338</v>
      </c>
      <c r="D227">
        <v>20.978590000000001</v>
      </c>
      <c r="E227">
        <v>32.699339999999999</v>
      </c>
      <c r="F227">
        <v>34.026730000000001</v>
      </c>
      <c r="H227">
        <v>32.29419</v>
      </c>
      <c r="I227">
        <v>33.147359999999999</v>
      </c>
      <c r="J227">
        <v>36.44905</v>
      </c>
    </row>
    <row r="228" spans="2:10" x14ac:dyDescent="0.25">
      <c r="B228" t="s">
        <v>339</v>
      </c>
      <c r="D228">
        <v>26.02375</v>
      </c>
      <c r="E228">
        <v>34.04092</v>
      </c>
      <c r="F228">
        <v>34.91048</v>
      </c>
      <c r="H228">
        <v>32.544609999999999</v>
      </c>
      <c r="I228">
        <v>34.107190000000003</v>
      </c>
      <c r="J228">
        <v>35.750990000000002</v>
      </c>
    </row>
    <row r="229" spans="2:10" x14ac:dyDescent="0.25">
      <c r="B229" t="s">
        <v>340</v>
      </c>
      <c r="D229">
        <v>28.037690000000001</v>
      </c>
      <c r="E229">
        <v>31.546299999999999</v>
      </c>
      <c r="F229">
        <v>35.231369999999998</v>
      </c>
      <c r="H229">
        <v>32.92398</v>
      </c>
      <c r="I229">
        <v>34.321330000000003</v>
      </c>
      <c r="J229">
        <v>36.207430000000002</v>
      </c>
    </row>
    <row r="230" spans="2:10" x14ac:dyDescent="0.25">
      <c r="B230" t="s">
        <v>341</v>
      </c>
      <c r="D230">
        <v>27.368359999999999</v>
      </c>
      <c r="E230">
        <v>34.022759999999998</v>
      </c>
      <c r="F230">
        <v>35.361809999999998</v>
      </c>
      <c r="H230">
        <v>32.44903</v>
      </c>
      <c r="I230">
        <v>34.687489999999997</v>
      </c>
      <c r="J230">
        <v>36.878309999999999</v>
      </c>
    </row>
    <row r="231" spans="2:10" x14ac:dyDescent="0.25">
      <c r="B231" t="s">
        <v>342</v>
      </c>
      <c r="D231">
        <v>27.050920000000001</v>
      </c>
      <c r="E231">
        <v>33.467350000000003</v>
      </c>
      <c r="F231">
        <v>34.52657</v>
      </c>
      <c r="H231">
        <v>31.325209999999998</v>
      </c>
      <c r="I231">
        <v>33.302750000000003</v>
      </c>
      <c r="J231">
        <v>36.454419999999999</v>
      </c>
    </row>
    <row r="232" spans="2:10" x14ac:dyDescent="0.25">
      <c r="B232" t="s">
        <v>343</v>
      </c>
      <c r="D232">
        <v>25.4878</v>
      </c>
      <c r="E232">
        <v>33.846179999999997</v>
      </c>
      <c r="F232">
        <v>34.443240000000003</v>
      </c>
      <c r="H232">
        <v>32.059890000000003</v>
      </c>
      <c r="I232">
        <v>33.94117</v>
      </c>
      <c r="J232">
        <v>36.427370000000003</v>
      </c>
    </row>
    <row r="233" spans="2:10" x14ac:dyDescent="0.25">
      <c r="B233" t="s">
        <v>344</v>
      </c>
      <c r="D233">
        <v>25.676290000000002</v>
      </c>
      <c r="E233">
        <v>32.986260000000001</v>
      </c>
      <c r="F233">
        <v>34.49183</v>
      </c>
      <c r="H233">
        <v>32.644680000000001</v>
      </c>
      <c r="I233">
        <v>34.76003</v>
      </c>
      <c r="J233">
        <v>36.4176</v>
      </c>
    </row>
    <row r="234" spans="2:10" x14ac:dyDescent="0.25">
      <c r="B234" t="s">
        <v>345</v>
      </c>
      <c r="D234">
        <v>28.774799999999999</v>
      </c>
      <c r="E234">
        <v>33.438189999999999</v>
      </c>
      <c r="F234">
        <v>33.533169999999998</v>
      </c>
      <c r="H234">
        <v>32.209330000000001</v>
      </c>
      <c r="I234">
        <v>33.789470000000001</v>
      </c>
      <c r="J234">
        <v>36.802239999999998</v>
      </c>
    </row>
    <row r="235" spans="2:10" x14ac:dyDescent="0.25">
      <c r="B235" t="s">
        <v>346</v>
      </c>
      <c r="D235">
        <v>27.780529999999999</v>
      </c>
      <c r="E235">
        <v>34.524099999999997</v>
      </c>
      <c r="F235">
        <v>34.55444</v>
      </c>
      <c r="H235">
        <v>32.085169999999998</v>
      </c>
      <c r="I235">
        <v>33.699350000000003</v>
      </c>
      <c r="J235">
        <v>37.041820000000001</v>
      </c>
    </row>
    <row r="236" spans="2:10" x14ac:dyDescent="0.25">
      <c r="B236" t="s">
        <v>347</v>
      </c>
      <c r="D236">
        <v>27.18084</v>
      </c>
      <c r="E236">
        <v>33.096310000000003</v>
      </c>
      <c r="F236">
        <v>35.390709999999999</v>
      </c>
      <c r="H236">
        <v>31.582249999999998</v>
      </c>
      <c r="I236">
        <v>33.988160000000001</v>
      </c>
      <c r="J236">
        <v>36.164630000000002</v>
      </c>
    </row>
    <row r="237" spans="2:10" x14ac:dyDescent="0.25">
      <c r="B237" t="s">
        <v>348</v>
      </c>
      <c r="D237">
        <v>29.713059999999999</v>
      </c>
      <c r="E237">
        <v>32.839530000000003</v>
      </c>
      <c r="F237">
        <v>36.260950000000001</v>
      </c>
      <c r="H237">
        <v>31.712820000000001</v>
      </c>
      <c r="I237">
        <v>33.79701</v>
      </c>
      <c r="J237">
        <v>36.377070000000003</v>
      </c>
    </row>
    <row r="238" spans="2:10" x14ac:dyDescent="0.25">
      <c r="B238" t="s">
        <v>349</v>
      </c>
      <c r="D238">
        <v>27.188410000000001</v>
      </c>
      <c r="E238">
        <v>33.976669999999999</v>
      </c>
      <c r="F238">
        <v>33.042000000000002</v>
      </c>
      <c r="H238">
        <v>31.75488</v>
      </c>
      <c r="I238">
        <v>33.391069999999999</v>
      </c>
      <c r="J238">
        <v>36.133020000000002</v>
      </c>
    </row>
    <row r="239" spans="2:10" x14ac:dyDescent="0.25">
      <c r="B239" t="s">
        <v>350</v>
      </c>
      <c r="D239">
        <v>26.670529999999999</v>
      </c>
      <c r="E239">
        <v>33.754829999999998</v>
      </c>
      <c r="F239">
        <v>35.253500000000003</v>
      </c>
      <c r="H239">
        <v>32.416119999999999</v>
      </c>
      <c r="I239">
        <v>34.822760000000002</v>
      </c>
      <c r="J239">
        <v>37.739510000000003</v>
      </c>
    </row>
    <row r="240" spans="2:10" x14ac:dyDescent="0.25">
      <c r="B240" t="s">
        <v>351</v>
      </c>
      <c r="D240">
        <v>27.093450000000001</v>
      </c>
      <c r="E240">
        <v>34.719990000000003</v>
      </c>
      <c r="F240">
        <v>34.435699999999997</v>
      </c>
      <c r="H240">
        <v>31.730429999999998</v>
      </c>
      <c r="I240">
        <v>33.652670000000001</v>
      </c>
      <c r="J240">
        <v>35.971820000000001</v>
      </c>
    </row>
    <row r="241" spans="2:10" x14ac:dyDescent="0.25">
      <c r="B241" t="s">
        <v>352</v>
      </c>
      <c r="D241">
        <v>25.684529999999999</v>
      </c>
      <c r="E241">
        <v>33.329680000000003</v>
      </c>
      <c r="F241">
        <v>39.866909999999997</v>
      </c>
      <c r="H241">
        <v>32.180100000000003</v>
      </c>
      <c r="I241">
        <v>34.217889999999997</v>
      </c>
      <c r="J241">
        <v>36.942590000000003</v>
      </c>
    </row>
    <row r="242" spans="2:10" x14ac:dyDescent="0.25">
      <c r="B242" t="s">
        <v>353</v>
      </c>
      <c r="D242">
        <v>26.531189999999999</v>
      </c>
      <c r="E242">
        <v>33.734610000000004</v>
      </c>
      <c r="F242">
        <v>34.317459999999997</v>
      </c>
      <c r="H242">
        <v>31.19622</v>
      </c>
      <c r="I242">
        <v>33.312399999999997</v>
      </c>
      <c r="J242">
        <v>36.315370000000001</v>
      </c>
    </row>
    <row r="243" spans="2:10" x14ac:dyDescent="0.25">
      <c r="B243" t="s">
        <v>354</v>
      </c>
      <c r="D243">
        <v>30.400960000000001</v>
      </c>
      <c r="E243">
        <v>33.107640000000004</v>
      </c>
      <c r="F243">
        <v>35.841299999999997</v>
      </c>
      <c r="H243">
        <v>33.357790000000001</v>
      </c>
      <c r="I243">
        <v>34.832859999999997</v>
      </c>
      <c r="J243">
        <v>36.688789999999997</v>
      </c>
    </row>
    <row r="244" spans="2:10" x14ac:dyDescent="0.25">
      <c r="B244" t="s">
        <v>355</v>
      </c>
      <c r="D244">
        <v>25.495329999999999</v>
      </c>
      <c r="E244">
        <v>33.285539999999997</v>
      </c>
      <c r="F244">
        <v>34.22627</v>
      </c>
      <c r="H244">
        <v>30.653279999999999</v>
      </c>
      <c r="I244">
        <v>35.340899999999998</v>
      </c>
      <c r="J244">
        <v>36.607480000000002</v>
      </c>
    </row>
    <row r="245" spans="2:10" x14ac:dyDescent="0.25">
      <c r="B245" t="s">
        <v>356</v>
      </c>
      <c r="D245">
        <v>26.25854</v>
      </c>
      <c r="E245">
        <v>33.35689</v>
      </c>
      <c r="F245">
        <v>33.643270000000001</v>
      </c>
      <c r="H245">
        <v>32.170250000000003</v>
      </c>
      <c r="I245">
        <v>33.947229999999998</v>
      </c>
      <c r="J245">
        <v>37.604109999999999</v>
      </c>
    </row>
    <row r="246" spans="2:10" x14ac:dyDescent="0.25">
      <c r="B246" t="s">
        <v>357</v>
      </c>
      <c r="D246">
        <v>20.978590000000001</v>
      </c>
      <c r="E246">
        <v>33.259459999999997</v>
      </c>
      <c r="F246">
        <v>33.15784</v>
      </c>
      <c r="H246">
        <v>32.275489999999998</v>
      </c>
      <c r="I246">
        <v>33.605020000000003</v>
      </c>
      <c r="J246">
        <v>36.172640000000001</v>
      </c>
    </row>
    <row r="247" spans="2:10" x14ac:dyDescent="0.25">
      <c r="B247" t="s">
        <v>358</v>
      </c>
      <c r="D247">
        <v>28.15071</v>
      </c>
      <c r="E247">
        <v>33.929090000000002</v>
      </c>
      <c r="F247">
        <v>33.856340000000003</v>
      </c>
      <c r="H247">
        <v>33.003610000000002</v>
      </c>
      <c r="I247">
        <v>34.39902</v>
      </c>
      <c r="J247">
        <v>35.260779999999997</v>
      </c>
    </row>
    <row r="248" spans="2:10" x14ac:dyDescent="0.25">
      <c r="B248" t="s">
        <v>359</v>
      </c>
      <c r="D248">
        <v>27.437249999999999</v>
      </c>
      <c r="E248">
        <v>31.70646</v>
      </c>
      <c r="F248">
        <v>36.236179999999997</v>
      </c>
      <c r="H248">
        <v>32.86309</v>
      </c>
      <c r="I248">
        <v>34.3508</v>
      </c>
      <c r="J248">
        <v>36.11103</v>
      </c>
    </row>
    <row r="249" spans="2:10" x14ac:dyDescent="0.25">
      <c r="B249" t="s">
        <v>360</v>
      </c>
      <c r="D249">
        <v>29.11814</v>
      </c>
      <c r="E249">
        <v>32.669400000000003</v>
      </c>
      <c r="F249">
        <v>35.896979999999999</v>
      </c>
      <c r="H249">
        <v>30.60934</v>
      </c>
      <c r="I249">
        <v>33.946240000000003</v>
      </c>
      <c r="J249">
        <v>35.639670000000002</v>
      </c>
    </row>
    <row r="250" spans="2:10" x14ac:dyDescent="0.25">
      <c r="B250" t="s">
        <v>361</v>
      </c>
      <c r="D250">
        <v>28.32854</v>
      </c>
      <c r="E250">
        <v>32.881399999999999</v>
      </c>
      <c r="F250">
        <v>33.166020000000003</v>
      </c>
      <c r="H250">
        <v>32.747900000000001</v>
      </c>
      <c r="I250">
        <v>34.742899999999999</v>
      </c>
      <c r="J250">
        <v>37.485950000000003</v>
      </c>
    </row>
    <row r="251" spans="2:10" x14ac:dyDescent="0.25">
      <c r="B251" t="s">
        <v>362</v>
      </c>
      <c r="D251">
        <v>25.07958</v>
      </c>
      <c r="E251">
        <v>32.413710000000002</v>
      </c>
      <c r="F251">
        <v>34.167700000000004</v>
      </c>
      <c r="H251">
        <v>32.570920000000001</v>
      </c>
      <c r="I251">
        <v>34.10859</v>
      </c>
      <c r="J251">
        <v>36.855089999999997</v>
      </c>
    </row>
    <row r="252" spans="2:10" x14ac:dyDescent="0.25">
      <c r="B252" t="s">
        <v>363</v>
      </c>
      <c r="D252">
        <v>27.990549999999999</v>
      </c>
      <c r="E252">
        <v>34.21331</v>
      </c>
      <c r="F252">
        <v>33.152340000000002</v>
      </c>
      <c r="H252">
        <v>32.147399999999998</v>
      </c>
      <c r="I252">
        <v>33.445779999999999</v>
      </c>
      <c r="J252">
        <v>34.928229999999999</v>
      </c>
    </row>
    <row r="253" spans="2:10" x14ac:dyDescent="0.25">
      <c r="B253" t="s">
        <v>364</v>
      </c>
      <c r="D253">
        <v>27.31373</v>
      </c>
      <c r="E253">
        <v>32.637160000000002</v>
      </c>
      <c r="F253">
        <v>35.442950000000003</v>
      </c>
      <c r="H253">
        <v>32.452440000000003</v>
      </c>
      <c r="I253">
        <v>34.882599999999996</v>
      </c>
      <c r="J253">
        <v>36.931159999999998</v>
      </c>
    </row>
    <row r="254" spans="2:10" x14ac:dyDescent="0.25">
      <c r="B254" t="s">
        <v>365</v>
      </c>
      <c r="D254">
        <v>29.761060000000001</v>
      </c>
      <c r="E254">
        <v>33.201450000000001</v>
      </c>
      <c r="F254">
        <v>35.68974</v>
      </c>
      <c r="H254">
        <v>29.786539999999999</v>
      </c>
      <c r="I254">
        <v>33.065370000000001</v>
      </c>
      <c r="J254">
        <v>36.295900000000003</v>
      </c>
    </row>
    <row r="255" spans="2:10" x14ac:dyDescent="0.25">
      <c r="B255" t="s">
        <v>366</v>
      </c>
      <c r="D255">
        <v>23.874549999999999</v>
      </c>
      <c r="E255">
        <v>34.54074</v>
      </c>
      <c r="F255">
        <v>34.023229999999998</v>
      </c>
      <c r="H255">
        <v>32.46904</v>
      </c>
      <c r="I255">
        <v>34.17351</v>
      </c>
      <c r="J255">
        <v>36.643740000000001</v>
      </c>
    </row>
    <row r="256" spans="2:10" x14ac:dyDescent="0.25">
      <c r="B256" t="s">
        <v>367</v>
      </c>
      <c r="D256">
        <v>28.113060000000001</v>
      </c>
      <c r="E256">
        <v>33.833460000000002</v>
      </c>
      <c r="F256">
        <v>34.794670000000004</v>
      </c>
      <c r="H256">
        <v>31.94041</v>
      </c>
      <c r="I256">
        <v>32.864579999999997</v>
      </c>
      <c r="J256">
        <v>35.480980000000002</v>
      </c>
    </row>
    <row r="257" spans="2:10" x14ac:dyDescent="0.25">
      <c r="B257" t="s">
        <v>368</v>
      </c>
      <c r="D257">
        <v>27.362300000000001</v>
      </c>
      <c r="E257">
        <v>33.707979999999999</v>
      </c>
      <c r="F257">
        <v>34.052619999999997</v>
      </c>
      <c r="H257">
        <v>31.940629999999999</v>
      </c>
      <c r="I257">
        <v>33.828159999999997</v>
      </c>
      <c r="J257">
        <v>35.972439999999999</v>
      </c>
    </row>
    <row r="258" spans="2:10" x14ac:dyDescent="0.25">
      <c r="B258" t="s">
        <v>369</v>
      </c>
      <c r="D258">
        <v>28.136859999999999</v>
      </c>
      <c r="E258">
        <v>34.183140000000002</v>
      </c>
      <c r="F258">
        <v>33.64237</v>
      </c>
      <c r="H258">
        <v>32.725430000000003</v>
      </c>
      <c r="I258">
        <v>34.558750000000003</v>
      </c>
      <c r="J258">
        <v>36.332059999999998</v>
      </c>
    </row>
    <row r="259" spans="2:10" x14ac:dyDescent="0.25">
      <c r="B259" t="s">
        <v>370</v>
      </c>
      <c r="D259">
        <v>24.273479999999999</v>
      </c>
      <c r="E259">
        <v>34.439430000000002</v>
      </c>
      <c r="F259">
        <v>32.990299999999998</v>
      </c>
      <c r="H259">
        <v>32.143810000000002</v>
      </c>
      <c r="I259">
        <v>33.856119999999997</v>
      </c>
      <c r="J259">
        <v>37.181319999999999</v>
      </c>
    </row>
    <row r="260" spans="2:10" x14ac:dyDescent="0.25">
      <c r="B260" t="s">
        <v>371</v>
      </c>
      <c r="D260">
        <v>30.197050000000001</v>
      </c>
      <c r="E260">
        <v>32.382860000000001</v>
      </c>
      <c r="F260">
        <v>34.543909999999997</v>
      </c>
      <c r="H260">
        <v>32.409570000000002</v>
      </c>
      <c r="I260">
        <v>34.401249999999997</v>
      </c>
      <c r="J260">
        <v>36.523870000000002</v>
      </c>
    </row>
    <row r="261" spans="2:10" x14ac:dyDescent="0.25">
      <c r="B261" t="s">
        <v>372</v>
      </c>
      <c r="D261">
        <v>26.191310000000001</v>
      </c>
      <c r="E261">
        <v>32.735550000000003</v>
      </c>
      <c r="F261">
        <v>34.220509999999997</v>
      </c>
      <c r="H261">
        <v>32.380330000000001</v>
      </c>
      <c r="I261">
        <v>35.042659999999998</v>
      </c>
      <c r="J261">
        <v>37.080399999999997</v>
      </c>
    </row>
    <row r="262" spans="2:10" x14ac:dyDescent="0.25">
      <c r="B262" t="s">
        <v>373</v>
      </c>
      <c r="D262">
        <v>20.978590000000001</v>
      </c>
      <c r="E262">
        <v>33.639960000000002</v>
      </c>
      <c r="F262">
        <v>36.202750000000002</v>
      </c>
      <c r="H262">
        <v>31.6633</v>
      </c>
      <c r="I262">
        <v>33.385429999999999</v>
      </c>
      <c r="J262">
        <v>36.950659999999999</v>
      </c>
    </row>
    <row r="263" spans="2:10" x14ac:dyDescent="0.25">
      <c r="B263" t="s">
        <v>374</v>
      </c>
      <c r="D263">
        <v>27.883579999999998</v>
      </c>
      <c r="E263">
        <v>33.368409999999997</v>
      </c>
      <c r="F263">
        <v>33.252139999999997</v>
      </c>
      <c r="H263">
        <v>29.58428</v>
      </c>
      <c r="I263">
        <v>33.708730000000003</v>
      </c>
      <c r="J263">
        <v>35.98807</v>
      </c>
    </row>
    <row r="264" spans="2:10" x14ac:dyDescent="0.25">
      <c r="B264" t="s">
        <v>375</v>
      </c>
      <c r="D264">
        <v>28.856200000000001</v>
      </c>
      <c r="E264">
        <v>33.267130000000002</v>
      </c>
      <c r="F264">
        <v>35.502270000000003</v>
      </c>
      <c r="H264">
        <v>32.304850000000002</v>
      </c>
      <c r="I264">
        <v>34.277419999999999</v>
      </c>
      <c r="J264">
        <v>36.759120000000003</v>
      </c>
    </row>
    <row r="265" spans="2:10" x14ac:dyDescent="0.25">
      <c r="B265" t="s">
        <v>376</v>
      </c>
      <c r="D265">
        <v>26.256309999999999</v>
      </c>
      <c r="E265">
        <v>32.979849999999999</v>
      </c>
      <c r="F265">
        <v>32.555700000000002</v>
      </c>
      <c r="H265">
        <v>32.438200000000002</v>
      </c>
      <c r="I265">
        <v>33.943429999999999</v>
      </c>
      <c r="J265">
        <v>36.284089999999999</v>
      </c>
    </row>
    <row r="266" spans="2:10" x14ac:dyDescent="0.25">
      <c r="B266" t="s">
        <v>377</v>
      </c>
      <c r="D266">
        <v>22.952739999999999</v>
      </c>
      <c r="E266">
        <v>32.840209999999999</v>
      </c>
      <c r="F266">
        <v>34.82443</v>
      </c>
      <c r="H266">
        <v>32.661180000000002</v>
      </c>
      <c r="I266">
        <v>35.120620000000002</v>
      </c>
      <c r="J266">
        <v>37.08126</v>
      </c>
    </row>
    <row r="267" spans="2:10" x14ac:dyDescent="0.25">
      <c r="B267" t="s">
        <v>378</v>
      </c>
      <c r="D267">
        <v>26.283290000000001</v>
      </c>
      <c r="E267">
        <v>32.347569999999997</v>
      </c>
      <c r="F267">
        <v>36.345759999999999</v>
      </c>
      <c r="H267">
        <v>29.202829999999999</v>
      </c>
      <c r="I267">
        <v>33.699689999999997</v>
      </c>
      <c r="J267">
        <v>37.71367</v>
      </c>
    </row>
    <row r="268" spans="2:10" x14ac:dyDescent="0.25">
      <c r="B268" t="s">
        <v>379</v>
      </c>
      <c r="D268">
        <v>28.983070000000001</v>
      </c>
      <c r="E268">
        <v>33.393369999999997</v>
      </c>
      <c r="F268">
        <v>36.458829999999999</v>
      </c>
      <c r="H268">
        <v>31.327100000000002</v>
      </c>
      <c r="I268">
        <v>33.130969999999998</v>
      </c>
      <c r="J268">
        <v>35.278979999999997</v>
      </c>
    </row>
    <row r="269" spans="2:10" x14ac:dyDescent="0.25">
      <c r="B269" t="s">
        <v>380</v>
      </c>
      <c r="D269">
        <v>28.291250000000002</v>
      </c>
      <c r="E269">
        <v>33.605339999999998</v>
      </c>
      <c r="F269">
        <v>34.21152</v>
      </c>
      <c r="H269">
        <v>31.012229999999999</v>
      </c>
      <c r="I269">
        <v>33.741489999999999</v>
      </c>
      <c r="J269">
        <v>36.383119999999998</v>
      </c>
    </row>
    <row r="270" spans="2:10" x14ac:dyDescent="0.25">
      <c r="B270" t="s">
        <v>381</v>
      </c>
      <c r="D270">
        <v>27.738859999999999</v>
      </c>
      <c r="E270">
        <v>33.232810000000001</v>
      </c>
      <c r="F270">
        <v>34.986449999999998</v>
      </c>
      <c r="H270">
        <v>31.912849999999999</v>
      </c>
      <c r="I270">
        <v>34.102069999999998</v>
      </c>
      <c r="J270">
        <v>35.942349999999998</v>
      </c>
    </row>
    <row r="271" spans="2:10" x14ac:dyDescent="0.25">
      <c r="B271" t="s">
        <v>382</v>
      </c>
      <c r="D271">
        <v>26.864820000000002</v>
      </c>
      <c r="E271">
        <v>32.745869999999996</v>
      </c>
      <c r="F271">
        <v>36.715409999999999</v>
      </c>
      <c r="H271">
        <v>32.242010000000001</v>
      </c>
      <c r="I271">
        <v>34.278359999999999</v>
      </c>
      <c r="J271">
        <v>35.839509999999997</v>
      </c>
    </row>
    <row r="272" spans="2:10" x14ac:dyDescent="0.25">
      <c r="B272" t="s">
        <v>383</v>
      </c>
      <c r="D272">
        <v>29.292539999999999</v>
      </c>
      <c r="E272">
        <v>33.05133</v>
      </c>
      <c r="F272">
        <v>33.460760000000001</v>
      </c>
      <c r="H272">
        <v>30.965150000000001</v>
      </c>
      <c r="I272">
        <v>31.811050000000002</v>
      </c>
      <c r="J272">
        <v>32.620359999999998</v>
      </c>
    </row>
    <row r="273" spans="2:10" x14ac:dyDescent="0.25">
      <c r="B273" t="s">
        <v>384</v>
      </c>
      <c r="D273">
        <v>28.265029999999999</v>
      </c>
      <c r="E273">
        <v>33.185079999999999</v>
      </c>
      <c r="F273">
        <v>34.465870000000002</v>
      </c>
      <c r="H273">
        <v>31.48752</v>
      </c>
      <c r="I273">
        <v>33.591709999999999</v>
      </c>
      <c r="J273">
        <v>35.087580000000003</v>
      </c>
    </row>
    <row r="274" spans="2:10" x14ac:dyDescent="0.25">
      <c r="B274" t="s">
        <v>385</v>
      </c>
      <c r="D274">
        <v>28.064330000000002</v>
      </c>
      <c r="E274">
        <v>31.588709999999999</v>
      </c>
      <c r="F274">
        <v>34.956499999999998</v>
      </c>
      <c r="H274">
        <v>30.899799999999999</v>
      </c>
      <c r="I274">
        <v>34.405990000000003</v>
      </c>
      <c r="J274">
        <v>35.791269999999997</v>
      </c>
    </row>
    <row r="275" spans="2:10" x14ac:dyDescent="0.25">
      <c r="B275" t="s">
        <v>386</v>
      </c>
      <c r="D275">
        <v>28.438870000000001</v>
      </c>
      <c r="E275">
        <v>32.222009999999997</v>
      </c>
      <c r="F275">
        <v>32.260669999999998</v>
      </c>
      <c r="H275">
        <v>32.409799999999997</v>
      </c>
      <c r="I275">
        <v>33.180669999999999</v>
      </c>
      <c r="J275">
        <v>36.619579999999999</v>
      </c>
    </row>
    <row r="276" spans="2:10" x14ac:dyDescent="0.25">
      <c r="B276" t="s">
        <v>387</v>
      </c>
      <c r="D276">
        <v>28.630960000000002</v>
      </c>
      <c r="E276">
        <v>33.441749999999999</v>
      </c>
      <c r="F276">
        <v>32.567819999999998</v>
      </c>
      <c r="H276">
        <v>32.967939999999999</v>
      </c>
      <c r="I276">
        <v>34.470889999999997</v>
      </c>
      <c r="J276">
        <v>35.751649999999998</v>
      </c>
    </row>
    <row r="277" spans="2:10" x14ac:dyDescent="0.25">
      <c r="B277" t="s">
        <v>388</v>
      </c>
      <c r="D277">
        <v>25.690329999999999</v>
      </c>
      <c r="E277">
        <v>32.583219999999997</v>
      </c>
      <c r="F277">
        <v>33.365430000000003</v>
      </c>
      <c r="H277">
        <v>32.72831</v>
      </c>
      <c r="I277">
        <v>33.430909999999997</v>
      </c>
      <c r="J277">
        <v>36.099409999999999</v>
      </c>
    </row>
    <row r="278" spans="2:10" x14ac:dyDescent="0.25">
      <c r="B278" t="s">
        <v>389</v>
      </c>
      <c r="D278">
        <v>20.978590000000001</v>
      </c>
      <c r="E278">
        <v>33.68694</v>
      </c>
      <c r="F278">
        <v>33.898569999999999</v>
      </c>
      <c r="H278">
        <v>32.404409999999999</v>
      </c>
      <c r="I278">
        <v>34.200510000000001</v>
      </c>
      <c r="J278">
        <v>36.11609</v>
      </c>
    </row>
    <row r="279" spans="2:10" x14ac:dyDescent="0.25">
      <c r="B279" t="s">
        <v>390</v>
      </c>
      <c r="D279">
        <v>28.06034</v>
      </c>
      <c r="E279">
        <v>32.736919999999998</v>
      </c>
      <c r="F279">
        <v>31.543949999999999</v>
      </c>
      <c r="H279">
        <v>32.31606</v>
      </c>
      <c r="I279">
        <v>33.521070000000002</v>
      </c>
      <c r="J279">
        <v>35.848709999999997</v>
      </c>
    </row>
    <row r="280" spans="2:10" x14ac:dyDescent="0.25">
      <c r="B280" t="s">
        <v>391</v>
      </c>
      <c r="D280">
        <v>27.198229999999999</v>
      </c>
      <c r="E280">
        <v>33.956850000000003</v>
      </c>
      <c r="F280">
        <v>34.861469999999997</v>
      </c>
      <c r="H280">
        <v>32.226959999999998</v>
      </c>
      <c r="I280">
        <v>34.189549999999997</v>
      </c>
      <c r="J280">
        <v>36.249499999999998</v>
      </c>
    </row>
    <row r="281" spans="2:10" x14ac:dyDescent="0.25">
      <c r="B281" t="s">
        <v>392</v>
      </c>
      <c r="D281">
        <v>26.549589999999998</v>
      </c>
      <c r="E281">
        <v>30.608619999999998</v>
      </c>
      <c r="F281">
        <v>34.77102</v>
      </c>
      <c r="H281">
        <v>32.284950000000002</v>
      </c>
      <c r="I281">
        <v>34.281300000000002</v>
      </c>
      <c r="J281">
        <v>37.390630000000002</v>
      </c>
    </row>
    <row r="282" spans="2:10" x14ac:dyDescent="0.25">
      <c r="B282" t="s">
        <v>393</v>
      </c>
      <c r="D282">
        <v>27.01595</v>
      </c>
      <c r="E282">
        <v>33.27525</v>
      </c>
      <c r="F282">
        <v>35.51482</v>
      </c>
      <c r="H282">
        <v>31.611440000000002</v>
      </c>
      <c r="I282">
        <v>33.929949999999998</v>
      </c>
      <c r="J282">
        <v>35.921460000000003</v>
      </c>
    </row>
    <row r="283" spans="2:10" x14ac:dyDescent="0.25">
      <c r="B283" t="s">
        <v>394</v>
      </c>
      <c r="D283">
        <v>30.085909999999998</v>
      </c>
      <c r="E283">
        <v>34.398670000000003</v>
      </c>
      <c r="F283">
        <v>35.165410000000001</v>
      </c>
      <c r="H283">
        <v>31.215060000000001</v>
      </c>
      <c r="I283">
        <v>34.166440000000001</v>
      </c>
      <c r="J283">
        <v>36.4176</v>
      </c>
    </row>
    <row r="284" spans="2:10" x14ac:dyDescent="0.25">
      <c r="B284" t="s">
        <v>395</v>
      </c>
      <c r="D284">
        <v>25.60604</v>
      </c>
      <c r="E284">
        <v>33.165959999999998</v>
      </c>
      <c r="F284">
        <v>31.868010000000002</v>
      </c>
      <c r="H284">
        <v>31.516500000000001</v>
      </c>
      <c r="I284">
        <v>33.841679999999997</v>
      </c>
      <c r="J284">
        <v>36.321640000000002</v>
      </c>
    </row>
    <row r="285" spans="2:10" x14ac:dyDescent="0.25">
      <c r="B285" t="s">
        <v>396</v>
      </c>
      <c r="D285">
        <v>27.15607</v>
      </c>
      <c r="E285">
        <v>33.04466</v>
      </c>
      <c r="F285">
        <v>33.971170000000001</v>
      </c>
      <c r="H285">
        <v>32.2241</v>
      </c>
      <c r="I285">
        <v>34.157719999999998</v>
      </c>
      <c r="J285">
        <v>36.643929999999997</v>
      </c>
    </row>
    <row r="286" spans="2:10" x14ac:dyDescent="0.25">
      <c r="B286" t="s">
        <v>397</v>
      </c>
      <c r="D286">
        <v>29.496469999999999</v>
      </c>
      <c r="E286">
        <v>33.970790000000001</v>
      </c>
      <c r="F286">
        <v>35.198500000000003</v>
      </c>
      <c r="H286">
        <v>32.09301</v>
      </c>
      <c r="I286">
        <v>33.449910000000003</v>
      </c>
      <c r="J286">
        <v>36.580329999999996</v>
      </c>
    </row>
    <row r="287" spans="2:10" x14ac:dyDescent="0.25">
      <c r="B287" t="s">
        <v>398</v>
      </c>
      <c r="D287">
        <v>24.78641</v>
      </c>
      <c r="E287">
        <v>32.382579999999997</v>
      </c>
      <c r="F287">
        <v>33.435540000000003</v>
      </c>
      <c r="H287">
        <v>31.927289999999999</v>
      </c>
      <c r="I287">
        <v>34.070729999999998</v>
      </c>
      <c r="J287">
        <v>36.999679999999998</v>
      </c>
    </row>
    <row r="288" spans="2:10" x14ac:dyDescent="0.25">
      <c r="B288" t="s">
        <v>399</v>
      </c>
      <c r="D288">
        <v>27.056329999999999</v>
      </c>
      <c r="E288">
        <v>33.722020000000001</v>
      </c>
      <c r="F288">
        <v>34.049819999999997</v>
      </c>
      <c r="H288">
        <v>31.39434</v>
      </c>
      <c r="I288">
        <v>34.355609999999999</v>
      </c>
      <c r="J288">
        <v>37.220019999999998</v>
      </c>
    </row>
    <row r="289" spans="2:10" x14ac:dyDescent="0.25">
      <c r="B289" t="s">
        <v>400</v>
      </c>
      <c r="D289">
        <v>26.147220000000001</v>
      </c>
      <c r="E289">
        <v>33.286479999999997</v>
      </c>
      <c r="F289">
        <v>33.678040000000003</v>
      </c>
      <c r="H289">
        <v>32.989370000000001</v>
      </c>
      <c r="I289">
        <v>35.143380000000001</v>
      </c>
      <c r="J289">
        <v>36.315829999999998</v>
      </c>
    </row>
    <row r="290" spans="2:10" x14ac:dyDescent="0.25">
      <c r="B290" t="s">
        <v>401</v>
      </c>
      <c r="D290">
        <v>26.125</v>
      </c>
      <c r="E290">
        <v>33.227400000000003</v>
      </c>
      <c r="F290">
        <v>32.99006</v>
      </c>
      <c r="H290">
        <v>32.027729999999998</v>
      </c>
      <c r="I290">
        <v>34.058070000000001</v>
      </c>
      <c r="J290">
        <v>36.224179999999997</v>
      </c>
    </row>
    <row r="291" spans="2:10" x14ac:dyDescent="0.25">
      <c r="B291" t="s">
        <v>402</v>
      </c>
      <c r="D291">
        <v>28.09808</v>
      </c>
      <c r="E291">
        <v>34.08625</v>
      </c>
      <c r="F291">
        <v>34.044510000000002</v>
      </c>
      <c r="H291">
        <v>31.774850000000001</v>
      </c>
      <c r="I291">
        <v>33.99371</v>
      </c>
      <c r="J291">
        <v>36.53396</v>
      </c>
    </row>
    <row r="292" spans="2:10" x14ac:dyDescent="0.25">
      <c r="B292" t="s">
        <v>403</v>
      </c>
      <c r="D292">
        <v>25.396899999999999</v>
      </c>
      <c r="E292">
        <v>34.41207</v>
      </c>
      <c r="F292">
        <v>34.962670000000003</v>
      </c>
      <c r="H292">
        <v>32.647419999999997</v>
      </c>
      <c r="I292">
        <v>34.10783</v>
      </c>
      <c r="J292">
        <v>36.849170000000001</v>
      </c>
    </row>
    <row r="293" spans="2:10" x14ac:dyDescent="0.25">
      <c r="B293" t="s">
        <v>404</v>
      </c>
      <c r="D293">
        <v>23.58989</v>
      </c>
      <c r="E293">
        <v>32.273519999999998</v>
      </c>
      <c r="F293">
        <v>33.196559999999998</v>
      </c>
      <c r="H293">
        <v>31.44407</v>
      </c>
      <c r="I293">
        <v>33.161720000000003</v>
      </c>
      <c r="J293">
        <v>36.22927</v>
      </c>
    </row>
    <row r="294" spans="2:10" x14ac:dyDescent="0.25">
      <c r="B294" t="s">
        <v>405</v>
      </c>
      <c r="D294">
        <v>27.1066</v>
      </c>
      <c r="E294">
        <v>33.619370000000004</v>
      </c>
      <c r="F294">
        <v>33.624000000000002</v>
      </c>
      <c r="H294">
        <v>32.289029999999997</v>
      </c>
      <c r="I294">
        <v>33.999220000000001</v>
      </c>
      <c r="J294">
        <v>36.657670000000003</v>
      </c>
    </row>
    <row r="295" spans="2:10" x14ac:dyDescent="0.25">
      <c r="B295" t="s">
        <v>406</v>
      </c>
      <c r="D295">
        <v>25.691500000000001</v>
      </c>
      <c r="E295">
        <v>33.372</v>
      </c>
      <c r="F295">
        <v>33.340470000000003</v>
      </c>
      <c r="H295">
        <v>32.427610000000001</v>
      </c>
      <c r="I295">
        <v>33.488790000000002</v>
      </c>
      <c r="J295">
        <v>36.06082</v>
      </c>
    </row>
    <row r="296" spans="2:10" x14ac:dyDescent="0.25">
      <c r="B296" t="s">
        <v>407</v>
      </c>
      <c r="D296">
        <v>27.94173</v>
      </c>
      <c r="E296">
        <v>33.272410000000001</v>
      </c>
      <c r="F296">
        <v>33.581290000000003</v>
      </c>
      <c r="H296">
        <v>32.08531</v>
      </c>
      <c r="I296">
        <v>34.053809999999999</v>
      </c>
      <c r="J296">
        <v>36.162230000000001</v>
      </c>
    </row>
    <row r="297" spans="2:10" x14ac:dyDescent="0.25">
      <c r="B297" t="s">
        <v>408</v>
      </c>
      <c r="D297">
        <v>29.411079999999998</v>
      </c>
      <c r="E297">
        <v>33.902050000000003</v>
      </c>
      <c r="F297">
        <v>35.457590000000003</v>
      </c>
      <c r="H297">
        <v>32.541800000000002</v>
      </c>
      <c r="I297">
        <v>33.345700000000001</v>
      </c>
      <c r="J297">
        <v>34.537759999999999</v>
      </c>
    </row>
    <row r="298" spans="2:10" x14ac:dyDescent="0.25">
      <c r="B298" t="s">
        <v>409</v>
      </c>
      <c r="D298">
        <v>25.24248</v>
      </c>
      <c r="E298">
        <v>34.894739999999999</v>
      </c>
      <c r="F298">
        <v>35.194870000000002</v>
      </c>
      <c r="H298">
        <v>32.926990000000004</v>
      </c>
      <c r="I298">
        <v>35.185079999999999</v>
      </c>
      <c r="J298">
        <v>36.618679999999998</v>
      </c>
    </row>
    <row r="299" spans="2:10" x14ac:dyDescent="0.25">
      <c r="B299" t="s">
        <v>410</v>
      </c>
      <c r="D299">
        <v>25.344449999999998</v>
      </c>
      <c r="E299">
        <v>32.8429</v>
      </c>
      <c r="F299">
        <v>35.253959999999999</v>
      </c>
      <c r="H299">
        <v>31.96274</v>
      </c>
      <c r="I299">
        <v>34.479599999999998</v>
      </c>
      <c r="J299">
        <v>36.526899999999998</v>
      </c>
    </row>
    <row r="300" spans="2:10" x14ac:dyDescent="0.25">
      <c r="B300" t="s">
        <v>411</v>
      </c>
      <c r="D300">
        <v>27.80254</v>
      </c>
      <c r="E300">
        <v>34.19585</v>
      </c>
      <c r="F300">
        <v>33.935130000000001</v>
      </c>
      <c r="H300">
        <v>32.217289999999998</v>
      </c>
      <c r="I300">
        <v>34.349200000000003</v>
      </c>
      <c r="J300">
        <v>36.38814</v>
      </c>
    </row>
    <row r="301" spans="2:10" x14ac:dyDescent="0.25">
      <c r="B301" t="s">
        <v>412</v>
      </c>
      <c r="D301">
        <v>28.240220000000001</v>
      </c>
      <c r="E301">
        <v>33.238190000000003</v>
      </c>
      <c r="F301">
        <v>34.469949999999997</v>
      </c>
      <c r="H301">
        <v>31.894590000000001</v>
      </c>
      <c r="I301">
        <v>33.875120000000003</v>
      </c>
      <c r="J301">
        <v>36.709719999999997</v>
      </c>
    </row>
    <row r="302" spans="2:10" x14ac:dyDescent="0.25">
      <c r="B302" t="s">
        <v>413</v>
      </c>
      <c r="D302">
        <v>29.128489999999999</v>
      </c>
      <c r="E302">
        <v>33.388210000000001</v>
      </c>
      <c r="F302">
        <v>34.877029999999998</v>
      </c>
      <c r="H302">
        <v>31.235060000000001</v>
      </c>
      <c r="I302">
        <v>33.555770000000003</v>
      </c>
      <c r="J302">
        <v>35.261209999999998</v>
      </c>
    </row>
    <row r="303" spans="2:10" x14ac:dyDescent="0.25">
      <c r="B303" t="s">
        <v>414</v>
      </c>
      <c r="D303">
        <v>32.841479999999997</v>
      </c>
      <c r="E303">
        <v>32.388779999999997</v>
      </c>
      <c r="F303">
        <v>33.567509999999999</v>
      </c>
      <c r="H303">
        <v>31.454699999999999</v>
      </c>
      <c r="I303">
        <v>32.81326</v>
      </c>
      <c r="J303">
        <v>35.90204</v>
      </c>
    </row>
    <row r="304" spans="2:10" x14ac:dyDescent="0.25">
      <c r="B304" t="s">
        <v>415</v>
      </c>
      <c r="D304">
        <v>25.914400000000001</v>
      </c>
      <c r="E304">
        <v>34.459710000000001</v>
      </c>
      <c r="F304">
        <v>35.18242</v>
      </c>
      <c r="H304">
        <v>32.719239999999999</v>
      </c>
      <c r="I304">
        <v>33.592970000000001</v>
      </c>
      <c r="J304">
        <v>36.546469999999999</v>
      </c>
    </row>
    <row r="305" spans="2:10" x14ac:dyDescent="0.25">
      <c r="B305" t="s">
        <v>416</v>
      </c>
      <c r="D305">
        <v>25.914400000000001</v>
      </c>
      <c r="E305">
        <v>32.850290000000001</v>
      </c>
      <c r="F305">
        <v>35.470390000000002</v>
      </c>
      <c r="H305">
        <v>32.529299999999999</v>
      </c>
      <c r="I305">
        <v>34.737679999999997</v>
      </c>
      <c r="J305">
        <v>36.701900000000002</v>
      </c>
    </row>
    <row r="306" spans="2:10" x14ac:dyDescent="0.25">
      <c r="B306" t="s">
        <v>417</v>
      </c>
      <c r="D306">
        <v>25.914400000000001</v>
      </c>
      <c r="E306">
        <v>33.043010000000002</v>
      </c>
      <c r="F306">
        <v>35.602519999999998</v>
      </c>
      <c r="H306">
        <v>33.338000000000001</v>
      </c>
      <c r="I306">
        <v>34.164290000000001</v>
      </c>
      <c r="J306">
        <v>36.360349999999997</v>
      </c>
    </row>
    <row r="307" spans="2:10" x14ac:dyDescent="0.25">
      <c r="B307" t="s">
        <v>418</v>
      </c>
      <c r="D307">
        <v>25.914400000000001</v>
      </c>
      <c r="E307">
        <v>32.425620000000002</v>
      </c>
      <c r="F307">
        <v>36.513440000000003</v>
      </c>
      <c r="H307">
        <v>32.18815</v>
      </c>
      <c r="I307">
        <v>33.479309999999998</v>
      </c>
      <c r="J307">
        <v>35.360489999999999</v>
      </c>
    </row>
    <row r="308" spans="2:10" x14ac:dyDescent="0.25">
      <c r="B308" t="s">
        <v>419</v>
      </c>
      <c r="D308">
        <v>25.914400000000001</v>
      </c>
      <c r="E308">
        <v>33.11694</v>
      </c>
      <c r="F308">
        <v>35.243519999999997</v>
      </c>
      <c r="H308">
        <v>31.282250000000001</v>
      </c>
      <c r="I308">
        <v>32.933309999999999</v>
      </c>
      <c r="J308">
        <v>37.57667</v>
      </c>
    </row>
    <row r="309" spans="2:10" x14ac:dyDescent="0.25">
      <c r="B309" t="s">
        <v>420</v>
      </c>
      <c r="D309">
        <v>25.914400000000001</v>
      </c>
      <c r="E309">
        <v>31.781860000000002</v>
      </c>
      <c r="F309">
        <v>35.989019999999996</v>
      </c>
      <c r="H309">
        <v>31.905670000000001</v>
      </c>
      <c r="I309">
        <v>34.089530000000003</v>
      </c>
      <c r="J309">
        <v>36.966149999999999</v>
      </c>
    </row>
    <row r="310" spans="2:10" x14ac:dyDescent="0.25">
      <c r="B310" t="s">
        <v>421</v>
      </c>
      <c r="D310">
        <v>25.914400000000001</v>
      </c>
      <c r="E310">
        <v>34.249009999999998</v>
      </c>
      <c r="F310">
        <v>33.542140000000003</v>
      </c>
      <c r="H310">
        <v>32.285139999999998</v>
      </c>
      <c r="I310">
        <v>33.47269</v>
      </c>
      <c r="J310">
        <v>35.965170000000001</v>
      </c>
    </row>
    <row r="311" spans="2:10" x14ac:dyDescent="0.25">
      <c r="B311" t="s">
        <v>422</v>
      </c>
      <c r="D311">
        <v>25.914400000000001</v>
      </c>
      <c r="E311">
        <v>33.492150000000002</v>
      </c>
      <c r="F311">
        <v>34.960470000000001</v>
      </c>
      <c r="H311">
        <v>32.320590000000003</v>
      </c>
      <c r="I311">
        <v>35.063160000000003</v>
      </c>
      <c r="J311">
        <v>36.798560000000002</v>
      </c>
    </row>
    <row r="312" spans="2:10" x14ac:dyDescent="0.25">
      <c r="B312" t="s">
        <v>423</v>
      </c>
      <c r="D312">
        <v>25.914400000000001</v>
      </c>
      <c r="E312">
        <v>34.518770000000004</v>
      </c>
      <c r="F312">
        <v>33.217619999999997</v>
      </c>
      <c r="H312">
        <v>31.49184</v>
      </c>
      <c r="I312">
        <v>34.476309999999998</v>
      </c>
      <c r="J312">
        <v>36.72289</v>
      </c>
    </row>
    <row r="313" spans="2:10" x14ac:dyDescent="0.25">
      <c r="B313" t="s">
        <v>424</v>
      </c>
      <c r="D313">
        <v>25.914400000000001</v>
      </c>
      <c r="E313">
        <v>33.022910000000003</v>
      </c>
      <c r="F313">
        <v>34.396210000000004</v>
      </c>
      <c r="H313">
        <v>30.986419999999999</v>
      </c>
      <c r="I313">
        <v>33.626100000000001</v>
      </c>
      <c r="J313">
        <v>36.528869999999998</v>
      </c>
    </row>
    <row r="314" spans="2:10" x14ac:dyDescent="0.25">
      <c r="B314" t="s">
        <v>425</v>
      </c>
      <c r="D314">
        <v>25.914400000000001</v>
      </c>
      <c r="E314">
        <v>34.42248</v>
      </c>
      <c r="F314">
        <v>31.71848</v>
      </c>
      <c r="H314">
        <v>31.799130000000002</v>
      </c>
      <c r="I314">
        <v>34.163930000000001</v>
      </c>
      <c r="J314">
        <v>37.996659999999999</v>
      </c>
    </row>
    <row r="315" spans="2:10" x14ac:dyDescent="0.25">
      <c r="B315" t="s">
        <v>426</v>
      </c>
      <c r="D315">
        <v>25.914400000000001</v>
      </c>
      <c r="E315">
        <v>33.168990000000001</v>
      </c>
      <c r="F315">
        <v>35.092199999999998</v>
      </c>
      <c r="H315">
        <v>31.663440000000001</v>
      </c>
      <c r="I315">
        <v>34.860149999999997</v>
      </c>
      <c r="J315">
        <v>34.650379999999998</v>
      </c>
    </row>
    <row r="316" spans="2:10" x14ac:dyDescent="0.25">
      <c r="B316" t="s">
        <v>427</v>
      </c>
      <c r="D316">
        <v>25.914400000000001</v>
      </c>
      <c r="E316">
        <v>33.103279999999998</v>
      </c>
      <c r="F316">
        <v>33.89264</v>
      </c>
      <c r="H316">
        <v>32.39461</v>
      </c>
      <c r="I316">
        <v>34.575499999999998</v>
      </c>
      <c r="J316">
        <v>36.773139999999998</v>
      </c>
    </row>
    <row r="317" spans="2:10" x14ac:dyDescent="0.25">
      <c r="B317" t="s">
        <v>428</v>
      </c>
      <c r="D317">
        <v>25.914400000000001</v>
      </c>
      <c r="E317">
        <v>33.476219999999998</v>
      </c>
      <c r="F317">
        <v>31.748249999999999</v>
      </c>
      <c r="H317">
        <v>32.345610000000001</v>
      </c>
      <c r="I317">
        <v>33.683869999999999</v>
      </c>
      <c r="J317">
        <v>36.089370000000002</v>
      </c>
    </row>
    <row r="318" spans="2:10" x14ac:dyDescent="0.25">
      <c r="B318" t="s">
        <v>429</v>
      </c>
      <c r="D318">
        <v>25.914400000000001</v>
      </c>
      <c r="E318">
        <v>33.282969999999999</v>
      </c>
      <c r="F318">
        <v>32.66527</v>
      </c>
      <c r="H318">
        <v>30.345659999999999</v>
      </c>
      <c r="I318">
        <v>33.433950000000003</v>
      </c>
      <c r="J318">
        <v>36.877339999999997</v>
      </c>
    </row>
    <row r="320" spans="2:10" x14ac:dyDescent="0.25">
      <c r="B320" t="s">
        <v>430</v>
      </c>
      <c r="D320">
        <f>MEDIAN(D8:D318)</f>
        <v>26.67577</v>
      </c>
      <c r="E320">
        <f>MEDIAN(E8:E318)</f>
        <v>33.388469999999998</v>
      </c>
      <c r="F320">
        <f>MEDIAN(F8:F318)</f>
        <v>34.630279999999999</v>
      </c>
      <c r="H320">
        <f>MEDIAN(H8:H318)</f>
        <v>32.09301</v>
      </c>
      <c r="I320">
        <f>MEDIAN(I8:I318)</f>
        <v>34.073270000000001</v>
      </c>
      <c r="J320">
        <f>MEDIAN(J8:J318)</f>
        <v>36.590530000000001</v>
      </c>
    </row>
    <row r="321" spans="2:10" x14ac:dyDescent="0.25">
      <c r="B321" t="s">
        <v>431</v>
      </c>
      <c r="D321">
        <f>STDEV(D8:D318)</f>
        <v>2.2999591331674494</v>
      </c>
      <c r="E321">
        <f>STDEV(E8:E318)</f>
        <v>0.76139326262466756</v>
      </c>
      <c r="F321">
        <f>STDEV(F8:F318)</f>
        <v>1.4474935472940038</v>
      </c>
      <c r="H321">
        <f>STDEV(H8:H318)</f>
        <v>0.79618913408599856</v>
      </c>
      <c r="I321">
        <f>STDEV(I8:I318)</f>
        <v>0.63683922388444036</v>
      </c>
      <c r="J321">
        <f>STDEV(J8:J318)</f>
        <v>0.82175483887886946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Supplementary Figure S1a</vt:lpstr>
      <vt:lpstr>Supplementary Figure S1b</vt:lpstr>
      <vt:lpstr>Supplementary Figure S2a</vt:lpstr>
      <vt:lpstr>Supplementary Figure S2b</vt:lpstr>
      <vt:lpstr>Supplementary Figure S2c</vt:lpstr>
      <vt:lpstr>Supplementary Figure S2d</vt:lpstr>
      <vt:lpstr>Supplementary Figure S3</vt:lpstr>
      <vt:lpstr>Supplementary Figure S6a</vt:lpstr>
      <vt:lpstr>Supplementary Figure S6b</vt:lpstr>
      <vt:lpstr>Supplementary Figure S8a</vt:lpstr>
      <vt:lpstr>Supplementary Figure S8b</vt:lpstr>
      <vt:lpstr>Supplementary Figure S8c</vt:lpstr>
      <vt:lpstr>Supplementary Figure S9d</vt:lpstr>
      <vt:lpstr>Supplementary Figure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Jin-Sung Chung</dc:creator>
  <cp:lastModifiedBy>Jin-Sung Chung</cp:lastModifiedBy>
  <dcterms:created xsi:type="dcterms:W3CDTF">2025-02-12T16:03:43Z</dcterms:created>
  <dcterms:modified xsi:type="dcterms:W3CDTF">2025-02-19T17:44:53Z</dcterms:modified>
</cp:coreProperties>
</file>