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eddiemarquez/Dropbox/_INCA_Postdoc/INCA_Freddie_Marquez/Manuscripts/Project 3 - Plasma ATN _cognition/submit/to journal/Comms Medicine/R3/submit/"/>
    </mc:Choice>
  </mc:AlternateContent>
  <xr:revisionPtr revIDLastSave="0" documentId="13_ncr:1_{81F7AA75-20F2-7F4E-A6FE-9962CE3DEC37}" xr6:coauthVersionLast="47" xr6:coauthVersionMax="47" xr10:uidLastSave="{00000000-0000-0000-0000-000000000000}"/>
  <bookViews>
    <workbookView xWindow="3480" yWindow="2560" windowWidth="18760" windowHeight="16940" xr2:uid="{0D3F8F21-98B3-1247-9AE8-EE40C2378C07}"/>
  </bookViews>
  <sheets>
    <sheet name="S1. Demographics re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F29" i="1"/>
  <c r="E29" i="1"/>
  <c r="D29" i="1"/>
  <c r="C29" i="1"/>
  <c r="G28" i="1"/>
  <c r="F28" i="1"/>
  <c r="E28" i="1"/>
  <c r="D28" i="1"/>
  <c r="C28" i="1"/>
  <c r="G27" i="1"/>
  <c r="F27" i="1"/>
  <c r="E27" i="1"/>
  <c r="D27" i="1"/>
  <c r="C27" i="1"/>
  <c r="G26" i="1"/>
  <c r="F26" i="1"/>
  <c r="E26" i="1"/>
  <c r="D26" i="1"/>
  <c r="C26" i="1"/>
  <c r="G25" i="1"/>
  <c r="F25" i="1"/>
  <c r="E25" i="1"/>
  <c r="D25" i="1"/>
  <c r="C25" i="1"/>
  <c r="G24" i="1"/>
  <c r="F24" i="1"/>
  <c r="E24" i="1"/>
  <c r="D24" i="1"/>
  <c r="C24" i="1"/>
  <c r="B23" i="1"/>
  <c r="G22" i="1"/>
  <c r="F22" i="1"/>
  <c r="E22" i="1"/>
  <c r="D22" i="1"/>
  <c r="C22" i="1"/>
  <c r="G21" i="1"/>
  <c r="F21" i="1"/>
  <c r="E21" i="1"/>
  <c r="D21" i="1"/>
  <c r="C21" i="1"/>
  <c r="B21" i="1"/>
  <c r="G20" i="1"/>
  <c r="F20" i="1"/>
  <c r="E20" i="1"/>
  <c r="D20" i="1"/>
  <c r="C20" i="1"/>
  <c r="G19" i="1"/>
  <c r="F19" i="1"/>
  <c r="E19" i="1"/>
  <c r="D19" i="1"/>
  <c r="C19" i="1"/>
  <c r="G18" i="1"/>
  <c r="F18" i="1"/>
  <c r="E18" i="1"/>
  <c r="D18" i="1"/>
  <c r="C18" i="1"/>
  <c r="G17" i="1"/>
  <c r="F17" i="1"/>
  <c r="E17" i="1"/>
  <c r="D17" i="1"/>
  <c r="C17" i="1"/>
  <c r="B17" i="1"/>
  <c r="G15" i="1"/>
  <c r="F15" i="1"/>
  <c r="E15" i="1"/>
  <c r="D15" i="1"/>
  <c r="C15" i="1"/>
  <c r="G14" i="1"/>
  <c r="F14" i="1"/>
  <c r="E14" i="1"/>
  <c r="D14" i="1"/>
  <c r="C14" i="1"/>
  <c r="G13" i="1"/>
  <c r="F13" i="1"/>
  <c r="E13" i="1"/>
  <c r="D13" i="1"/>
  <c r="C13" i="1"/>
  <c r="G12" i="1"/>
  <c r="F12" i="1"/>
  <c r="E12" i="1"/>
  <c r="D12" i="1"/>
  <c r="C12" i="1"/>
  <c r="G9" i="1"/>
  <c r="F9" i="1"/>
  <c r="E9" i="1"/>
  <c r="D9" i="1"/>
  <c r="C9" i="1"/>
  <c r="G8" i="1"/>
  <c r="F8" i="1"/>
  <c r="E8" i="1"/>
  <c r="D8" i="1"/>
  <c r="C8" i="1"/>
  <c r="G5" i="1"/>
  <c r="F5" i="1"/>
  <c r="E5" i="1"/>
  <c r="D5" i="1"/>
  <c r="C5" i="1"/>
  <c r="G4" i="1"/>
  <c r="F4" i="1"/>
  <c r="E4" i="1"/>
  <c r="D4" i="1"/>
  <c r="C4" i="1"/>
</calcChain>
</file>

<file path=xl/sharedStrings.xml><?xml version="1.0" encoding="utf-8"?>
<sst xmlns="http://schemas.openxmlformats.org/spreadsheetml/2006/main" count="53" uniqueCount="26">
  <si>
    <t>Global cognition</t>
  </si>
  <si>
    <t>B-SEVLT-Sum</t>
  </si>
  <si>
    <t>B-SEVLT-Recall</t>
  </si>
  <si>
    <t>Word Fluency</t>
  </si>
  <si>
    <t>Digit Symbol Substitution</t>
  </si>
  <si>
    <t>b[CI95]</t>
  </si>
  <si>
    <t>Age</t>
  </si>
  <si>
    <t>p</t>
  </si>
  <si>
    <t>Sex</t>
  </si>
  <si>
    <t>Female</t>
  </si>
  <si>
    <t>ref</t>
  </si>
  <si>
    <t>Male</t>
  </si>
  <si>
    <t>Education</t>
  </si>
  <si>
    <t>Less than HS</t>
  </si>
  <si>
    <t>HS or equivalent</t>
  </si>
  <si>
    <t>More than HS</t>
  </si>
  <si>
    <t>Hispanic/Latino background</t>
  </si>
  <si>
    <t>Central American</t>
  </si>
  <si>
    <t>Puerto Rican</t>
  </si>
  <si>
    <t>South American</t>
  </si>
  <si>
    <t>More than one/ other</t>
  </si>
  <si>
    <t xml:space="preserve">Note 1: Results are derived from survey-weighted linear regression models using data from SOL-INCA (unweighted n = 5,730). </t>
  </si>
  <si>
    <t>Note 2: Global cognition score is average of z-scored domain-specific cognitive test scores (M[SD]=-0.00[0.79]).</t>
  </si>
  <si>
    <t>Note 3: Values near zero may appear as ±0.00.</t>
  </si>
  <si>
    <t>Note 4: The intercept is not shown as it does not have meaningful interpretation in our study (e.g., age=0 is outside the range of our target population).</t>
  </si>
  <si>
    <r>
      <t xml:space="preserve">Abbreviations: </t>
    </r>
    <r>
      <rPr>
        <sz val="11"/>
        <color rgb="FF000000"/>
        <rFont val="Arial"/>
        <family val="2"/>
      </rPr>
      <t>b = regression coefficient</t>
    </r>
    <r>
      <rPr>
        <sz val="11"/>
        <color theme="1"/>
        <rFont val="Arial"/>
        <family val="2"/>
      </rPr>
      <t>, B-SEVLT = Brief-Spanish English Verbal Learning Test, CI = confidence interval, HS=high school, ref = reference group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</si>
</sst>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sz val="11"/>
      <color theme="1" tint="0.499984740745262"/>
      <name val="Arial"/>
      <family val="2"/>
    </font>
    <font>
      <sz val="11"/>
      <color theme="1" tint="0.499984740745262"/>
      <name val="Arial"/>
      <family val="2"/>
    </font>
    <font>
      <i/>
      <sz val="11"/>
      <color theme="1" tint="0.499984740745262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1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C4D1-49EE-9249-8A53-4D4C66FBAE68}">
  <dimension ref="A1:I40"/>
  <sheetViews>
    <sheetView tabSelected="1" zoomScale="90" zoomScaleNormal="90" workbookViewId="0">
      <selection activeCell="C20" sqref="C20"/>
    </sheetView>
  </sheetViews>
  <sheetFormatPr baseColWidth="10" defaultColWidth="9.1640625" defaultRowHeight="14" x14ac:dyDescent="0.15"/>
  <cols>
    <col min="1" max="1" width="1.6640625" style="2" customWidth="1"/>
    <col min="2" max="2" width="19.5" style="2" customWidth="1"/>
    <col min="3" max="3" width="25" style="2" customWidth="1"/>
    <col min="4" max="7" width="25" style="1" customWidth="1"/>
    <col min="8" max="8" width="16.1640625" style="1" bestFit="1" customWidth="1"/>
    <col min="9" max="9" width="13.5" style="1" bestFit="1" customWidth="1"/>
    <col min="10" max="13" width="13.5" style="2" bestFit="1" customWidth="1"/>
    <col min="14" max="16384" width="9.1640625" style="2"/>
  </cols>
  <sheetData>
    <row r="1" spans="1:9" ht="16" x14ac:dyDescent="0.2">
      <c r="A1" s="3"/>
      <c r="B1" s="3"/>
      <c r="C1" s="3"/>
    </row>
    <row r="2" spans="1:9" x14ac:dyDescent="0.15">
      <c r="A2" s="4"/>
      <c r="B2" s="4"/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I2" s="2"/>
    </row>
    <row r="3" spans="1:9" x14ac:dyDescent="0.15">
      <c r="A3" s="4"/>
      <c r="B3" s="4"/>
      <c r="C3" s="6" t="s">
        <v>5</v>
      </c>
      <c r="D3" s="6" t="s">
        <v>5</v>
      </c>
      <c r="E3" s="6" t="s">
        <v>5</v>
      </c>
      <c r="F3" s="6" t="s">
        <v>5</v>
      </c>
      <c r="G3" s="6" t="s">
        <v>5</v>
      </c>
      <c r="H3" s="2"/>
      <c r="I3" s="2"/>
    </row>
    <row r="4" spans="1:9" x14ac:dyDescent="0.15">
      <c r="A4" s="7" t="s">
        <v>6</v>
      </c>
      <c r="B4" s="7"/>
      <c r="C4" s="8" t="str">
        <f>"-0.03 [-0.04;-0.03]"</f>
        <v>-0.03 [-0.04;-0.03]</v>
      </c>
      <c r="D4" s="8" t="str">
        <f>"-0.04 [-0.04;-0.03]"</f>
        <v>-0.04 [-0.04;-0.03]</v>
      </c>
      <c r="E4" s="8" t="str">
        <f>"-0.04 [-0.04;-0.03]"</f>
        <v>-0.04 [-0.04;-0.03]</v>
      </c>
      <c r="F4" s="8" t="str">
        <f>"-0.01 [-0.02;-0.01]"</f>
        <v>-0.01 [-0.02;-0.01]</v>
      </c>
      <c r="G4" s="8" t="str">
        <f>"-0.05 [-0.05;-0.04]"</f>
        <v>-0.05 [-0.05;-0.04]</v>
      </c>
      <c r="H4" s="2"/>
      <c r="I4" s="2"/>
    </row>
    <row r="5" spans="1:9" x14ac:dyDescent="0.15">
      <c r="A5" s="4"/>
      <c r="B5" s="9" t="s">
        <v>7</v>
      </c>
      <c r="C5" s="10">
        <f>4.76E-62</f>
        <v>4.7600000000000001E-62</v>
      </c>
      <c r="D5" s="10">
        <f>1.27E-44</f>
        <v>1.27E-44</v>
      </c>
      <c r="E5" s="10">
        <f>2.92E-46</f>
        <v>2.9200000000000002E-46</v>
      </c>
      <c r="F5" s="10">
        <f>0.00000139</f>
        <v>1.39E-6</v>
      </c>
      <c r="G5" s="10">
        <f>4E-76</f>
        <v>3.9999999999999997E-76</v>
      </c>
      <c r="H5" s="2"/>
      <c r="I5" s="2"/>
    </row>
    <row r="6" spans="1:9" x14ac:dyDescent="0.15">
      <c r="A6" s="7" t="s">
        <v>8</v>
      </c>
      <c r="B6" s="9"/>
      <c r="C6" s="8"/>
      <c r="D6" s="8"/>
      <c r="E6" s="8"/>
      <c r="F6" s="8"/>
      <c r="G6" s="8"/>
      <c r="H6" s="2"/>
      <c r="I6" s="2"/>
    </row>
    <row r="7" spans="1:9" x14ac:dyDescent="0.15">
      <c r="A7" s="4"/>
      <c r="B7" s="4" t="s">
        <v>9</v>
      </c>
      <c r="C7" s="8" t="s">
        <v>10</v>
      </c>
      <c r="D7" s="8" t="s">
        <v>10</v>
      </c>
      <c r="E7" s="8" t="s">
        <v>10</v>
      </c>
      <c r="F7" s="8" t="s">
        <v>10</v>
      </c>
      <c r="G7" s="8" t="s">
        <v>10</v>
      </c>
      <c r="H7" s="2"/>
      <c r="I7" s="2"/>
    </row>
    <row r="8" spans="1:9" x14ac:dyDescent="0.15">
      <c r="A8" s="4"/>
      <c r="B8" s="4" t="s">
        <v>11</v>
      </c>
      <c r="C8" s="1" t="str">
        <f>"-0.23 [-0.28;-0.18]"</f>
        <v>-0.23 [-0.28;-0.18]</v>
      </c>
      <c r="D8" s="1" t="str">
        <f>"-0.42 [-0.48;-0.35]"</f>
        <v>-0.42 [-0.48;-0.35]</v>
      </c>
      <c r="E8" s="1" t="str">
        <f>"-0.36 [-0.43;-0.29]"</f>
        <v>-0.36 [-0.43;-0.29]</v>
      </c>
      <c r="F8" s="1" t="str">
        <f>"-0.01 [-0.09;0.06]"</f>
        <v>-0.01 [-0.09;0.06]</v>
      </c>
      <c r="G8" s="1" t="str">
        <f>"-0.13 [-0.19;-0.07]"</f>
        <v>-0.13 [-0.19;-0.07]</v>
      </c>
      <c r="H8" s="2"/>
      <c r="I8" s="2"/>
    </row>
    <row r="9" spans="1:9" x14ac:dyDescent="0.15">
      <c r="A9" s="4"/>
      <c r="B9" s="9" t="s">
        <v>7</v>
      </c>
      <c r="C9" s="10">
        <f>1.67E-19</f>
        <v>1.6700000000000001E-19</v>
      </c>
      <c r="D9" s="10">
        <f>6.84E-33</f>
        <v>6.84E-33</v>
      </c>
      <c r="E9" s="10">
        <f>1.13E-22</f>
        <v>1.13E-22</v>
      </c>
      <c r="F9" s="11">
        <f>0.686</f>
        <v>0.68600000000000005</v>
      </c>
      <c r="G9" s="10">
        <f>0.0000376</f>
        <v>3.7599999999999999E-5</v>
      </c>
      <c r="H9" s="2"/>
      <c r="I9" s="2"/>
    </row>
    <row r="10" spans="1:9" x14ac:dyDescent="0.15">
      <c r="A10" s="7" t="s">
        <v>12</v>
      </c>
      <c r="B10" s="9"/>
      <c r="C10" s="8"/>
      <c r="D10" s="8"/>
      <c r="E10" s="8"/>
      <c r="F10" s="8"/>
      <c r="G10" s="8"/>
      <c r="H10" s="2"/>
      <c r="I10" s="2"/>
    </row>
    <row r="11" spans="1:9" x14ac:dyDescent="0.15">
      <c r="A11" s="4"/>
      <c r="B11" s="12" t="s">
        <v>13</v>
      </c>
      <c r="C11" s="8" t="s">
        <v>10</v>
      </c>
      <c r="D11" s="8" t="s">
        <v>10</v>
      </c>
      <c r="E11" s="8" t="s">
        <v>10</v>
      </c>
      <c r="F11" s="8" t="s">
        <v>10</v>
      </c>
      <c r="G11" s="8" t="s">
        <v>10</v>
      </c>
      <c r="H11" s="2"/>
      <c r="I11" s="2"/>
    </row>
    <row r="12" spans="1:9" x14ac:dyDescent="0.15">
      <c r="A12" s="4"/>
      <c r="B12" s="12" t="s">
        <v>14</v>
      </c>
      <c r="C12" s="1" t="str">
        <f>"0.35 [0.29;0.41]"</f>
        <v>0.35 [0.29;0.41]</v>
      </c>
      <c r="D12" s="1" t="str">
        <f>"0.23 [0.14;0.31]"</f>
        <v>0.23 [0.14;0.31]</v>
      </c>
      <c r="E12" s="1" t="str">
        <f>"0.17 [0.08;0.26]"</f>
        <v>0.17 [0.08;0.26]</v>
      </c>
      <c r="F12" s="1" t="str">
        <f>"0.51 [0.42;0.60]"</f>
        <v>0.51 [0.42;0.60]</v>
      </c>
      <c r="G12" s="1" t="str">
        <f>"0.49 [0.42;0.57]"</f>
        <v>0.49 [0.42;0.57]</v>
      </c>
      <c r="H12" s="2"/>
      <c r="I12" s="2"/>
    </row>
    <row r="13" spans="1:9" x14ac:dyDescent="0.15">
      <c r="A13" s="4"/>
      <c r="B13" s="9" t="s">
        <v>7</v>
      </c>
      <c r="C13" s="10">
        <f>5.17E-26</f>
        <v>5.1700000000000003E-26</v>
      </c>
      <c r="D13" s="10">
        <f>0.000000405</f>
        <v>4.0499999999999999E-7</v>
      </c>
      <c r="E13" s="10">
        <f>0.0004</f>
        <v>4.0000000000000002E-4</v>
      </c>
      <c r="F13" s="10">
        <f>3.35E-26</f>
        <v>3.3500000000000003E-26</v>
      </c>
      <c r="G13" s="10">
        <f>1.76E-33</f>
        <v>1.7599999999999999E-33</v>
      </c>
      <c r="H13" s="2"/>
      <c r="I13" s="2"/>
    </row>
    <row r="14" spans="1:9" x14ac:dyDescent="0.15">
      <c r="A14" s="4"/>
      <c r="B14" s="12" t="s">
        <v>15</v>
      </c>
      <c r="C14" s="1" t="str">
        <f>"0.66 [0.61;0.72]"</f>
        <v>0.66 [0.61;0.72]</v>
      </c>
      <c r="D14" s="1" t="str">
        <f>"0.52 [0.44;0.60]"</f>
        <v>0.52 [0.44;0.60]</v>
      </c>
      <c r="E14" s="1" t="str">
        <f>"0.37 [0.29;0.45]"</f>
        <v>0.37 [0.29;0.45]</v>
      </c>
      <c r="F14" s="1" t="str">
        <f>"0.81 [0.73;0.90]"</f>
        <v>0.81 [0.73;0.90]</v>
      </c>
      <c r="G14" s="1" t="str">
        <f>"0.96 [0.89;1.03]"</f>
        <v>0.96 [0.89;1.03]</v>
      </c>
      <c r="H14" s="2"/>
      <c r="I14" s="2"/>
    </row>
    <row r="15" spans="1:9" x14ac:dyDescent="0.15">
      <c r="A15" s="4"/>
      <c r="B15" s="9" t="s">
        <v>7</v>
      </c>
      <c r="C15" s="1">
        <f>2.07E-82</f>
        <v>2.0699999999999999E-82</v>
      </c>
      <c r="D15" s="1">
        <f>3.59E-32</f>
        <v>3.5900000000000001E-32</v>
      </c>
      <c r="E15" s="1">
        <f>3.2E-20</f>
        <v>3.1999999999999997E-20</v>
      </c>
      <c r="F15" s="1">
        <f>1.86E-62</f>
        <v>1.86E-62</v>
      </c>
      <c r="G15" s="1">
        <f>3.8E-102</f>
        <v>3.8000000000000003E-102</v>
      </c>
      <c r="H15" s="2"/>
      <c r="I15" s="2"/>
    </row>
    <row r="16" spans="1:9" x14ac:dyDescent="0.15">
      <c r="A16" s="7" t="s">
        <v>16</v>
      </c>
      <c r="B16" s="9"/>
      <c r="C16" s="8"/>
      <c r="D16" s="8"/>
      <c r="E16" s="8"/>
      <c r="F16" s="8"/>
      <c r="G16" s="8"/>
      <c r="H16" s="2"/>
      <c r="I16" s="2"/>
    </row>
    <row r="17" spans="1:9" x14ac:dyDescent="0.15">
      <c r="A17" s="4"/>
      <c r="B17" s="4" t="str">
        <f>"Dominican"</f>
        <v>Dominican</v>
      </c>
      <c r="C17" s="1" t="str">
        <f>"-0.45 [-0.54;-0.36]"</f>
        <v>-0.45 [-0.54;-0.36]</v>
      </c>
      <c r="D17" s="1" t="str">
        <f>"-0.38 [-0.49;-0.28]"</f>
        <v>-0.38 [-0.49;-0.28]</v>
      </c>
      <c r="E17" s="1" t="str">
        <f>"-0.40 [-0.51;-0.29]"</f>
        <v>-0.40 [-0.51;-0.29]</v>
      </c>
      <c r="F17" s="1" t="str">
        <f>"-0.30 [-0.42;-0.18]"</f>
        <v>-0.30 [-0.42;-0.18]</v>
      </c>
      <c r="G17" s="1" t="str">
        <f>"-0.71 [-0.81;-0.61]"</f>
        <v>-0.71 [-0.81;-0.61]</v>
      </c>
      <c r="H17" s="2"/>
      <c r="I17" s="2"/>
    </row>
    <row r="18" spans="1:9" x14ac:dyDescent="0.15">
      <c r="A18" s="4"/>
      <c r="B18" s="9" t="s">
        <v>7</v>
      </c>
      <c r="C18" s="10">
        <f>5.23E-22</f>
        <v>5.23E-22</v>
      </c>
      <c r="D18" s="10">
        <f>0.000000000000756</f>
        <v>7.5600000000000001E-13</v>
      </c>
      <c r="E18" s="10">
        <f>0.00000000000115</f>
        <v>1.1499999999999999E-12</v>
      </c>
      <c r="F18" s="10">
        <f>0.00000204</f>
        <v>2.04E-6</v>
      </c>
      <c r="G18" s="10">
        <f>2.53E-36</f>
        <v>2.5300000000000001E-36</v>
      </c>
      <c r="H18" s="2"/>
      <c r="I18" s="2"/>
    </row>
    <row r="19" spans="1:9" x14ac:dyDescent="0.15">
      <c r="A19" s="4"/>
      <c r="B19" s="4" t="s">
        <v>17</v>
      </c>
      <c r="C19" s="1" t="str">
        <f>"-0.17 [-0.26;-0.08]"</f>
        <v>-0.17 [-0.26;-0.08]</v>
      </c>
      <c r="D19" s="1" t="str">
        <f>"0.02 [-0.11;0.15]"</f>
        <v>0.02 [-0.11;0.15]</v>
      </c>
      <c r="E19" s="1" t="str">
        <f>"-0.04 [-0.16;0.08]"</f>
        <v>-0.04 [-0.16;0.08]</v>
      </c>
      <c r="F19" s="1" t="str">
        <f>"-0.15 [-0.26;-0.03]"</f>
        <v>-0.15 [-0.26;-0.03]</v>
      </c>
      <c r="G19" s="1" t="str">
        <f>"-0.52 [-0.63;-0.41]"</f>
        <v>-0.52 [-0.63;-0.41]</v>
      </c>
      <c r="H19" s="2"/>
      <c r="I19" s="2"/>
    </row>
    <row r="20" spans="1:9" x14ac:dyDescent="0.15">
      <c r="A20" s="4"/>
      <c r="B20" s="9" t="s">
        <v>7</v>
      </c>
      <c r="C20" s="10">
        <f>0.000114</f>
        <v>1.1400000000000001E-4</v>
      </c>
      <c r="D20" s="11">
        <f>0.729</f>
        <v>0.72899999999999998</v>
      </c>
      <c r="E20" s="11">
        <f>0.52</f>
        <v>0.52</v>
      </c>
      <c r="F20" s="11">
        <f>0.0118</f>
        <v>1.18E-2</v>
      </c>
      <c r="G20" s="10">
        <f>1.62E-20</f>
        <v>1.6199999999999999E-20</v>
      </c>
      <c r="H20" s="2"/>
      <c r="I20" s="2"/>
    </row>
    <row r="21" spans="1:9" x14ac:dyDescent="0.15">
      <c r="A21" s="4"/>
      <c r="B21" s="4" t="str">
        <f>"Cuban"</f>
        <v>Cuban</v>
      </c>
      <c r="C21" s="1" t="str">
        <f>"-0.14 [-0.22;-0.07]"</f>
        <v>-0.14 [-0.22;-0.07]</v>
      </c>
      <c r="D21" s="1" t="str">
        <f>"-0.02 [-0.12;0.07]"</f>
        <v>-0.02 [-0.12;0.07]</v>
      </c>
      <c r="E21" s="1" t="str">
        <f>"-0.11 [-0.21;-0.00]"</f>
        <v>-0.11 [-0.21;-0.00]</v>
      </c>
      <c r="F21" s="1" t="str">
        <f>"-0.21 [-0.30;-0.11]"</f>
        <v>-0.21 [-0.30;-0.11]</v>
      </c>
      <c r="G21" s="1" t="str">
        <f>"-0.24 [-0.33;-0.15]"</f>
        <v>-0.24 [-0.33;-0.15]</v>
      </c>
      <c r="H21" s="2"/>
      <c r="I21" s="2"/>
    </row>
    <row r="22" spans="1:9" x14ac:dyDescent="0.15">
      <c r="A22" s="4"/>
      <c r="B22" s="9" t="s">
        <v>7</v>
      </c>
      <c r="C22" s="10">
        <f>0.0000953</f>
        <v>9.5299999999999999E-5</v>
      </c>
      <c r="D22" s="11">
        <f>0.634</f>
        <v>0.63400000000000001</v>
      </c>
      <c r="E22" s="11">
        <f>0.04</f>
        <v>0.04</v>
      </c>
      <c r="F22" s="10">
        <f>0.0000166</f>
        <v>1.66E-5</v>
      </c>
      <c r="G22" s="10">
        <f>0.000000103</f>
        <v>1.03E-7</v>
      </c>
      <c r="H22" s="2"/>
      <c r="I22" s="2"/>
    </row>
    <row r="23" spans="1:9" x14ac:dyDescent="0.15">
      <c r="A23" s="4"/>
      <c r="B23" s="4" t="str">
        <f>"Mexican"</f>
        <v>Mexican</v>
      </c>
      <c r="C23" s="8" t="s">
        <v>10</v>
      </c>
      <c r="D23" s="8" t="s">
        <v>10</v>
      </c>
      <c r="E23" s="8" t="s">
        <v>10</v>
      </c>
      <c r="F23" s="8" t="s">
        <v>10</v>
      </c>
      <c r="G23" s="8" t="s">
        <v>10</v>
      </c>
      <c r="H23" s="2"/>
      <c r="I23" s="2"/>
    </row>
    <row r="24" spans="1:9" x14ac:dyDescent="0.15">
      <c r="A24" s="4"/>
      <c r="B24" s="4" t="s">
        <v>18</v>
      </c>
      <c r="C24" s="1" t="str">
        <f>"-0.32 [-0.39;-0.25]"</f>
        <v>-0.32 [-0.39;-0.25]</v>
      </c>
      <c r="D24" s="1" t="str">
        <f>"-0.49 [-0.59;-0.40]"</f>
        <v>-0.49 [-0.59;-0.40]</v>
      </c>
      <c r="E24" s="1" t="str">
        <f>"-0.47 [-0.56;-0.37]"</f>
        <v>-0.47 [-0.56;-0.37]</v>
      </c>
      <c r="F24" s="1" t="str">
        <f>"-0.21 [-0.31;-0.12]"</f>
        <v>-0.21 [-0.31;-0.12]</v>
      </c>
      <c r="G24" s="1" t="str">
        <f>"-0.10 [-0.19;-0.00]"</f>
        <v>-0.10 [-0.19;-0.00]</v>
      </c>
      <c r="H24" s="2"/>
      <c r="I24" s="2"/>
    </row>
    <row r="25" spans="1:9" x14ac:dyDescent="0.15">
      <c r="A25" s="4"/>
      <c r="B25" s="9" t="s">
        <v>7</v>
      </c>
      <c r="C25" s="10">
        <f>4.52E-19</f>
        <v>4.5199999999999998E-19</v>
      </c>
      <c r="D25" s="10">
        <f>3.94E-24</f>
        <v>3.9399999999999999E-24</v>
      </c>
      <c r="E25" s="10">
        <f>1.18E-20</f>
        <v>1.1800000000000001E-20</v>
      </c>
      <c r="F25" s="10">
        <f>0.00000791</f>
        <v>7.9100000000000005E-6</v>
      </c>
      <c r="G25" s="11">
        <f>0.0428</f>
        <v>4.2799999999999998E-2</v>
      </c>
      <c r="H25" s="2"/>
      <c r="I25" s="2"/>
    </row>
    <row r="26" spans="1:9" x14ac:dyDescent="0.15">
      <c r="A26" s="4"/>
      <c r="B26" s="4" t="s">
        <v>19</v>
      </c>
      <c r="C26" s="1" t="str">
        <f>"-0.02 [-0.14;0.10]"</f>
        <v>-0.02 [-0.14;0.10]</v>
      </c>
      <c r="D26" s="1" t="str">
        <f>"0.08 [-0.08;0.25]"</f>
        <v>0.08 [-0.08;0.25]</v>
      </c>
      <c r="E26" s="1" t="str">
        <f>"0.03 [-0.13;0.20]"</f>
        <v>0.03 [-0.13;0.20]</v>
      </c>
      <c r="F26" s="1" t="str">
        <f>"-0.08 [-0.23;0.08]"</f>
        <v>-0.08 [-0.23;0.08]</v>
      </c>
      <c r="G26" s="1" t="str">
        <f>"-0.14 [-0.26;-0.02]"</f>
        <v>-0.14 [-0.26;-0.02]</v>
      </c>
      <c r="H26" s="2"/>
      <c r="I26" s="2"/>
    </row>
    <row r="27" spans="1:9" x14ac:dyDescent="0.15">
      <c r="A27" s="4"/>
      <c r="B27" s="9" t="s">
        <v>7</v>
      </c>
      <c r="C27" s="11">
        <f>0.741</f>
        <v>0.74099999999999999</v>
      </c>
      <c r="D27" s="11">
        <f>0.317</f>
        <v>0.317</v>
      </c>
      <c r="E27" s="11">
        <f>0.682</f>
        <v>0.68200000000000005</v>
      </c>
      <c r="F27" s="11">
        <f>0.323</f>
        <v>0.32300000000000001</v>
      </c>
      <c r="G27" s="11">
        <f>0.0195</f>
        <v>1.95E-2</v>
      </c>
      <c r="H27" s="2"/>
      <c r="I27" s="2"/>
    </row>
    <row r="28" spans="1:9" x14ac:dyDescent="0.15">
      <c r="A28" s="4"/>
      <c r="B28" s="4" t="s">
        <v>20</v>
      </c>
      <c r="C28" s="1" t="str">
        <f>"-0.02 [-0.20;0.15]"</f>
        <v>-0.02 [-0.20;0.15]</v>
      </c>
      <c r="D28" s="1" t="str">
        <f>"0.01 [-0.22;0.24]"</f>
        <v>0.01 [-0.22;0.24]</v>
      </c>
      <c r="E28" s="1" t="str">
        <f>"-0.04 [-0.23;0.15]"</f>
        <v>-0.04 [-0.23;0.15]</v>
      </c>
      <c r="F28" s="1" t="str">
        <f>"0.03 [-0.24;0.30]"</f>
        <v>0.03 [-0.24;0.30]</v>
      </c>
      <c r="G28" s="1" t="str">
        <f>"-0.11 [-0.31;0.10]"</f>
        <v>-0.11 [-0.31;0.10]</v>
      </c>
      <c r="H28" s="2"/>
      <c r="I28" s="2"/>
    </row>
    <row r="29" spans="1:9" x14ac:dyDescent="0.15">
      <c r="A29" s="4"/>
      <c r="B29" s="9" t="s">
        <v>7</v>
      </c>
      <c r="C29" s="11">
        <f>0.792</f>
        <v>0.79200000000000004</v>
      </c>
      <c r="D29" s="11">
        <f>0.941</f>
        <v>0.94099999999999995</v>
      </c>
      <c r="E29" s="11">
        <f>0.705</f>
        <v>0.70499999999999996</v>
      </c>
      <c r="F29" s="11">
        <f>0.808</f>
        <v>0.80800000000000005</v>
      </c>
      <c r="G29" s="11">
        <f>0.315</f>
        <v>0.315</v>
      </c>
      <c r="H29" s="2"/>
      <c r="I29" s="2"/>
    </row>
    <row r="30" spans="1:9" x14ac:dyDescent="0.15">
      <c r="A30" s="13"/>
      <c r="B30" s="13"/>
      <c r="C30" s="14"/>
      <c r="D30" s="14"/>
      <c r="E30" s="14"/>
      <c r="F30" s="14"/>
      <c r="G30" s="14"/>
      <c r="H30" s="2"/>
      <c r="I30" s="2"/>
    </row>
    <row r="31" spans="1:9" x14ac:dyDescent="0.15">
      <c r="A31" s="15"/>
      <c r="B31" s="16"/>
      <c r="C31" s="14"/>
      <c r="D31" s="14"/>
      <c r="E31" s="14"/>
      <c r="F31" s="14"/>
      <c r="G31" s="14"/>
      <c r="H31" s="2"/>
      <c r="I31" s="2"/>
    </row>
    <row r="32" spans="1:9" x14ac:dyDescent="0.15">
      <c r="A32" s="17" t="s">
        <v>21</v>
      </c>
      <c r="B32" s="18"/>
      <c r="C32" s="18"/>
      <c r="H32" s="2"/>
      <c r="I32" s="2"/>
    </row>
    <row r="33" spans="1:9" x14ac:dyDescent="0.15">
      <c r="A33" s="17" t="s">
        <v>22</v>
      </c>
      <c r="H33" s="2"/>
      <c r="I33" s="2"/>
    </row>
    <row r="34" spans="1:9" x14ac:dyDescent="0.15">
      <c r="A34" s="17" t="s">
        <v>23</v>
      </c>
      <c r="H34" s="2"/>
      <c r="I34" s="2"/>
    </row>
    <row r="35" spans="1:9" x14ac:dyDescent="0.15">
      <c r="A35" s="17" t="s">
        <v>24</v>
      </c>
      <c r="H35" s="2"/>
      <c r="I35" s="2"/>
    </row>
    <row r="36" spans="1:9" x14ac:dyDescent="0.15">
      <c r="A36" s="17" t="s">
        <v>25</v>
      </c>
      <c r="H36" s="2"/>
      <c r="I36" s="2"/>
    </row>
    <row r="37" spans="1:9" x14ac:dyDescent="0.15">
      <c r="H37" s="2"/>
      <c r="I37" s="2"/>
    </row>
    <row r="38" spans="1:9" x14ac:dyDescent="0.15">
      <c r="H38" s="2"/>
      <c r="I38" s="2"/>
    </row>
    <row r="39" spans="1:9" x14ac:dyDescent="0.15">
      <c r="A39" s="7"/>
      <c r="B39" s="4"/>
      <c r="C39" s="8"/>
      <c r="D39" s="8"/>
      <c r="E39" s="8"/>
      <c r="F39" s="8"/>
      <c r="G39" s="8"/>
      <c r="H39" s="2"/>
      <c r="I39" s="2"/>
    </row>
    <row r="40" spans="1:9" x14ac:dyDescent="0.15">
      <c r="A40" s="4"/>
      <c r="B40" s="9"/>
      <c r="C40" s="8"/>
      <c r="D40" s="8"/>
      <c r="E40" s="8"/>
      <c r="F40" s="8"/>
      <c r="G40" s="8"/>
      <c r="H40" s="2"/>
      <c r="I4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S1. Demographics reg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</dc:creator>
  <cp:lastModifiedBy>Freddie</cp:lastModifiedBy>
  <dcterms:created xsi:type="dcterms:W3CDTF">2025-10-16T21:26:38Z</dcterms:created>
  <dcterms:modified xsi:type="dcterms:W3CDTF">2025-10-16T22:16:18Z</dcterms:modified>
</cp:coreProperties>
</file>