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4"/>
  <workbookPr defaultThemeVersion="166925"/>
  <mc:AlternateContent xmlns:mc="http://schemas.openxmlformats.org/markup-compatibility/2006">
    <mc:Choice Requires="x15">
      <x15ac:absPath xmlns:x15ac="http://schemas.microsoft.com/office/spreadsheetml/2010/11/ac" url="/Users/diederic/Downloads/"/>
    </mc:Choice>
  </mc:AlternateContent>
  <xr:revisionPtr revIDLastSave="0" documentId="13_ncr:1_{C01DB67B-4F75-E44E-BBE4-EA3BEF35F95C}" xr6:coauthVersionLast="47" xr6:coauthVersionMax="47" xr10:uidLastSave="{00000000-0000-0000-0000-000000000000}"/>
  <bookViews>
    <workbookView xWindow="960" yWindow="760" windowWidth="20920" windowHeight="12440" tabRatio="406" activeTab="1" xr2:uid="{00000000-000D-0000-FFFF-FFFF00000000}"/>
  </bookViews>
  <sheets>
    <sheet name="RESULTS" sheetId="1" r:id="rId1"/>
    <sheet name="Legend" sheetId="3" r:id="rId2"/>
  </sheets>
  <definedNames>
    <definedName name="_xlnm.Print_Area" localSheetId="0">RESULTS!$A$5:$G$287</definedName>
    <definedName name="_xlnm.Print_Titles" localSheetId="0">RESULTS!$D:$D,RESULTS!$1:$3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7" i="1" l="1"/>
  <c r="C215" i="1"/>
  <c r="C206" i="1"/>
  <c r="C155" i="1"/>
  <c r="C150" i="1"/>
  <c r="C238" i="1"/>
  <c r="C243" i="1" l="1"/>
  <c r="C242" i="1"/>
  <c r="C241" i="1"/>
  <c r="C240" i="1"/>
  <c r="C44" i="1"/>
  <c r="C195" i="1" l="1"/>
  <c r="C152" i="1" l="1"/>
  <c r="C208" i="1"/>
  <c r="C151" i="1"/>
  <c r="C128" i="1"/>
  <c r="C36" i="1" l="1"/>
  <c r="C43" i="1"/>
  <c r="C12" i="1" l="1"/>
  <c r="C233" i="1" l="1"/>
  <c r="C161" i="1" l="1"/>
  <c r="C264" i="1" l="1"/>
  <c r="C22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 Van Hove</author>
    <author>tc={1FD9665B-9457-48BB-B961-A0F85EA32DEE}</author>
  </authors>
  <commentList>
    <comment ref="G23" authorId="0" shapeId="0" xr:uid="{00000000-0006-0000-0000-000004000000}">
      <text>
        <r>
          <rPr>
            <b/>
            <sz val="9"/>
            <color indexed="81"/>
            <rFont val="Tahoma"/>
            <family val="2"/>
          </rPr>
          <t>Johan Van Hove:</t>
        </r>
        <r>
          <rPr>
            <sz val="9"/>
            <color indexed="81"/>
            <rFont val="Tahoma"/>
            <family val="2"/>
          </rPr>
          <t xml:space="preserve">
PMID 27466185</t>
        </r>
      </text>
    </comment>
    <comment ref="F26" authorId="0" shapeId="0" xr:uid="{00000000-0006-0000-0000-000005000000}">
      <text>
        <r>
          <rPr>
            <b/>
            <sz val="9"/>
            <color indexed="81"/>
            <rFont val="Tahoma"/>
            <family val="2"/>
          </rPr>
          <t>Johan Van Hove:</t>
        </r>
        <r>
          <rPr>
            <sz val="9"/>
            <color indexed="81"/>
            <rFont val="Tahoma"/>
            <family val="2"/>
          </rPr>
          <t xml:space="preserve">
verified on transcriptome</t>
        </r>
      </text>
    </comment>
    <comment ref="G152" authorId="1" shapeId="0" xr:uid="{1FD9665B-9457-48BB-B961-A0F85EA32DEE}">
      <text>
        <t xml:space="preserve">[Threaded comment]
Your version of Excel allows you to read this threaded comment; however, any edits to it will get removed if the file is opened in a newer version of Excel. Learn more: https://go.microsoft.com/fwlink/?linkid=870924
Comment:
    Mutation taster says that this is a known mutation that changes splicing </t>
      </text>
    </comment>
  </commentList>
</comments>
</file>

<file path=xl/sharedStrings.xml><?xml version="1.0" encoding="utf-8"?>
<sst xmlns="http://schemas.openxmlformats.org/spreadsheetml/2006/main" count="1382" uniqueCount="577">
  <si>
    <t>Genotype</t>
  </si>
  <si>
    <t>Combined deficiencies: mtDNA</t>
  </si>
  <si>
    <t>Heteroplasmy</t>
  </si>
  <si>
    <t>MELAS MT-TL1</t>
  </si>
  <si>
    <t>m.3243A&gt;G</t>
  </si>
  <si>
    <t>NA</t>
  </si>
  <si>
    <t>MERRF MT-TK</t>
  </si>
  <si>
    <t>m.8344A&gt;G</t>
  </si>
  <si>
    <t>m.5728A&gt;G</t>
  </si>
  <si>
    <t>Combined deficiencies: nuclear DNA</t>
  </si>
  <si>
    <t>POLG1</t>
  </si>
  <si>
    <t>SUCLG1</t>
  </si>
  <si>
    <t>ELAC2</t>
  </si>
  <si>
    <t>CARS2</t>
  </si>
  <si>
    <t>FARS2</t>
  </si>
  <si>
    <t>SARS2</t>
  </si>
  <si>
    <t>QRSL1</t>
  </si>
  <si>
    <t>GATC</t>
  </si>
  <si>
    <t>MTFMT</t>
  </si>
  <si>
    <t>Complex I deficiency: nuclear DNA</t>
  </si>
  <si>
    <t>NDUFS4</t>
  </si>
  <si>
    <t>c.291delG, p.Trp97fs*</t>
  </si>
  <si>
    <t>NDUFAF2</t>
  </si>
  <si>
    <t>del Exon 2</t>
  </si>
  <si>
    <t>NDUFB10</t>
  </si>
  <si>
    <t>ACAD9</t>
  </si>
  <si>
    <t>unknown</t>
  </si>
  <si>
    <t>Complex II defect</t>
  </si>
  <si>
    <t>SDHA</t>
  </si>
  <si>
    <t>Coenzyme Q synthesis defect</t>
  </si>
  <si>
    <t>ADCK3</t>
  </si>
  <si>
    <t>Complex III defects</t>
  </si>
  <si>
    <t>UQCRC2</t>
  </si>
  <si>
    <t>del ex1-14</t>
  </si>
  <si>
    <t>Complex IV defects</t>
  </si>
  <si>
    <t>SURF1</t>
  </si>
  <si>
    <t>c.312_321delTCTGCCAGCCinsAT; p.Leu105fs*</t>
  </si>
  <si>
    <t>c.675_692del; p.226_231del</t>
  </si>
  <si>
    <t>Complex V defects</t>
  </si>
  <si>
    <t>TMEM70</t>
  </si>
  <si>
    <t>c.317-2A&gt;G</t>
  </si>
  <si>
    <t>Pyruvate dehydrogenase deficiency</t>
  </si>
  <si>
    <t>PDHA1</t>
  </si>
  <si>
    <t>1159bp AAGT dup</t>
  </si>
  <si>
    <t>c.934_940 del</t>
  </si>
  <si>
    <t>LIAS</t>
  </si>
  <si>
    <t>PMPCB</t>
  </si>
  <si>
    <t>NUBPL</t>
  </si>
  <si>
    <t>m.14674T&gt;C</t>
  </si>
  <si>
    <t>RMND1</t>
  </si>
  <si>
    <t>GFM1</t>
  </si>
  <si>
    <t>BOLA3</t>
  </si>
  <si>
    <t>female</t>
  </si>
  <si>
    <t>p.Thr584del</t>
  </si>
  <si>
    <t>c.574_575ins; p.Arg192fs</t>
  </si>
  <si>
    <t>c.586C&gt;T,p.Gln196*</t>
  </si>
  <si>
    <t>c.251delC, p.Thr84Serfs*11</t>
  </si>
  <si>
    <t>p.Asp238Gly</t>
  </si>
  <si>
    <t>p.Glu263Lys</t>
  </si>
  <si>
    <t>p.Arg781His</t>
  </si>
  <si>
    <t>c.457delA; p,Ile153Tyrfs*6</t>
  </si>
  <si>
    <t>p.Met78Arg</t>
  </si>
  <si>
    <t>c.626C&gt;T, p.Ser209Leu</t>
  </si>
  <si>
    <t>c.994C&gt;T, p.Arg332*</t>
  </si>
  <si>
    <t>c.748C&gt;Y, p.Arg250Trp</t>
  </si>
  <si>
    <t>p.Arg175Cys</t>
  </si>
  <si>
    <t>p.Ala201Pro</t>
  </si>
  <si>
    <t>c.689+908G&gt;A, p.Gly230_231Glnins19</t>
  </si>
  <si>
    <t>c.1019G&gt;A, p.Arg340His</t>
  </si>
  <si>
    <t>p.Arg46X</t>
  </si>
  <si>
    <t>c.667-677del; p.Glu223fs</t>
  </si>
  <si>
    <t>p.Tyr121His</t>
  </si>
  <si>
    <t>p.Tyr514Cys</t>
  </si>
  <si>
    <t>Age</t>
  </si>
  <si>
    <t>F</t>
  </si>
  <si>
    <t>Child</t>
  </si>
  <si>
    <t>Y</t>
  </si>
  <si>
    <t>M</t>
  </si>
  <si>
    <t>yr</t>
  </si>
  <si>
    <t>N</t>
  </si>
  <si>
    <t>TMEM126B</t>
  </si>
  <si>
    <t>c.401delA; p.Asn134Ilefs*2</t>
  </si>
  <si>
    <t>c.635G&gt;T; p.Gly212Val</t>
  </si>
  <si>
    <t>c.314T&gt;C; p.Leu105Pro</t>
  </si>
  <si>
    <t>c.346dupT; p.Ser116Phefs*15</t>
  </si>
  <si>
    <t>c.212A&gt;G; p.His71Arg</t>
  </si>
  <si>
    <t>MRPL44</t>
  </si>
  <si>
    <t>TARS2</t>
  </si>
  <si>
    <t>a. mtDNA maintenance</t>
  </si>
  <si>
    <t>b. mitochondrial RNA processing</t>
  </si>
  <si>
    <t>c.Aminoacylation translational defects</t>
  </si>
  <si>
    <t>e. Mitochondrial protein import defects</t>
  </si>
  <si>
    <t>MT-ATP6</t>
  </si>
  <si>
    <t>c.481_484delinsTC ; p.Thr161Serfs*2</t>
  </si>
  <si>
    <t>c.467T&gt;G ; p.Leu156Arg</t>
  </si>
  <si>
    <t>m.7526A&gt;G</t>
  </si>
  <si>
    <t>SCO2</t>
  </si>
  <si>
    <t>c.542G&gt;T; p.Arg181Leu</t>
  </si>
  <si>
    <t>c.197G&gt;A p.Trp66Ter</t>
  </si>
  <si>
    <t>5047/5259</t>
  </si>
  <si>
    <t>TOTAL</t>
  </si>
  <si>
    <t>m.5889A&gt;G</t>
  </si>
  <si>
    <t>c.695+3A&gt;G</t>
  </si>
  <si>
    <t xml:space="preserve">NFS1 </t>
  </si>
  <si>
    <t>mtDNA deletion</t>
  </si>
  <si>
    <t>c.316C&gt;T, p.Arg106Ter</t>
  </si>
  <si>
    <t>c.319T&gt;A; p.Cys107Ser</t>
  </si>
  <si>
    <t>c.206_207insT; p.Glu70fs</t>
  </si>
  <si>
    <t>c.1552C&gt;T; p.Arg518Cys</t>
  </si>
  <si>
    <t>c.1690G&gt;A; p.Glu564Lys</t>
  </si>
  <si>
    <t>c.351G&gt;A; p.Met117Ile</t>
  </si>
  <si>
    <t>c.693+1G&gt;A; IVS8</t>
  </si>
  <si>
    <t>c.1664G&gt;A; p.Gly555Glu</t>
  </si>
  <si>
    <t>c.713A&gt;G ; p.Asn238Ser</t>
  </si>
  <si>
    <t>c.1250G&gt;A ; p.Arg417Gln</t>
  </si>
  <si>
    <t>c.1399G&gt;A; p.Ala467Thr</t>
  </si>
  <si>
    <t>c.2554C&gt;T p.Arg852Cys; c.32G&gt;A p.Gly11Asp</t>
  </si>
  <si>
    <t>c.2243G&gt;A; p.Trp748Ser</t>
  </si>
  <si>
    <t>NGLY1</t>
  </si>
  <si>
    <t>c.234dupA,p.Trp79*</t>
  </si>
  <si>
    <t>c.467T&gt;C ; p.Leu156Pro</t>
  </si>
  <si>
    <t>MRPS16</t>
  </si>
  <si>
    <t>c.215G&gt;A ; p.Arg72Gln</t>
  </si>
  <si>
    <t>c.87+3A&gt;G ; IVS2+3</t>
  </si>
  <si>
    <t>ATP5PO</t>
  </si>
  <si>
    <t>Unknown</t>
  </si>
  <si>
    <t>RARS2</t>
  </si>
  <si>
    <t>c.328C&gt;T ; p.Arg110Cys</t>
  </si>
  <si>
    <t>c.4340G&gt;A ; p.Asp114Asn</t>
  </si>
  <si>
    <t>c.2595_2597delGGT; p.Val866del</t>
  </si>
  <si>
    <t>m.10952_15371del4420</t>
  </si>
  <si>
    <t>c.667delG p.D223Ifs*3 (c.263C&gt;T p.A88G)</t>
  </si>
  <si>
    <t>c.1794+3G&gt;C IVS13+3G&gt;C ; c.1787A&gt;G p.D596G</t>
  </si>
  <si>
    <t>Lipoate disorders</t>
  </si>
  <si>
    <t>Iron sulfur cluster disorders</t>
  </si>
  <si>
    <t>3:25775416delTCC</t>
  </si>
  <si>
    <t>ECHS1</t>
  </si>
  <si>
    <t>c.847A&gt;G p.Arg283Gly</t>
  </si>
  <si>
    <t>c.8C&gt;T p.Ala3Val</t>
  </si>
  <si>
    <t>HCS</t>
  </si>
  <si>
    <t>c.1987T&gt;C, p.Tyr663His</t>
  </si>
  <si>
    <t>c.1135C&gt;T, p.Gln379*</t>
  </si>
  <si>
    <t>c.10C&gt;T p.Gln4*</t>
  </si>
  <si>
    <t>c.301C&gt;T, p.Gln101*</t>
  </si>
  <si>
    <t>ETFDH</t>
  </si>
  <si>
    <t>c.121C&gt;T p.Arg41*</t>
  </si>
  <si>
    <t>c.1117T&gt;C p.Ser373Pro</t>
  </si>
  <si>
    <t>IVS8-2A&gt;G</t>
  </si>
  <si>
    <t>ATP7A</t>
  </si>
  <si>
    <t>FRDA</t>
  </si>
  <si>
    <t>EIF2AK3</t>
  </si>
  <si>
    <t>PEX6</t>
  </si>
  <si>
    <t>MT-ND6</t>
  </si>
  <si>
    <t>AIFM1</t>
  </si>
  <si>
    <t>NDUFS2</t>
  </si>
  <si>
    <t>NDUFS1</t>
  </si>
  <si>
    <t>mtDNA.8937_14422del</t>
  </si>
  <si>
    <t>mtDNA.12113_14421del2309</t>
  </si>
  <si>
    <t>c.420+2T&gt;C splice site mutation</t>
  </si>
  <si>
    <t>c.2043G&gt;A, p.Trp681Ter</t>
  </si>
  <si>
    <t>c.10_69del ; p.Ala4_Leu23del</t>
  </si>
  <si>
    <t>c.126_217del  and c.1086delT; p.Gly44ThrfsX3 and p.Ile326MetfsX4</t>
  </si>
  <si>
    <t>c.1687C&gt;G ; p.His563Asp</t>
  </si>
  <si>
    <t>c.380G&gt;A ; p.Arg127Gln</t>
  </si>
  <si>
    <t>c.1528G&gt;C, p.Glu510Gln</t>
  </si>
  <si>
    <t>c.1322G&gt;A , p.Gly441Asp</t>
  </si>
  <si>
    <t>c.1183-7A&gt;G, IVS11-7A&gt;G</t>
  </si>
  <si>
    <t>c.671T&gt;G, p.Ile224Ser</t>
  </si>
  <si>
    <t>NUDFAF5</t>
  </si>
  <si>
    <t>c.1138C&gt;A ; p.Leu380Met</t>
  </si>
  <si>
    <t>c.91C&gt;T ; p.Arg31X</t>
  </si>
  <si>
    <t>COL6A2</t>
  </si>
  <si>
    <t>c.[265-145G&gt;A]</t>
  </si>
  <si>
    <t>c.327G&gt;C; p.Lys109Asn</t>
  </si>
  <si>
    <t>Prader-Willi</t>
  </si>
  <si>
    <t>UPD</t>
  </si>
  <si>
    <t>MRPS2</t>
  </si>
  <si>
    <t>LRPPRC</t>
  </si>
  <si>
    <t>c.245C&gt;T ; p.Pro82Leu</t>
  </si>
  <si>
    <t>ATP5F1D</t>
  </si>
  <si>
    <t>NDUFAF5</t>
  </si>
  <si>
    <t>c.836T&gt;G ; p.Met279Arg</t>
  </si>
  <si>
    <t>c.696G&gt;T ; p.Lys232ASn (hemizygote)</t>
  </si>
  <si>
    <t>MITO PATIENT CELL LINES</t>
  </si>
  <si>
    <t>c.1156C&gt;T ; p.Arg386Cys</t>
  </si>
  <si>
    <t>NDUFV1</t>
  </si>
  <si>
    <t>c.223-907A&gt;C ; new splice acceptor c.223-964(A)_963(G)</t>
  </si>
  <si>
    <t>NDUFAF6</t>
  </si>
  <si>
    <t>Chr8:g.95044573_95046180del ; 1.6 kb deletion</t>
  </si>
  <si>
    <t>c.298-768T&gt;C ; known novel splice site</t>
  </si>
  <si>
    <t>FAOD - OA</t>
  </si>
  <si>
    <t>Other IMD</t>
  </si>
  <si>
    <t>CDG</t>
  </si>
  <si>
    <t>Co-factor defects</t>
  </si>
  <si>
    <t>Myopathies - neuropathies</t>
  </si>
  <si>
    <t>Genetic syndromes, genetic regulation</t>
  </si>
  <si>
    <t>5324/5325</t>
  </si>
  <si>
    <t>SDHAF1</t>
  </si>
  <si>
    <t>del 5q12.1</t>
  </si>
  <si>
    <t>c.293G&gt;A p.Arg98Gln</t>
  </si>
  <si>
    <t>c.635T&gt;G, p.Val212Gly</t>
  </si>
  <si>
    <t>GARS</t>
  </si>
  <si>
    <t>MMUT</t>
  </si>
  <si>
    <t>PCCA</t>
  </si>
  <si>
    <t>tandem duplication, exons5-6</t>
  </si>
  <si>
    <t>c.379C&gt;T ; p.Arg127Trp</t>
  </si>
  <si>
    <t>IARS2</t>
  </si>
  <si>
    <t>c.43T&gt;C ; p.Tyr15His</t>
  </si>
  <si>
    <t>c.116A&gt;C ; p.His39Pro</t>
  </si>
  <si>
    <t>c.1904C&gt;T; p.Ser635Leu</t>
  </si>
  <si>
    <t>AARS2</t>
  </si>
  <si>
    <t>deletion exons 5-7</t>
  </si>
  <si>
    <t>PPA2</t>
  </si>
  <si>
    <t>TCF4</t>
  </si>
  <si>
    <t>46,XX,del(17)(p11.2).arr[hg19]17p11.2(16769800-20474086)x1</t>
  </si>
  <si>
    <t>46,XY,del(17)(p11.2p11.2).arr[hg19] 17p11.2(16740269-20433857)x1</t>
  </si>
  <si>
    <t>SHMT2</t>
  </si>
  <si>
    <t>UQCRQ</t>
  </si>
  <si>
    <t>WARS2</t>
  </si>
  <si>
    <t>NARS2</t>
  </si>
  <si>
    <t>c.134C&gt;T, p.Ser45Phe</t>
  </si>
  <si>
    <t>5346/5025</t>
  </si>
  <si>
    <t>c.740T&gt;C, p.Ile247Thr</t>
  </si>
  <si>
    <t>c.822G&gt;C, p.Gln274His</t>
  </si>
  <si>
    <t>c.938A&gt;T, p.Lys313Met</t>
  </si>
  <si>
    <t>c.426G&gt;A, p.Trp142*</t>
  </si>
  <si>
    <t>EARS2</t>
  </si>
  <si>
    <t>c.3614G&gt;C; p.Gly1205Ala</t>
  </si>
  <si>
    <t>5316/5350</t>
  </si>
  <si>
    <t>SLC25A26</t>
  </si>
  <si>
    <t>c.707+5G&gt;A</t>
  </si>
  <si>
    <t>c.720del ; p.Val241Serfs*68</t>
  </si>
  <si>
    <t>c.322C&gt;T ; p.Arg108Trp</t>
  </si>
  <si>
    <t>c.1547G&gt;A ; p.Arg516Gln</t>
  </si>
  <si>
    <t>c.796-2A&gt;G</t>
  </si>
  <si>
    <t>m.3266_3268 del AAA</t>
  </si>
  <si>
    <t>MRPS18C</t>
  </si>
  <si>
    <t>SERAC1</t>
  </si>
  <si>
    <t>exon 6 deletion mat</t>
  </si>
  <si>
    <t>p.Tyr324Cys</t>
  </si>
  <si>
    <t>c.901G&gt;A p.Gly301Arg</t>
  </si>
  <si>
    <t>c.532-6T&gt;A</t>
  </si>
  <si>
    <t>VARS2</t>
  </si>
  <si>
    <t>c.418G&gt;A p.Glu140Lys</t>
  </si>
  <si>
    <t>c.2044C&gt;T p.Arg682Trp</t>
  </si>
  <si>
    <t>c.2669T&gt;G, p.Leu890Arg</t>
  </si>
  <si>
    <t>c.1480-2A&gt;G</t>
  </si>
  <si>
    <t>c.292C&gt;T ; p.Pro98Ser</t>
  </si>
  <si>
    <t>MRPS22</t>
  </si>
  <si>
    <t>NDUFAF8</t>
  </si>
  <si>
    <t>c.195+271C&gt;T</t>
  </si>
  <si>
    <t>c.265G&gt;A ; p.Leu890Arg</t>
  </si>
  <si>
    <t>FASTKD5</t>
  </si>
  <si>
    <t>C12orf65</t>
  </si>
  <si>
    <t>GLRX5</t>
  </si>
  <si>
    <t>c.521_523delTGG ; p.Val174del</t>
  </si>
  <si>
    <t>c.1082C&gt;T ; p.Pro361Ile</t>
  </si>
  <si>
    <t>c.515T&gt;C ; p.Leu172Pro</t>
  </si>
  <si>
    <t>MTO1</t>
  </si>
  <si>
    <t>c.797delC, p.P266Rfs*10</t>
  </si>
  <si>
    <t>MGME</t>
  </si>
  <si>
    <t>c.353C&gt;A p.Ser118*</t>
  </si>
  <si>
    <t>NDUFB8</t>
  </si>
  <si>
    <t>c.179T&gt;G ; p.Ile60Arg</t>
  </si>
  <si>
    <t>c.437_445del ; p.Q146_148del</t>
  </si>
  <si>
    <t>Differential diagnostic fibroblasts</t>
  </si>
  <si>
    <t>SUCLA2</t>
  </si>
  <si>
    <t xml:space="preserve">unknown: </t>
  </si>
  <si>
    <t>p.Glu173Lys</t>
  </si>
  <si>
    <t>c.1334G&gt;A, p.Arg445His</t>
  </si>
  <si>
    <t>c.869G&gt;A, p.Arg290Gln</t>
  </si>
  <si>
    <t>c.1573C&gt;T , p.Arg484Trp</t>
  </si>
  <si>
    <t>c.1586C&gt;T, p.Arg488X</t>
  </si>
  <si>
    <t>c.453+2T&gt;A</t>
  </si>
  <si>
    <t>DARS2</t>
  </si>
  <si>
    <t>c.228-17C&gt;G splice del exon 3</t>
  </si>
  <si>
    <t>m.5816G&gt;A</t>
  </si>
  <si>
    <t>c.1525G&gt;A, p.Gly509Ser</t>
  </si>
  <si>
    <t>c.976 G&gt;C, p.Ala326Thr</t>
  </si>
  <si>
    <t>c.1552C&gt; T ; p.Arg518Cys</t>
  </si>
  <si>
    <t>5178/2872</t>
  </si>
  <si>
    <t>c.143G&gt;C; p.Arg48Pro</t>
  </si>
  <si>
    <t>del exon 8-9</t>
  </si>
  <si>
    <t>c.826A&gt;T, p.Ile276Leu</t>
  </si>
  <si>
    <t>c.932G&gt;A ; p.C311Y</t>
  </si>
  <si>
    <t>c.1649G&gt;A, p.Trp550*</t>
  </si>
  <si>
    <t>c.649_651del, p.Glu217del</t>
  </si>
  <si>
    <t>c.298-768T&gt;C</t>
  </si>
  <si>
    <t>1.6kb del g.95044573_95046180del</t>
  </si>
  <si>
    <t>UQCRFS1</t>
  </si>
  <si>
    <t>c.215-1G&gt;C, p.Val72_Thr81del10</t>
  </si>
  <si>
    <t>1309/1135</t>
  </si>
  <si>
    <t>5299/5376</t>
  </si>
  <si>
    <t>homozygous full deletion NDUFA4</t>
  </si>
  <si>
    <t>c.40A&gt;T p.Met14Leu</t>
  </si>
  <si>
    <t>c.548T&gt;C p.Ile148Thr</t>
  </si>
  <si>
    <t>COL6A1/COL6A2</t>
  </si>
  <si>
    <t>COL6A1: c.928_930delAAG in exon 11</t>
  </si>
  <si>
    <t>COL6A2 c.1154_1155insG in exon13</t>
  </si>
  <si>
    <t>c.802G&gt;A, p.Gly2683Ser</t>
  </si>
  <si>
    <t>GAA</t>
  </si>
  <si>
    <t>c.32-13T&gt;G</t>
  </si>
  <si>
    <t>DYSF</t>
  </si>
  <si>
    <t>c.2924_2928delAGACC ; p.Gln175Profs*12</t>
  </si>
  <si>
    <t>c.1721T&gt;C ; p.Leu574Pro</t>
  </si>
  <si>
    <t>exon 45-c.4935_4939delinsCCCC ; p.Glu1645Aspfs*10</t>
  </si>
  <si>
    <t>c.6042DupA ; p.Glu2015Argfs*3</t>
  </si>
  <si>
    <t>PYGM</t>
  </si>
  <si>
    <t>bi-allelic GAAexpansion &gt;150</t>
  </si>
  <si>
    <t>DMD</t>
  </si>
  <si>
    <t>del exon 49-50</t>
  </si>
  <si>
    <t>c.2237G&gt;A ; p.Trp746*</t>
  </si>
  <si>
    <t>c.1726C&gt;T ; p.Arg576X</t>
  </si>
  <si>
    <t>c.520C&gt;T; p.Arg174X</t>
  </si>
  <si>
    <t>Mitochondrial Structure</t>
  </si>
  <si>
    <t>c.760-3C&gt;G</t>
  </si>
  <si>
    <t>c.2952_2958dupAGAAA p.C987Rfs*45</t>
  </si>
  <si>
    <t xml:space="preserve"> intron 1 GAA expansion 25 repeat homozygous Intron</t>
  </si>
  <si>
    <t xml:space="preserve"> intron 1 GAA expansion 25 repeat </t>
  </si>
  <si>
    <t xml:space="preserve">46,XX,del(17(p11.2p11.2).arr[hg19]17p11.2(16843225-20217777)x1 </t>
  </si>
  <si>
    <t>Smith-Magenis</t>
  </si>
  <si>
    <t>c.553C&gt;G, p.Gln185Glu</t>
  </si>
  <si>
    <t>SCO1</t>
  </si>
  <si>
    <t>c.364_384+1del, p.?</t>
  </si>
  <si>
    <t>MT-ND1</t>
  </si>
  <si>
    <t>MT-ND3</t>
  </si>
  <si>
    <t>MT-ND5</t>
  </si>
  <si>
    <t>MT-ND4+ND6</t>
  </si>
  <si>
    <t>FDXR</t>
  </si>
  <si>
    <t>c.1189G&gt;A ; p.Gly397Ser</t>
  </si>
  <si>
    <t>1880/5274</t>
  </si>
  <si>
    <t>PDHX</t>
  </si>
  <si>
    <t>c.1023+2267A&gt;G, p.?</t>
  </si>
  <si>
    <t>c.1452_1452+1delGG, splicing variant</t>
  </si>
  <si>
    <t>Sex</t>
  </si>
  <si>
    <t>c.523G&gt;A ; p.Gly175Ser</t>
  </si>
  <si>
    <t>c.489G&gt;A ; p.Pro163= splicing defect</t>
  </si>
  <si>
    <t>LIPT1</t>
  </si>
  <si>
    <t>BCS1L</t>
  </si>
  <si>
    <t>c.472_474del ; p.Lys158del</t>
  </si>
  <si>
    <t>c.442A&gt;G ; p.Thr148Ala</t>
  </si>
  <si>
    <t>c.856G&gt;A p.Glu286Lys</t>
  </si>
  <si>
    <t>c.614-2A&gt;G</t>
  </si>
  <si>
    <t>c.1037C&gt;T, p.Ser346Phe</t>
  </si>
  <si>
    <t>TUFM</t>
  </si>
  <si>
    <t>c.749G&gt;A ; p.Arg250Gln</t>
  </si>
  <si>
    <t>chr11:78187757-78197405del(1q14.1)</t>
  </si>
  <si>
    <t>c.407C&gt;A, p.Pro316His</t>
  </si>
  <si>
    <t>m.14430A&gt;G ; p.Trp82Arg</t>
  </si>
  <si>
    <t>m.14487T&gt;C ; p.Met63Val</t>
  </si>
  <si>
    <t>m.14459G&gt;A ; p.Ala72Val</t>
  </si>
  <si>
    <t xml:space="preserve">m.13513G&gt;A ; p.Asp393Asn </t>
  </si>
  <si>
    <t>m.10191T&gt;C ; p.Ser45Pro</t>
  </si>
  <si>
    <t>m.3670G&gt;A; p.Ala122Thr</t>
  </si>
  <si>
    <t>m.3928G&gt;C ; p.Val208Leu</t>
  </si>
  <si>
    <t>c.649_651delGAG ; p.Glu217del</t>
  </si>
  <si>
    <t>c.752C&gt;T ; p.Pro251Leu</t>
  </si>
  <si>
    <t>c.773C&gt;T ; p.Ser258Leu</t>
  </si>
  <si>
    <t>c.472_474delAAA ; p.K158del</t>
  </si>
  <si>
    <t>c.938A&gt;T p.K313M</t>
  </si>
  <si>
    <t>c.563C&gt;T ; p.Thr188Met</t>
  </si>
  <si>
    <t>c.334G&gt;C ; p.Ala112Pro</t>
  </si>
  <si>
    <t>c.466G&gt;T, p.Val156Phe</t>
  </si>
  <si>
    <t xml:space="preserve"> c.655G&gt;A ; p.Ala219Thr</t>
  </si>
  <si>
    <t>c.1478T&gt;C ; p.Phe493Ser</t>
  </si>
  <si>
    <t>c.1082C&gt;T ; p.Pro361Leu</t>
  </si>
  <si>
    <t>c.2643_2659del ; p.Ser881Argfs*14</t>
  </si>
  <si>
    <t>c.1886G&gt;C ; p.Gly629Ala</t>
  </si>
  <si>
    <t>c.210delA, p.Gly72Alafs*13</t>
  </si>
  <si>
    <t>TOP3A</t>
  </si>
  <si>
    <t>c.91delC ; p.Arg31fs*?</t>
  </si>
  <si>
    <t>c.308G&gt;A ; p.Arg103Gln</t>
  </si>
  <si>
    <t>m.8579C&gt;T, p.Pro18Leu</t>
  </si>
  <si>
    <t>c.472_474del p.Lys158del</t>
  </si>
  <si>
    <t>c.442A&gt;G p.Thr148Ala</t>
  </si>
  <si>
    <t>c.1832A&gt;G, p.Tyr611Cys</t>
  </si>
  <si>
    <t>c.1569_1571del, p.Ile523Del</t>
  </si>
  <si>
    <t xml:space="preserve">c.1885-18G&gt;A </t>
  </si>
  <si>
    <t>c.412G&gt;A, p.Asp138Asn</t>
  </si>
  <si>
    <t>COXF4</t>
  </si>
  <si>
    <t>PDE12</t>
  </si>
  <si>
    <t>c.229C&gt;T, p.Arg77Cys</t>
  </si>
  <si>
    <t>TRIT1</t>
  </si>
  <si>
    <t xml:space="preserve"> blood 52% / fibs 88.7%</t>
  </si>
  <si>
    <t xml:space="preserve"> blood 92% / fibs 61.6%</t>
  </si>
  <si>
    <t xml:space="preserve"> blood 85% /  fibs 40.6%</t>
  </si>
  <si>
    <t xml:space="preserve"> blood 85% / fibs 70.2% </t>
  </si>
  <si>
    <t>blood 53% / fibs 85.3%</t>
  </si>
  <si>
    <t>blood NA / fibs 84.3%</t>
  </si>
  <si>
    <t xml:space="preserve"> blood 40% / fibs 95.8%</t>
  </si>
  <si>
    <t xml:space="preserve">m.8993T&gt;G ; [.Leu156Arg </t>
  </si>
  <si>
    <t xml:space="preserve">m.8993T&gt;G ; p.Leu156Arg </t>
  </si>
  <si>
    <t>m.8993T&gt;C ; p.Leu156Pro</t>
  </si>
  <si>
    <t>m.9032T&gt;C ; p.Leu169Pro</t>
  </si>
  <si>
    <t>m.9035T&gt;C ; p.Leu170Pro</t>
  </si>
  <si>
    <t>m.8969A&gt;G ; p.Ser148Asn</t>
  </si>
  <si>
    <t>m.9176C&gt;T ; p.Leu217Pro</t>
  </si>
  <si>
    <t>blood NA / fibs 0%</t>
  </si>
  <si>
    <t>17% blood, 86% muscle / fibs 0%</t>
  </si>
  <si>
    <t>5404/1414</t>
  </si>
  <si>
    <t>blood 98.7% / fibs NA (exhausted)</t>
  </si>
  <si>
    <t xml:space="preserve">blood 50%/ fibs: 32.46% </t>
  </si>
  <si>
    <t>blood 56% / fibs: 22.08%</t>
  </si>
  <si>
    <t>blood NA/ fibs: 5.13%</t>
  </si>
  <si>
    <t>blood NA / fibs NA (exhausted)</t>
  </si>
  <si>
    <t>blood homoplasmy / fibs: 100%</t>
  </si>
  <si>
    <t>blood homoplasmy / fibs 99.98%</t>
  </si>
  <si>
    <t>blood 85% / fibs 85.7%</t>
  </si>
  <si>
    <t>blood homoplasmy / fibs 99.99%</t>
  </si>
  <si>
    <t>blood 77% / fibs 42.4%</t>
  </si>
  <si>
    <t>blood homoplasmy / NA exhausted</t>
  </si>
  <si>
    <t>blood NA/ fibs 60.6%</t>
  </si>
  <si>
    <t>blood 88% / fibs 100%</t>
  </si>
  <si>
    <t>blood: low heteroplasmy / NA, exhausted</t>
  </si>
  <si>
    <t>blood 81%/fibs: 77.4% 11178+100% 14484</t>
  </si>
  <si>
    <t>blood &gt; 98% / fibs 99.99%</t>
  </si>
  <si>
    <t>blood 94% / fibs 97.8%</t>
  </si>
  <si>
    <t>blood 91% / fibs 99.9%</t>
  </si>
  <si>
    <t>blood homoplasmy/ fibs 99.9%</t>
  </si>
  <si>
    <t xml:space="preserve"> blood homoplasmy / fibs 99.92%</t>
  </si>
  <si>
    <t xml:space="preserve">  blood 100% / fibs NA</t>
  </si>
  <si>
    <t>blood homoplasmy / fibs 99.9%</t>
  </si>
  <si>
    <t>blood 86.5% / fibs 73.4%</t>
  </si>
  <si>
    <t>blood 99.5%/ Fibs 99.9%</t>
  </si>
  <si>
    <t>blood 97% / fibs NA</t>
  </si>
  <si>
    <t>MRPL39</t>
  </si>
  <si>
    <t>c.589-924G&gt;A</t>
  </si>
  <si>
    <t>blood NA) / fibs NA</t>
  </si>
  <si>
    <t>Alele 1</t>
  </si>
  <si>
    <t>Allele 2</t>
  </si>
  <si>
    <t>Allele 1</t>
  </si>
  <si>
    <t>heteroplasmy or Allele 2</t>
  </si>
  <si>
    <t>Variant</t>
  </si>
  <si>
    <t>Complex I deficiency: mtDNA</t>
  </si>
  <si>
    <t>d. mitochondrial translation defects</t>
  </si>
  <si>
    <t>male hemizygous NA</t>
  </si>
  <si>
    <t>Mitochondrial SAM import</t>
  </si>
  <si>
    <t>m.3946G&gt;A ; p.Glu214Lys</t>
  </si>
  <si>
    <t>m.11778A&gt;G + m.14484T&gt;C</t>
  </si>
  <si>
    <t xml:space="preserve"> del 5q12.1 60,082,769-60,530,221</t>
  </si>
  <si>
    <t>c. 848 C&gt;T ; p. Ala283Val</t>
  </si>
  <si>
    <t>c.1336G&gt;A ; p.Asp446Asn</t>
  </si>
  <si>
    <t>c.252T&gt;G ; p.Phe84Leu</t>
  </si>
  <si>
    <t>c.311A&gt;G ; p.Glu104Gly</t>
  </si>
  <si>
    <t>c.658C&gt;G, p.Gln220Glu</t>
  </si>
  <si>
    <t>c.457G&gt;A, p.Ala153Pro</t>
  </si>
  <si>
    <t>c.365C&gt;T p.Pro122Leu</t>
  </si>
  <si>
    <t>c.1057G&gt;C ; p.Ala353Pro</t>
  </si>
  <si>
    <t>c.1018G&gt;A, p.Asp340Asn</t>
  </si>
  <si>
    <t>c.340G&gt;A p.Gly114Arg</t>
  </si>
  <si>
    <t>c.875T&gt;C ; p.Met292Thr</t>
  </si>
  <si>
    <t>c.1A&gt;C, p.Met1?</t>
  </si>
  <si>
    <t>c.1351C&gt;A ; p.Arg451Ser</t>
  </si>
  <si>
    <t>c.269T&gt;C, p.Leu90Pro</t>
  </si>
  <si>
    <t>c.608T&gt;C ; p.Leu203Pro</t>
  </si>
  <si>
    <t>c.418G&gt;A; p.Glu140Lys</t>
  </si>
  <si>
    <t>c.377T&gt;C ; p.Met126Thr</t>
  </si>
  <si>
    <t>c.455A&gt;T, p.Asp152Val</t>
  </si>
  <si>
    <t>c.545G&gt;A ; p.Arg182Gln</t>
  </si>
  <si>
    <t>c.326T&gt;C ; p.Leu109Ser</t>
  </si>
  <si>
    <t>c.2542G&gt;A ; p.Gly848Ser</t>
  </si>
  <si>
    <t>c.850C&gt;T ; p.Arg284Cys</t>
  </si>
  <si>
    <t>c.971A&gt;G ; p.Tyr324Cys</t>
  </si>
  <si>
    <t>c.646C&gt;T , p.Gln216*</t>
  </si>
  <si>
    <t>c.908G&gt;A p.Arg303Gln</t>
  </si>
  <si>
    <t>c.1900C&gt;T ; p.Gln634*</t>
  </si>
  <si>
    <t>c.1679G&gt;A p.Arg560His</t>
  </si>
  <si>
    <t>c.754T&gt;A ; p.Tyr252Asn</t>
  </si>
  <si>
    <t>c.595C&gt;T p.Arg199Cys</t>
  </si>
  <si>
    <t>c.857C&gt;G p.Ser286Cys</t>
  </si>
  <si>
    <t>c.1546C&gt;G p.Arg516Gly+</t>
  </si>
  <si>
    <t>c. 1821G&gt;A, p.Trp607*</t>
  </si>
  <si>
    <t xml:space="preserve">c.601C&gt;T, p.Arg201Cys </t>
  </si>
  <si>
    <t>c.1151T&gt;C p.Met384Thr</t>
  </si>
  <si>
    <t>c.492+2T&gt;C , Met134_Lys165del</t>
  </si>
  <si>
    <t>c.1279_1280GC&gt;TT ; p.Ala427Leu</t>
  </si>
  <si>
    <t>c.2283del ; p. Leu762Cys fs*29</t>
  </si>
  <si>
    <t xml:space="preserve">c.763 A&gt;G ; p. Lys255Glu </t>
  </si>
  <si>
    <t>c.1787G&gt;A ; p.Arg596Gln</t>
  </si>
  <si>
    <t>c.[587C&gt;A;590G&gt;A;596C&gt;A] ; p.Thr196Asn;Arg197Lys;Pro199His</t>
  </si>
  <si>
    <t>c.1A&gt;C , p.Met1?</t>
  </si>
  <si>
    <t>c.820C&gt;T ; p.Arg274Cys</t>
  </si>
  <si>
    <t>c.593_601delTGGAACTGG ; p.Val198_Leu200del</t>
  </si>
  <si>
    <t>c.843delT ; p.Ile281Metfs*5</t>
  </si>
  <si>
    <t>c.865A&gt;T ; p.Ile289Phe</t>
  </si>
  <si>
    <t>c.248delT ; p.Val83Glyfs2*</t>
  </si>
  <si>
    <t>c.210delA ; p.Gly72Alafs13*</t>
  </si>
  <si>
    <t>c.1316A&gt;T, p.Glu439Val</t>
  </si>
  <si>
    <t>c.1716dup; p.Pro573Alafs*17</t>
  </si>
  <si>
    <t>c.1901T&gt;C ; p.Leu634Pro</t>
  </si>
  <si>
    <t>c.1267G&gt;A ; p.Gly423Ser</t>
  </si>
  <si>
    <t>c.1124-4_1125delinsA ; p.Gly375del</t>
  </si>
  <si>
    <t>c.1029del, p.Val344Serfs*4</t>
  </si>
  <si>
    <t>c.765A&gt;T, p.Glu255Asp</t>
  </si>
  <si>
    <t>c.491A&gt;G ; p.Asn164Ser</t>
  </si>
  <si>
    <t>c.615C&gt;A ; p.Phe205Leu</t>
  </si>
  <si>
    <t xml:space="preserve">1132C&gt;T ; p.Arg378Cys </t>
  </si>
  <si>
    <t>c.706G&gt;A ; p.Ala236Thr</t>
  </si>
  <si>
    <t>c.1019T&gt;A , p.Leu340His</t>
  </si>
  <si>
    <t>c.218G&gt;A ; p.Arg73Lys</t>
  </si>
  <si>
    <t>c.292C&gt;G ; p.Arg98Gly</t>
  </si>
  <si>
    <t>c.883G&gt;A ; p.Ala295Thr</t>
  </si>
  <si>
    <t>c.488C&gt;T ; p.Ser163Leu</t>
  </si>
  <si>
    <t>c.475_477GAG&gt;AAA ; p.Glu159Lys</t>
  </si>
  <si>
    <t>c.151_153delAAG; p.Lys51del</t>
  </si>
  <si>
    <t>c.1003-6C&gt;G ; skip exon 10</t>
  </si>
  <si>
    <t>c.817A&gt;G p.Lys273Glu</t>
  </si>
  <si>
    <t>c.848T&gt;C, p.Val283Ala</t>
  </si>
  <si>
    <t>c.682C&gt;T ; p.Arg228*</t>
  </si>
  <si>
    <t>c.1287C&gt;G ; p.Tyr429*</t>
  </si>
  <si>
    <t>c.55dupG ; p.Val19GlyfsX39</t>
  </si>
  <si>
    <t>c.893A&gt;G ; p.Lys298Arg</t>
  </si>
  <si>
    <t>c.1214C&gt;G ; p.Pro405Arg</t>
  </si>
  <si>
    <t xml:space="preserve">c.937C&gt;T ; p.Arg313Trp </t>
  </si>
  <si>
    <t xml:space="preserve">c.383G&gt;A; p.Arg128Gln   </t>
  </si>
  <si>
    <t>c.680G&gt;C, p.Arg227Pro</t>
  </si>
  <si>
    <t>c.1168G&gt;C p.Gly390Arg</t>
  </si>
  <si>
    <t>3:25761670G&gt;A; p.Arg542X</t>
  </si>
  <si>
    <t>c.422G&gt;A ; p.Arg141His</t>
  </si>
  <si>
    <t>c.623G&gt;C ; p.Gly208Ala</t>
  </si>
  <si>
    <t>c.357C&gt;A ; p.Phe119Leu</t>
  </si>
  <si>
    <t>c.44G&gt;C ; p.Gly15Ala</t>
  </si>
  <si>
    <t>c.548T&gt;C ; p.Phe183Ser</t>
  </si>
  <si>
    <t>c.647A&gt;T, p.Asn216Ile</t>
  </si>
  <si>
    <t>c.338C&gt;T ; p.Pro113Leu</t>
  </si>
  <si>
    <t>c.323C&gt;T ; Ala108VAL</t>
  </si>
  <si>
    <t>c.415G&gt;A ; p.GluE139Lys</t>
  </si>
  <si>
    <t>C.1639C&gt;T ; p.aRG547X</t>
  </si>
  <si>
    <t>c.500C&gt;T ; p.Pro167Leu</t>
  </si>
  <si>
    <t>c.1493G&gt;C ; p.Ser498Thr</t>
  </si>
  <si>
    <t>c.1159C&gt;T ; p.Arg387*</t>
  </si>
  <si>
    <t>c.1941C&gt;G ; p.Cys647Trp</t>
  </si>
  <si>
    <t>c.148C&gt;T, p.Arg50X</t>
  </si>
  <si>
    <t>c.526delT</t>
  </si>
  <si>
    <t>large mtDNA deletion, no breakpoints given</t>
  </si>
  <si>
    <t>c.897-900+10delCAAGGTGAGTGACC (exon 7 splicing)</t>
  </si>
  <si>
    <t>46,XX,inv(18)(q21.3q23) (Grch38: chr18:55,222,184-55,635,956)</t>
  </si>
  <si>
    <r>
      <rPr>
        <b/>
        <i/>
        <sz val="12"/>
        <color theme="1"/>
        <rFont val="Calibri"/>
        <family val="2"/>
        <scheme val="minor"/>
      </rPr>
      <t>ACAD9</t>
    </r>
    <r>
      <rPr>
        <b/>
        <sz val="12"/>
        <color theme="1"/>
        <rFont val="Calibri"/>
        <family val="2"/>
        <scheme val="minor"/>
      </rPr>
      <t xml:space="preserve"> (riboflavin responsive)</t>
    </r>
  </si>
  <si>
    <r>
      <t>SDHA</t>
    </r>
    <r>
      <rPr>
        <b/>
        <sz val="12"/>
        <color theme="1"/>
        <rFont val="Calibri"/>
        <family val="2"/>
        <scheme val="minor"/>
      </rPr>
      <t xml:space="preserve"> (AD)</t>
    </r>
  </si>
  <si>
    <r>
      <t>ATP5F1A</t>
    </r>
    <r>
      <rPr>
        <b/>
        <sz val="12"/>
        <color theme="1"/>
        <rFont val="Calibri"/>
        <family val="2"/>
        <scheme val="minor"/>
      </rPr>
      <t xml:space="preserve"> (AD)</t>
    </r>
  </si>
  <si>
    <r>
      <rPr>
        <b/>
        <i/>
        <sz val="12"/>
        <color theme="1"/>
        <rFont val="Calibri"/>
        <family val="2"/>
        <scheme val="minor"/>
      </rPr>
      <t>MT-TN</t>
    </r>
    <r>
      <rPr>
        <b/>
        <sz val="12"/>
        <color theme="1"/>
        <rFont val="Calibri"/>
        <family val="2"/>
        <scheme val="minor"/>
      </rPr>
      <t xml:space="preserve"> (tRNAAsn)</t>
    </r>
  </si>
  <si>
    <r>
      <rPr>
        <b/>
        <i/>
        <sz val="12"/>
        <color theme="1"/>
        <rFont val="Calibri"/>
        <family val="2"/>
        <scheme val="minor"/>
      </rPr>
      <t>MT-TE</t>
    </r>
    <r>
      <rPr>
        <b/>
        <sz val="12"/>
        <color theme="1"/>
        <rFont val="Calibri"/>
        <family val="2"/>
        <scheme val="minor"/>
      </rPr>
      <t xml:space="preserve"> (tRNAGlu)</t>
    </r>
  </si>
  <si>
    <r>
      <rPr>
        <b/>
        <i/>
        <sz val="12"/>
        <color theme="1"/>
        <rFont val="Calibri"/>
        <family val="2"/>
        <scheme val="minor"/>
      </rPr>
      <t>MT-TD</t>
    </r>
    <r>
      <rPr>
        <b/>
        <sz val="12"/>
        <color theme="1"/>
        <rFont val="Calibri"/>
        <family val="2"/>
        <scheme val="minor"/>
      </rPr>
      <t xml:space="preserve"> (tRNA-Asp)</t>
    </r>
  </si>
  <si>
    <r>
      <rPr>
        <b/>
        <i/>
        <sz val="12"/>
        <color theme="1"/>
        <rFont val="Calibri"/>
        <family val="2"/>
        <scheme val="minor"/>
      </rPr>
      <t>MT-TY</t>
    </r>
    <r>
      <rPr>
        <b/>
        <sz val="12"/>
        <color theme="1"/>
        <rFont val="Calibri"/>
        <family val="2"/>
        <scheme val="minor"/>
      </rPr>
      <t xml:space="preserve"> (tRNA-Tyr)</t>
    </r>
  </si>
  <si>
    <r>
      <t>POLG2</t>
    </r>
    <r>
      <rPr>
        <b/>
        <sz val="12"/>
        <color theme="1"/>
        <rFont val="Calibri"/>
        <family val="2"/>
        <scheme val="minor"/>
      </rPr>
      <t xml:space="preserve"> (AD)</t>
    </r>
  </si>
  <si>
    <r>
      <t>RRM2B</t>
    </r>
    <r>
      <rPr>
        <b/>
        <sz val="12"/>
        <color theme="1"/>
        <rFont val="Calibri"/>
        <family val="2"/>
        <scheme val="minor"/>
      </rPr>
      <t xml:space="preserve"> (AD) </t>
    </r>
  </si>
  <si>
    <t>TRMT10C</t>
  </si>
  <si>
    <r>
      <t>OPA1</t>
    </r>
    <r>
      <rPr>
        <b/>
        <sz val="12"/>
        <color theme="1"/>
        <rFont val="Calibri"/>
        <family val="2"/>
        <scheme val="minor"/>
      </rPr>
      <t xml:space="preserve"> (AD)</t>
    </r>
  </si>
  <si>
    <r>
      <rPr>
        <b/>
        <i/>
        <sz val="12"/>
        <color theme="1"/>
        <rFont val="Calibri"/>
        <family val="2"/>
        <scheme val="minor"/>
      </rPr>
      <t>SLC25A20</t>
    </r>
    <r>
      <rPr>
        <sz val="12"/>
        <color theme="1"/>
        <rFont val="Calibri"/>
        <family val="2"/>
        <scheme val="minor"/>
      </rPr>
      <t xml:space="preserve"> (CACT)</t>
    </r>
  </si>
  <si>
    <r>
      <rPr>
        <b/>
        <i/>
        <sz val="12"/>
        <color theme="1"/>
        <rFont val="Calibri"/>
        <family val="2"/>
        <scheme val="minor"/>
      </rPr>
      <t>HADHA</t>
    </r>
    <r>
      <rPr>
        <sz val="12"/>
        <color theme="1"/>
        <rFont val="Calibri"/>
        <family val="2"/>
        <scheme val="minor"/>
      </rPr>
      <t xml:space="preserve"> (LCHAD)</t>
    </r>
  </si>
  <si>
    <r>
      <rPr>
        <b/>
        <i/>
        <sz val="12"/>
        <color theme="1"/>
        <rFont val="Calibri"/>
        <family val="2"/>
        <scheme val="minor"/>
      </rPr>
      <t>ACADVL</t>
    </r>
    <r>
      <rPr>
        <sz val="12"/>
        <color theme="1"/>
        <rFont val="Calibri"/>
        <family val="2"/>
        <scheme val="minor"/>
      </rPr>
      <t xml:space="preserve"> (mild)</t>
    </r>
  </si>
  <si>
    <r>
      <rPr>
        <b/>
        <i/>
        <sz val="12"/>
        <color theme="1"/>
        <rFont val="Calibri"/>
        <family val="2"/>
        <scheme val="minor"/>
      </rPr>
      <t>ACADVL</t>
    </r>
    <r>
      <rPr>
        <sz val="12"/>
        <color theme="1"/>
        <rFont val="Calibri"/>
        <family val="2"/>
        <scheme val="minor"/>
      </rPr>
      <t xml:space="preserve"> (severe)</t>
    </r>
  </si>
  <si>
    <r>
      <rPr>
        <b/>
        <i/>
        <sz val="12"/>
        <color theme="1"/>
        <rFont val="Calibri"/>
        <family val="2"/>
        <scheme val="minor"/>
      </rPr>
      <t>GCDH</t>
    </r>
    <r>
      <rPr>
        <sz val="12"/>
        <color theme="1"/>
        <rFont val="Calibri"/>
        <family val="2"/>
        <scheme val="minor"/>
      </rPr>
      <t xml:space="preserve"> (GA1)</t>
    </r>
  </si>
  <si>
    <r>
      <rPr>
        <b/>
        <i/>
        <sz val="11"/>
        <rFont val="Arial"/>
        <family val="2"/>
      </rPr>
      <t>PMM2</t>
    </r>
    <r>
      <rPr>
        <b/>
        <sz val="11"/>
        <rFont val="Arial"/>
        <family val="2"/>
      </rPr>
      <t xml:space="preserve"> (severe)</t>
    </r>
  </si>
  <si>
    <r>
      <rPr>
        <b/>
        <i/>
        <sz val="11"/>
        <rFont val="Arial"/>
        <family val="2"/>
      </rPr>
      <t>PMM2</t>
    </r>
    <r>
      <rPr>
        <b/>
        <sz val="11"/>
        <rFont val="Arial"/>
        <family val="2"/>
      </rPr>
      <t xml:space="preserve"> (mild)</t>
    </r>
  </si>
  <si>
    <r>
      <rPr>
        <b/>
        <i/>
        <sz val="11"/>
        <rFont val="Arial"/>
        <family val="2"/>
      </rPr>
      <t>PMM2</t>
    </r>
    <r>
      <rPr>
        <b/>
        <sz val="11"/>
        <rFont val="Arial"/>
        <family val="2"/>
      </rPr>
      <t xml:space="preserve"> (moderate)</t>
    </r>
  </si>
  <si>
    <r>
      <t>COL6A2</t>
    </r>
    <r>
      <rPr>
        <b/>
        <sz val="12"/>
        <color theme="1"/>
        <rFont val="Calibri"/>
        <family val="2"/>
        <scheme val="minor"/>
      </rPr>
      <t xml:space="preserve"> (AD)</t>
    </r>
  </si>
  <si>
    <r>
      <rPr>
        <b/>
        <i/>
        <sz val="12"/>
        <color theme="1"/>
        <rFont val="Calibri"/>
        <family val="2"/>
        <scheme val="minor"/>
      </rPr>
      <t>TCF4</t>
    </r>
    <r>
      <rPr>
        <b/>
        <sz val="12"/>
        <color theme="1"/>
        <rFont val="Calibri"/>
        <family val="2"/>
        <scheme val="minor"/>
      </rPr>
      <t xml:space="preserve"> (Pitt-Hopkins)</t>
    </r>
  </si>
  <si>
    <t>15q11-q13 del type 2</t>
  </si>
  <si>
    <t>15q11-q13 del type 1</t>
  </si>
  <si>
    <r>
      <t>Legend:</t>
    </r>
    <r>
      <rPr>
        <sz val="12"/>
        <color theme="1"/>
        <rFont val="Times New Roman"/>
        <family val="1"/>
      </rPr>
      <t xml:space="preserve"> The table shows the genotype in both alleles of the cell lines under study. For genetic variants on mitochondrial DNA, the heteroplasmy rate as clinically reported in blood is listed, and the heteroplasmy rate in the fibroblasts as determined in the Precision medicine laboratory at Children’s Hospital Colorado. </t>
    </r>
  </si>
  <si>
    <t xml:space="preserve">Abbreviation: </t>
  </si>
  <si>
    <t xml:space="preserve">NA = not applicable. </t>
  </si>
  <si>
    <t>yr = years</t>
  </si>
  <si>
    <t>M = Male</t>
  </si>
  <si>
    <t>F= Female</t>
  </si>
  <si>
    <r>
      <t xml:space="preserve">Child = subject age </t>
    </r>
    <r>
      <rPr>
        <sz val="11"/>
        <color theme="1"/>
        <rFont val="Calibri"/>
        <family val="2"/>
      </rPr>
      <t>≤18 years</t>
    </r>
  </si>
  <si>
    <t>Cell line</t>
  </si>
  <si>
    <t>Gene</t>
  </si>
  <si>
    <t>AD = autosomal dominant</t>
  </si>
  <si>
    <t xml:space="preserve">Cell line: if two numbers are provided, then two independent cell lines were received and studied. </t>
  </si>
  <si>
    <t>c.419T&gt;G ; p.Phe140Cys</t>
  </si>
  <si>
    <t>c.535G&gt;A; p.Gly179Ser</t>
  </si>
  <si>
    <t>c.298C&gt;T, p.Gln100*</t>
  </si>
  <si>
    <t>c.685C&gt;T ; p.Arg229*</t>
  </si>
  <si>
    <t>c.1318-8T&gt;A , p.?</t>
  </si>
  <si>
    <t>Dataset EV1: Genotype of the cell lines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</si>
</sst>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1"/>
      <color theme="1"/>
      <name val="Calibri"/>
      <family val="2"/>
      <scheme val="minor"/>
    </font>
    <font>
      <sz val="12"/>
      <color theme="1"/>
      <name val="Calibri"/>
      <family val="2"/>
      <scheme val="minor"/>
    </font>
    <font>
      <sz val="12"/>
      <color theme="1"/>
      <name val="Calibri"/>
      <family val="2"/>
      <scheme val="minor"/>
    </font>
    <font>
      <b/>
      <sz val="14"/>
      <color theme="0"/>
      <name val="Calibri"/>
      <family val="2"/>
      <scheme val="minor"/>
    </font>
    <font>
      <sz val="14"/>
      <color theme="0"/>
      <name val="Calibri"/>
      <family val="2"/>
      <scheme val="minor"/>
    </font>
    <font>
      <b/>
      <sz val="12"/>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theme="1"/>
      <name val="Calibri"/>
      <family val="2"/>
    </font>
    <font>
      <sz val="11"/>
      <color theme="1"/>
      <name val="Calibri"/>
      <family val="2"/>
    </font>
    <font>
      <sz val="11"/>
      <color theme="1"/>
      <name val="Calibri"/>
      <family val="2"/>
      <scheme val="minor"/>
    </font>
    <font>
      <b/>
      <sz val="11"/>
      <name val="Calibri"/>
      <family val="2"/>
      <scheme val="minor"/>
    </font>
    <font>
      <sz val="9"/>
      <color indexed="81"/>
      <name val="Tahoma"/>
      <family val="2"/>
    </font>
    <font>
      <b/>
      <sz val="9"/>
      <color indexed="81"/>
      <name val="Tahoma"/>
      <family val="2"/>
    </font>
    <font>
      <sz val="11"/>
      <color rgb="FFFF0000"/>
      <name val="Calibri"/>
      <family val="2"/>
      <scheme val="minor"/>
    </font>
    <font>
      <sz val="10"/>
      <name val="Arial"/>
      <family val="2"/>
    </font>
    <font>
      <sz val="11"/>
      <color rgb="FF000000"/>
      <name val="Calibri"/>
      <family val="2"/>
      <scheme val="minor"/>
    </font>
    <font>
      <i/>
      <sz val="11"/>
      <color theme="1"/>
      <name val="Calibri"/>
      <family val="2"/>
      <scheme val="minor"/>
    </font>
    <font>
      <sz val="8"/>
      <name val="Calibri"/>
      <family val="2"/>
      <scheme val="minor"/>
    </font>
    <font>
      <i/>
      <sz val="11"/>
      <color rgb="FF000000"/>
      <name val="Calibri"/>
      <family val="2"/>
      <scheme val="minor"/>
    </font>
    <font>
      <b/>
      <sz val="12"/>
      <color theme="1"/>
      <name val="Calibri"/>
      <family val="2"/>
    </font>
    <font>
      <b/>
      <sz val="12"/>
      <name val="Calibri"/>
      <family val="2"/>
      <scheme val="minor"/>
    </font>
    <font>
      <b/>
      <i/>
      <sz val="12"/>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rgb="FF9C6500"/>
      <name val="Calibri"/>
      <family val="2"/>
      <scheme val="minor"/>
    </font>
    <font>
      <b/>
      <sz val="18"/>
      <color theme="3"/>
      <name val="Calibri Light"/>
      <family val="2"/>
      <scheme val="major"/>
    </font>
    <font>
      <b/>
      <sz val="11"/>
      <name val="Arial"/>
      <family val="2"/>
    </font>
    <font>
      <b/>
      <sz val="12"/>
      <name val="Calibri"/>
      <family val="2"/>
    </font>
    <font>
      <sz val="10"/>
      <name val="Arial"/>
      <family val="2"/>
    </font>
    <font>
      <b/>
      <sz val="11"/>
      <color rgb="FF000000"/>
      <name val="Calibri"/>
      <family val="2"/>
      <scheme val="minor"/>
    </font>
    <font>
      <b/>
      <sz val="11"/>
      <color rgb="FF000000"/>
      <name val="Calibri"/>
      <family val="2"/>
    </font>
    <font>
      <b/>
      <sz val="10"/>
      <color theme="1"/>
      <name val="Calibri"/>
      <family val="2"/>
      <scheme val="minor"/>
    </font>
    <font>
      <b/>
      <sz val="10"/>
      <color rgb="FF000000"/>
      <name val="Calibri"/>
      <family val="2"/>
      <scheme val="minor"/>
    </font>
    <font>
      <b/>
      <i/>
      <sz val="12"/>
      <name val="Calibri"/>
      <family val="2"/>
      <scheme val="minor"/>
    </font>
    <font>
      <b/>
      <i/>
      <sz val="11"/>
      <name val="Arial"/>
      <family val="2"/>
    </font>
    <font>
      <b/>
      <sz val="12"/>
      <color theme="1"/>
      <name val="Times New Roman"/>
      <family val="1"/>
    </font>
    <font>
      <sz val="12"/>
      <color theme="1"/>
      <name val="Times New Roman"/>
      <family val="1"/>
    </font>
  </fonts>
  <fills count="36">
    <fill>
      <patternFill patternType="none"/>
    </fill>
    <fill>
      <patternFill patternType="gray125"/>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2" tint="-0.749992370372631"/>
        <bgColor indexed="64"/>
      </patternFill>
    </fill>
  </fills>
  <borders count="3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57">
    <xf numFmtId="0" fontId="0" fillId="0" borderId="0"/>
    <xf numFmtId="0" fontId="16" fillId="0" borderId="0"/>
    <xf numFmtId="0" fontId="16" fillId="0" borderId="0"/>
    <xf numFmtId="0" fontId="25" fillId="0" borderId="16" applyNumberFormat="0" applyFill="0" applyAlignment="0" applyProtection="0"/>
    <xf numFmtId="0" fontId="26" fillId="0" borderId="17" applyNumberFormat="0" applyFill="0" applyAlignment="0" applyProtection="0"/>
    <xf numFmtId="0" fontId="27" fillId="0" borderId="18" applyNumberFormat="0" applyFill="0" applyAlignment="0" applyProtection="0"/>
    <xf numFmtId="0" fontId="27" fillId="0" borderId="0" applyNumberFormat="0" applyFill="0" applyBorder="0" applyAlignment="0" applyProtection="0"/>
    <xf numFmtId="0" fontId="28" fillId="3" borderId="0" applyNumberFormat="0" applyBorder="0" applyAlignment="0" applyProtection="0"/>
    <xf numFmtId="0" fontId="29" fillId="4" borderId="0" applyNumberFormat="0" applyBorder="0" applyAlignment="0" applyProtection="0"/>
    <xf numFmtId="0" fontId="30" fillId="6" borderId="19" applyNumberFormat="0" applyAlignment="0" applyProtection="0"/>
    <xf numFmtId="0" fontId="31" fillId="7" borderId="20" applyNumberFormat="0" applyAlignment="0" applyProtection="0"/>
    <xf numFmtId="0" fontId="32" fillId="7" borderId="19" applyNumberFormat="0" applyAlignment="0" applyProtection="0"/>
    <xf numFmtId="0" fontId="33" fillId="0" borderId="21" applyNumberFormat="0" applyFill="0" applyAlignment="0" applyProtection="0"/>
    <xf numFmtId="0" fontId="6" fillId="8" borderId="22" applyNumberFormat="0" applyAlignment="0" applyProtection="0"/>
    <xf numFmtId="0" fontId="15" fillId="0" borderId="0" applyNumberFormat="0" applyFill="0" applyBorder="0" applyAlignment="0" applyProtection="0"/>
    <xf numFmtId="0" fontId="34" fillId="0" borderId="0" applyNumberFormat="0" applyFill="0" applyBorder="0" applyAlignment="0" applyProtection="0"/>
    <xf numFmtId="0" fontId="7" fillId="0" borderId="24" applyNumberFormat="0" applyFill="0" applyAlignment="0" applyProtection="0"/>
    <xf numFmtId="0" fontId="8"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8"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8"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8"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8"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8"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4" fillId="0" borderId="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35" fillId="5" borderId="0" applyNumberFormat="0" applyBorder="0" applyAlignment="0" applyProtection="0"/>
    <xf numFmtId="0" fontId="11" fillId="0" borderId="0"/>
    <xf numFmtId="0" fontId="11" fillId="9" borderId="23" applyNumberFormat="0" applyFont="0" applyAlignment="0" applyProtection="0"/>
    <xf numFmtId="0" fontId="36" fillId="0" borderId="0" applyNumberFormat="0" applyFill="0" applyBorder="0" applyAlignment="0" applyProtection="0"/>
    <xf numFmtId="0" fontId="16" fillId="0" borderId="0"/>
    <xf numFmtId="0" fontId="2" fillId="0" borderId="0"/>
    <xf numFmtId="0" fontId="36" fillId="0" borderId="0" applyNumberFormat="0" applyFill="0" applyBorder="0" applyAlignment="0" applyProtection="0"/>
    <xf numFmtId="0" fontId="35" fillId="5"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39" fillId="0" borderId="0"/>
  </cellStyleXfs>
  <cellXfs count="127">
    <xf numFmtId="0" fontId="0" fillId="0" borderId="0" xfId="0"/>
    <xf numFmtId="0" fontId="3" fillId="2" borderId="2" xfId="0" applyFont="1" applyFill="1" applyBorder="1" applyAlignment="1">
      <alignment horizontal="center" vertical="center"/>
    </xf>
    <xf numFmtId="0" fontId="0" fillId="0" borderId="0" xfId="0"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3" fillId="2" borderId="9" xfId="0" applyFont="1" applyFill="1" applyBorder="1" applyAlignment="1">
      <alignment horizontal="left" vertical="center"/>
    </xf>
    <xf numFmtId="0" fontId="7" fillId="0" borderId="0" xfId="0" applyFont="1"/>
    <xf numFmtId="0" fontId="4" fillId="2" borderId="12"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horizontal="left" vertical="center"/>
    </xf>
    <xf numFmtId="0" fontId="0" fillId="0" borderId="0" xfId="0" applyAlignment="1">
      <alignment horizontal="center" vertical="center"/>
    </xf>
    <xf numFmtId="0" fontId="4" fillId="2" borderId="0" xfId="0" applyFont="1" applyFill="1" applyAlignment="1">
      <alignment vertical="center"/>
    </xf>
    <xf numFmtId="0" fontId="5" fillId="0" borderId="7" xfId="0" applyFont="1" applyBorder="1" applyAlignment="1">
      <alignment horizontal="center" vertical="center"/>
    </xf>
    <xf numFmtId="0" fontId="0" fillId="0" borderId="0" xfId="0" applyAlignment="1">
      <alignment horizontal="center"/>
    </xf>
    <xf numFmtId="0" fontId="3" fillId="2" borderId="8" xfId="0" applyFont="1" applyFill="1" applyBorder="1" applyAlignment="1">
      <alignment horizontal="left" vertical="center"/>
    </xf>
    <xf numFmtId="0" fontId="3" fillId="2" borderId="26" xfId="0" applyFont="1" applyFill="1" applyBorder="1" applyAlignment="1">
      <alignment vertical="center"/>
    </xf>
    <xf numFmtId="0" fontId="21" fillId="0" borderId="8" xfId="0" applyFont="1" applyBorder="1" applyAlignment="1">
      <alignment horizontal="center"/>
    </xf>
    <xf numFmtId="0" fontId="18" fillId="0" borderId="0" xfId="0" applyFont="1" applyAlignment="1">
      <alignment vertical="center"/>
    </xf>
    <xf numFmtId="0" fontId="18" fillId="0" borderId="0" xfId="0" applyFont="1" applyAlignment="1">
      <alignment horizontal="center"/>
    </xf>
    <xf numFmtId="0" fontId="2" fillId="0" borderId="0" xfId="47" applyAlignment="1">
      <alignment horizontal="center" vertical="center" wrapText="1"/>
    </xf>
    <xf numFmtId="0" fontId="21" fillId="0" borderId="7" xfId="0" applyFont="1" applyBorder="1" applyAlignment="1">
      <alignment horizontal="center"/>
    </xf>
    <xf numFmtId="0" fontId="3" fillId="2" borderId="12" xfId="0" applyFont="1" applyFill="1" applyBorder="1" applyAlignment="1">
      <alignment vertical="center"/>
    </xf>
    <xf numFmtId="0" fontId="3" fillId="2" borderId="0" xfId="0" applyFont="1" applyFill="1" applyAlignment="1">
      <alignment horizontal="center" vertical="center"/>
    </xf>
    <xf numFmtId="0" fontId="11" fillId="0" borderId="0" xfId="0" applyFont="1" applyAlignment="1">
      <alignment vertical="center"/>
    </xf>
    <xf numFmtId="0" fontId="21" fillId="0" borderId="11" xfId="0" applyFont="1" applyBorder="1" applyAlignment="1">
      <alignment horizontal="center"/>
    </xf>
    <xf numFmtId="0" fontId="3" fillId="2" borderId="9" xfId="0" applyFont="1" applyFill="1" applyBorder="1" applyAlignment="1">
      <alignment vertical="center"/>
    </xf>
    <xf numFmtId="0" fontId="3" fillId="2" borderId="10" xfId="0" applyFont="1" applyFill="1" applyBorder="1" applyAlignment="1">
      <alignment horizontal="center" vertical="center"/>
    </xf>
    <xf numFmtId="0" fontId="5" fillId="0" borderId="8" xfId="0" applyFont="1" applyBorder="1" applyAlignment="1">
      <alignment horizontal="center" vertical="center"/>
    </xf>
    <xf numFmtId="0" fontId="4" fillId="2" borderId="1" xfId="0" applyFont="1" applyFill="1" applyBorder="1" applyAlignment="1">
      <alignment horizontal="center" vertical="center"/>
    </xf>
    <xf numFmtId="0" fontId="5" fillId="0" borderId="13" xfId="0" applyFont="1" applyBorder="1" applyAlignment="1">
      <alignment horizontal="center" vertical="center"/>
    </xf>
    <xf numFmtId="0" fontId="21" fillId="0" borderId="6" xfId="0" applyFont="1" applyBorder="1" applyAlignment="1">
      <alignment horizontal="center"/>
    </xf>
    <xf numFmtId="0" fontId="3" fillId="2" borderId="7" xfId="0" applyFont="1" applyFill="1" applyBorder="1" applyAlignment="1">
      <alignment horizontal="lef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21" fillId="0" borderId="27" xfId="0" applyFont="1" applyBorder="1" applyAlignment="1">
      <alignment horizontal="center"/>
    </xf>
    <xf numFmtId="0" fontId="3" fillId="2" borderId="11" xfId="0" applyFont="1" applyFill="1" applyBorder="1" applyAlignment="1">
      <alignment vertical="center"/>
    </xf>
    <xf numFmtId="0" fontId="38" fillId="0" borderId="6" xfId="0" applyFont="1" applyBorder="1" applyAlignment="1">
      <alignment horizontal="center"/>
    </xf>
    <xf numFmtId="0" fontId="22" fillId="0" borderId="6" xfId="0" applyFont="1" applyBorder="1" applyAlignment="1">
      <alignment horizontal="center" vertical="center"/>
    </xf>
    <xf numFmtId="0" fontId="5" fillId="0" borderId="27" xfId="0" applyFont="1" applyBorder="1" applyAlignment="1">
      <alignment horizontal="center" vertical="center"/>
    </xf>
    <xf numFmtId="0" fontId="3" fillId="2" borderId="28" xfId="0" applyFont="1" applyFill="1" applyBorder="1" applyAlignment="1">
      <alignment vertical="center"/>
    </xf>
    <xf numFmtId="0" fontId="3" fillId="2" borderId="6" xfId="0" applyFont="1" applyFill="1" applyBorder="1" applyAlignment="1">
      <alignment vertical="center"/>
    </xf>
    <xf numFmtId="0" fontId="5" fillId="0" borderId="9" xfId="0" applyFont="1" applyBorder="1" applyAlignment="1">
      <alignment horizontal="center" vertical="center"/>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5" fillId="0" borderId="30" xfId="0" applyFont="1" applyBorder="1" applyAlignment="1">
      <alignment horizontal="center" vertical="center"/>
    </xf>
    <xf numFmtId="0" fontId="21" fillId="0" borderId="30" xfId="0" applyFont="1" applyBorder="1" applyAlignment="1">
      <alignment horizontal="center"/>
    </xf>
    <xf numFmtId="0" fontId="5" fillId="0" borderId="29" xfId="0" applyFont="1" applyBorder="1" applyAlignment="1">
      <alignment horizontal="center" vertical="center"/>
    </xf>
    <xf numFmtId="0" fontId="7" fillId="0" borderId="30" xfId="0" applyFont="1" applyBorder="1" applyAlignment="1">
      <alignment horizontal="center" vertical="center"/>
    </xf>
    <xf numFmtId="0" fontId="3" fillId="2" borderId="32" xfId="0" applyFont="1" applyFill="1" applyBorder="1" applyAlignment="1">
      <alignment horizontal="left" vertical="center"/>
    </xf>
    <xf numFmtId="0" fontId="3" fillId="2" borderId="31" xfId="0" applyFont="1" applyFill="1" applyBorder="1" applyAlignment="1">
      <alignment horizontal="left" vertical="center"/>
    </xf>
    <xf numFmtId="0" fontId="3" fillId="2" borderId="8" xfId="0" applyFont="1" applyFill="1" applyBorder="1" applyAlignment="1">
      <alignment vertical="center"/>
    </xf>
    <xf numFmtId="0" fontId="5" fillId="0" borderId="11" xfId="0" applyFont="1" applyBorder="1" applyAlignment="1">
      <alignment horizontal="center" vertical="center"/>
    </xf>
    <xf numFmtId="0" fontId="3" fillId="2" borderId="25" xfId="0" applyFont="1" applyFill="1" applyBorder="1" applyAlignment="1">
      <alignment horizontal="left" vertical="center"/>
    </xf>
    <xf numFmtId="0" fontId="7" fillId="0" borderId="7" xfId="0" applyFont="1" applyBorder="1" applyAlignment="1">
      <alignment vertical="center"/>
    </xf>
    <xf numFmtId="0" fontId="3" fillId="35" borderId="11" xfId="0" applyFont="1" applyFill="1" applyBorder="1" applyAlignment="1">
      <alignment horizontal="left" vertical="center"/>
    </xf>
    <xf numFmtId="0" fontId="7" fillId="0" borderId="33" xfId="0" applyFont="1" applyBorder="1" applyAlignment="1">
      <alignment horizontal="center" vertical="center"/>
    </xf>
    <xf numFmtId="0" fontId="5" fillId="0" borderId="34"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3" fillId="2" borderId="36" xfId="0" applyFont="1" applyFill="1" applyBorder="1" applyAlignment="1">
      <alignment horizontal="center" vertical="center"/>
    </xf>
    <xf numFmtId="0" fontId="6"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4" xfId="0" applyFont="1" applyFill="1" applyBorder="1" applyAlignment="1">
      <alignment horizontal="center" vertical="center"/>
    </xf>
    <xf numFmtId="0" fontId="7" fillId="0" borderId="38" xfId="0" applyFont="1" applyBorder="1" applyAlignment="1">
      <alignment horizontal="center" vertical="center"/>
    </xf>
    <xf numFmtId="0" fontId="7" fillId="0" borderId="13" xfId="0" applyFont="1" applyBorder="1" applyAlignment="1">
      <alignment horizontal="center" vertical="center"/>
    </xf>
    <xf numFmtId="9" fontId="7" fillId="0" borderId="13" xfId="0" applyNumberFormat="1" applyFont="1" applyBorder="1" applyAlignment="1">
      <alignment horizontal="center" vertical="center"/>
    </xf>
    <xf numFmtId="0" fontId="12" fillId="0" borderId="13" xfId="0" applyFont="1" applyBorder="1" applyAlignment="1" applyProtection="1">
      <alignment horizontal="center" vertical="top"/>
      <protection locked="0"/>
    </xf>
    <xf numFmtId="0" fontId="6"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6" fillId="2" borderId="38" xfId="0" applyFont="1" applyFill="1" applyBorder="1" applyAlignment="1">
      <alignment horizontal="center" vertical="center"/>
    </xf>
    <xf numFmtId="0" fontId="41" fillId="0" borderId="13" xfId="0" applyFont="1" applyBorder="1" applyAlignment="1">
      <alignment horizontal="center" vertical="center"/>
    </xf>
    <xf numFmtId="0" fontId="7" fillId="0" borderId="36" xfId="0" applyFont="1" applyBorder="1" applyAlignment="1">
      <alignment horizontal="center" vertical="center"/>
    </xf>
    <xf numFmtId="0" fontId="9" fillId="0" borderId="13" xfId="0" applyFont="1" applyBorder="1" applyAlignment="1">
      <alignment horizontal="center"/>
    </xf>
    <xf numFmtId="0" fontId="7" fillId="0" borderId="13" xfId="47" applyFont="1" applyBorder="1" applyAlignment="1">
      <alignment horizontal="center" vertical="center" wrapText="1"/>
    </xf>
    <xf numFmtId="0" fontId="42" fillId="0" borderId="13" xfId="0" applyFont="1" applyBorder="1" applyAlignment="1">
      <alignment horizontal="center" vertical="center"/>
    </xf>
    <xf numFmtId="9" fontId="7" fillId="0" borderId="36" xfId="0" applyNumberFormat="1" applyFont="1" applyBorder="1" applyAlignment="1">
      <alignment horizontal="center" vertical="center"/>
    </xf>
    <xf numFmtId="0" fontId="3" fillId="2" borderId="14" xfId="0" applyFont="1" applyFill="1" applyBorder="1" applyAlignment="1">
      <alignment horizontal="center" vertical="center"/>
    </xf>
    <xf numFmtId="0" fontId="6" fillId="2" borderId="14" xfId="0" applyFont="1" applyFill="1" applyBorder="1" applyAlignment="1">
      <alignment horizontal="center" vertical="center"/>
    </xf>
    <xf numFmtId="0" fontId="3" fillId="2" borderId="13" xfId="0" applyFont="1" applyFill="1" applyBorder="1" applyAlignment="1">
      <alignment horizontal="center" vertical="center"/>
    </xf>
    <xf numFmtId="0" fontId="6"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34" xfId="0" applyFont="1" applyFill="1" applyBorder="1" applyAlignment="1">
      <alignment horizontal="center" vertical="center"/>
    </xf>
    <xf numFmtId="0" fontId="5" fillId="0" borderId="15" xfId="0" applyFont="1" applyBorder="1" applyAlignment="1">
      <alignment horizontal="center" vertical="center"/>
    </xf>
    <xf numFmtId="0" fontId="7" fillId="0" borderId="15" xfId="0" applyFont="1" applyBorder="1" applyAlignment="1">
      <alignment horizontal="center" vertical="center"/>
    </xf>
    <xf numFmtId="0" fontId="0" fillId="0" borderId="13" xfId="0" applyBorder="1" applyAlignment="1">
      <alignment horizontal="center" vertical="center"/>
    </xf>
    <xf numFmtId="0" fontId="0" fillId="34" borderId="36" xfId="0" applyFill="1" applyBorder="1" applyAlignment="1">
      <alignment horizontal="center" vertical="center"/>
    </xf>
    <xf numFmtId="0" fontId="2" fillId="0" borderId="15" xfId="0" applyFont="1" applyBorder="1" applyAlignment="1">
      <alignment horizontal="center" vertical="center"/>
    </xf>
    <xf numFmtId="0" fontId="37" fillId="0" borderId="15" xfId="0" applyFont="1" applyBorder="1" applyAlignment="1" applyProtection="1">
      <alignment horizontal="center" vertical="top"/>
      <protection locked="0"/>
    </xf>
    <xf numFmtId="0" fontId="40" fillId="0" borderId="15" xfId="0" applyFont="1" applyBorder="1" applyAlignment="1">
      <alignment horizontal="center" vertical="center" wrapText="1"/>
    </xf>
    <xf numFmtId="0" fontId="7" fillId="0" borderId="15" xfId="0" applyFont="1" applyBorder="1" applyAlignment="1">
      <alignment horizontal="center"/>
    </xf>
    <xf numFmtId="0" fontId="0" fillId="35" borderId="36" xfId="0" applyFill="1" applyBorder="1" applyAlignment="1">
      <alignment horizontal="center" vertical="center"/>
    </xf>
    <xf numFmtId="0" fontId="42" fillId="0" borderId="15" xfId="0" applyFont="1" applyBorder="1" applyAlignment="1">
      <alignment horizontal="center" vertical="center"/>
    </xf>
    <xf numFmtId="0" fontId="43" fillId="0" borderId="15" xfId="0" applyFont="1" applyBorder="1" applyAlignment="1">
      <alignment horizontal="center" vertical="center"/>
    </xf>
    <xf numFmtId="0" fontId="40" fillId="0" borderId="15" xfId="0" applyFont="1" applyBorder="1" applyAlignment="1">
      <alignment horizontal="center" vertical="center"/>
    </xf>
    <xf numFmtId="0" fontId="7" fillId="0" borderId="7" xfId="0" applyFont="1" applyBorder="1" applyAlignment="1">
      <alignment horizontal="center" vertical="center"/>
    </xf>
    <xf numFmtId="0" fontId="0" fillId="0" borderId="15" xfId="0" applyBorder="1" applyAlignment="1">
      <alignment horizontal="center" vertical="center"/>
    </xf>
    <xf numFmtId="0" fontId="3" fillId="2" borderId="11" xfId="0" applyFont="1" applyFill="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44" fillId="0" borderId="34"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0" fontId="23" fillId="0" borderId="13" xfId="0" applyFont="1" applyBorder="1" applyAlignment="1">
      <alignment horizontal="center" vertical="center"/>
    </xf>
    <xf numFmtId="0" fontId="23" fillId="0" borderId="36" xfId="0" applyFont="1" applyBorder="1" applyAlignment="1">
      <alignment horizontal="center" vertical="center"/>
    </xf>
    <xf numFmtId="0" fontId="23" fillId="0" borderId="15" xfId="0" applyFont="1" applyBorder="1" applyAlignment="1">
      <alignment horizontal="center" vertical="center"/>
    </xf>
    <xf numFmtId="0" fontId="46" fillId="0" borderId="0" xfId="0" applyFont="1" applyAlignment="1">
      <alignment horizontal="justify" vertical="center"/>
    </xf>
    <xf numFmtId="0" fontId="3" fillId="2" borderId="0" xfId="0" applyFont="1" applyFill="1" applyAlignment="1">
      <alignment vertical="center"/>
    </xf>
    <xf numFmtId="2" fontId="0" fillId="0" borderId="0" xfId="0" applyNumberFormat="1" applyAlignment="1">
      <alignment horizontal="center" vertical="center"/>
    </xf>
    <xf numFmtId="14" fontId="0" fillId="0" borderId="0" xfId="0" applyNumberFormat="1" applyAlignment="1">
      <alignment horizontal="center" vertical="center" wrapText="1"/>
    </xf>
    <xf numFmtId="2" fontId="0" fillId="0" borderId="0" xfId="0" applyNumberFormat="1" applyAlignment="1">
      <alignment horizontal="center" vertical="center" wrapText="1"/>
    </xf>
    <xf numFmtId="2" fontId="0" fillId="0" borderId="0" xfId="0" applyNumberFormat="1" applyAlignment="1">
      <alignment horizontal="center"/>
    </xf>
    <xf numFmtId="164" fontId="0" fillId="0" borderId="0" xfId="0" applyNumberFormat="1" applyAlignment="1">
      <alignment horizontal="center" vertical="center" wrapText="1"/>
    </xf>
    <xf numFmtId="2" fontId="17" fillId="0" borderId="0" xfId="0" applyNumberFormat="1"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xf>
    <xf numFmtId="0" fontId="0" fillId="0" borderId="0" xfId="0" applyAlignment="1">
      <alignment horizontal="center" vertical="center" wrapText="1"/>
    </xf>
    <xf numFmtId="1" fontId="17" fillId="0" borderId="0" xfId="0" applyNumberFormat="1" applyFont="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6" fillId="0" borderId="0" xfId="0" applyFont="1" applyAlignment="1">
      <alignment wrapText="1"/>
    </xf>
    <xf numFmtId="0" fontId="0" fillId="0" borderId="0" xfId="0" applyAlignment="1">
      <alignment wrapText="1"/>
    </xf>
  </cellXfs>
  <cellStyles count="57">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xfId="50" builtinId="32" customBuiltin="1"/>
    <cellStyle name="60% - Accent1 2" xfId="36" xr:uid="{00000000-0005-0000-0000-00000D000000}"/>
    <cellStyle name="60% - Accent2" xfId="51" builtinId="36" customBuiltin="1"/>
    <cellStyle name="60% - Accent2 2" xfId="37" xr:uid="{00000000-0005-0000-0000-00000F000000}"/>
    <cellStyle name="60% - Accent3" xfId="52" builtinId="40" customBuiltin="1"/>
    <cellStyle name="60% - Accent3 2" xfId="38" xr:uid="{00000000-0005-0000-0000-000011000000}"/>
    <cellStyle name="60% - Accent4" xfId="53" builtinId="44" customBuiltin="1"/>
    <cellStyle name="60% - Accent4 2" xfId="39" xr:uid="{00000000-0005-0000-0000-000013000000}"/>
    <cellStyle name="60% - Accent5" xfId="54" builtinId="48" customBuiltin="1"/>
    <cellStyle name="60% - Accent5 2" xfId="40" xr:uid="{00000000-0005-0000-0000-000015000000}"/>
    <cellStyle name="60% - Accent6" xfId="55" builtinId="52" customBuiltin="1"/>
    <cellStyle name="60% - Accent6 2" xfId="41" xr:uid="{00000000-0005-0000-0000-000017000000}"/>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8" builtinId="27" customBuiltin="1"/>
    <cellStyle name="Calculation" xfId="11" builtinId="22" customBuiltin="1"/>
    <cellStyle name="Check Cell" xfId="13" builtinId="23" customBuiltin="1"/>
    <cellStyle name="Explanatory Text" xfId="15"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9" builtinId="20" customBuiltin="1"/>
    <cellStyle name="Linked Cell" xfId="12" builtinId="24" customBuiltin="1"/>
    <cellStyle name="Neutral" xfId="49" builtinId="28" customBuiltin="1"/>
    <cellStyle name="Neutral 2" xfId="42" xr:uid="{00000000-0005-0000-0000-00002A000000}"/>
    <cellStyle name="Normal" xfId="0" builtinId="0"/>
    <cellStyle name="Normal 2" xfId="2" xr:uid="{00000000-0005-0000-0000-00002C000000}"/>
    <cellStyle name="Normal 2 2" xfId="43" xr:uid="{00000000-0005-0000-0000-00002D000000}"/>
    <cellStyle name="Normal 3" xfId="1" xr:uid="{00000000-0005-0000-0000-00002E000000}"/>
    <cellStyle name="Normal 4" xfId="35" xr:uid="{00000000-0005-0000-0000-00002F000000}"/>
    <cellStyle name="Normal 4 2" xfId="46" xr:uid="{00000000-0005-0000-0000-000030000000}"/>
    <cellStyle name="Normal 5" xfId="47" xr:uid="{00000000-0005-0000-0000-000031000000}"/>
    <cellStyle name="Normal 6" xfId="56" xr:uid="{00000000-0005-0000-0000-000032000000}"/>
    <cellStyle name="Note 2" xfId="44" xr:uid="{00000000-0005-0000-0000-000033000000}"/>
    <cellStyle name="Output" xfId="10" builtinId="21" customBuiltin="1"/>
    <cellStyle name="Title" xfId="48" builtinId="15" customBuiltin="1"/>
    <cellStyle name="Title 2" xfId="45" xr:uid="{00000000-0005-0000-0000-000037000000}"/>
    <cellStyle name="Total" xfId="16" builtinId="25" customBuiltin="1"/>
    <cellStyle name="Warning Text" xfId="14" builtinId="11" customBuiltin="1"/>
  </cellStyles>
  <dxfs count="0"/>
  <tableStyles count="0" defaultTableStyle="TableStyleMedium2" defaultPivotStyle="PivotStyleLight16"/>
  <colors>
    <mruColors>
      <color rgb="FF00FFFF"/>
      <color rgb="FF99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Johan Van Hove" id="{0682E007-7BA7-4B00-9494-42E7FFD9CD72}" userId="746650c7f7ec8fe3" providerId="Windows Liv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52" dT="2025-02-26T22:53:05.41" personId="{0682E007-7BA7-4B00-9494-42E7FFD9CD72}" id="{1FD9665B-9457-48BB-B961-A0F85EA32DEE}">
    <text xml:space="preserve">Mutation taster says that this is a known mutation that changes splicing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7"/>
  <sheetViews>
    <sheetView zoomScaleNormal="100" workbookViewId="0">
      <pane xSplit="5" ySplit="4" topLeftCell="F94" activePane="bottomRight" state="frozen"/>
      <selection pane="topRight" activeCell="L1" sqref="L1"/>
      <selection pane="bottomLeft" activeCell="A5" sqref="A5"/>
      <selection pane="bottomRight" activeCell="B103" sqref="B103"/>
    </sheetView>
  </sheetViews>
  <sheetFormatPr baseColWidth="10" defaultColWidth="9.1640625" defaultRowHeight="15" x14ac:dyDescent="0.2"/>
  <cols>
    <col min="1" max="1" width="6.83203125" style="2" customWidth="1"/>
    <col min="2" max="2" width="10.6640625" style="12" customWidth="1"/>
    <col min="3" max="3" width="11.1640625" style="12" customWidth="1"/>
    <col min="4" max="4" width="9.33203125" style="2" customWidth="1"/>
    <col min="5" max="5" width="31" style="12" customWidth="1"/>
    <col min="6" max="6" width="50.5" style="2" customWidth="1"/>
    <col min="7" max="7" width="44.5" style="2" customWidth="1"/>
    <col min="8" max="16" width="9.1640625" style="2" customWidth="1"/>
    <col min="17" max="16384" width="9.1640625" style="2"/>
  </cols>
  <sheetData>
    <row r="1" spans="1:7" ht="20" thickBot="1" x14ac:dyDescent="0.25">
      <c r="A1" s="6" t="s">
        <v>334</v>
      </c>
      <c r="B1" s="5" t="s">
        <v>75</v>
      </c>
      <c r="C1" s="5" t="s">
        <v>73</v>
      </c>
      <c r="D1" s="30"/>
      <c r="E1" s="1" t="s">
        <v>0</v>
      </c>
      <c r="F1" s="3"/>
      <c r="G1" s="4"/>
    </row>
    <row r="2" spans="1:7" ht="19" x14ac:dyDescent="0.2">
      <c r="A2" s="6"/>
      <c r="B2" s="5"/>
      <c r="C2" s="5" t="s">
        <v>100</v>
      </c>
      <c r="D2" s="123" t="s">
        <v>183</v>
      </c>
      <c r="E2" s="124"/>
      <c r="F2" s="13"/>
      <c r="G2" s="9"/>
    </row>
    <row r="3" spans="1:7" ht="19" x14ac:dyDescent="0.2">
      <c r="A3" s="6"/>
      <c r="B3" s="5"/>
      <c r="C3" s="5"/>
      <c r="D3" s="99"/>
      <c r="E3" s="24"/>
      <c r="F3" s="13"/>
      <c r="G3" s="9"/>
    </row>
    <row r="4" spans="1:7" ht="19" x14ac:dyDescent="0.2">
      <c r="A4"/>
      <c r="B4" s="15"/>
      <c r="C4" s="12" t="s">
        <v>78</v>
      </c>
      <c r="D4" s="28" t="s">
        <v>567</v>
      </c>
      <c r="E4" s="28" t="s">
        <v>568</v>
      </c>
      <c r="F4" s="10" t="s">
        <v>432</v>
      </c>
      <c r="G4" s="17" t="s">
        <v>2</v>
      </c>
    </row>
    <row r="5" spans="1:7" ht="20" thickBot="1" x14ac:dyDescent="0.25">
      <c r="A5"/>
      <c r="B5" s="15"/>
      <c r="D5" s="27" t="s">
        <v>433</v>
      </c>
      <c r="E5" s="24"/>
      <c r="F5" s="110"/>
      <c r="G5" s="23"/>
    </row>
    <row r="6" spans="1:7" ht="16" x14ac:dyDescent="0.2">
      <c r="A6" s="2" t="s">
        <v>74</v>
      </c>
      <c r="B6" s="12" t="s">
        <v>76</v>
      </c>
      <c r="C6" s="111">
        <v>1.6666666666666667</v>
      </c>
      <c r="D6" s="34">
        <v>5019</v>
      </c>
      <c r="E6" s="100" t="s">
        <v>324</v>
      </c>
      <c r="F6" s="57" t="s">
        <v>354</v>
      </c>
      <c r="G6" s="57" t="s">
        <v>407</v>
      </c>
    </row>
    <row r="7" spans="1:7" ht="16" x14ac:dyDescent="0.2">
      <c r="A7" s="2" t="s">
        <v>74</v>
      </c>
      <c r="B7" s="12" t="s">
        <v>76</v>
      </c>
      <c r="C7" s="111">
        <v>3</v>
      </c>
      <c r="D7" s="35">
        <v>1237</v>
      </c>
      <c r="E7" s="101" t="s">
        <v>324</v>
      </c>
      <c r="F7" s="59" t="s">
        <v>353</v>
      </c>
      <c r="G7" s="59" t="s">
        <v>408</v>
      </c>
    </row>
    <row r="8" spans="1:7" ht="16" x14ac:dyDescent="0.2">
      <c r="A8" s="2" t="s">
        <v>74</v>
      </c>
      <c r="B8" s="12" t="s">
        <v>76</v>
      </c>
      <c r="C8" s="12">
        <v>17</v>
      </c>
      <c r="D8" s="32">
        <v>1221</v>
      </c>
      <c r="E8" s="101" t="s">
        <v>324</v>
      </c>
      <c r="F8" s="59" t="s">
        <v>437</v>
      </c>
      <c r="G8" s="59" t="s">
        <v>409</v>
      </c>
    </row>
    <row r="9" spans="1:7" ht="16" x14ac:dyDescent="0.2">
      <c r="A9" s="2" t="s">
        <v>74</v>
      </c>
      <c r="B9" s="12" t="s">
        <v>76</v>
      </c>
      <c r="C9" s="111">
        <v>2</v>
      </c>
      <c r="D9" s="35">
        <v>5021</v>
      </c>
      <c r="E9" s="101" t="s">
        <v>325</v>
      </c>
      <c r="F9" s="59" t="s">
        <v>352</v>
      </c>
      <c r="G9" s="59" t="s">
        <v>410</v>
      </c>
    </row>
    <row r="10" spans="1:7" ht="16" x14ac:dyDescent="0.2">
      <c r="A10" s="2" t="s">
        <v>77</v>
      </c>
      <c r="B10" s="12" t="s">
        <v>76</v>
      </c>
      <c r="C10" s="111">
        <v>13</v>
      </c>
      <c r="D10" s="35">
        <v>5204</v>
      </c>
      <c r="E10" s="101" t="s">
        <v>326</v>
      </c>
      <c r="F10" s="59" t="s">
        <v>351</v>
      </c>
      <c r="G10" s="59" t="s">
        <v>427</v>
      </c>
    </row>
    <row r="11" spans="1:7" ht="16" x14ac:dyDescent="0.2">
      <c r="A11" s="2" t="s">
        <v>77</v>
      </c>
      <c r="B11" s="12" t="s">
        <v>76</v>
      </c>
      <c r="C11" s="111">
        <v>11</v>
      </c>
      <c r="D11" s="35">
        <v>5225</v>
      </c>
      <c r="E11" s="101" t="s">
        <v>152</v>
      </c>
      <c r="F11" s="59" t="s">
        <v>350</v>
      </c>
      <c r="G11" s="59" t="s">
        <v>411</v>
      </c>
    </row>
    <row r="12" spans="1:7" ht="16" x14ac:dyDescent="0.2">
      <c r="A12" s="2" t="s">
        <v>77</v>
      </c>
      <c r="B12" s="12" t="s">
        <v>76</v>
      </c>
      <c r="C12" s="111">
        <f>14/12</f>
        <v>1.1666666666666667</v>
      </c>
      <c r="D12" s="35">
        <v>1372</v>
      </c>
      <c r="E12" s="101" t="s">
        <v>152</v>
      </c>
      <c r="F12" s="59" t="s">
        <v>348</v>
      </c>
      <c r="G12" s="59" t="s">
        <v>412</v>
      </c>
    </row>
    <row r="13" spans="1:7" ht="16" x14ac:dyDescent="0.2">
      <c r="A13" t="s">
        <v>77</v>
      </c>
      <c r="B13" s="15" t="s">
        <v>79</v>
      </c>
      <c r="C13" s="15">
        <v>35</v>
      </c>
      <c r="D13" s="35">
        <v>5290</v>
      </c>
      <c r="E13" s="101" t="s">
        <v>152</v>
      </c>
      <c r="F13" s="59" t="s">
        <v>349</v>
      </c>
      <c r="G13" s="59" t="s">
        <v>413</v>
      </c>
    </row>
    <row r="14" spans="1:7" ht="17" thickBot="1" x14ac:dyDescent="0.25">
      <c r="A14" s="2" t="s">
        <v>77</v>
      </c>
      <c r="B14" s="12" t="s">
        <v>79</v>
      </c>
      <c r="C14" s="12">
        <v>33</v>
      </c>
      <c r="D14" s="36">
        <v>5355</v>
      </c>
      <c r="E14" s="102" t="s">
        <v>327</v>
      </c>
      <c r="F14" s="60" t="s">
        <v>438</v>
      </c>
      <c r="G14" s="60" t="s">
        <v>414</v>
      </c>
    </row>
    <row r="15" spans="1:7" ht="20" thickBot="1" x14ac:dyDescent="0.25">
      <c r="A15"/>
      <c r="B15" s="15"/>
      <c r="C15" s="111"/>
      <c r="D15" s="37" t="s">
        <v>19</v>
      </c>
      <c r="E15" s="61"/>
      <c r="F15" s="62" t="s">
        <v>428</v>
      </c>
      <c r="G15" s="62" t="s">
        <v>429</v>
      </c>
    </row>
    <row r="16" spans="1:7" ht="16" x14ac:dyDescent="0.2">
      <c r="A16" s="2" t="s">
        <v>74</v>
      </c>
      <c r="B16" s="12" t="s">
        <v>76</v>
      </c>
      <c r="C16" s="111">
        <v>1</v>
      </c>
      <c r="D16" s="34">
        <v>5023</v>
      </c>
      <c r="E16" s="100" t="s">
        <v>20</v>
      </c>
      <c r="F16" s="57" t="s">
        <v>21</v>
      </c>
      <c r="G16" s="57" t="s">
        <v>21</v>
      </c>
    </row>
    <row r="17" spans="1:7" ht="16" x14ac:dyDescent="0.2">
      <c r="A17" s="2" t="s">
        <v>77</v>
      </c>
      <c r="B17" s="12" t="s">
        <v>76</v>
      </c>
      <c r="C17" s="111">
        <v>1</v>
      </c>
      <c r="D17" s="35">
        <v>5026</v>
      </c>
      <c r="E17" s="101" t="s">
        <v>20</v>
      </c>
      <c r="F17" s="59" t="s">
        <v>105</v>
      </c>
      <c r="G17" s="59" t="s">
        <v>105</v>
      </c>
    </row>
    <row r="18" spans="1:7" ht="16" x14ac:dyDescent="0.2">
      <c r="A18" s="2" t="s">
        <v>77</v>
      </c>
      <c r="B18" s="12" t="s">
        <v>76</v>
      </c>
      <c r="C18" s="111">
        <v>1.5833333333333333</v>
      </c>
      <c r="D18" s="35">
        <v>5198</v>
      </c>
      <c r="E18" s="101" t="s">
        <v>22</v>
      </c>
      <c r="F18" s="59" t="s">
        <v>23</v>
      </c>
      <c r="G18" s="59" t="s">
        <v>23</v>
      </c>
    </row>
    <row r="19" spans="1:7" ht="16" x14ac:dyDescent="0.2">
      <c r="A19" s="2" t="s">
        <v>74</v>
      </c>
      <c r="B19" s="12" t="s">
        <v>76</v>
      </c>
      <c r="C19" s="111">
        <v>5.4794520547945206E-3</v>
      </c>
      <c r="D19" s="35">
        <v>5104</v>
      </c>
      <c r="E19" s="101" t="s">
        <v>24</v>
      </c>
      <c r="F19" s="59" t="s">
        <v>106</v>
      </c>
      <c r="G19" s="59" t="s">
        <v>107</v>
      </c>
    </row>
    <row r="20" spans="1:7" ht="16" x14ac:dyDescent="0.2">
      <c r="A20" s="2" t="s">
        <v>77</v>
      </c>
      <c r="B20" s="12" t="s">
        <v>76</v>
      </c>
      <c r="C20" s="111">
        <v>0.66666666666666663</v>
      </c>
      <c r="D20" s="35">
        <v>5254</v>
      </c>
      <c r="E20" s="101" t="s">
        <v>47</v>
      </c>
      <c r="F20" s="59" t="s">
        <v>111</v>
      </c>
      <c r="G20" s="59" t="s">
        <v>110</v>
      </c>
    </row>
    <row r="21" spans="1:7" ht="16" x14ac:dyDescent="0.2">
      <c r="A21" s="2" t="s">
        <v>77</v>
      </c>
      <c r="B21" s="12" t="s">
        <v>79</v>
      </c>
      <c r="C21" s="111">
        <v>25</v>
      </c>
      <c r="D21" s="35">
        <v>5024</v>
      </c>
      <c r="E21" s="101" t="s">
        <v>80</v>
      </c>
      <c r="F21" s="59" t="s">
        <v>81</v>
      </c>
      <c r="G21" s="59" t="s">
        <v>82</v>
      </c>
    </row>
    <row r="22" spans="1:7" ht="16" x14ac:dyDescent="0.2">
      <c r="A22" s="2" t="s">
        <v>77</v>
      </c>
      <c r="B22" s="12" t="s">
        <v>76</v>
      </c>
      <c r="C22" s="111">
        <v>1</v>
      </c>
      <c r="D22" s="32" t="s">
        <v>221</v>
      </c>
      <c r="E22" s="101" t="s">
        <v>262</v>
      </c>
      <c r="F22" s="59" t="s">
        <v>281</v>
      </c>
      <c r="G22" s="59" t="s">
        <v>281</v>
      </c>
    </row>
    <row r="23" spans="1:7" ht="16" x14ac:dyDescent="0.2">
      <c r="A23" t="s">
        <v>77</v>
      </c>
      <c r="B23" s="12" t="s">
        <v>76</v>
      </c>
      <c r="C23" s="12">
        <v>3</v>
      </c>
      <c r="D23" s="35">
        <v>1135</v>
      </c>
      <c r="E23" s="101" t="s">
        <v>187</v>
      </c>
      <c r="F23" s="59" t="s">
        <v>188</v>
      </c>
      <c r="G23" s="59" t="s">
        <v>189</v>
      </c>
    </row>
    <row r="24" spans="1:7" ht="16" x14ac:dyDescent="0.2">
      <c r="A24" s="2" t="s">
        <v>74</v>
      </c>
      <c r="B24" s="15" t="s">
        <v>76</v>
      </c>
      <c r="C24" s="111">
        <v>5</v>
      </c>
      <c r="D24" s="35" t="s">
        <v>291</v>
      </c>
      <c r="E24" s="101" t="s">
        <v>187</v>
      </c>
      <c r="F24" s="59" t="s">
        <v>287</v>
      </c>
      <c r="G24" s="59" t="s">
        <v>288</v>
      </c>
    </row>
    <row r="25" spans="1:7" ht="16" x14ac:dyDescent="0.2">
      <c r="A25" t="s">
        <v>74</v>
      </c>
      <c r="B25" s="12" t="s">
        <v>76</v>
      </c>
      <c r="C25" s="12">
        <v>1.5</v>
      </c>
      <c r="D25" s="35">
        <v>1131</v>
      </c>
      <c r="E25" s="101" t="s">
        <v>22</v>
      </c>
      <c r="F25" s="59" t="s">
        <v>439</v>
      </c>
      <c r="G25" s="59" t="s">
        <v>198</v>
      </c>
    </row>
    <row r="26" spans="1:7" ht="16" x14ac:dyDescent="0.2">
      <c r="A26" s="2" t="s">
        <v>77</v>
      </c>
      <c r="B26" s="12" t="s">
        <v>76</v>
      </c>
      <c r="C26" s="111">
        <v>2</v>
      </c>
      <c r="D26" s="35">
        <v>5027</v>
      </c>
      <c r="E26" s="101" t="s">
        <v>168</v>
      </c>
      <c r="F26" s="59" t="s">
        <v>172</v>
      </c>
      <c r="G26" s="59" t="s">
        <v>173</v>
      </c>
    </row>
    <row r="27" spans="1:7" ht="16" x14ac:dyDescent="0.2">
      <c r="A27" s="2" t="s">
        <v>77</v>
      </c>
      <c r="B27" s="12" t="s">
        <v>76</v>
      </c>
      <c r="C27" s="12">
        <v>1</v>
      </c>
      <c r="D27" s="35" t="s">
        <v>196</v>
      </c>
      <c r="E27" s="101" t="s">
        <v>168</v>
      </c>
      <c r="F27" s="59" t="s">
        <v>173</v>
      </c>
      <c r="G27" s="59" t="s">
        <v>186</v>
      </c>
    </row>
    <row r="28" spans="1:7" ht="16" x14ac:dyDescent="0.2">
      <c r="A28" s="2" t="s">
        <v>74</v>
      </c>
      <c r="B28" s="12" t="s">
        <v>76</v>
      </c>
      <c r="C28" s="15" t="s">
        <v>125</v>
      </c>
      <c r="D28" s="35">
        <v>5132</v>
      </c>
      <c r="E28" s="101" t="s">
        <v>180</v>
      </c>
      <c r="F28" s="59" t="s">
        <v>181</v>
      </c>
      <c r="G28" s="59" t="s">
        <v>181</v>
      </c>
    </row>
    <row r="29" spans="1:7" ht="16" x14ac:dyDescent="0.2">
      <c r="A29" s="2" t="s">
        <v>74</v>
      </c>
      <c r="B29" s="12" t="s">
        <v>76</v>
      </c>
      <c r="C29" s="111">
        <v>3.17</v>
      </c>
      <c r="D29" s="35">
        <v>1078</v>
      </c>
      <c r="E29" s="101" t="s">
        <v>180</v>
      </c>
      <c r="F29" s="59" t="s">
        <v>173</v>
      </c>
      <c r="G29" s="59" t="s">
        <v>440</v>
      </c>
    </row>
    <row r="30" spans="1:7" ht="16" x14ac:dyDescent="0.2">
      <c r="A30" t="s">
        <v>74</v>
      </c>
      <c r="B30" s="15" t="s">
        <v>76</v>
      </c>
      <c r="C30" s="15">
        <v>0</v>
      </c>
      <c r="D30" s="35">
        <v>5292</v>
      </c>
      <c r="E30" s="101" t="s">
        <v>154</v>
      </c>
      <c r="F30" s="59" t="s">
        <v>441</v>
      </c>
      <c r="G30" s="59" t="s">
        <v>441</v>
      </c>
    </row>
    <row r="31" spans="1:7" ht="16.5" customHeight="1" x14ac:dyDescent="0.2">
      <c r="A31" s="2" t="s">
        <v>74</v>
      </c>
      <c r="B31" s="12" t="s">
        <v>76</v>
      </c>
      <c r="C31" s="111">
        <v>16</v>
      </c>
      <c r="D31" s="38">
        <v>5297</v>
      </c>
      <c r="E31" s="103" t="s">
        <v>154</v>
      </c>
      <c r="F31" s="59" t="s">
        <v>442</v>
      </c>
      <c r="G31" s="59" t="s">
        <v>443</v>
      </c>
    </row>
    <row r="32" spans="1:7" ht="16" x14ac:dyDescent="0.2">
      <c r="A32" s="2" t="s">
        <v>77</v>
      </c>
      <c r="B32" s="12" t="s">
        <v>79</v>
      </c>
      <c r="C32" s="15">
        <v>2</v>
      </c>
      <c r="D32" s="32" t="s">
        <v>292</v>
      </c>
      <c r="E32" s="101" t="s">
        <v>154</v>
      </c>
      <c r="F32" s="59" t="s">
        <v>442</v>
      </c>
      <c r="G32" s="59" t="s">
        <v>443</v>
      </c>
    </row>
    <row r="33" spans="1:7" ht="16.5" customHeight="1" x14ac:dyDescent="0.2">
      <c r="A33" s="2" t="s">
        <v>77</v>
      </c>
      <c r="B33" s="12" t="s">
        <v>76</v>
      </c>
      <c r="C33" s="15">
        <v>8</v>
      </c>
      <c r="D33" s="38">
        <v>5298</v>
      </c>
      <c r="E33" s="103" t="s">
        <v>185</v>
      </c>
      <c r="F33" s="59" t="s">
        <v>184</v>
      </c>
      <c r="G33" s="59" t="s">
        <v>184</v>
      </c>
    </row>
    <row r="34" spans="1:7" ht="16.5" customHeight="1" x14ac:dyDescent="0.2">
      <c r="A34" s="2" t="s">
        <v>77</v>
      </c>
      <c r="B34" s="12" t="s">
        <v>76</v>
      </c>
      <c r="C34" s="15">
        <v>6</v>
      </c>
      <c r="D34" s="35">
        <v>5300</v>
      </c>
      <c r="E34" s="101" t="s">
        <v>185</v>
      </c>
      <c r="F34" s="59" t="s">
        <v>184</v>
      </c>
      <c r="G34" s="59" t="s">
        <v>184</v>
      </c>
    </row>
    <row r="35" spans="1:7" ht="16.5" customHeight="1" x14ac:dyDescent="0.2">
      <c r="A35" s="2" t="s">
        <v>77</v>
      </c>
      <c r="B35" s="12" t="s">
        <v>79</v>
      </c>
      <c r="C35" s="12">
        <v>29</v>
      </c>
      <c r="D35" s="39">
        <v>1298</v>
      </c>
      <c r="E35" s="103" t="s">
        <v>185</v>
      </c>
      <c r="F35" s="59" t="s">
        <v>444</v>
      </c>
      <c r="G35" s="59" t="s">
        <v>445</v>
      </c>
    </row>
    <row r="36" spans="1:7" ht="16" x14ac:dyDescent="0.2">
      <c r="A36" s="2" t="s">
        <v>74</v>
      </c>
      <c r="B36" s="12" t="s">
        <v>76</v>
      </c>
      <c r="C36" s="113">
        <f>5/365</f>
        <v>1.3698630136986301E-2</v>
      </c>
      <c r="D36" s="32">
        <v>1369</v>
      </c>
      <c r="E36" s="101" t="s">
        <v>185</v>
      </c>
      <c r="F36" s="59" t="s">
        <v>446</v>
      </c>
      <c r="G36" s="59" t="s">
        <v>448</v>
      </c>
    </row>
    <row r="37" spans="1:7" ht="16" x14ac:dyDescent="0.2">
      <c r="A37" t="s">
        <v>77</v>
      </c>
      <c r="B37" s="15" t="s">
        <v>76</v>
      </c>
      <c r="C37" s="15">
        <v>0</v>
      </c>
      <c r="D37" s="35">
        <v>5293</v>
      </c>
      <c r="E37" s="101" t="s">
        <v>155</v>
      </c>
      <c r="F37" s="59" t="s">
        <v>447</v>
      </c>
      <c r="G37" s="59" t="s">
        <v>158</v>
      </c>
    </row>
    <row r="38" spans="1:7" ht="16" x14ac:dyDescent="0.2">
      <c r="A38" s="2" t="s">
        <v>74</v>
      </c>
      <c r="B38" s="15" t="s">
        <v>76</v>
      </c>
      <c r="C38" s="15">
        <v>14</v>
      </c>
      <c r="D38" s="35">
        <v>1342</v>
      </c>
      <c r="E38" s="101" t="s">
        <v>155</v>
      </c>
      <c r="F38" s="59" t="s">
        <v>377</v>
      </c>
      <c r="G38" s="59" t="s">
        <v>378</v>
      </c>
    </row>
    <row r="39" spans="1:7" ht="16" x14ac:dyDescent="0.2">
      <c r="A39" s="2" t="s">
        <v>77</v>
      </c>
      <c r="B39" s="12" t="s">
        <v>76</v>
      </c>
      <c r="C39" s="111">
        <v>0.5</v>
      </c>
      <c r="D39" s="35">
        <v>5224</v>
      </c>
      <c r="E39" s="101" t="s">
        <v>25</v>
      </c>
      <c r="F39" s="59" t="s">
        <v>108</v>
      </c>
      <c r="G39" s="59" t="s">
        <v>109</v>
      </c>
    </row>
    <row r="40" spans="1:7" ht="16" x14ac:dyDescent="0.2">
      <c r="A40" t="s">
        <v>74</v>
      </c>
      <c r="B40" s="15" t="s">
        <v>76</v>
      </c>
      <c r="C40" s="15">
        <v>7</v>
      </c>
      <c r="D40" s="35">
        <v>5294</v>
      </c>
      <c r="E40" s="58" t="s">
        <v>537</v>
      </c>
      <c r="F40" s="59" t="s">
        <v>162</v>
      </c>
      <c r="G40" s="59" t="s">
        <v>163</v>
      </c>
    </row>
    <row r="41" spans="1:7" ht="16" x14ac:dyDescent="0.2">
      <c r="A41" t="s">
        <v>77</v>
      </c>
      <c r="B41" s="15" t="s">
        <v>76</v>
      </c>
      <c r="C41" s="15">
        <v>0.5</v>
      </c>
      <c r="D41" s="35">
        <v>1267</v>
      </c>
      <c r="E41" s="101" t="s">
        <v>25</v>
      </c>
      <c r="F41" s="59" t="s">
        <v>273</v>
      </c>
      <c r="G41" s="59" t="s">
        <v>277</v>
      </c>
    </row>
    <row r="42" spans="1:7" ht="16" x14ac:dyDescent="0.2">
      <c r="A42" t="s">
        <v>74</v>
      </c>
      <c r="B42" s="15" t="s">
        <v>76</v>
      </c>
      <c r="C42" s="15">
        <v>12</v>
      </c>
      <c r="D42" s="35">
        <v>5372</v>
      </c>
      <c r="E42" s="58" t="s">
        <v>537</v>
      </c>
      <c r="F42" s="59" t="s">
        <v>278</v>
      </c>
      <c r="G42" s="59" t="s">
        <v>279</v>
      </c>
    </row>
    <row r="43" spans="1:7" ht="16" x14ac:dyDescent="0.2">
      <c r="A43" t="s">
        <v>74</v>
      </c>
      <c r="B43" s="15" t="s">
        <v>76</v>
      </c>
      <c r="C43" s="114">
        <f>4/12</f>
        <v>0.33333333333333331</v>
      </c>
      <c r="D43" s="35">
        <v>1391</v>
      </c>
      <c r="E43" s="101" t="s">
        <v>25</v>
      </c>
      <c r="F43" s="59" t="s">
        <v>375</v>
      </c>
      <c r="G43" s="59" t="s">
        <v>376</v>
      </c>
    </row>
    <row r="44" spans="1:7" ht="16" x14ac:dyDescent="0.2">
      <c r="A44" t="s">
        <v>74</v>
      </c>
      <c r="B44" s="15" t="s">
        <v>76</v>
      </c>
      <c r="C44" s="114">
        <f>11/12</f>
        <v>0.91666666666666663</v>
      </c>
      <c r="D44" s="35">
        <v>1231</v>
      </c>
      <c r="E44" s="101" t="s">
        <v>249</v>
      </c>
      <c r="F44" s="59" t="s">
        <v>451</v>
      </c>
      <c r="G44" s="59" t="s">
        <v>250</v>
      </c>
    </row>
    <row r="45" spans="1:7" ht="16" x14ac:dyDescent="0.2">
      <c r="A45" t="s">
        <v>74</v>
      </c>
      <c r="B45" s="15" t="s">
        <v>76</v>
      </c>
      <c r="C45" s="15">
        <v>1</v>
      </c>
      <c r="D45" s="35">
        <v>1251</v>
      </c>
      <c r="E45" s="101" t="s">
        <v>154</v>
      </c>
      <c r="F45" s="59" t="s">
        <v>450</v>
      </c>
      <c r="G45" s="59" t="s">
        <v>449</v>
      </c>
    </row>
    <row r="46" spans="1:7" ht="20" thickBot="1" x14ac:dyDescent="0.25">
      <c r="A46"/>
      <c r="B46" s="15"/>
      <c r="C46" s="111"/>
      <c r="D46" s="37" t="s">
        <v>27</v>
      </c>
      <c r="E46" s="61"/>
      <c r="F46" s="62" t="s">
        <v>428</v>
      </c>
      <c r="G46" s="62" t="s">
        <v>429</v>
      </c>
    </row>
    <row r="47" spans="1:7" ht="16" x14ac:dyDescent="0.2">
      <c r="A47" s="2" t="s">
        <v>74</v>
      </c>
      <c r="B47" s="12" t="s">
        <v>76</v>
      </c>
      <c r="C47" s="111">
        <v>1</v>
      </c>
      <c r="D47" s="34">
        <v>5028</v>
      </c>
      <c r="E47" s="100" t="s">
        <v>28</v>
      </c>
      <c r="F47" s="57" t="s">
        <v>112</v>
      </c>
      <c r="G47" s="57" t="s">
        <v>112</v>
      </c>
    </row>
    <row r="48" spans="1:7" ht="16" x14ac:dyDescent="0.2">
      <c r="A48" s="2" t="s">
        <v>74</v>
      </c>
      <c r="B48" s="12" t="s">
        <v>76</v>
      </c>
      <c r="C48" s="111">
        <v>11.583333333333334</v>
      </c>
      <c r="D48" s="35">
        <v>1103</v>
      </c>
      <c r="E48" s="101" t="s">
        <v>28</v>
      </c>
      <c r="F48" s="59" t="s">
        <v>131</v>
      </c>
      <c r="G48" s="59" t="s">
        <v>132</v>
      </c>
    </row>
    <row r="49" spans="1:7" ht="16" x14ac:dyDescent="0.2">
      <c r="A49" s="2" t="s">
        <v>74</v>
      </c>
      <c r="B49" s="12" t="s">
        <v>76</v>
      </c>
      <c r="C49" s="111">
        <v>17.899999999999999</v>
      </c>
      <c r="D49" s="35">
        <v>1108</v>
      </c>
      <c r="E49" s="101" t="s">
        <v>28</v>
      </c>
      <c r="F49" s="59" t="s">
        <v>170</v>
      </c>
      <c r="G49" s="59" t="s">
        <v>169</v>
      </c>
    </row>
    <row r="50" spans="1:7" ht="16" x14ac:dyDescent="0.2">
      <c r="A50" s="2" t="s">
        <v>77</v>
      </c>
      <c r="B50" s="12" t="s">
        <v>76</v>
      </c>
      <c r="C50" s="12">
        <v>2</v>
      </c>
      <c r="D50" s="35">
        <v>1107</v>
      </c>
      <c r="E50" s="101" t="s">
        <v>538</v>
      </c>
      <c r="F50" s="59" t="s">
        <v>452</v>
      </c>
      <c r="G50" s="59" t="s">
        <v>5</v>
      </c>
    </row>
    <row r="51" spans="1:7" ht="16" x14ac:dyDescent="0.2">
      <c r="A51" s="2" t="s">
        <v>77</v>
      </c>
      <c r="B51" s="12" t="s">
        <v>76</v>
      </c>
      <c r="C51" s="15">
        <v>3</v>
      </c>
      <c r="D51" s="35">
        <v>1319</v>
      </c>
      <c r="E51" s="101" t="s">
        <v>28</v>
      </c>
      <c r="F51" s="59" t="s">
        <v>333</v>
      </c>
      <c r="G51" s="59" t="s">
        <v>321</v>
      </c>
    </row>
    <row r="52" spans="1:7" ht="17" thickBot="1" x14ac:dyDescent="0.25">
      <c r="A52" s="2" t="s">
        <v>74</v>
      </c>
      <c r="B52" s="12" t="s">
        <v>79</v>
      </c>
      <c r="C52" s="15">
        <v>46</v>
      </c>
      <c r="D52" s="40">
        <v>1114</v>
      </c>
      <c r="E52" s="102" t="s">
        <v>197</v>
      </c>
      <c r="F52" s="60" t="s">
        <v>207</v>
      </c>
      <c r="G52" s="60" t="s">
        <v>208</v>
      </c>
    </row>
    <row r="53" spans="1:7" ht="19" x14ac:dyDescent="0.2">
      <c r="A53"/>
      <c r="B53" s="15"/>
      <c r="C53" s="111"/>
      <c r="D53" s="41" t="s">
        <v>31</v>
      </c>
      <c r="E53" s="63"/>
      <c r="F53" s="62" t="s">
        <v>428</v>
      </c>
      <c r="G53" s="62" t="s">
        <v>429</v>
      </c>
    </row>
    <row r="54" spans="1:7" ht="16" x14ac:dyDescent="0.2">
      <c r="A54" s="2" t="s">
        <v>77</v>
      </c>
      <c r="B54" s="12" t="s">
        <v>76</v>
      </c>
      <c r="C54" s="111">
        <v>3</v>
      </c>
      <c r="D54" s="35" t="s">
        <v>99</v>
      </c>
      <c r="E54" s="104" t="s">
        <v>32</v>
      </c>
      <c r="F54" s="59" t="s">
        <v>71</v>
      </c>
      <c r="G54" s="59" t="s">
        <v>33</v>
      </c>
    </row>
    <row r="55" spans="1:7" ht="16" x14ac:dyDescent="0.2">
      <c r="A55" s="2" t="s">
        <v>77</v>
      </c>
      <c r="B55" s="12" t="s">
        <v>76</v>
      </c>
      <c r="C55" s="12">
        <v>1</v>
      </c>
      <c r="D55" s="32">
        <v>5341</v>
      </c>
      <c r="E55" s="101" t="s">
        <v>217</v>
      </c>
      <c r="F55" s="59" t="s">
        <v>220</v>
      </c>
      <c r="G55" s="59" t="s">
        <v>220</v>
      </c>
    </row>
    <row r="56" spans="1:7" ht="16" x14ac:dyDescent="0.2">
      <c r="A56" s="2" t="s">
        <v>77</v>
      </c>
      <c r="B56" s="12" t="s">
        <v>76</v>
      </c>
      <c r="C56" s="12">
        <v>5</v>
      </c>
      <c r="D56" s="32">
        <v>1230</v>
      </c>
      <c r="E56" s="101" t="s">
        <v>289</v>
      </c>
      <c r="F56" s="59" t="s">
        <v>290</v>
      </c>
      <c r="G56" s="59" t="s">
        <v>290</v>
      </c>
    </row>
    <row r="57" spans="1:7" ht="16" x14ac:dyDescent="0.2">
      <c r="A57" s="2" t="s">
        <v>74</v>
      </c>
      <c r="B57" s="12" t="s">
        <v>76</v>
      </c>
      <c r="C57" s="12">
        <v>2.1</v>
      </c>
      <c r="D57" s="32">
        <v>1336</v>
      </c>
      <c r="E57" s="101" t="s">
        <v>338</v>
      </c>
      <c r="F57" s="59" t="s">
        <v>453</v>
      </c>
      <c r="G57" s="59" t="s">
        <v>453</v>
      </c>
    </row>
    <row r="58" spans="1:7" ht="19" x14ac:dyDescent="0.2">
      <c r="A58"/>
      <c r="B58" s="15"/>
      <c r="C58" s="111"/>
      <c r="D58" s="42" t="s">
        <v>34</v>
      </c>
      <c r="E58" s="64"/>
      <c r="F58" s="62" t="s">
        <v>428</v>
      </c>
      <c r="G58" s="62" t="s">
        <v>429</v>
      </c>
    </row>
    <row r="59" spans="1:7" ht="16" x14ac:dyDescent="0.2">
      <c r="A59" s="2" t="s">
        <v>74</v>
      </c>
      <c r="B59" s="12" t="s">
        <v>76</v>
      </c>
      <c r="C59" s="121">
        <v>4</v>
      </c>
      <c r="D59" s="35">
        <v>5029</v>
      </c>
      <c r="E59" s="101" t="s">
        <v>35</v>
      </c>
      <c r="F59" s="59" t="s">
        <v>36</v>
      </c>
      <c r="G59" s="59" t="s">
        <v>36</v>
      </c>
    </row>
    <row r="60" spans="1:7" ht="16" x14ac:dyDescent="0.2">
      <c r="A60" s="2" t="s">
        <v>77</v>
      </c>
      <c r="B60" s="12" t="s">
        <v>76</v>
      </c>
      <c r="C60" s="111">
        <v>2</v>
      </c>
      <c r="D60" s="35">
        <v>5201</v>
      </c>
      <c r="E60" s="101" t="s">
        <v>35</v>
      </c>
      <c r="F60" s="59" t="s">
        <v>70</v>
      </c>
      <c r="G60" s="59" t="s">
        <v>54</v>
      </c>
    </row>
    <row r="61" spans="1:7" ht="16" x14ac:dyDescent="0.2">
      <c r="A61" s="2" t="s">
        <v>74</v>
      </c>
      <c r="B61" s="12" t="s">
        <v>76</v>
      </c>
      <c r="C61" s="112" t="s">
        <v>125</v>
      </c>
      <c r="D61" s="35">
        <v>5232</v>
      </c>
      <c r="E61" s="101" t="s">
        <v>35</v>
      </c>
      <c r="F61" s="59" t="s">
        <v>83</v>
      </c>
      <c r="G61" s="59" t="s">
        <v>83</v>
      </c>
    </row>
    <row r="62" spans="1:7" ht="16" x14ac:dyDescent="0.2">
      <c r="A62" s="2" t="s">
        <v>77</v>
      </c>
      <c r="B62" s="12" t="s">
        <v>76</v>
      </c>
      <c r="C62" s="111">
        <v>0.25</v>
      </c>
      <c r="D62" s="35">
        <v>5233</v>
      </c>
      <c r="E62" s="101" t="s">
        <v>35</v>
      </c>
      <c r="F62" s="59" t="s">
        <v>454</v>
      </c>
      <c r="G62" s="59" t="s">
        <v>37</v>
      </c>
    </row>
    <row r="63" spans="1:7" ht="16" x14ac:dyDescent="0.2">
      <c r="A63" s="2" t="s">
        <v>74</v>
      </c>
      <c r="B63" s="12" t="s">
        <v>76</v>
      </c>
      <c r="C63" s="111">
        <v>5</v>
      </c>
      <c r="D63" s="35">
        <v>5241</v>
      </c>
      <c r="E63" s="101" t="s">
        <v>35</v>
      </c>
      <c r="F63" s="59" t="s">
        <v>36</v>
      </c>
      <c r="G63" s="59" t="s">
        <v>36</v>
      </c>
    </row>
    <row r="64" spans="1:7" ht="16" x14ac:dyDescent="0.2">
      <c r="A64" s="2" t="s">
        <v>74</v>
      </c>
      <c r="B64" s="12" t="s">
        <v>76</v>
      </c>
      <c r="C64" s="111">
        <v>2</v>
      </c>
      <c r="D64" s="35">
        <v>5242</v>
      </c>
      <c r="E64" s="101" t="s">
        <v>35</v>
      </c>
      <c r="F64" s="59" t="s">
        <v>36</v>
      </c>
      <c r="G64" s="59" t="s">
        <v>36</v>
      </c>
    </row>
    <row r="65" spans="1:7" ht="16" x14ac:dyDescent="0.2">
      <c r="A65" s="2" t="s">
        <v>77</v>
      </c>
      <c r="B65" s="12" t="s">
        <v>76</v>
      </c>
      <c r="C65" s="111">
        <v>3</v>
      </c>
      <c r="D65" s="35">
        <v>5243</v>
      </c>
      <c r="E65" s="101" t="s">
        <v>35</v>
      </c>
      <c r="F65" s="59" t="s">
        <v>119</v>
      </c>
      <c r="G65" s="59" t="s">
        <v>55</v>
      </c>
    </row>
    <row r="66" spans="1:7" ht="16" x14ac:dyDescent="0.2">
      <c r="A66" s="2" t="s">
        <v>77</v>
      </c>
      <c r="B66" s="12" t="s">
        <v>76</v>
      </c>
      <c r="C66" s="111">
        <v>0.41666666666666669</v>
      </c>
      <c r="D66" s="35">
        <v>5264</v>
      </c>
      <c r="E66" s="101" t="s">
        <v>96</v>
      </c>
      <c r="F66" s="59" t="s">
        <v>455</v>
      </c>
      <c r="G66" s="59" t="s">
        <v>455</v>
      </c>
    </row>
    <row r="67" spans="1:7" ht="16" x14ac:dyDescent="0.2">
      <c r="A67" s="2" t="s">
        <v>77</v>
      </c>
      <c r="B67" s="12" t="s">
        <v>76</v>
      </c>
      <c r="C67" s="111">
        <v>15.5</v>
      </c>
      <c r="D67" s="35">
        <v>1213</v>
      </c>
      <c r="E67" s="101" t="s">
        <v>96</v>
      </c>
      <c r="F67" s="59" t="s">
        <v>456</v>
      </c>
      <c r="G67" s="59" t="s">
        <v>264</v>
      </c>
    </row>
    <row r="68" spans="1:7" ht="16" x14ac:dyDescent="0.2">
      <c r="A68" s="2" t="s">
        <v>74</v>
      </c>
      <c r="B68" s="12" t="s">
        <v>76</v>
      </c>
      <c r="C68" s="113">
        <v>4</v>
      </c>
      <c r="D68" s="32">
        <v>1331</v>
      </c>
      <c r="E68" s="101" t="s">
        <v>322</v>
      </c>
      <c r="F68" s="59" t="s">
        <v>323</v>
      </c>
      <c r="G68" s="59" t="s">
        <v>457</v>
      </c>
    </row>
    <row r="69" spans="1:7" ht="16" x14ac:dyDescent="0.2">
      <c r="A69" s="2" t="s">
        <v>74</v>
      </c>
      <c r="B69" s="12" t="s">
        <v>76</v>
      </c>
      <c r="C69" s="12">
        <v>4</v>
      </c>
      <c r="D69" s="35">
        <v>1076</v>
      </c>
      <c r="E69" s="101" t="s">
        <v>379</v>
      </c>
      <c r="F69" s="59" t="s">
        <v>293</v>
      </c>
      <c r="G69" s="59" t="s">
        <v>293</v>
      </c>
    </row>
    <row r="70" spans="1:7" ht="17" thickBot="1" x14ac:dyDescent="0.25">
      <c r="A70" s="2" t="s">
        <v>74</v>
      </c>
      <c r="B70" s="12" t="s">
        <v>76</v>
      </c>
      <c r="C70" s="12">
        <v>9</v>
      </c>
      <c r="D70" s="40">
        <v>1077</v>
      </c>
      <c r="E70" s="102" t="s">
        <v>379</v>
      </c>
      <c r="F70" s="60" t="s">
        <v>293</v>
      </c>
      <c r="G70" s="60" t="s">
        <v>293</v>
      </c>
    </row>
    <row r="71" spans="1:7" ht="19" x14ac:dyDescent="0.2">
      <c r="A71"/>
      <c r="B71" s="15"/>
      <c r="C71" s="111"/>
      <c r="D71" s="37" t="s">
        <v>38</v>
      </c>
      <c r="E71" s="61"/>
      <c r="F71" s="62" t="s">
        <v>430</v>
      </c>
      <c r="G71" s="62" t="s">
        <v>431</v>
      </c>
    </row>
    <row r="72" spans="1:7" ht="16" x14ac:dyDescent="0.2">
      <c r="A72" s="2" t="s">
        <v>74</v>
      </c>
      <c r="B72" s="12" t="s">
        <v>76</v>
      </c>
      <c r="C72" s="12">
        <v>13</v>
      </c>
      <c r="D72" s="35">
        <v>1087</v>
      </c>
      <c r="E72" s="101" t="s">
        <v>92</v>
      </c>
      <c r="F72" s="59" t="s">
        <v>390</v>
      </c>
      <c r="G72" s="59" t="s">
        <v>419</v>
      </c>
    </row>
    <row r="73" spans="1:7" ht="16" x14ac:dyDescent="0.2">
      <c r="A73" s="2" t="s">
        <v>74</v>
      </c>
      <c r="B73" s="12" t="s">
        <v>76</v>
      </c>
      <c r="C73" s="111">
        <v>0.5</v>
      </c>
      <c r="D73" s="35">
        <v>5258</v>
      </c>
      <c r="E73" s="101" t="s">
        <v>92</v>
      </c>
      <c r="F73" s="59" t="s">
        <v>391</v>
      </c>
      <c r="G73" s="59" t="s">
        <v>418</v>
      </c>
    </row>
    <row r="74" spans="1:7" ht="16" x14ac:dyDescent="0.2">
      <c r="A74" s="2" t="s">
        <v>77</v>
      </c>
      <c r="B74" s="12" t="s">
        <v>76</v>
      </c>
      <c r="C74" s="111">
        <v>1.1666666666666667</v>
      </c>
      <c r="D74" s="35">
        <v>1099</v>
      </c>
      <c r="E74" s="101" t="s">
        <v>92</v>
      </c>
      <c r="F74" s="59" t="s">
        <v>392</v>
      </c>
      <c r="G74" s="59" t="s">
        <v>415</v>
      </c>
    </row>
    <row r="75" spans="1:7" ht="16" x14ac:dyDescent="0.2">
      <c r="A75" s="2" t="s">
        <v>77</v>
      </c>
      <c r="B75" s="12" t="s">
        <v>79</v>
      </c>
      <c r="C75" s="12">
        <v>23</v>
      </c>
      <c r="D75" s="32">
        <v>5357</v>
      </c>
      <c r="E75" s="101" t="s">
        <v>92</v>
      </c>
      <c r="F75" s="59" t="s">
        <v>392</v>
      </c>
      <c r="G75" s="59" t="s">
        <v>417</v>
      </c>
    </row>
    <row r="76" spans="1:7" ht="16" x14ac:dyDescent="0.2">
      <c r="A76" s="2" t="s">
        <v>77</v>
      </c>
      <c r="B76" s="12" t="s">
        <v>76</v>
      </c>
      <c r="C76" s="111">
        <v>1.2</v>
      </c>
      <c r="D76" s="35">
        <v>7004</v>
      </c>
      <c r="E76" s="101" t="s">
        <v>92</v>
      </c>
      <c r="F76" s="59" t="s">
        <v>392</v>
      </c>
      <c r="G76" s="59" t="s">
        <v>420</v>
      </c>
    </row>
    <row r="77" spans="1:7" ht="16" x14ac:dyDescent="0.2">
      <c r="A77" s="2" t="s">
        <v>77</v>
      </c>
      <c r="B77" s="12" t="s">
        <v>76</v>
      </c>
      <c r="C77" s="111">
        <v>1.4166666666666667</v>
      </c>
      <c r="D77" s="35">
        <v>1019</v>
      </c>
      <c r="E77" s="101" t="s">
        <v>92</v>
      </c>
      <c r="F77" s="59" t="s">
        <v>393</v>
      </c>
      <c r="G77" s="59" t="s">
        <v>416</v>
      </c>
    </row>
    <row r="78" spans="1:7" ht="16" x14ac:dyDescent="0.2">
      <c r="A78" t="s">
        <v>74</v>
      </c>
      <c r="B78" s="15" t="s">
        <v>79</v>
      </c>
      <c r="C78" s="15">
        <v>21</v>
      </c>
      <c r="D78" s="32">
        <v>5344</v>
      </c>
      <c r="E78" s="101" t="s">
        <v>92</v>
      </c>
      <c r="F78" s="59" t="s">
        <v>394</v>
      </c>
      <c r="G78" s="59" t="s">
        <v>421</v>
      </c>
    </row>
    <row r="79" spans="1:7" ht="16" x14ac:dyDescent="0.2">
      <c r="A79" s="2" t="s">
        <v>77</v>
      </c>
      <c r="B79" s="12" t="s">
        <v>76</v>
      </c>
      <c r="C79" s="111">
        <v>8</v>
      </c>
      <c r="D79" s="35">
        <v>1062</v>
      </c>
      <c r="E79" s="101" t="s">
        <v>92</v>
      </c>
      <c r="F79" s="59" t="s">
        <v>395</v>
      </c>
      <c r="G79" s="59" t="s">
        <v>422</v>
      </c>
    </row>
    <row r="80" spans="1:7" ht="16" x14ac:dyDescent="0.2">
      <c r="A80" s="2" t="s">
        <v>74</v>
      </c>
      <c r="B80" s="12" t="s">
        <v>76</v>
      </c>
      <c r="C80" s="111">
        <v>1.4166666666666667</v>
      </c>
      <c r="D80" s="35">
        <v>5268</v>
      </c>
      <c r="E80" s="101" t="s">
        <v>92</v>
      </c>
      <c r="F80" s="59" t="s">
        <v>396</v>
      </c>
      <c r="G80" s="59" t="s">
        <v>423</v>
      </c>
    </row>
    <row r="81" spans="1:7" ht="16" x14ac:dyDescent="0.2">
      <c r="A81" s="2" t="s">
        <v>77</v>
      </c>
      <c r="B81" s="12" t="s">
        <v>76</v>
      </c>
      <c r="C81" s="12">
        <v>5</v>
      </c>
      <c r="D81" s="35">
        <v>1380</v>
      </c>
      <c r="E81" s="101" t="s">
        <v>92</v>
      </c>
      <c r="F81" s="59" t="s">
        <v>372</v>
      </c>
      <c r="G81" s="59" t="s">
        <v>424</v>
      </c>
    </row>
    <row r="82" spans="1:7" ht="16" x14ac:dyDescent="0.2">
      <c r="A82" s="2" t="s">
        <v>74</v>
      </c>
      <c r="B82" s="12" t="s">
        <v>76</v>
      </c>
      <c r="C82" s="111">
        <v>1.0958904109589041E-2</v>
      </c>
      <c r="D82" s="35">
        <v>1018</v>
      </c>
      <c r="E82" s="101" t="s">
        <v>179</v>
      </c>
      <c r="F82" s="59" t="s">
        <v>178</v>
      </c>
      <c r="G82" s="59" t="s">
        <v>178</v>
      </c>
    </row>
    <row r="83" spans="1:7" ht="16" x14ac:dyDescent="0.2">
      <c r="A83" s="2" t="s">
        <v>74</v>
      </c>
      <c r="B83" s="12" t="s">
        <v>76</v>
      </c>
      <c r="C83" s="12">
        <v>1</v>
      </c>
      <c r="D83" s="35">
        <v>1100</v>
      </c>
      <c r="E83" s="101" t="s">
        <v>124</v>
      </c>
      <c r="F83" s="59" t="s">
        <v>123</v>
      </c>
      <c r="G83" s="59" t="s">
        <v>123</v>
      </c>
    </row>
    <row r="84" spans="1:7" ht="16" x14ac:dyDescent="0.2">
      <c r="A84" s="2" t="s">
        <v>77</v>
      </c>
      <c r="B84" s="12" t="s">
        <v>76</v>
      </c>
      <c r="C84" s="111">
        <v>16</v>
      </c>
      <c r="D84" s="35">
        <v>1123</v>
      </c>
      <c r="E84" s="101" t="s">
        <v>539</v>
      </c>
      <c r="F84" s="59" t="s">
        <v>458</v>
      </c>
      <c r="G84" s="59" t="s">
        <v>5</v>
      </c>
    </row>
    <row r="85" spans="1:7" ht="16" x14ac:dyDescent="0.2">
      <c r="A85" s="2" t="s">
        <v>77</v>
      </c>
      <c r="B85" s="12" t="s">
        <v>76</v>
      </c>
      <c r="C85" s="12">
        <v>10.25</v>
      </c>
      <c r="D85" s="35">
        <v>1179</v>
      </c>
      <c r="E85" s="101" t="s">
        <v>539</v>
      </c>
      <c r="F85" s="59" t="s">
        <v>459</v>
      </c>
      <c r="G85" s="59" t="s">
        <v>5</v>
      </c>
    </row>
    <row r="86" spans="1:7" ht="16" x14ac:dyDescent="0.2">
      <c r="A86" s="2" t="s">
        <v>74</v>
      </c>
      <c r="B86" s="12" t="s">
        <v>76</v>
      </c>
      <c r="C86" s="12">
        <v>13.75</v>
      </c>
      <c r="D86" s="35">
        <v>1345</v>
      </c>
      <c r="E86" s="101" t="s">
        <v>539</v>
      </c>
      <c r="F86" s="59" t="s">
        <v>343</v>
      </c>
      <c r="G86" s="59" t="s">
        <v>5</v>
      </c>
    </row>
    <row r="87" spans="1:7" ht="16" x14ac:dyDescent="0.2">
      <c r="A87" s="2" t="s">
        <v>77</v>
      </c>
      <c r="B87" s="12" t="s">
        <v>79</v>
      </c>
      <c r="C87" s="111">
        <v>21</v>
      </c>
      <c r="D87" s="43">
        <v>5059</v>
      </c>
      <c r="E87" s="105" t="s">
        <v>39</v>
      </c>
      <c r="F87" s="65" t="s">
        <v>40</v>
      </c>
      <c r="G87" s="65" t="s">
        <v>56</v>
      </c>
    </row>
    <row r="88" spans="1:7" ht="20" thickBot="1" x14ac:dyDescent="0.25">
      <c r="A88"/>
      <c r="B88" s="15"/>
      <c r="C88" s="111"/>
      <c r="D88" s="11" t="s">
        <v>1</v>
      </c>
      <c r="E88" s="61"/>
      <c r="F88" s="62" t="s">
        <v>432</v>
      </c>
      <c r="G88" s="62" t="s">
        <v>2</v>
      </c>
    </row>
    <row r="89" spans="1:7" ht="17" thickBot="1" x14ac:dyDescent="0.25">
      <c r="A89" s="2" t="s">
        <v>74</v>
      </c>
      <c r="B89" s="12" t="s">
        <v>79</v>
      </c>
      <c r="C89" s="111">
        <v>60</v>
      </c>
      <c r="D89" s="29">
        <v>5227</v>
      </c>
      <c r="E89" s="106" t="s">
        <v>3</v>
      </c>
      <c r="F89" s="66" t="s">
        <v>4</v>
      </c>
      <c r="G89" s="67" t="s">
        <v>383</v>
      </c>
    </row>
    <row r="90" spans="1:7" ht="17" thickBot="1" x14ac:dyDescent="0.25">
      <c r="A90" s="2" t="s">
        <v>77</v>
      </c>
      <c r="B90" s="12" t="s">
        <v>79</v>
      </c>
      <c r="C90" s="111">
        <v>22</v>
      </c>
      <c r="D90" s="29">
        <v>5228</v>
      </c>
      <c r="E90" s="106" t="s">
        <v>3</v>
      </c>
      <c r="F90" s="66" t="s">
        <v>4</v>
      </c>
      <c r="G90" s="67" t="s">
        <v>386</v>
      </c>
    </row>
    <row r="91" spans="1:7" ht="17" thickBot="1" x14ac:dyDescent="0.25">
      <c r="A91" s="2" t="s">
        <v>74</v>
      </c>
      <c r="B91" s="12" t="s">
        <v>79</v>
      </c>
      <c r="C91" s="111">
        <v>50</v>
      </c>
      <c r="D91" s="29">
        <v>5229</v>
      </c>
      <c r="E91" s="106" t="s">
        <v>3</v>
      </c>
      <c r="F91" s="66" t="s">
        <v>4</v>
      </c>
      <c r="G91" s="67" t="s">
        <v>385</v>
      </c>
    </row>
    <row r="92" spans="1:7" ht="17" thickBot="1" x14ac:dyDescent="0.25">
      <c r="A92" s="2" t="s">
        <v>77</v>
      </c>
      <c r="B92" s="12" t="s">
        <v>79</v>
      </c>
      <c r="C92" s="111">
        <v>20</v>
      </c>
      <c r="D92" s="29">
        <v>5230</v>
      </c>
      <c r="E92" s="106" t="s">
        <v>3</v>
      </c>
      <c r="F92" s="66" t="s">
        <v>4</v>
      </c>
      <c r="G92" s="67" t="s">
        <v>384</v>
      </c>
    </row>
    <row r="93" spans="1:7" ht="17" thickBot="1" x14ac:dyDescent="0.25">
      <c r="A93" s="2" t="s">
        <v>74</v>
      </c>
      <c r="B93" s="12" t="s">
        <v>76</v>
      </c>
      <c r="C93" s="111">
        <v>8</v>
      </c>
      <c r="D93" s="29">
        <v>5234</v>
      </c>
      <c r="E93" s="106" t="s">
        <v>3</v>
      </c>
      <c r="F93" s="66" t="s">
        <v>4</v>
      </c>
      <c r="G93" s="67" t="s">
        <v>388</v>
      </c>
    </row>
    <row r="94" spans="1:7" ht="17" thickBot="1" x14ac:dyDescent="0.25">
      <c r="A94" s="2" t="s">
        <v>74</v>
      </c>
      <c r="B94" s="12" t="s">
        <v>76</v>
      </c>
      <c r="C94" s="111">
        <v>12.75</v>
      </c>
      <c r="D94" s="29">
        <v>5249</v>
      </c>
      <c r="E94" s="106" t="s">
        <v>3</v>
      </c>
      <c r="F94" s="66" t="s">
        <v>4</v>
      </c>
      <c r="G94" s="67" t="s">
        <v>387</v>
      </c>
    </row>
    <row r="95" spans="1:7" ht="17" thickBot="1" x14ac:dyDescent="0.25">
      <c r="A95" s="2" t="s">
        <v>77</v>
      </c>
      <c r="B95" s="12" t="s">
        <v>79</v>
      </c>
      <c r="C95" s="12">
        <v>61</v>
      </c>
      <c r="D95" s="18">
        <v>5358</v>
      </c>
      <c r="E95" s="106" t="s">
        <v>3</v>
      </c>
      <c r="F95" s="66" t="s">
        <v>235</v>
      </c>
      <c r="G95" s="66" t="s">
        <v>403</v>
      </c>
    </row>
    <row r="96" spans="1:7" ht="17" thickBot="1" x14ac:dyDescent="0.25">
      <c r="A96" s="2" t="s">
        <v>77</v>
      </c>
      <c r="B96" s="12" t="s">
        <v>79</v>
      </c>
      <c r="C96" s="111">
        <v>50</v>
      </c>
      <c r="D96" s="29">
        <v>5231</v>
      </c>
      <c r="E96" s="106" t="s">
        <v>6</v>
      </c>
      <c r="F96" s="66" t="s">
        <v>7</v>
      </c>
      <c r="G96" s="67" t="s">
        <v>404</v>
      </c>
    </row>
    <row r="97" spans="1:7" ht="17" thickBot="1" x14ac:dyDescent="0.25">
      <c r="A97" s="2" t="s">
        <v>77</v>
      </c>
      <c r="B97" s="12" t="s">
        <v>76</v>
      </c>
      <c r="C97" s="111">
        <v>2</v>
      </c>
      <c r="D97" s="29">
        <v>5061</v>
      </c>
      <c r="E97" s="106" t="s">
        <v>6</v>
      </c>
      <c r="F97" s="66" t="s">
        <v>7</v>
      </c>
      <c r="G97" s="67" t="s">
        <v>389</v>
      </c>
    </row>
    <row r="98" spans="1:7" ht="17" thickBot="1" x14ac:dyDescent="0.25">
      <c r="A98" s="2" t="s">
        <v>77</v>
      </c>
      <c r="B98" s="12" t="s">
        <v>76</v>
      </c>
      <c r="C98" s="111">
        <v>1.3333333333333333</v>
      </c>
      <c r="D98" s="29">
        <v>1020</v>
      </c>
      <c r="E98" s="106" t="s">
        <v>6</v>
      </c>
      <c r="F98" s="66" t="s">
        <v>7</v>
      </c>
      <c r="G98" s="67" t="s">
        <v>400</v>
      </c>
    </row>
    <row r="99" spans="1:7" ht="17" thickBot="1" x14ac:dyDescent="0.25">
      <c r="A99" s="2" t="s">
        <v>77</v>
      </c>
      <c r="B99" s="12" t="s">
        <v>79</v>
      </c>
      <c r="C99" s="111">
        <v>65</v>
      </c>
      <c r="D99" s="29">
        <v>5362</v>
      </c>
      <c r="E99" s="106" t="s">
        <v>6</v>
      </c>
      <c r="F99" s="66" t="s">
        <v>7</v>
      </c>
      <c r="G99" s="67" t="s">
        <v>402</v>
      </c>
    </row>
    <row r="100" spans="1:7" ht="17" thickBot="1" x14ac:dyDescent="0.25">
      <c r="A100" s="2" t="s">
        <v>77</v>
      </c>
      <c r="B100" s="12" t="s">
        <v>76</v>
      </c>
      <c r="C100" s="111">
        <v>10</v>
      </c>
      <c r="D100" s="29">
        <v>5062</v>
      </c>
      <c r="E100" s="31" t="s">
        <v>540</v>
      </c>
      <c r="F100" s="66" t="s">
        <v>8</v>
      </c>
      <c r="G100" s="67" t="s">
        <v>401</v>
      </c>
    </row>
    <row r="101" spans="1:7" ht="17" thickBot="1" x14ac:dyDescent="0.25">
      <c r="A101" s="2" t="s">
        <v>74</v>
      </c>
      <c r="B101" s="12" t="s">
        <v>76</v>
      </c>
      <c r="C101" s="12">
        <v>13</v>
      </c>
      <c r="D101" s="29">
        <v>5245</v>
      </c>
      <c r="E101" s="31" t="s">
        <v>541</v>
      </c>
      <c r="F101" s="66" t="s">
        <v>48</v>
      </c>
      <c r="G101" s="66" t="s">
        <v>405</v>
      </c>
    </row>
    <row r="102" spans="1:7" ht="17" thickBot="1" x14ac:dyDescent="0.25">
      <c r="A102" s="2" t="s">
        <v>74</v>
      </c>
      <c r="B102" s="12" t="s">
        <v>76</v>
      </c>
      <c r="C102" s="12">
        <v>17</v>
      </c>
      <c r="D102" s="29">
        <v>5256</v>
      </c>
      <c r="E102" s="31" t="s">
        <v>542</v>
      </c>
      <c r="F102" s="66" t="s">
        <v>95</v>
      </c>
      <c r="G102" s="66" t="s">
        <v>397</v>
      </c>
    </row>
    <row r="103" spans="1:7" ht="17" thickBot="1" x14ac:dyDescent="0.25">
      <c r="A103" s="2" t="s">
        <v>74</v>
      </c>
      <c r="B103" s="12" t="s">
        <v>79</v>
      </c>
      <c r="C103" s="12">
        <v>18</v>
      </c>
      <c r="D103" s="29">
        <v>1063</v>
      </c>
      <c r="E103" s="31" t="s">
        <v>543</v>
      </c>
      <c r="F103" s="66" t="s">
        <v>101</v>
      </c>
      <c r="G103" s="66" t="s">
        <v>398</v>
      </c>
    </row>
    <row r="104" spans="1:7" ht="17" thickBot="1" x14ac:dyDescent="0.25">
      <c r="A104" t="s">
        <v>77</v>
      </c>
      <c r="B104" s="15" t="s">
        <v>76</v>
      </c>
      <c r="C104" s="111">
        <v>6</v>
      </c>
      <c r="D104" s="29">
        <v>1199</v>
      </c>
      <c r="E104" s="31" t="s">
        <v>543</v>
      </c>
      <c r="F104" s="66" t="s">
        <v>276</v>
      </c>
      <c r="G104" s="66" t="s">
        <v>406</v>
      </c>
    </row>
    <row r="105" spans="1:7" ht="17" thickBot="1" x14ac:dyDescent="0.25">
      <c r="A105" s="2" t="s">
        <v>77</v>
      </c>
      <c r="B105" s="12" t="s">
        <v>76</v>
      </c>
      <c r="C105" s="111">
        <v>2.3333333333333335</v>
      </c>
      <c r="D105" s="29">
        <v>1045</v>
      </c>
      <c r="E105" s="31" t="s">
        <v>104</v>
      </c>
      <c r="F105" s="66" t="s">
        <v>130</v>
      </c>
      <c r="G105" s="67" t="s">
        <v>5</v>
      </c>
    </row>
    <row r="106" spans="1:7" ht="17" thickBot="1" x14ac:dyDescent="0.25">
      <c r="A106" s="2" t="s">
        <v>77</v>
      </c>
      <c r="B106" s="12" t="s">
        <v>76</v>
      </c>
      <c r="C106" s="111">
        <v>7.083333333333333</v>
      </c>
      <c r="D106" s="29">
        <v>5279</v>
      </c>
      <c r="E106" s="31" t="s">
        <v>104</v>
      </c>
      <c r="F106" s="66" t="s">
        <v>534</v>
      </c>
      <c r="G106" s="67" t="s">
        <v>5</v>
      </c>
    </row>
    <row r="107" spans="1:7" ht="17" thickBot="1" x14ac:dyDescent="0.25">
      <c r="A107" t="s">
        <v>74</v>
      </c>
      <c r="B107" s="15" t="s">
        <v>79</v>
      </c>
      <c r="C107" s="15">
        <v>55</v>
      </c>
      <c r="D107" s="29">
        <v>5288</v>
      </c>
      <c r="E107" s="31" t="s">
        <v>104</v>
      </c>
      <c r="F107" s="68" t="s">
        <v>156</v>
      </c>
      <c r="G107" s="67" t="s">
        <v>5</v>
      </c>
    </row>
    <row r="108" spans="1:7" ht="16" x14ac:dyDescent="0.2">
      <c r="A108" t="s">
        <v>74</v>
      </c>
      <c r="B108" s="15" t="s">
        <v>79</v>
      </c>
      <c r="C108" s="15">
        <v>50</v>
      </c>
      <c r="D108" s="29">
        <v>5289</v>
      </c>
      <c r="E108" s="31" t="s">
        <v>104</v>
      </c>
      <c r="F108" s="66" t="s">
        <v>157</v>
      </c>
      <c r="G108" s="67" t="s">
        <v>5</v>
      </c>
    </row>
    <row r="109" spans="1:7" ht="19" x14ac:dyDescent="0.2">
      <c r="A109"/>
      <c r="B109" s="15"/>
      <c r="C109" s="111"/>
      <c r="D109" s="44" t="s">
        <v>9</v>
      </c>
      <c r="E109" s="63"/>
      <c r="F109" s="69"/>
      <c r="G109" s="69"/>
    </row>
    <row r="110" spans="1:7" ht="20" thickBot="1" x14ac:dyDescent="0.25">
      <c r="A110"/>
      <c r="B110" s="15"/>
      <c r="C110" s="111"/>
      <c r="D110" s="7" t="s">
        <v>88</v>
      </c>
      <c r="E110" s="70"/>
      <c r="F110" s="71" t="s">
        <v>430</v>
      </c>
      <c r="G110" s="71" t="s">
        <v>429</v>
      </c>
    </row>
    <row r="111" spans="1:7" ht="17" thickBot="1" x14ac:dyDescent="0.25">
      <c r="A111" s="2" t="s">
        <v>77</v>
      </c>
      <c r="B111" s="12" t="s">
        <v>76</v>
      </c>
      <c r="C111" s="111">
        <v>3</v>
      </c>
      <c r="D111" s="29">
        <v>1015</v>
      </c>
      <c r="E111" s="106" t="s">
        <v>10</v>
      </c>
      <c r="F111" s="66" t="s">
        <v>115</v>
      </c>
      <c r="G111" s="67" t="s">
        <v>116</v>
      </c>
    </row>
    <row r="112" spans="1:7" ht="17" thickBot="1" x14ac:dyDescent="0.25">
      <c r="A112" s="2" t="s">
        <v>77</v>
      </c>
      <c r="B112" s="12" t="s">
        <v>79</v>
      </c>
      <c r="C112" s="111">
        <v>28</v>
      </c>
      <c r="D112" s="29">
        <v>5115</v>
      </c>
      <c r="E112" s="106" t="s">
        <v>10</v>
      </c>
      <c r="F112" s="66" t="s">
        <v>117</v>
      </c>
      <c r="G112" s="67" t="s">
        <v>227</v>
      </c>
    </row>
    <row r="113" spans="1:7" ht="17" thickBot="1" x14ac:dyDescent="0.25">
      <c r="A113" s="2" t="s">
        <v>77</v>
      </c>
      <c r="B113" s="12" t="s">
        <v>76</v>
      </c>
      <c r="C113" s="111">
        <v>12</v>
      </c>
      <c r="D113" s="29">
        <v>5237</v>
      </c>
      <c r="E113" s="106" t="s">
        <v>10</v>
      </c>
      <c r="F113" s="66" t="s">
        <v>115</v>
      </c>
      <c r="G113" s="67" t="s">
        <v>116</v>
      </c>
    </row>
    <row r="114" spans="1:7" ht="17" thickBot="1" x14ac:dyDescent="0.25">
      <c r="A114" t="s">
        <v>74</v>
      </c>
      <c r="B114" s="15" t="s">
        <v>76</v>
      </c>
      <c r="C114" s="15">
        <v>0</v>
      </c>
      <c r="D114" s="29">
        <v>5287</v>
      </c>
      <c r="E114" s="106" t="s">
        <v>10</v>
      </c>
      <c r="F114" s="66" t="s">
        <v>115</v>
      </c>
      <c r="G114" s="67" t="s">
        <v>460</v>
      </c>
    </row>
    <row r="115" spans="1:7" ht="17" thickBot="1" x14ac:dyDescent="0.25">
      <c r="A115" s="2" t="s">
        <v>74</v>
      </c>
      <c r="B115" s="12" t="s">
        <v>79</v>
      </c>
      <c r="C115" s="12">
        <v>65</v>
      </c>
      <c r="D115" s="29">
        <v>5356</v>
      </c>
      <c r="E115" s="106" t="s">
        <v>544</v>
      </c>
      <c r="F115" s="66" t="s">
        <v>234</v>
      </c>
      <c r="G115" s="66" t="s">
        <v>5</v>
      </c>
    </row>
    <row r="116" spans="1:7" ht="17" thickBot="1" x14ac:dyDescent="0.25">
      <c r="A116" s="2" t="s">
        <v>77</v>
      </c>
      <c r="B116" s="12" t="s">
        <v>79</v>
      </c>
      <c r="C116" s="12">
        <v>61</v>
      </c>
      <c r="D116" s="29">
        <v>5365</v>
      </c>
      <c r="E116" s="106" t="s">
        <v>260</v>
      </c>
      <c r="F116" s="66" t="s">
        <v>261</v>
      </c>
      <c r="G116" s="67" t="s">
        <v>261</v>
      </c>
    </row>
    <row r="117" spans="1:7" ht="17" thickBot="1" x14ac:dyDescent="0.25">
      <c r="A117" s="2" t="s">
        <v>74</v>
      </c>
      <c r="B117" s="12" t="s">
        <v>76</v>
      </c>
      <c r="C117" s="111">
        <v>4</v>
      </c>
      <c r="D117" s="29">
        <v>5199</v>
      </c>
      <c r="E117" s="106" t="s">
        <v>11</v>
      </c>
      <c r="F117" s="66" t="s">
        <v>57</v>
      </c>
      <c r="G117" s="67" t="s">
        <v>58</v>
      </c>
    </row>
    <row r="118" spans="1:7" ht="17" thickBot="1" x14ac:dyDescent="0.25">
      <c r="A118" s="2" t="s">
        <v>77</v>
      </c>
      <c r="B118" s="12" t="s">
        <v>76</v>
      </c>
      <c r="C118" s="111">
        <v>10</v>
      </c>
      <c r="D118" s="29">
        <v>5193</v>
      </c>
      <c r="E118" s="106" t="s">
        <v>11</v>
      </c>
      <c r="F118" s="66" t="s">
        <v>84</v>
      </c>
      <c r="G118" s="67" t="s">
        <v>85</v>
      </c>
    </row>
    <row r="119" spans="1:7" ht="17" thickBot="1" x14ac:dyDescent="0.25">
      <c r="A119" s="2" t="s">
        <v>77</v>
      </c>
      <c r="B119" s="12" t="s">
        <v>76</v>
      </c>
      <c r="C119" s="12">
        <v>0.1</v>
      </c>
      <c r="D119" s="29">
        <v>1126</v>
      </c>
      <c r="E119" s="106" t="s">
        <v>11</v>
      </c>
      <c r="F119" s="66" t="s">
        <v>240</v>
      </c>
      <c r="G119" s="66" t="s">
        <v>241</v>
      </c>
    </row>
    <row r="120" spans="1:7" ht="17" thickBot="1" x14ac:dyDescent="0.25">
      <c r="A120" s="2" t="s">
        <v>74</v>
      </c>
      <c r="B120" s="12" t="s">
        <v>79</v>
      </c>
      <c r="C120" s="12">
        <v>18</v>
      </c>
      <c r="D120" s="29">
        <v>1304</v>
      </c>
      <c r="E120" s="106" t="s">
        <v>11</v>
      </c>
      <c r="F120" s="66" t="s">
        <v>294</v>
      </c>
      <c r="G120" s="66" t="s">
        <v>295</v>
      </c>
    </row>
    <row r="121" spans="1:7" ht="17" thickBot="1" x14ac:dyDescent="0.25">
      <c r="A121" s="2" t="s">
        <v>74</v>
      </c>
      <c r="B121" s="12" t="s">
        <v>76</v>
      </c>
      <c r="C121" s="12">
        <v>1.25</v>
      </c>
      <c r="D121" s="29" t="s">
        <v>280</v>
      </c>
      <c r="E121" s="106" t="s">
        <v>266</v>
      </c>
      <c r="F121" s="66" t="s">
        <v>461</v>
      </c>
      <c r="G121" s="66" t="s">
        <v>461</v>
      </c>
    </row>
    <row r="122" spans="1:7" ht="17" thickBot="1" x14ac:dyDescent="0.25">
      <c r="A122" s="2" t="s">
        <v>74</v>
      </c>
      <c r="B122" s="12" t="s">
        <v>79</v>
      </c>
      <c r="C122" s="111">
        <v>50.833333333333336</v>
      </c>
      <c r="D122" s="29">
        <v>5265</v>
      </c>
      <c r="E122" s="106" t="s">
        <v>545</v>
      </c>
      <c r="F122" s="66" t="s">
        <v>167</v>
      </c>
      <c r="G122" s="66" t="s">
        <v>5</v>
      </c>
    </row>
    <row r="123" spans="1:7" ht="17" thickBot="1" x14ac:dyDescent="0.25">
      <c r="A123" s="2" t="s">
        <v>77</v>
      </c>
      <c r="B123" s="12" t="s">
        <v>79</v>
      </c>
      <c r="C123" s="111">
        <v>34.833333333333336</v>
      </c>
      <c r="D123" s="29">
        <v>5267</v>
      </c>
      <c r="E123" s="106" t="s">
        <v>545</v>
      </c>
      <c r="F123" s="66" t="s">
        <v>167</v>
      </c>
      <c r="G123" s="66" t="s">
        <v>5</v>
      </c>
    </row>
    <row r="124" spans="1:7" ht="17" thickBot="1" x14ac:dyDescent="0.25">
      <c r="A124" s="2" t="s">
        <v>74</v>
      </c>
      <c r="B124" s="12" t="s">
        <v>79</v>
      </c>
      <c r="C124" s="111">
        <v>76.25</v>
      </c>
      <c r="D124" s="29">
        <v>5266</v>
      </c>
      <c r="E124" s="106" t="s">
        <v>545</v>
      </c>
      <c r="F124" s="66" t="s">
        <v>167</v>
      </c>
      <c r="G124" s="66" t="s">
        <v>5</v>
      </c>
    </row>
    <row r="125" spans="1:7" ht="16" x14ac:dyDescent="0.2">
      <c r="A125" t="s">
        <v>77</v>
      </c>
      <c r="B125" s="15" t="s">
        <v>79</v>
      </c>
      <c r="C125" s="15">
        <v>25</v>
      </c>
      <c r="D125" s="29">
        <v>1274</v>
      </c>
      <c r="E125" s="106" t="s">
        <v>369</v>
      </c>
      <c r="F125" s="66" t="s">
        <v>370</v>
      </c>
      <c r="G125" s="66" t="s">
        <v>371</v>
      </c>
    </row>
    <row r="126" spans="1:7" ht="20" thickBot="1" x14ac:dyDescent="0.25">
      <c r="A126"/>
      <c r="B126" s="15"/>
      <c r="C126" s="111"/>
      <c r="D126" s="45" t="s">
        <v>90</v>
      </c>
      <c r="E126" s="61"/>
      <c r="F126" s="62" t="s">
        <v>430</v>
      </c>
      <c r="G126" s="62" t="s">
        <v>429</v>
      </c>
    </row>
    <row r="127" spans="1:7" ht="17" thickBot="1" x14ac:dyDescent="0.25">
      <c r="A127" s="2" t="s">
        <v>77</v>
      </c>
      <c r="B127" s="12" t="s">
        <v>76</v>
      </c>
      <c r="C127" s="111">
        <v>3</v>
      </c>
      <c r="D127" s="46">
        <v>5020</v>
      </c>
      <c r="E127" s="106" t="s">
        <v>13</v>
      </c>
      <c r="F127" s="66" t="s">
        <v>355</v>
      </c>
      <c r="G127" s="66" t="s">
        <v>356</v>
      </c>
    </row>
    <row r="128" spans="1:7" ht="17" thickBot="1" x14ac:dyDescent="0.25">
      <c r="A128" s="2" t="s">
        <v>77</v>
      </c>
      <c r="B128" s="12" t="s">
        <v>76</v>
      </c>
      <c r="C128" s="111">
        <f>12/52</f>
        <v>0.23076923076923078</v>
      </c>
      <c r="D128" s="46">
        <v>5187</v>
      </c>
      <c r="E128" s="106" t="s">
        <v>13</v>
      </c>
      <c r="F128" s="66" t="s">
        <v>363</v>
      </c>
      <c r="G128" s="67" t="s">
        <v>364</v>
      </c>
    </row>
    <row r="129" spans="1:7" ht="17" thickBot="1" x14ac:dyDescent="0.25">
      <c r="A129" s="2" t="s">
        <v>74</v>
      </c>
      <c r="B129" s="12" t="s">
        <v>76</v>
      </c>
      <c r="C129" s="111">
        <v>1.17</v>
      </c>
      <c r="D129" s="47">
        <v>1207</v>
      </c>
      <c r="E129" s="106" t="s">
        <v>13</v>
      </c>
      <c r="F129" s="66" t="s">
        <v>575</v>
      </c>
      <c r="G129" s="66" t="s">
        <v>362</v>
      </c>
    </row>
    <row r="130" spans="1:7" ht="17" thickBot="1" x14ac:dyDescent="0.25">
      <c r="A130" s="2" t="s">
        <v>74</v>
      </c>
      <c r="B130" s="12" t="s">
        <v>79</v>
      </c>
      <c r="C130" s="112" t="s">
        <v>125</v>
      </c>
      <c r="D130" s="47">
        <v>5375</v>
      </c>
      <c r="E130" s="106" t="s">
        <v>13</v>
      </c>
      <c r="F130" s="66" t="s">
        <v>285</v>
      </c>
      <c r="G130" s="66" t="s">
        <v>286</v>
      </c>
    </row>
    <row r="131" spans="1:7" ht="17" thickBot="1" x14ac:dyDescent="0.25">
      <c r="A131" s="2" t="s">
        <v>74</v>
      </c>
      <c r="B131" s="12" t="s">
        <v>76</v>
      </c>
      <c r="C131" s="12">
        <v>2</v>
      </c>
      <c r="D131" s="46">
        <v>7100</v>
      </c>
      <c r="E131" s="106" t="s">
        <v>13</v>
      </c>
      <c r="F131" s="67" t="s">
        <v>360</v>
      </c>
      <c r="G131" s="67" t="s">
        <v>341</v>
      </c>
    </row>
    <row r="132" spans="1:7" ht="17" thickBot="1" x14ac:dyDescent="0.25">
      <c r="A132" s="2" t="s">
        <v>74</v>
      </c>
      <c r="B132" s="12" t="s">
        <v>76</v>
      </c>
      <c r="C132" s="111">
        <v>15</v>
      </c>
      <c r="D132" s="46">
        <v>5191</v>
      </c>
      <c r="E132" s="106" t="s">
        <v>14</v>
      </c>
      <c r="F132" s="72" t="s">
        <v>255</v>
      </c>
      <c r="G132" s="67" t="s">
        <v>256</v>
      </c>
    </row>
    <row r="133" spans="1:7" ht="17" thickBot="1" x14ac:dyDescent="0.25">
      <c r="A133" s="2" t="s">
        <v>74</v>
      </c>
      <c r="B133" s="12" t="s">
        <v>76</v>
      </c>
      <c r="C133" s="12">
        <v>12</v>
      </c>
      <c r="D133" s="47">
        <v>1212</v>
      </c>
      <c r="E133" s="106" t="s">
        <v>14</v>
      </c>
      <c r="F133" s="66" t="s">
        <v>462</v>
      </c>
      <c r="G133" s="66" t="s">
        <v>257</v>
      </c>
    </row>
    <row r="134" spans="1:7" ht="17" thickBot="1" x14ac:dyDescent="0.25">
      <c r="A134" s="2" t="s">
        <v>77</v>
      </c>
      <c r="B134" s="12" t="s">
        <v>76</v>
      </c>
      <c r="C134" s="12">
        <v>8</v>
      </c>
      <c r="D134" s="47">
        <v>1208</v>
      </c>
      <c r="E134" s="106" t="s">
        <v>14</v>
      </c>
      <c r="F134" s="66" t="s">
        <v>238</v>
      </c>
      <c r="G134" s="66" t="s">
        <v>239</v>
      </c>
    </row>
    <row r="135" spans="1:7" ht="17" thickBot="1" x14ac:dyDescent="0.25">
      <c r="A135" s="2" t="s">
        <v>77</v>
      </c>
      <c r="B135" s="12" t="s">
        <v>76</v>
      </c>
      <c r="C135" s="12">
        <v>3</v>
      </c>
      <c r="D135" s="46">
        <v>1316</v>
      </c>
      <c r="E135" s="106" t="s">
        <v>14</v>
      </c>
      <c r="F135" s="66" t="s">
        <v>573</v>
      </c>
      <c r="G135" s="66" t="s">
        <v>365</v>
      </c>
    </row>
    <row r="136" spans="1:7" ht="17" thickBot="1" x14ac:dyDescent="0.25">
      <c r="A136" s="2" t="s">
        <v>77</v>
      </c>
      <c r="B136" s="12" t="s">
        <v>76</v>
      </c>
      <c r="C136" s="12">
        <v>17</v>
      </c>
      <c r="D136" s="46">
        <v>1351</v>
      </c>
      <c r="E136" s="106" t="s">
        <v>14</v>
      </c>
      <c r="F136" s="66" t="s">
        <v>463</v>
      </c>
      <c r="G136" s="66" t="s">
        <v>347</v>
      </c>
    </row>
    <row r="137" spans="1:7" ht="17" thickBot="1" x14ac:dyDescent="0.25">
      <c r="A137" s="2" t="s">
        <v>77</v>
      </c>
      <c r="B137" s="12" t="s">
        <v>76</v>
      </c>
      <c r="C137" s="111">
        <v>8.3333333333333329E-2</v>
      </c>
      <c r="D137" s="46">
        <v>1028</v>
      </c>
      <c r="E137" s="106" t="s">
        <v>15</v>
      </c>
      <c r="F137" s="67" t="s">
        <v>263</v>
      </c>
      <c r="G137" s="67" t="s">
        <v>263</v>
      </c>
    </row>
    <row r="138" spans="1:7" ht="17" thickBot="1" x14ac:dyDescent="0.25">
      <c r="A138" s="2" t="s">
        <v>77</v>
      </c>
      <c r="B138" s="12" t="s">
        <v>76</v>
      </c>
      <c r="C138" s="111">
        <v>0.67397260273972603</v>
      </c>
      <c r="D138" s="46">
        <v>1046</v>
      </c>
      <c r="E138" s="106" t="s">
        <v>87</v>
      </c>
      <c r="F138" s="66" t="s">
        <v>102</v>
      </c>
      <c r="G138" s="67" t="s">
        <v>464</v>
      </c>
    </row>
    <row r="139" spans="1:7" ht="17" thickBot="1" x14ac:dyDescent="0.25">
      <c r="A139" s="2" t="s">
        <v>74</v>
      </c>
      <c r="B139" s="12" t="s">
        <v>79</v>
      </c>
      <c r="C139" s="12">
        <v>23</v>
      </c>
      <c r="D139" s="46">
        <v>1355</v>
      </c>
      <c r="E139" s="106" t="s">
        <v>87</v>
      </c>
      <c r="F139" s="66" t="s">
        <v>465</v>
      </c>
      <c r="G139" s="67" t="s">
        <v>357</v>
      </c>
    </row>
    <row r="140" spans="1:7" ht="17" thickBot="1" x14ac:dyDescent="0.25">
      <c r="A140" s="2" t="s">
        <v>77</v>
      </c>
      <c r="B140" s="12" t="s">
        <v>76</v>
      </c>
      <c r="C140" s="111">
        <v>4.916666666666667</v>
      </c>
      <c r="D140" s="46">
        <v>1050</v>
      </c>
      <c r="E140" s="106" t="s">
        <v>126</v>
      </c>
      <c r="F140" s="66" t="s">
        <v>574</v>
      </c>
      <c r="G140" s="66" t="s">
        <v>466</v>
      </c>
    </row>
    <row r="141" spans="1:7" ht="17" thickBot="1" x14ac:dyDescent="0.25">
      <c r="A141" s="2" t="s">
        <v>77</v>
      </c>
      <c r="B141" s="12" t="s">
        <v>76</v>
      </c>
      <c r="C141" s="12">
        <v>12.75</v>
      </c>
      <c r="D141" s="46">
        <v>1054</v>
      </c>
      <c r="E141" s="106" t="s">
        <v>126</v>
      </c>
      <c r="F141" s="66" t="s">
        <v>358</v>
      </c>
      <c r="G141" s="66" t="s">
        <v>467</v>
      </c>
    </row>
    <row r="142" spans="1:7" ht="17" thickBot="1" x14ac:dyDescent="0.25">
      <c r="A142" t="s">
        <v>77</v>
      </c>
      <c r="B142" s="15" t="s">
        <v>76</v>
      </c>
      <c r="C142" s="15">
        <v>2</v>
      </c>
      <c r="D142" s="46">
        <v>5368</v>
      </c>
      <c r="E142" s="106" t="s">
        <v>126</v>
      </c>
      <c r="F142" s="66" t="s">
        <v>571</v>
      </c>
      <c r="G142" s="67" t="s">
        <v>572</v>
      </c>
    </row>
    <row r="143" spans="1:7" ht="17" thickBot="1" x14ac:dyDescent="0.25">
      <c r="A143" s="2" t="s">
        <v>77</v>
      </c>
      <c r="B143" s="12" t="s">
        <v>79</v>
      </c>
      <c r="C143" s="15">
        <v>24</v>
      </c>
      <c r="D143" s="46">
        <v>1341</v>
      </c>
      <c r="E143" s="106" t="s">
        <v>126</v>
      </c>
      <c r="F143" s="66" t="s">
        <v>339</v>
      </c>
      <c r="G143" s="67" t="s">
        <v>340</v>
      </c>
    </row>
    <row r="144" spans="1:7" ht="17" thickBot="1" x14ac:dyDescent="0.25">
      <c r="A144" s="2" t="s">
        <v>74</v>
      </c>
      <c r="B144" s="12" t="s">
        <v>76</v>
      </c>
      <c r="C144" s="12">
        <v>5</v>
      </c>
      <c r="D144" s="46">
        <v>1370</v>
      </c>
      <c r="E144" s="105" t="s">
        <v>126</v>
      </c>
      <c r="F144" s="73" t="s">
        <v>373</v>
      </c>
      <c r="G144" s="73" t="s">
        <v>374</v>
      </c>
    </row>
    <row r="145" spans="1:7" ht="17" thickBot="1" x14ac:dyDescent="0.25">
      <c r="A145" t="s">
        <v>74</v>
      </c>
      <c r="B145" s="15" t="s">
        <v>76</v>
      </c>
      <c r="C145" s="15">
        <v>5</v>
      </c>
      <c r="D145" s="47">
        <v>5354</v>
      </c>
      <c r="E145" s="106" t="s">
        <v>210</v>
      </c>
      <c r="F145" s="66" t="s">
        <v>468</v>
      </c>
      <c r="G145" s="66" t="s">
        <v>211</v>
      </c>
    </row>
    <row r="146" spans="1:7" ht="17" thickBot="1" x14ac:dyDescent="0.25">
      <c r="A146" t="s">
        <v>77</v>
      </c>
      <c r="B146" s="15" t="s">
        <v>76</v>
      </c>
      <c r="C146" s="15">
        <v>3</v>
      </c>
      <c r="D146" s="47">
        <v>5342</v>
      </c>
      <c r="E146" s="106" t="s">
        <v>218</v>
      </c>
      <c r="F146" s="74" t="s">
        <v>224</v>
      </c>
      <c r="G146" s="74" t="s">
        <v>222</v>
      </c>
    </row>
    <row r="147" spans="1:7" ht="17" thickBot="1" x14ac:dyDescent="0.25">
      <c r="A147" s="2" t="s">
        <v>74</v>
      </c>
      <c r="B147" s="12" t="s">
        <v>76</v>
      </c>
      <c r="C147" s="12">
        <v>1</v>
      </c>
      <c r="D147" s="47">
        <v>5345</v>
      </c>
      <c r="E147" s="106" t="s">
        <v>218</v>
      </c>
      <c r="F147" s="74" t="s">
        <v>225</v>
      </c>
      <c r="G147" s="74" t="s">
        <v>224</v>
      </c>
    </row>
    <row r="148" spans="1:7" ht="17" thickBot="1" x14ac:dyDescent="0.25">
      <c r="A148" s="2" t="s">
        <v>74</v>
      </c>
      <c r="B148" s="12" t="s">
        <v>76</v>
      </c>
      <c r="C148" s="12">
        <v>17</v>
      </c>
      <c r="D148" s="47">
        <v>5364</v>
      </c>
      <c r="E148" s="106" t="s">
        <v>218</v>
      </c>
      <c r="F148" s="74" t="s">
        <v>259</v>
      </c>
      <c r="G148" s="74" t="s">
        <v>359</v>
      </c>
    </row>
    <row r="149" spans="1:7" ht="15" customHeight="1" thickBot="1" x14ac:dyDescent="0.25">
      <c r="A149" s="2" t="s">
        <v>77</v>
      </c>
      <c r="B149" s="12" t="s">
        <v>76</v>
      </c>
      <c r="C149" s="12">
        <v>9.33</v>
      </c>
      <c r="D149" s="47">
        <v>5343</v>
      </c>
      <c r="E149" s="106" t="s">
        <v>219</v>
      </c>
      <c r="F149" s="74" t="s">
        <v>223</v>
      </c>
      <c r="G149" s="74" t="s">
        <v>223</v>
      </c>
    </row>
    <row r="150" spans="1:7" ht="17" thickBot="1" x14ac:dyDescent="0.25">
      <c r="A150" s="2" t="s">
        <v>77</v>
      </c>
      <c r="B150" s="12" t="s">
        <v>76</v>
      </c>
      <c r="C150" s="113">
        <f>2+8/12</f>
        <v>2.6666666666666665</v>
      </c>
      <c r="D150" s="47">
        <v>1256</v>
      </c>
      <c r="E150" s="106" t="s">
        <v>219</v>
      </c>
      <c r="F150" s="74" t="s">
        <v>282</v>
      </c>
      <c r="G150" s="74" t="s">
        <v>283</v>
      </c>
    </row>
    <row r="151" spans="1:7" ht="17" thickBot="1" x14ac:dyDescent="0.25">
      <c r="A151" s="2" t="s">
        <v>77</v>
      </c>
      <c r="B151" s="12" t="s">
        <v>76</v>
      </c>
      <c r="C151" s="111">
        <f>1/52</f>
        <v>1.9230769230769232E-2</v>
      </c>
      <c r="D151" s="47">
        <v>1352</v>
      </c>
      <c r="E151" s="106" t="s">
        <v>219</v>
      </c>
      <c r="F151" s="67" t="s">
        <v>345</v>
      </c>
      <c r="G151" s="67" t="s">
        <v>346</v>
      </c>
    </row>
    <row r="152" spans="1:7" ht="17" thickBot="1" x14ac:dyDescent="0.25">
      <c r="A152" s="2" t="s">
        <v>74</v>
      </c>
      <c r="B152" s="12" t="s">
        <v>76</v>
      </c>
      <c r="C152" s="111">
        <f>2/12</f>
        <v>0.16666666666666666</v>
      </c>
      <c r="D152" s="46" t="s">
        <v>399</v>
      </c>
      <c r="E152" s="106" t="s">
        <v>226</v>
      </c>
      <c r="F152" s="66" t="s">
        <v>469</v>
      </c>
      <c r="G152" s="66" t="s">
        <v>470</v>
      </c>
    </row>
    <row r="153" spans="1:7" ht="17" thickBot="1" x14ac:dyDescent="0.25">
      <c r="A153" s="2" t="s">
        <v>77</v>
      </c>
      <c r="B153" s="12" t="s">
        <v>79</v>
      </c>
      <c r="C153" s="21">
        <v>18</v>
      </c>
      <c r="D153" s="46">
        <v>5348</v>
      </c>
      <c r="E153" s="106" t="s">
        <v>226</v>
      </c>
      <c r="F153" s="66" t="s">
        <v>232</v>
      </c>
      <c r="G153" s="75" t="s">
        <v>233</v>
      </c>
    </row>
    <row r="154" spans="1:7" ht="17" thickBot="1" x14ac:dyDescent="0.25">
      <c r="A154" s="2" t="s">
        <v>74</v>
      </c>
      <c r="B154" s="12" t="s">
        <v>76</v>
      </c>
      <c r="C154" s="21">
        <v>7</v>
      </c>
      <c r="D154" s="47">
        <v>5349</v>
      </c>
      <c r="E154" s="106" t="s">
        <v>226</v>
      </c>
      <c r="F154" s="66" t="s">
        <v>232</v>
      </c>
      <c r="G154" s="74" t="s">
        <v>361</v>
      </c>
    </row>
    <row r="155" spans="1:7" ht="17" thickBot="1" x14ac:dyDescent="0.25">
      <c r="A155" s="2" t="s">
        <v>74</v>
      </c>
      <c r="B155" s="12" t="s">
        <v>76</v>
      </c>
      <c r="C155" s="113">
        <f>2+3/12</f>
        <v>2.25</v>
      </c>
      <c r="D155" s="47">
        <v>1073</v>
      </c>
      <c r="E155" s="106" t="s">
        <v>206</v>
      </c>
      <c r="F155" s="66" t="s">
        <v>471</v>
      </c>
      <c r="G155" s="66" t="s">
        <v>472</v>
      </c>
    </row>
    <row r="156" spans="1:7" ht="17" thickBot="1" x14ac:dyDescent="0.25">
      <c r="A156" s="2" t="s">
        <v>74</v>
      </c>
      <c r="B156" s="12" t="s">
        <v>76</v>
      </c>
      <c r="C156" s="12">
        <v>1.3</v>
      </c>
      <c r="D156" s="47">
        <v>1189</v>
      </c>
      <c r="E156" s="106" t="s">
        <v>206</v>
      </c>
      <c r="F156" s="66" t="s">
        <v>245</v>
      </c>
      <c r="G156" s="66" t="s">
        <v>246</v>
      </c>
    </row>
    <row r="157" spans="1:7" ht="17" thickBot="1" x14ac:dyDescent="0.25">
      <c r="A157" s="2" t="s">
        <v>74</v>
      </c>
      <c r="B157" s="12" t="s">
        <v>79</v>
      </c>
      <c r="C157" s="12">
        <v>28</v>
      </c>
      <c r="D157" s="47">
        <v>5385</v>
      </c>
      <c r="E157" s="106" t="s">
        <v>206</v>
      </c>
      <c r="F157" s="66" t="s">
        <v>316</v>
      </c>
      <c r="G157" s="66" t="s">
        <v>473</v>
      </c>
    </row>
    <row r="158" spans="1:7" ht="17" thickBot="1" x14ac:dyDescent="0.25">
      <c r="A158" s="2" t="s">
        <v>77</v>
      </c>
      <c r="B158" s="12" t="s">
        <v>76</v>
      </c>
      <c r="C158" s="12">
        <v>3</v>
      </c>
      <c r="D158" s="46">
        <v>1315</v>
      </c>
      <c r="E158" s="106" t="s">
        <v>206</v>
      </c>
      <c r="F158" s="66" t="s">
        <v>366</v>
      </c>
      <c r="G158" s="66" t="s">
        <v>367</v>
      </c>
    </row>
    <row r="159" spans="1:7" ht="17" thickBot="1" x14ac:dyDescent="0.25">
      <c r="A159" s="2" t="s">
        <v>77</v>
      </c>
      <c r="B159" s="12" t="s">
        <v>76</v>
      </c>
      <c r="C159" s="12">
        <v>4</v>
      </c>
      <c r="D159" s="47">
        <v>5370</v>
      </c>
      <c r="E159" s="106" t="s">
        <v>274</v>
      </c>
      <c r="F159" s="66" t="s">
        <v>275</v>
      </c>
      <c r="G159" s="66" t="s">
        <v>474</v>
      </c>
    </row>
    <row r="160" spans="1:7" ht="17" thickBot="1" x14ac:dyDescent="0.25">
      <c r="A160" s="2" t="s">
        <v>77</v>
      </c>
      <c r="B160" s="12" t="s">
        <v>76</v>
      </c>
      <c r="C160" s="12">
        <v>9</v>
      </c>
      <c r="D160" s="47">
        <v>5371</v>
      </c>
      <c r="E160" s="106" t="s">
        <v>274</v>
      </c>
      <c r="F160" s="66" t="s">
        <v>275</v>
      </c>
      <c r="G160" s="66" t="s">
        <v>474</v>
      </c>
    </row>
    <row r="161" spans="1:7" ht="17" thickBot="1" x14ac:dyDescent="0.25">
      <c r="A161" s="2" t="s">
        <v>77</v>
      </c>
      <c r="B161" s="12" t="s">
        <v>76</v>
      </c>
      <c r="C161" s="111">
        <f>19/12</f>
        <v>1.5833333333333333</v>
      </c>
      <c r="D161" s="47">
        <v>5369</v>
      </c>
      <c r="E161" s="106" t="s">
        <v>242</v>
      </c>
      <c r="F161" s="66" t="s">
        <v>243</v>
      </c>
      <c r="G161" s="66" t="s">
        <v>244</v>
      </c>
    </row>
    <row r="162" spans="1:7" ht="17" thickBot="1" x14ac:dyDescent="0.25">
      <c r="A162" s="2" t="s">
        <v>74</v>
      </c>
      <c r="B162" s="12" t="s">
        <v>76</v>
      </c>
      <c r="C162" s="12">
        <v>8.25</v>
      </c>
      <c r="D162" s="46">
        <v>1273</v>
      </c>
      <c r="E162" s="106" t="s">
        <v>242</v>
      </c>
      <c r="F162" s="66" t="s">
        <v>284</v>
      </c>
      <c r="G162" s="66" t="s">
        <v>284</v>
      </c>
    </row>
    <row r="163" spans="1:7" ht="17" thickBot="1" x14ac:dyDescent="0.25">
      <c r="A163" s="2" t="s">
        <v>77</v>
      </c>
      <c r="B163" s="12" t="s">
        <v>76</v>
      </c>
      <c r="C163" s="12">
        <v>2</v>
      </c>
      <c r="D163" s="46">
        <v>1317</v>
      </c>
      <c r="E163" s="106" t="s">
        <v>242</v>
      </c>
      <c r="F163" s="66" t="s">
        <v>476</v>
      </c>
      <c r="G163" s="66" t="s">
        <v>477</v>
      </c>
    </row>
    <row r="164" spans="1:7" ht="17" thickBot="1" x14ac:dyDescent="0.25">
      <c r="A164" s="2" t="s">
        <v>74</v>
      </c>
      <c r="B164" s="12" t="s">
        <v>76</v>
      </c>
      <c r="C164" s="12">
        <v>12</v>
      </c>
      <c r="D164" s="46">
        <v>5269</v>
      </c>
      <c r="E164" s="106" t="s">
        <v>201</v>
      </c>
      <c r="F164" s="66" t="s">
        <v>209</v>
      </c>
      <c r="G164" s="66" t="s">
        <v>478</v>
      </c>
    </row>
    <row r="165" spans="1:7" ht="17" thickBot="1" x14ac:dyDescent="0.25">
      <c r="A165" s="2" t="s">
        <v>74</v>
      </c>
      <c r="B165" s="12" t="s">
        <v>76</v>
      </c>
      <c r="C165" s="111">
        <v>2.7397260273972603E-3</v>
      </c>
      <c r="D165" s="46">
        <v>5149</v>
      </c>
      <c r="E165" s="106" t="s">
        <v>16</v>
      </c>
      <c r="F165" s="76" t="s">
        <v>479</v>
      </c>
      <c r="G165" s="67" t="s">
        <v>475</v>
      </c>
    </row>
    <row r="166" spans="1:7" ht="16" x14ac:dyDescent="0.2">
      <c r="A166" s="2" t="s">
        <v>77</v>
      </c>
      <c r="B166" s="12" t="s">
        <v>76</v>
      </c>
      <c r="C166" s="111">
        <v>0.25</v>
      </c>
      <c r="D166" s="46">
        <v>5219</v>
      </c>
      <c r="E166" s="106" t="s">
        <v>17</v>
      </c>
      <c r="F166" s="67" t="s">
        <v>61</v>
      </c>
      <c r="G166" s="67" t="s">
        <v>61</v>
      </c>
    </row>
    <row r="167" spans="1:7" ht="20" thickBot="1" x14ac:dyDescent="0.25">
      <c r="A167"/>
      <c r="B167" s="15"/>
      <c r="C167" s="111"/>
      <c r="D167" s="45" t="s">
        <v>434</v>
      </c>
      <c r="E167" s="61"/>
      <c r="F167" s="62" t="s">
        <v>430</v>
      </c>
      <c r="G167" s="62" t="s">
        <v>429</v>
      </c>
    </row>
    <row r="168" spans="1:7" ht="17" thickBot="1" x14ac:dyDescent="0.25">
      <c r="A168" s="2" t="s">
        <v>74</v>
      </c>
      <c r="B168" s="12" t="s">
        <v>79</v>
      </c>
      <c r="C168" s="111">
        <v>44</v>
      </c>
      <c r="D168" s="46">
        <v>5252</v>
      </c>
      <c r="E168" s="106" t="s">
        <v>18</v>
      </c>
      <c r="F168" s="66" t="s">
        <v>62</v>
      </c>
      <c r="G168" s="66" t="s">
        <v>62</v>
      </c>
    </row>
    <row r="169" spans="1:7" ht="17" thickBot="1" x14ac:dyDescent="0.25">
      <c r="A169" s="2" t="s">
        <v>77</v>
      </c>
      <c r="B169" s="12" t="s">
        <v>76</v>
      </c>
      <c r="C169" s="111">
        <v>12</v>
      </c>
      <c r="D169" s="46">
        <v>5041</v>
      </c>
      <c r="E169" s="106" t="s">
        <v>18</v>
      </c>
      <c r="F169" s="66" t="s">
        <v>63</v>
      </c>
      <c r="G169" s="66" t="s">
        <v>62</v>
      </c>
    </row>
    <row r="170" spans="1:7" ht="17" thickBot="1" x14ac:dyDescent="0.25">
      <c r="A170" s="2" t="s">
        <v>74</v>
      </c>
      <c r="B170" s="12" t="s">
        <v>76</v>
      </c>
      <c r="C170" s="111">
        <v>0.1</v>
      </c>
      <c r="D170" s="46">
        <v>1038</v>
      </c>
      <c r="E170" s="106" t="s">
        <v>18</v>
      </c>
      <c r="F170" s="66" t="s">
        <v>63</v>
      </c>
      <c r="G170" s="66" t="s">
        <v>63</v>
      </c>
    </row>
    <row r="171" spans="1:7" ht="17" thickBot="1" x14ac:dyDescent="0.25">
      <c r="A171" s="2" t="s">
        <v>77</v>
      </c>
      <c r="B171" s="12" t="s">
        <v>76</v>
      </c>
      <c r="C171" s="111">
        <v>12.08</v>
      </c>
      <c r="D171" s="46">
        <v>5280</v>
      </c>
      <c r="E171" s="106" t="s">
        <v>18</v>
      </c>
      <c r="F171" s="66" t="s">
        <v>63</v>
      </c>
      <c r="G171" s="66" t="s">
        <v>62</v>
      </c>
    </row>
    <row r="172" spans="1:7" ht="17" thickBot="1" x14ac:dyDescent="0.25">
      <c r="A172" t="s">
        <v>77</v>
      </c>
      <c r="B172" s="15" t="s">
        <v>76</v>
      </c>
      <c r="C172" s="15">
        <v>3</v>
      </c>
      <c r="D172" s="46">
        <v>1311</v>
      </c>
      <c r="E172" s="106" t="s">
        <v>18</v>
      </c>
      <c r="F172" s="66" t="s">
        <v>480</v>
      </c>
      <c r="G172" s="66" t="s">
        <v>62</v>
      </c>
    </row>
    <row r="173" spans="1:7" ht="17" thickBot="1" x14ac:dyDescent="0.25">
      <c r="A173" s="2" t="s">
        <v>77</v>
      </c>
      <c r="B173" s="12" t="s">
        <v>76</v>
      </c>
      <c r="C173" s="111">
        <v>10</v>
      </c>
      <c r="D173" s="46">
        <v>5139</v>
      </c>
      <c r="E173" s="106" t="s">
        <v>50</v>
      </c>
      <c r="F173" s="66" t="s">
        <v>64</v>
      </c>
      <c r="G173" s="67" t="s">
        <v>67</v>
      </c>
    </row>
    <row r="174" spans="1:7" ht="17" thickBot="1" x14ac:dyDescent="0.25">
      <c r="A174" s="2" t="s">
        <v>74</v>
      </c>
      <c r="B174" s="12" t="s">
        <v>76</v>
      </c>
      <c r="C174" s="12">
        <v>14</v>
      </c>
      <c r="D174" s="46">
        <v>1343</v>
      </c>
      <c r="E174" s="106" t="s">
        <v>344</v>
      </c>
      <c r="F174" s="66" t="s">
        <v>481</v>
      </c>
      <c r="G174" s="66" t="s">
        <v>482</v>
      </c>
    </row>
    <row r="175" spans="1:7" ht="16" x14ac:dyDescent="0.2">
      <c r="A175" s="2" t="s">
        <v>74</v>
      </c>
      <c r="B175" s="12" t="s">
        <v>76</v>
      </c>
      <c r="C175" s="12">
        <v>0.5</v>
      </c>
      <c r="D175" s="49">
        <v>1415</v>
      </c>
      <c r="E175" s="106" t="s">
        <v>425</v>
      </c>
      <c r="F175" s="66" t="s">
        <v>426</v>
      </c>
      <c r="G175" s="66" t="s">
        <v>533</v>
      </c>
    </row>
    <row r="176" spans="1:7" ht="17" thickBot="1" x14ac:dyDescent="0.25">
      <c r="A176" s="2" t="s">
        <v>74</v>
      </c>
      <c r="B176" s="12" t="s">
        <v>76</v>
      </c>
      <c r="C176" s="111">
        <v>0.66666666666666663</v>
      </c>
      <c r="D176" s="48">
        <v>1071</v>
      </c>
      <c r="E176" s="107" t="s">
        <v>86</v>
      </c>
      <c r="F176" s="73" t="s">
        <v>93</v>
      </c>
      <c r="G176" s="73" t="s">
        <v>94</v>
      </c>
    </row>
    <row r="177" spans="1:7" ht="17" thickBot="1" x14ac:dyDescent="0.25">
      <c r="A177" s="2" t="s">
        <v>74</v>
      </c>
      <c r="B177" s="12" t="s">
        <v>76</v>
      </c>
      <c r="C177" s="111">
        <v>9.6153846153846159E-2</v>
      </c>
      <c r="D177" s="46">
        <v>5277</v>
      </c>
      <c r="E177" s="106" t="s">
        <v>86</v>
      </c>
      <c r="F177" s="66" t="s">
        <v>120</v>
      </c>
      <c r="G177" s="66" t="s">
        <v>94</v>
      </c>
    </row>
    <row r="178" spans="1:7" ht="17" thickBot="1" x14ac:dyDescent="0.25">
      <c r="A178" s="2" t="s">
        <v>74</v>
      </c>
      <c r="B178" s="12" t="s">
        <v>76</v>
      </c>
      <c r="C178" s="111">
        <v>5.833333333333333</v>
      </c>
      <c r="D178" s="46">
        <v>5278</v>
      </c>
      <c r="E178" s="106" t="s">
        <v>176</v>
      </c>
      <c r="F178" s="66" t="s">
        <v>127</v>
      </c>
      <c r="G178" s="66" t="s">
        <v>128</v>
      </c>
    </row>
    <row r="179" spans="1:7" ht="16" x14ac:dyDescent="0.2">
      <c r="A179" s="2" t="s">
        <v>74</v>
      </c>
      <c r="B179" s="12" t="s">
        <v>76</v>
      </c>
      <c r="C179" s="111">
        <v>8.3333333333333329E-2</v>
      </c>
      <c r="D179" s="46">
        <v>5275</v>
      </c>
      <c r="E179" s="106" t="s">
        <v>121</v>
      </c>
      <c r="F179" s="66" t="s">
        <v>247</v>
      </c>
      <c r="G179" s="66" t="s">
        <v>247</v>
      </c>
    </row>
    <row r="180" spans="1:7" ht="17" thickBot="1" x14ac:dyDescent="0.25">
      <c r="A180" t="s">
        <v>77</v>
      </c>
      <c r="B180" s="15" t="s">
        <v>76</v>
      </c>
      <c r="C180" s="111">
        <v>8</v>
      </c>
      <c r="D180" s="48">
        <v>1217</v>
      </c>
      <c r="E180" s="107" t="s">
        <v>248</v>
      </c>
      <c r="F180" s="73" t="s">
        <v>483</v>
      </c>
      <c r="G180" s="77" t="s">
        <v>484</v>
      </c>
    </row>
    <row r="181" spans="1:7" ht="17" thickBot="1" x14ac:dyDescent="0.25">
      <c r="A181" t="s">
        <v>74</v>
      </c>
      <c r="B181" s="15" t="s">
        <v>79</v>
      </c>
      <c r="C181" s="111">
        <v>32</v>
      </c>
      <c r="D181" s="47">
        <v>5360</v>
      </c>
      <c r="E181" s="106" t="s">
        <v>236</v>
      </c>
      <c r="F181" s="66" t="s">
        <v>251</v>
      </c>
      <c r="G181" s="66" t="s">
        <v>251</v>
      </c>
    </row>
    <row r="182" spans="1:7" ht="17" thickBot="1" x14ac:dyDescent="0.25">
      <c r="A182" s="2" t="s">
        <v>77</v>
      </c>
      <c r="B182" s="12" t="s">
        <v>79</v>
      </c>
      <c r="C182" s="111">
        <v>19</v>
      </c>
      <c r="D182" s="46">
        <v>1110</v>
      </c>
      <c r="E182" s="106" t="s">
        <v>253</v>
      </c>
      <c r="F182" s="66" t="s">
        <v>486</v>
      </c>
      <c r="G182" s="67" t="s">
        <v>485</v>
      </c>
    </row>
    <row r="183" spans="1:7" ht="17" thickBot="1" x14ac:dyDescent="0.25">
      <c r="A183" s="2" t="s">
        <v>77</v>
      </c>
      <c r="B183" s="2" t="s">
        <v>79</v>
      </c>
      <c r="C183" s="12">
        <v>12</v>
      </c>
      <c r="D183" s="46">
        <v>1376</v>
      </c>
      <c r="E183" s="106" t="s">
        <v>253</v>
      </c>
      <c r="F183" s="66" t="s">
        <v>368</v>
      </c>
      <c r="G183" s="66" t="s">
        <v>368</v>
      </c>
    </row>
    <row r="184" spans="1:7" ht="16" x14ac:dyDescent="0.2">
      <c r="A184" s="2" t="s">
        <v>77</v>
      </c>
      <c r="B184" s="12" t="s">
        <v>76</v>
      </c>
      <c r="C184" s="12">
        <v>4</v>
      </c>
      <c r="D184" s="46">
        <v>5276</v>
      </c>
      <c r="E184" s="106" t="s">
        <v>177</v>
      </c>
      <c r="F184" s="66" t="s">
        <v>129</v>
      </c>
      <c r="G184" s="66" t="s">
        <v>129</v>
      </c>
    </row>
    <row r="185" spans="1:7" ht="17" thickBot="1" x14ac:dyDescent="0.25">
      <c r="A185" t="s">
        <v>77</v>
      </c>
      <c r="B185" s="15" t="s">
        <v>76</v>
      </c>
      <c r="C185" s="15">
        <v>4</v>
      </c>
      <c r="D185" s="48">
        <v>5291</v>
      </c>
      <c r="E185" s="107" t="s">
        <v>153</v>
      </c>
      <c r="F185" s="73" t="s">
        <v>182</v>
      </c>
      <c r="G185" s="73" t="s">
        <v>5</v>
      </c>
    </row>
    <row r="186" spans="1:7" ht="17" thickBot="1" x14ac:dyDescent="0.25">
      <c r="A186" s="2" t="s">
        <v>74</v>
      </c>
      <c r="B186" s="12" t="s">
        <v>76</v>
      </c>
      <c r="C186" s="111">
        <v>10</v>
      </c>
      <c r="D186" s="46">
        <v>5251</v>
      </c>
      <c r="E186" s="106" t="s">
        <v>49</v>
      </c>
      <c r="F186" s="66" t="s">
        <v>113</v>
      </c>
      <c r="G186" s="67" t="s">
        <v>114</v>
      </c>
    </row>
    <row r="187" spans="1:7" ht="16" x14ac:dyDescent="0.2">
      <c r="A187" s="2" t="s">
        <v>77</v>
      </c>
      <c r="B187" s="12" t="s">
        <v>76</v>
      </c>
      <c r="C187" s="12">
        <v>11</v>
      </c>
      <c r="D187" s="49">
        <v>1347</v>
      </c>
      <c r="E187" s="107" t="s">
        <v>49</v>
      </c>
      <c r="F187" s="73" t="s">
        <v>342</v>
      </c>
      <c r="G187" s="73" t="s">
        <v>487</v>
      </c>
    </row>
    <row r="188" spans="1:7" ht="20" thickBot="1" x14ac:dyDescent="0.25">
      <c r="A188"/>
      <c r="B188" s="15"/>
      <c r="C188" s="111"/>
      <c r="D188" s="50" t="s">
        <v>89</v>
      </c>
      <c r="E188" s="70"/>
      <c r="F188" s="62" t="s">
        <v>430</v>
      </c>
      <c r="G188" s="62" t="s">
        <v>429</v>
      </c>
    </row>
    <row r="189" spans="1:7" ht="17" thickBot="1" x14ac:dyDescent="0.25">
      <c r="A189" s="2" t="s">
        <v>77</v>
      </c>
      <c r="B189" s="12" t="s">
        <v>76</v>
      </c>
      <c r="C189" s="111">
        <v>5</v>
      </c>
      <c r="D189" s="46">
        <v>5197</v>
      </c>
      <c r="E189" s="106" t="s">
        <v>12</v>
      </c>
      <c r="F189" s="66" t="s">
        <v>60</v>
      </c>
      <c r="G189" s="67" t="s">
        <v>59</v>
      </c>
    </row>
    <row r="190" spans="1:7" ht="17" thickBot="1" x14ac:dyDescent="0.25">
      <c r="A190" s="2" t="s">
        <v>74</v>
      </c>
      <c r="B190" s="12" t="s">
        <v>76</v>
      </c>
      <c r="C190" s="111">
        <v>1.25</v>
      </c>
      <c r="D190" s="46">
        <v>1080</v>
      </c>
      <c r="E190" s="106" t="s">
        <v>546</v>
      </c>
      <c r="F190" s="66" t="s">
        <v>97</v>
      </c>
      <c r="G190" s="67" t="s">
        <v>98</v>
      </c>
    </row>
    <row r="191" spans="1:7" ht="17" thickBot="1" x14ac:dyDescent="0.25">
      <c r="A191" t="s">
        <v>77</v>
      </c>
      <c r="B191" s="15" t="s">
        <v>76</v>
      </c>
      <c r="C191" s="111">
        <v>2</v>
      </c>
      <c r="D191" s="46">
        <v>1200</v>
      </c>
      <c r="E191" s="106" t="s">
        <v>252</v>
      </c>
      <c r="F191" s="66" t="s">
        <v>488</v>
      </c>
      <c r="G191" s="66" t="s">
        <v>489</v>
      </c>
    </row>
    <row r="192" spans="1:7" ht="17" thickBot="1" x14ac:dyDescent="0.25">
      <c r="A192" t="s">
        <v>74</v>
      </c>
      <c r="B192" s="15" t="s">
        <v>76</v>
      </c>
      <c r="C192" s="15">
        <v>9</v>
      </c>
      <c r="D192" s="46">
        <v>5347</v>
      </c>
      <c r="E192" s="106" t="s">
        <v>216</v>
      </c>
      <c r="F192" s="74" t="s">
        <v>491</v>
      </c>
      <c r="G192" s="74" t="s">
        <v>490</v>
      </c>
    </row>
    <row r="193" spans="1:7" ht="17" thickBot="1" x14ac:dyDescent="0.25">
      <c r="A193" s="2" t="s">
        <v>77</v>
      </c>
      <c r="B193" s="12" t="s">
        <v>79</v>
      </c>
      <c r="C193" s="12">
        <v>32</v>
      </c>
      <c r="D193" s="46">
        <v>5363</v>
      </c>
      <c r="E193" s="106" t="s">
        <v>258</v>
      </c>
      <c r="F193" s="66" t="s">
        <v>271</v>
      </c>
      <c r="G193" s="66" t="s">
        <v>272</v>
      </c>
    </row>
    <row r="194" spans="1:7" ht="16" x14ac:dyDescent="0.2">
      <c r="A194" s="2" t="s">
        <v>74</v>
      </c>
      <c r="B194" s="12" t="s">
        <v>76</v>
      </c>
      <c r="C194" s="12">
        <v>1</v>
      </c>
      <c r="D194" s="46">
        <v>1398</v>
      </c>
      <c r="E194" s="106" t="s">
        <v>382</v>
      </c>
      <c r="F194" s="66" t="s">
        <v>492</v>
      </c>
      <c r="G194" s="66" t="s">
        <v>493</v>
      </c>
    </row>
    <row r="195" spans="1:7" ht="16" x14ac:dyDescent="0.2">
      <c r="A195" s="2" t="s">
        <v>77</v>
      </c>
      <c r="B195" s="12" t="s">
        <v>76</v>
      </c>
      <c r="C195" s="111">
        <f>52/365</f>
        <v>0.14246575342465753</v>
      </c>
      <c r="D195" s="48">
        <v>1402</v>
      </c>
      <c r="E195" s="107" t="s">
        <v>380</v>
      </c>
      <c r="F195" s="73" t="s">
        <v>381</v>
      </c>
      <c r="G195" s="73" t="s">
        <v>381</v>
      </c>
    </row>
    <row r="196" spans="1:7" ht="20" thickBot="1" x14ac:dyDescent="0.25">
      <c r="A196"/>
      <c r="B196" s="15"/>
      <c r="C196" s="111"/>
      <c r="D196" s="51" t="s">
        <v>91</v>
      </c>
      <c r="E196" s="78"/>
      <c r="F196" s="79" t="s">
        <v>430</v>
      </c>
      <c r="G196" s="79" t="s">
        <v>429</v>
      </c>
    </row>
    <row r="197" spans="1:7" ht="17" thickBot="1" x14ac:dyDescent="0.25">
      <c r="A197" s="2" t="s">
        <v>77</v>
      </c>
      <c r="B197" s="12" t="s">
        <v>76</v>
      </c>
      <c r="C197" s="111">
        <v>2</v>
      </c>
      <c r="D197" s="46">
        <v>1014</v>
      </c>
      <c r="E197" s="106" t="s">
        <v>46</v>
      </c>
      <c r="F197" s="66" t="s">
        <v>65</v>
      </c>
      <c r="G197" s="67" t="s">
        <v>66</v>
      </c>
    </row>
    <row r="198" spans="1:7" ht="19" x14ac:dyDescent="0.2">
      <c r="A198"/>
      <c r="B198" s="15"/>
      <c r="C198" s="111"/>
      <c r="D198" s="52" t="s">
        <v>41</v>
      </c>
      <c r="E198" s="80"/>
      <c r="F198" s="62" t="s">
        <v>430</v>
      </c>
      <c r="G198" s="81" t="s">
        <v>429</v>
      </c>
    </row>
    <row r="199" spans="1:7" ht="16" x14ac:dyDescent="0.2">
      <c r="A199" s="2" t="s">
        <v>77</v>
      </c>
      <c r="B199" s="12" t="s">
        <v>76</v>
      </c>
      <c r="C199" s="111" t="s">
        <v>125</v>
      </c>
      <c r="D199" s="35">
        <v>5076</v>
      </c>
      <c r="E199" s="101" t="s">
        <v>42</v>
      </c>
      <c r="F199" s="59" t="s">
        <v>43</v>
      </c>
      <c r="G199" s="59" t="s">
        <v>435</v>
      </c>
    </row>
    <row r="200" spans="1:7" ht="16" x14ac:dyDescent="0.2">
      <c r="A200" s="2" t="s">
        <v>77</v>
      </c>
      <c r="B200" s="12" t="s">
        <v>76</v>
      </c>
      <c r="C200" s="111" t="s">
        <v>125</v>
      </c>
      <c r="D200" s="35">
        <v>5077</v>
      </c>
      <c r="E200" s="101" t="s">
        <v>42</v>
      </c>
      <c r="F200" s="59" t="s">
        <v>494</v>
      </c>
      <c r="G200" s="59" t="s">
        <v>435</v>
      </c>
    </row>
    <row r="201" spans="1:7" ht="16" x14ac:dyDescent="0.2">
      <c r="A201" s="2" t="s">
        <v>77</v>
      </c>
      <c r="B201" s="12" t="s">
        <v>76</v>
      </c>
      <c r="C201" s="111">
        <v>1.5</v>
      </c>
      <c r="D201" s="35">
        <v>5091</v>
      </c>
      <c r="E201" s="101" t="s">
        <v>42</v>
      </c>
      <c r="F201" s="59" t="s">
        <v>495</v>
      </c>
      <c r="G201" s="59" t="s">
        <v>435</v>
      </c>
    </row>
    <row r="202" spans="1:7" ht="16" x14ac:dyDescent="0.2">
      <c r="A202" s="2" t="s">
        <v>74</v>
      </c>
      <c r="B202" s="12" t="s">
        <v>76</v>
      </c>
      <c r="C202" s="111">
        <v>12</v>
      </c>
      <c r="D202" s="35">
        <v>5194</v>
      </c>
      <c r="E202" s="101" t="s">
        <v>42</v>
      </c>
      <c r="F202" s="59" t="s">
        <v>205</v>
      </c>
      <c r="G202" s="59" t="s">
        <v>52</v>
      </c>
    </row>
    <row r="203" spans="1:7" ht="16" x14ac:dyDescent="0.2">
      <c r="A203" s="2" t="s">
        <v>74</v>
      </c>
      <c r="B203" s="12" t="s">
        <v>76</v>
      </c>
      <c r="C203" s="111">
        <v>7</v>
      </c>
      <c r="D203" s="35">
        <v>5196</v>
      </c>
      <c r="E203" s="101" t="s">
        <v>42</v>
      </c>
      <c r="F203" s="59" t="s">
        <v>44</v>
      </c>
      <c r="G203" s="59" t="s">
        <v>52</v>
      </c>
    </row>
    <row r="204" spans="1:7" ht="16" x14ac:dyDescent="0.2">
      <c r="A204" s="2" t="s">
        <v>74</v>
      </c>
      <c r="B204" s="12" t="s">
        <v>76</v>
      </c>
      <c r="C204" s="111">
        <v>2</v>
      </c>
      <c r="D204" s="35">
        <v>5200</v>
      </c>
      <c r="E204" s="101" t="s">
        <v>42</v>
      </c>
      <c r="F204" s="59" t="s">
        <v>68</v>
      </c>
      <c r="G204" s="59" t="s">
        <v>52</v>
      </c>
    </row>
    <row r="205" spans="1:7" ht="16" x14ac:dyDescent="0.2">
      <c r="A205" s="2" t="s">
        <v>74</v>
      </c>
      <c r="B205" s="12" t="s">
        <v>76</v>
      </c>
      <c r="C205" s="111">
        <v>16</v>
      </c>
      <c r="D205" s="35">
        <v>1252</v>
      </c>
      <c r="E205" s="101" t="s">
        <v>42</v>
      </c>
      <c r="F205" s="59" t="s">
        <v>496</v>
      </c>
      <c r="G205" s="59" t="s">
        <v>52</v>
      </c>
    </row>
    <row r="206" spans="1:7" ht="16" x14ac:dyDescent="0.2">
      <c r="A206" s="2" t="s">
        <v>77</v>
      </c>
      <c r="B206" s="12" t="s">
        <v>76</v>
      </c>
      <c r="C206" s="113">
        <f>4+7/12</f>
        <v>4.583333333333333</v>
      </c>
      <c r="D206" s="35">
        <v>5260</v>
      </c>
      <c r="E206" s="101" t="s">
        <v>42</v>
      </c>
      <c r="F206" s="59" t="s">
        <v>497</v>
      </c>
      <c r="G206" s="59" t="s">
        <v>435</v>
      </c>
    </row>
    <row r="207" spans="1:7" ht="16" x14ac:dyDescent="0.2">
      <c r="A207" s="2" t="s">
        <v>77</v>
      </c>
      <c r="B207" s="12" t="s">
        <v>76</v>
      </c>
      <c r="C207" s="12">
        <v>4</v>
      </c>
      <c r="D207" s="35">
        <v>1293</v>
      </c>
      <c r="E207" s="101" t="s">
        <v>42</v>
      </c>
      <c r="F207" s="59" t="s">
        <v>315</v>
      </c>
      <c r="G207" s="59" t="s">
        <v>435</v>
      </c>
    </row>
    <row r="208" spans="1:7" ht="17" thickBot="1" x14ac:dyDescent="0.25">
      <c r="A208" s="2" t="s">
        <v>77</v>
      </c>
      <c r="B208" s="12" t="s">
        <v>76</v>
      </c>
      <c r="C208" s="111">
        <f>3/52</f>
        <v>5.7692307692307696E-2</v>
      </c>
      <c r="D208" s="53">
        <v>1335</v>
      </c>
      <c r="E208" s="107" t="s">
        <v>331</v>
      </c>
      <c r="F208" s="73" t="s">
        <v>332</v>
      </c>
      <c r="G208" s="73" t="s">
        <v>332</v>
      </c>
    </row>
    <row r="209" spans="1:7" ht="17" thickBot="1" x14ac:dyDescent="0.25">
      <c r="A209" s="2" t="s">
        <v>74</v>
      </c>
      <c r="B209" s="2" t="s">
        <v>76</v>
      </c>
      <c r="C209" s="12">
        <v>16</v>
      </c>
      <c r="D209" s="97">
        <v>1379</v>
      </c>
      <c r="E209" s="108" t="s">
        <v>331</v>
      </c>
      <c r="F209" s="86" t="s">
        <v>498</v>
      </c>
      <c r="G209" s="86" t="s">
        <v>498</v>
      </c>
    </row>
    <row r="210" spans="1:7" ht="20" thickBot="1" x14ac:dyDescent="0.25">
      <c r="A210"/>
      <c r="B210" s="15"/>
      <c r="C210" s="111"/>
      <c r="D210" s="54" t="s">
        <v>193</v>
      </c>
      <c r="E210" s="78"/>
      <c r="F210" s="79"/>
      <c r="G210" s="79"/>
    </row>
    <row r="211" spans="1:7" ht="20" thickBot="1" x14ac:dyDescent="0.25">
      <c r="A211"/>
      <c r="B211" s="15"/>
      <c r="C211" s="111"/>
      <c r="D211" s="33" t="s">
        <v>29</v>
      </c>
      <c r="E211" s="82"/>
      <c r="F211" s="83" t="s">
        <v>430</v>
      </c>
      <c r="G211" s="84" t="s">
        <v>429</v>
      </c>
    </row>
    <row r="212" spans="1:7" ht="17" thickBot="1" x14ac:dyDescent="0.25">
      <c r="A212" s="2" t="s">
        <v>77</v>
      </c>
      <c r="B212" s="12" t="s">
        <v>76</v>
      </c>
      <c r="C212" s="111">
        <v>17</v>
      </c>
      <c r="D212" s="35">
        <v>5226</v>
      </c>
      <c r="E212" s="101" t="s">
        <v>30</v>
      </c>
      <c r="F212" s="59" t="s">
        <v>72</v>
      </c>
      <c r="G212" s="59" t="s">
        <v>53</v>
      </c>
    </row>
    <row r="213" spans="1:7" ht="20" thickBot="1" x14ac:dyDescent="0.25">
      <c r="A213"/>
      <c r="B213" s="15"/>
      <c r="C213" s="111"/>
      <c r="D213" s="16" t="s">
        <v>133</v>
      </c>
      <c r="E213" s="80"/>
      <c r="F213" s="83" t="s">
        <v>430</v>
      </c>
      <c r="G213" s="84" t="s">
        <v>429</v>
      </c>
    </row>
    <row r="214" spans="1:7" ht="17" thickBot="1" x14ac:dyDescent="0.25">
      <c r="A214" s="2" t="s">
        <v>74</v>
      </c>
      <c r="B214" s="12" t="s">
        <v>76</v>
      </c>
      <c r="C214" s="111">
        <v>0.25</v>
      </c>
      <c r="D214" s="14">
        <v>5118</v>
      </c>
      <c r="E214" s="108" t="s">
        <v>45</v>
      </c>
      <c r="F214" s="86" t="s">
        <v>503</v>
      </c>
      <c r="G214" s="86" t="s">
        <v>503</v>
      </c>
    </row>
    <row r="215" spans="1:7" ht="17" thickBot="1" x14ac:dyDescent="0.25">
      <c r="A215" s="2" t="s">
        <v>77</v>
      </c>
      <c r="B215" s="12" t="s">
        <v>76</v>
      </c>
      <c r="C215" s="113">
        <f>9/12</f>
        <v>0.75</v>
      </c>
      <c r="D215" s="14">
        <v>1125</v>
      </c>
      <c r="E215" s="108" t="s">
        <v>45</v>
      </c>
      <c r="F215" s="86" t="s">
        <v>499</v>
      </c>
      <c r="G215" s="86" t="s">
        <v>501</v>
      </c>
    </row>
    <row r="216" spans="1:7" ht="17" thickBot="1" x14ac:dyDescent="0.25">
      <c r="A216" s="2" t="s">
        <v>77</v>
      </c>
      <c r="B216" s="12" t="s">
        <v>76</v>
      </c>
      <c r="C216" s="111">
        <v>4</v>
      </c>
      <c r="D216" s="14">
        <v>5261</v>
      </c>
      <c r="E216" s="108" t="s">
        <v>337</v>
      </c>
      <c r="F216" s="86" t="s">
        <v>500</v>
      </c>
      <c r="G216" s="86" t="s">
        <v>502</v>
      </c>
    </row>
    <row r="217" spans="1:7" ht="17" thickBot="1" x14ac:dyDescent="0.25">
      <c r="A217" s="2" t="s">
        <v>77</v>
      </c>
      <c r="B217" s="15" t="s">
        <v>76</v>
      </c>
      <c r="C217" s="114">
        <f>1+2/12</f>
        <v>1.1666666666666667</v>
      </c>
      <c r="D217" s="14">
        <v>1047</v>
      </c>
      <c r="E217" s="108" t="s">
        <v>337</v>
      </c>
      <c r="F217" s="86" t="s">
        <v>199</v>
      </c>
      <c r="G217" s="86" t="s">
        <v>200</v>
      </c>
    </row>
    <row r="218" spans="1:7" ht="20" thickBot="1" x14ac:dyDescent="0.25">
      <c r="C218" s="111"/>
      <c r="D218" s="11" t="s">
        <v>134</v>
      </c>
      <c r="E218" s="61"/>
      <c r="F218" s="83" t="s">
        <v>430</v>
      </c>
      <c r="G218" s="84" t="s">
        <v>429</v>
      </c>
    </row>
    <row r="219" spans="1:7" ht="17" thickBot="1" x14ac:dyDescent="0.25">
      <c r="A219" s="2" t="s">
        <v>74</v>
      </c>
      <c r="B219" s="12" t="s">
        <v>76</v>
      </c>
      <c r="C219" s="111">
        <v>10.33</v>
      </c>
      <c r="D219" s="29">
        <v>5015</v>
      </c>
      <c r="E219" s="106" t="s">
        <v>51</v>
      </c>
      <c r="F219" s="66" t="s">
        <v>69</v>
      </c>
      <c r="G219" s="66" t="s">
        <v>69</v>
      </c>
    </row>
    <row r="220" spans="1:7" ht="17" thickBot="1" x14ac:dyDescent="0.25">
      <c r="A220" s="2" t="s">
        <v>77</v>
      </c>
      <c r="B220" s="12" t="s">
        <v>76</v>
      </c>
      <c r="C220" s="111">
        <v>0.5</v>
      </c>
      <c r="D220" s="29">
        <v>5064</v>
      </c>
      <c r="E220" s="106" t="s">
        <v>51</v>
      </c>
      <c r="F220" s="66" t="s">
        <v>69</v>
      </c>
      <c r="G220" s="66" t="s">
        <v>69</v>
      </c>
    </row>
    <row r="221" spans="1:7" ht="17" thickBot="1" x14ac:dyDescent="0.25">
      <c r="A221" s="2" t="s">
        <v>74</v>
      </c>
      <c r="B221" s="12" t="s">
        <v>76</v>
      </c>
      <c r="C221" s="12">
        <v>11</v>
      </c>
      <c r="D221" s="29">
        <v>5109</v>
      </c>
      <c r="E221" s="106" t="s">
        <v>254</v>
      </c>
      <c r="F221" s="66" t="s">
        <v>504</v>
      </c>
      <c r="G221" s="66" t="s">
        <v>504</v>
      </c>
    </row>
    <row r="222" spans="1:7" ht="16" x14ac:dyDescent="0.2">
      <c r="A222" s="2" t="s">
        <v>77</v>
      </c>
      <c r="B222" s="12" t="s">
        <v>76</v>
      </c>
      <c r="C222" s="12">
        <f>6/12</f>
        <v>0.5</v>
      </c>
      <c r="D222" s="29" t="s">
        <v>330</v>
      </c>
      <c r="E222" s="106" t="s">
        <v>103</v>
      </c>
      <c r="F222" s="66" t="s">
        <v>122</v>
      </c>
      <c r="G222" s="66" t="s">
        <v>122</v>
      </c>
    </row>
    <row r="223" spans="1:7" ht="17" thickBot="1" x14ac:dyDescent="0.25">
      <c r="A223" s="2" t="s">
        <v>74</v>
      </c>
      <c r="B223" s="12" t="s">
        <v>76</v>
      </c>
      <c r="C223" s="115">
        <v>14</v>
      </c>
      <c r="D223" s="26">
        <v>1163</v>
      </c>
      <c r="E223" s="107" t="s">
        <v>328</v>
      </c>
      <c r="F223" s="73" t="s">
        <v>329</v>
      </c>
      <c r="G223" s="73" t="s">
        <v>505</v>
      </c>
    </row>
    <row r="224" spans="1:7" ht="20" thickBot="1" x14ac:dyDescent="0.25">
      <c r="D224" s="16" t="s">
        <v>436</v>
      </c>
      <c r="E224" s="70"/>
      <c r="F224" s="83" t="s">
        <v>430</v>
      </c>
      <c r="G224" s="84" t="s">
        <v>429</v>
      </c>
    </row>
    <row r="225" spans="1:7" ht="17" thickBot="1" x14ac:dyDescent="0.25">
      <c r="A225" t="s">
        <v>77</v>
      </c>
      <c r="B225" s="15" t="s">
        <v>76</v>
      </c>
      <c r="D225" s="29">
        <v>1168</v>
      </c>
      <c r="E225" s="106" t="s">
        <v>229</v>
      </c>
      <c r="F225" s="66" t="s">
        <v>230</v>
      </c>
      <c r="G225" s="66" t="s">
        <v>231</v>
      </c>
    </row>
    <row r="226" spans="1:7" ht="20" thickBot="1" x14ac:dyDescent="0.25">
      <c r="D226" s="11" t="s">
        <v>314</v>
      </c>
      <c r="E226" s="61"/>
      <c r="F226" s="83" t="s">
        <v>430</v>
      </c>
      <c r="G226" s="84" t="s">
        <v>429</v>
      </c>
    </row>
    <row r="227" spans="1:7" ht="17" thickBot="1" x14ac:dyDescent="0.25">
      <c r="A227" s="2" t="s">
        <v>77</v>
      </c>
      <c r="B227" s="12" t="s">
        <v>79</v>
      </c>
      <c r="C227" s="12">
        <v>32</v>
      </c>
      <c r="D227" s="29">
        <v>5366</v>
      </c>
      <c r="E227" s="106" t="s">
        <v>547</v>
      </c>
      <c r="F227" s="66" t="s">
        <v>269</v>
      </c>
      <c r="G227" s="87"/>
    </row>
    <row r="228" spans="1:7" ht="17" thickBot="1" x14ac:dyDescent="0.25">
      <c r="A228" s="2" t="s">
        <v>77</v>
      </c>
      <c r="B228" s="12" t="s">
        <v>79</v>
      </c>
      <c r="C228" s="12">
        <v>31</v>
      </c>
      <c r="D228" s="14">
        <v>5367</v>
      </c>
      <c r="E228" s="106" t="s">
        <v>547</v>
      </c>
      <c r="F228" s="86" t="s">
        <v>270</v>
      </c>
      <c r="G228" s="98"/>
    </row>
    <row r="229" spans="1:7" ht="20" thickBot="1" x14ac:dyDescent="0.25">
      <c r="C229" s="5" t="s">
        <v>100</v>
      </c>
      <c r="D229" s="54" t="s">
        <v>265</v>
      </c>
      <c r="E229" s="61"/>
      <c r="F229" s="62"/>
      <c r="G229" s="88"/>
    </row>
    <row r="230" spans="1:7" ht="20" thickBot="1" x14ac:dyDescent="0.25">
      <c r="D230" s="16" t="s">
        <v>190</v>
      </c>
      <c r="E230" s="80"/>
      <c r="F230" s="83" t="s">
        <v>430</v>
      </c>
      <c r="G230" s="84" t="s">
        <v>429</v>
      </c>
    </row>
    <row r="231" spans="1:7" ht="17" thickBot="1" x14ac:dyDescent="0.25">
      <c r="A231" s="2" t="s">
        <v>74</v>
      </c>
      <c r="B231" s="12" t="s">
        <v>76</v>
      </c>
      <c r="C231" s="111">
        <v>8.21917808219178E-3</v>
      </c>
      <c r="D231" s="14">
        <v>5048</v>
      </c>
      <c r="E231" s="108" t="s">
        <v>136</v>
      </c>
      <c r="F231" s="86" t="s">
        <v>506</v>
      </c>
      <c r="G231" s="86" t="s">
        <v>506</v>
      </c>
    </row>
    <row r="232" spans="1:7" ht="17" thickBot="1" x14ac:dyDescent="0.25">
      <c r="A232" s="2" t="s">
        <v>77</v>
      </c>
      <c r="B232" s="12" t="s">
        <v>76</v>
      </c>
      <c r="C232" s="15">
        <v>1.5</v>
      </c>
      <c r="D232" s="14">
        <v>5080</v>
      </c>
      <c r="E232" s="108" t="s">
        <v>136</v>
      </c>
      <c r="F232" s="86" t="s">
        <v>137</v>
      </c>
      <c r="G232" s="86" t="s">
        <v>138</v>
      </c>
    </row>
    <row r="233" spans="1:7" ht="17" thickBot="1" x14ac:dyDescent="0.25">
      <c r="A233" s="2" t="s">
        <v>77</v>
      </c>
      <c r="B233" s="12" t="s">
        <v>76</v>
      </c>
      <c r="C233" s="111">
        <f>11/12</f>
        <v>0.91666666666666663</v>
      </c>
      <c r="D233" s="14">
        <v>7091</v>
      </c>
      <c r="E233" s="108" t="s">
        <v>136</v>
      </c>
      <c r="F233" s="73" t="s">
        <v>335</v>
      </c>
      <c r="G233" s="73" t="s">
        <v>336</v>
      </c>
    </row>
    <row r="234" spans="1:7" ht="17" thickBot="1" x14ac:dyDescent="0.25">
      <c r="A234" s="2" t="s">
        <v>74</v>
      </c>
      <c r="B234" s="12" t="s">
        <v>76</v>
      </c>
      <c r="C234" s="111">
        <v>0.04</v>
      </c>
      <c r="D234" s="14">
        <v>5000</v>
      </c>
      <c r="E234" s="106" t="s">
        <v>139</v>
      </c>
      <c r="F234" s="66" t="s">
        <v>140</v>
      </c>
      <c r="G234" s="66" t="s">
        <v>141</v>
      </c>
    </row>
    <row r="235" spans="1:7" ht="17" thickBot="1" x14ac:dyDescent="0.25">
      <c r="A235" s="2" t="s">
        <v>74</v>
      </c>
      <c r="B235" s="12" t="s">
        <v>76</v>
      </c>
      <c r="C235" s="111">
        <v>0.04</v>
      </c>
      <c r="D235" s="14">
        <v>5013</v>
      </c>
      <c r="E235" s="85" t="s">
        <v>548</v>
      </c>
      <c r="F235" s="86" t="s">
        <v>142</v>
      </c>
      <c r="G235" s="86" t="s">
        <v>143</v>
      </c>
    </row>
    <row r="236" spans="1:7" ht="17" thickBot="1" x14ac:dyDescent="0.25">
      <c r="A236" s="2" t="s">
        <v>74</v>
      </c>
      <c r="B236" s="12" t="s">
        <v>79</v>
      </c>
      <c r="C236" s="111">
        <v>24.666666666666668</v>
      </c>
      <c r="D236" s="14">
        <v>5281</v>
      </c>
      <c r="E236" s="89" t="s">
        <v>549</v>
      </c>
      <c r="F236" s="86" t="s">
        <v>164</v>
      </c>
      <c r="G236" s="86" t="s">
        <v>164</v>
      </c>
    </row>
    <row r="237" spans="1:7" ht="17" thickBot="1" x14ac:dyDescent="0.25">
      <c r="A237" s="2" t="s">
        <v>77</v>
      </c>
      <c r="B237" s="12" t="s">
        <v>76</v>
      </c>
      <c r="C237" s="113">
        <v>0.04</v>
      </c>
      <c r="D237" s="14">
        <v>5009</v>
      </c>
      <c r="E237" s="85" t="s">
        <v>550</v>
      </c>
      <c r="F237" s="86" t="s">
        <v>507</v>
      </c>
      <c r="G237" s="86" t="s">
        <v>166</v>
      </c>
    </row>
    <row r="238" spans="1:7" ht="17" thickBot="1" x14ac:dyDescent="0.25">
      <c r="A238" s="2" t="s">
        <v>74</v>
      </c>
      <c r="B238" s="12" t="s">
        <v>76</v>
      </c>
      <c r="C238" s="111">
        <f>8/12</f>
        <v>0.66666666666666663</v>
      </c>
      <c r="D238" s="53">
        <v>5272</v>
      </c>
      <c r="E238" s="107" t="s">
        <v>144</v>
      </c>
      <c r="F238" s="73" t="s">
        <v>145</v>
      </c>
      <c r="G238" s="73" t="s">
        <v>146</v>
      </c>
    </row>
    <row r="239" spans="1:7" ht="17" thickBot="1" x14ac:dyDescent="0.25">
      <c r="A239" s="2" t="s">
        <v>74</v>
      </c>
      <c r="B239" s="12" t="s">
        <v>76</v>
      </c>
      <c r="C239" s="111">
        <v>2.7397260273972603E-3</v>
      </c>
      <c r="D239" s="14">
        <v>5295</v>
      </c>
      <c r="E239" s="85" t="s">
        <v>551</v>
      </c>
      <c r="F239" s="86" t="s">
        <v>165</v>
      </c>
      <c r="G239" s="86" t="s">
        <v>147</v>
      </c>
    </row>
    <row r="240" spans="1:7" ht="17" thickBot="1" x14ac:dyDescent="0.25">
      <c r="A240" s="2" t="s">
        <v>74</v>
      </c>
      <c r="B240" s="15" t="s">
        <v>76</v>
      </c>
      <c r="C240" s="116">
        <f>2/12</f>
        <v>0.16666666666666666</v>
      </c>
      <c r="D240" s="14">
        <v>5330</v>
      </c>
      <c r="E240" s="108" t="s">
        <v>202</v>
      </c>
      <c r="F240" s="86" t="s">
        <v>508</v>
      </c>
      <c r="G240" s="86" t="s">
        <v>509</v>
      </c>
    </row>
    <row r="241" spans="1:7" ht="17" thickBot="1" x14ac:dyDescent="0.25">
      <c r="A241" s="2" t="s">
        <v>74</v>
      </c>
      <c r="B241" s="15" t="s">
        <v>76</v>
      </c>
      <c r="C241" s="116">
        <f>6/52</f>
        <v>0.11538461538461539</v>
      </c>
      <c r="D241" s="14">
        <v>5331</v>
      </c>
      <c r="E241" s="108" t="s">
        <v>202</v>
      </c>
      <c r="F241" s="86" t="s">
        <v>510</v>
      </c>
      <c r="G241" s="86" t="s">
        <v>510</v>
      </c>
    </row>
    <row r="242" spans="1:7" ht="17" thickBot="1" x14ac:dyDescent="0.25">
      <c r="A242" s="2" t="s">
        <v>74</v>
      </c>
      <c r="B242" s="15" t="s">
        <v>76</v>
      </c>
      <c r="C242" s="116">
        <f>3/365</f>
        <v>8.21917808219178E-3</v>
      </c>
      <c r="D242" s="29">
        <v>5332</v>
      </c>
      <c r="E242" s="106" t="s">
        <v>203</v>
      </c>
      <c r="F242" s="86" t="s">
        <v>204</v>
      </c>
      <c r="G242" s="86" t="s">
        <v>204</v>
      </c>
    </row>
    <row r="243" spans="1:7" ht="17" thickBot="1" x14ac:dyDescent="0.25">
      <c r="A243" s="2" t="s">
        <v>77</v>
      </c>
      <c r="B243" s="15" t="s">
        <v>76</v>
      </c>
      <c r="C243" s="116">
        <f>1/365</f>
        <v>2.7397260273972603E-3</v>
      </c>
      <c r="D243" s="29">
        <v>5333</v>
      </c>
      <c r="E243" s="106" t="s">
        <v>203</v>
      </c>
      <c r="F243" s="66" t="s">
        <v>511</v>
      </c>
      <c r="G243" s="66" t="s">
        <v>512</v>
      </c>
    </row>
    <row r="244" spans="1:7" ht="17" thickBot="1" x14ac:dyDescent="0.25">
      <c r="A244" s="2" t="s">
        <v>77</v>
      </c>
      <c r="B244" s="15" t="s">
        <v>76</v>
      </c>
      <c r="C244" s="117" t="s">
        <v>26</v>
      </c>
      <c r="D244" s="14">
        <v>2834</v>
      </c>
      <c r="E244" s="85" t="s">
        <v>552</v>
      </c>
      <c r="F244" s="86" t="s">
        <v>514</v>
      </c>
      <c r="G244" s="86" t="s">
        <v>513</v>
      </c>
    </row>
    <row r="245" spans="1:7" ht="17" thickBot="1" x14ac:dyDescent="0.25">
      <c r="A245" s="2" t="s">
        <v>77</v>
      </c>
      <c r="B245" s="15" t="s">
        <v>76</v>
      </c>
      <c r="C245" s="117" t="s">
        <v>26</v>
      </c>
      <c r="D245" s="29">
        <v>6007</v>
      </c>
      <c r="E245" s="85" t="s">
        <v>552</v>
      </c>
      <c r="F245" s="66" t="s">
        <v>515</v>
      </c>
      <c r="G245" s="66" t="s">
        <v>516</v>
      </c>
    </row>
    <row r="246" spans="1:7" ht="20" thickBot="1" x14ac:dyDescent="0.25">
      <c r="A246"/>
      <c r="B246" s="15"/>
      <c r="C246" s="15"/>
      <c r="D246" s="11" t="s">
        <v>192</v>
      </c>
      <c r="E246" s="61"/>
      <c r="F246" s="83" t="s">
        <v>430</v>
      </c>
      <c r="G246" s="84" t="s">
        <v>429</v>
      </c>
    </row>
    <row r="247" spans="1:7" ht="17" thickBot="1" x14ac:dyDescent="0.25">
      <c r="A247" s="2" t="s">
        <v>74</v>
      </c>
      <c r="B247" s="12" t="s">
        <v>76</v>
      </c>
      <c r="C247" s="111">
        <v>2.8333333333333335</v>
      </c>
      <c r="D247" s="14">
        <v>5099</v>
      </c>
      <c r="E247" s="108" t="s">
        <v>118</v>
      </c>
      <c r="F247" s="86" t="s">
        <v>517</v>
      </c>
      <c r="G247" s="86" t="s">
        <v>135</v>
      </c>
    </row>
    <row r="248" spans="1:7" ht="17" thickBot="1" x14ac:dyDescent="0.25">
      <c r="A248" s="2" t="s">
        <v>74</v>
      </c>
      <c r="B248" s="15" t="s">
        <v>76</v>
      </c>
      <c r="C248" s="118">
        <v>10</v>
      </c>
      <c r="D248" s="14">
        <v>5315</v>
      </c>
      <c r="E248" s="90" t="s">
        <v>553</v>
      </c>
      <c r="F248" s="91" t="s">
        <v>518</v>
      </c>
      <c r="G248" s="92" t="s">
        <v>519</v>
      </c>
    </row>
    <row r="249" spans="1:7" ht="17" thickBot="1" x14ac:dyDescent="0.25">
      <c r="A249" s="2" t="s">
        <v>74</v>
      </c>
      <c r="B249" s="12" t="s">
        <v>76</v>
      </c>
      <c r="C249" s="118">
        <v>8</v>
      </c>
      <c r="D249" s="55" t="s">
        <v>228</v>
      </c>
      <c r="E249" s="90" t="s">
        <v>553</v>
      </c>
      <c r="F249" s="91" t="s">
        <v>518</v>
      </c>
      <c r="G249" s="92" t="s">
        <v>520</v>
      </c>
    </row>
    <row r="250" spans="1:7" ht="17" thickBot="1" x14ac:dyDescent="0.25">
      <c r="A250" s="19" t="s">
        <v>77</v>
      </c>
      <c r="B250" s="20" t="s">
        <v>76</v>
      </c>
      <c r="C250" s="119">
        <v>2</v>
      </c>
      <c r="D250" s="14">
        <v>5313</v>
      </c>
      <c r="E250" s="90" t="s">
        <v>554</v>
      </c>
      <c r="F250" s="91" t="s">
        <v>525</v>
      </c>
      <c r="G250" s="92" t="s">
        <v>518</v>
      </c>
    </row>
    <row r="251" spans="1:7" ht="17" thickBot="1" x14ac:dyDescent="0.25">
      <c r="A251" s="19" t="s">
        <v>77</v>
      </c>
      <c r="B251" s="20" t="s">
        <v>76</v>
      </c>
      <c r="C251" s="119">
        <v>7</v>
      </c>
      <c r="D251" s="14">
        <v>5314</v>
      </c>
      <c r="E251" s="90" t="s">
        <v>555</v>
      </c>
      <c r="F251" s="91" t="s">
        <v>524</v>
      </c>
      <c r="G251" s="92" t="s">
        <v>518</v>
      </c>
    </row>
    <row r="252" spans="1:7" ht="17" thickBot="1" x14ac:dyDescent="0.25">
      <c r="A252" s="19" t="s">
        <v>77</v>
      </c>
      <c r="B252" s="20" t="s">
        <v>76</v>
      </c>
      <c r="C252" s="119">
        <v>4</v>
      </c>
      <c r="D252" s="14">
        <v>5317</v>
      </c>
      <c r="E252" s="90" t="s">
        <v>555</v>
      </c>
      <c r="F252" s="92" t="s">
        <v>521</v>
      </c>
      <c r="G252" s="92" t="s">
        <v>521</v>
      </c>
    </row>
    <row r="253" spans="1:7" ht="17" thickBot="1" x14ac:dyDescent="0.25">
      <c r="A253" s="19" t="s">
        <v>77</v>
      </c>
      <c r="B253" s="20" t="s">
        <v>76</v>
      </c>
      <c r="C253" s="119">
        <v>2</v>
      </c>
      <c r="D253" s="14">
        <v>5320</v>
      </c>
      <c r="E253" s="90" t="s">
        <v>555</v>
      </c>
      <c r="F253" s="92" t="s">
        <v>518</v>
      </c>
      <c r="G253" s="92" t="s">
        <v>521</v>
      </c>
    </row>
    <row r="254" spans="1:7" ht="17" thickBot="1" x14ac:dyDescent="0.25">
      <c r="A254" s="19" t="s">
        <v>74</v>
      </c>
      <c r="B254" s="20" t="s">
        <v>76</v>
      </c>
      <c r="C254" s="119">
        <v>6</v>
      </c>
      <c r="D254" s="14">
        <v>5351</v>
      </c>
      <c r="E254" s="90" t="s">
        <v>555</v>
      </c>
      <c r="F254" s="92" t="s">
        <v>518</v>
      </c>
      <c r="G254" s="92" t="s">
        <v>526</v>
      </c>
    </row>
    <row r="255" spans="1:7" ht="17" thickBot="1" x14ac:dyDescent="0.25">
      <c r="A255" s="19" t="s">
        <v>77</v>
      </c>
      <c r="B255" s="20" t="s">
        <v>76</v>
      </c>
      <c r="C255" s="119">
        <v>6</v>
      </c>
      <c r="D255" s="14">
        <v>5352</v>
      </c>
      <c r="E255" s="90" t="s">
        <v>555</v>
      </c>
      <c r="F255" s="92" t="s">
        <v>518</v>
      </c>
      <c r="G255" s="92" t="s">
        <v>522</v>
      </c>
    </row>
    <row r="256" spans="1:7" ht="17" thickBot="1" x14ac:dyDescent="0.25">
      <c r="A256" s="19" t="s">
        <v>77</v>
      </c>
      <c r="B256" s="20" t="s">
        <v>76</v>
      </c>
      <c r="C256" s="119">
        <v>7</v>
      </c>
      <c r="D256" s="14">
        <v>5353</v>
      </c>
      <c r="E256" s="90" t="s">
        <v>553</v>
      </c>
      <c r="F256" s="92" t="s">
        <v>518</v>
      </c>
      <c r="G256" s="92" t="s">
        <v>523</v>
      </c>
    </row>
    <row r="257" spans="1:7" ht="20" thickBot="1" x14ac:dyDescent="0.25">
      <c r="A257"/>
      <c r="B257" s="15"/>
      <c r="C257" s="15"/>
      <c r="D257" s="11" t="s">
        <v>191</v>
      </c>
      <c r="E257" s="61"/>
      <c r="F257" s="83" t="s">
        <v>430</v>
      </c>
      <c r="G257" s="84" t="s">
        <v>429</v>
      </c>
    </row>
    <row r="258" spans="1:7" ht="17" thickBot="1" x14ac:dyDescent="0.25">
      <c r="A258" t="s">
        <v>77</v>
      </c>
      <c r="B258" s="15" t="s">
        <v>76</v>
      </c>
      <c r="C258" s="15">
        <v>0</v>
      </c>
      <c r="D258" s="14">
        <v>5282</v>
      </c>
      <c r="E258" s="108" t="s">
        <v>148</v>
      </c>
      <c r="F258" s="91" t="s">
        <v>527</v>
      </c>
      <c r="G258" s="59" t="s">
        <v>435</v>
      </c>
    </row>
    <row r="259" spans="1:7" ht="17" thickBot="1" x14ac:dyDescent="0.25">
      <c r="A259" t="s">
        <v>77</v>
      </c>
      <c r="B259" s="15" t="s">
        <v>76</v>
      </c>
      <c r="C259" s="15">
        <v>0</v>
      </c>
      <c r="D259" s="14">
        <v>5286</v>
      </c>
      <c r="E259" s="108" t="s">
        <v>151</v>
      </c>
      <c r="F259" s="91" t="s">
        <v>160</v>
      </c>
      <c r="G259" s="92" t="s">
        <v>161</v>
      </c>
    </row>
    <row r="260" spans="1:7" ht="17" thickBot="1" x14ac:dyDescent="0.25">
      <c r="A260" t="s">
        <v>77</v>
      </c>
      <c r="B260" s="20" t="s">
        <v>79</v>
      </c>
      <c r="C260" s="118">
        <v>18</v>
      </c>
      <c r="D260" s="14">
        <v>5337</v>
      </c>
      <c r="E260" s="108" t="s">
        <v>212</v>
      </c>
      <c r="F260" s="91" t="s">
        <v>268</v>
      </c>
      <c r="G260" s="92" t="s">
        <v>267</v>
      </c>
    </row>
    <row r="261" spans="1:7" ht="17" thickBot="1" x14ac:dyDescent="0.25">
      <c r="A261" s="2" t="s">
        <v>74</v>
      </c>
      <c r="B261" s="12" t="s">
        <v>76</v>
      </c>
      <c r="C261" s="12">
        <v>1</v>
      </c>
      <c r="D261" s="14">
        <v>5326</v>
      </c>
      <c r="E261" s="108" t="s">
        <v>212</v>
      </c>
      <c r="F261" s="91" t="s">
        <v>528</v>
      </c>
      <c r="G261" s="91" t="s">
        <v>528</v>
      </c>
    </row>
    <row r="262" spans="1:7" ht="17" thickBot="1" x14ac:dyDescent="0.25">
      <c r="A262" s="2" t="s">
        <v>77</v>
      </c>
      <c r="B262" s="12" t="s">
        <v>76</v>
      </c>
      <c r="C262" s="12">
        <v>1</v>
      </c>
      <c r="D262" s="14">
        <v>5327</v>
      </c>
      <c r="E262" s="108" t="s">
        <v>212</v>
      </c>
      <c r="F262" s="91" t="s">
        <v>528</v>
      </c>
      <c r="G262" s="91" t="s">
        <v>528</v>
      </c>
    </row>
    <row r="263" spans="1:7" ht="17" thickBot="1" x14ac:dyDescent="0.25">
      <c r="A263" s="2" t="s">
        <v>77</v>
      </c>
      <c r="B263" s="12" t="s">
        <v>76</v>
      </c>
      <c r="C263" s="12">
        <v>1</v>
      </c>
      <c r="D263" s="14">
        <v>5328</v>
      </c>
      <c r="E263" s="108" t="s">
        <v>212</v>
      </c>
      <c r="F263" s="91" t="s">
        <v>528</v>
      </c>
      <c r="G263" s="91" t="s">
        <v>528</v>
      </c>
    </row>
    <row r="264" spans="1:7" ht="17" thickBot="1" x14ac:dyDescent="0.25">
      <c r="A264" s="2" t="s">
        <v>74</v>
      </c>
      <c r="B264" s="12" t="s">
        <v>76</v>
      </c>
      <c r="C264" s="111">
        <f>13/12</f>
        <v>1.0833333333333333</v>
      </c>
      <c r="D264" s="22">
        <v>1205</v>
      </c>
      <c r="E264" s="108" t="s">
        <v>237</v>
      </c>
      <c r="F264" s="91" t="s">
        <v>530</v>
      </c>
      <c r="G264" s="92" t="s">
        <v>529</v>
      </c>
    </row>
    <row r="265" spans="1:7" ht="20" thickBot="1" x14ac:dyDescent="0.25">
      <c r="A265"/>
      <c r="B265" s="15"/>
      <c r="C265" s="15"/>
      <c r="D265" s="11" t="s">
        <v>194</v>
      </c>
      <c r="E265" s="61"/>
      <c r="F265" s="83" t="s">
        <v>430</v>
      </c>
      <c r="G265" s="84" t="s">
        <v>429</v>
      </c>
    </row>
    <row r="266" spans="1:7" ht="17" thickBot="1" x14ac:dyDescent="0.25">
      <c r="A266" t="s">
        <v>74</v>
      </c>
      <c r="B266" s="15" t="s">
        <v>76</v>
      </c>
      <c r="C266" s="15">
        <v>17</v>
      </c>
      <c r="D266" s="14">
        <v>5283</v>
      </c>
      <c r="E266" s="108" t="s">
        <v>149</v>
      </c>
      <c r="F266" s="91" t="s">
        <v>318</v>
      </c>
      <c r="G266" s="92" t="s">
        <v>317</v>
      </c>
    </row>
    <row r="267" spans="1:7" ht="17" thickBot="1" x14ac:dyDescent="0.25">
      <c r="A267" s="25" t="s">
        <v>77</v>
      </c>
      <c r="B267" s="12" t="s">
        <v>79</v>
      </c>
      <c r="C267" s="118">
        <v>62</v>
      </c>
      <c r="D267" s="14">
        <v>5301</v>
      </c>
      <c r="E267" s="108" t="s">
        <v>296</v>
      </c>
      <c r="F267" s="91" t="s">
        <v>297</v>
      </c>
      <c r="G267" s="92" t="s">
        <v>298</v>
      </c>
    </row>
    <row r="268" spans="1:7" ht="17" thickBot="1" x14ac:dyDescent="0.25">
      <c r="A268" t="s">
        <v>74</v>
      </c>
      <c r="B268" s="12" t="s">
        <v>79</v>
      </c>
      <c r="C268" s="118">
        <v>54</v>
      </c>
      <c r="D268" s="14">
        <v>5302</v>
      </c>
      <c r="E268" s="108" t="s">
        <v>556</v>
      </c>
      <c r="F268" s="91" t="s">
        <v>299</v>
      </c>
      <c r="G268" s="92"/>
    </row>
    <row r="269" spans="1:7" ht="17" thickBot="1" x14ac:dyDescent="0.25">
      <c r="A269" t="s">
        <v>77</v>
      </c>
      <c r="B269" s="15" t="s">
        <v>79</v>
      </c>
      <c r="C269" s="120">
        <v>59</v>
      </c>
      <c r="D269" s="14">
        <v>5303</v>
      </c>
      <c r="E269" s="108" t="s">
        <v>300</v>
      </c>
      <c r="F269" s="91" t="s">
        <v>301</v>
      </c>
      <c r="G269" s="92" t="s">
        <v>531</v>
      </c>
    </row>
    <row r="270" spans="1:7" ht="17" thickBot="1" x14ac:dyDescent="0.25">
      <c r="A270" t="s">
        <v>74</v>
      </c>
      <c r="B270" s="15" t="s">
        <v>79</v>
      </c>
      <c r="C270" s="118">
        <v>28</v>
      </c>
      <c r="D270" s="14">
        <v>5305</v>
      </c>
      <c r="E270" s="108" t="s">
        <v>302</v>
      </c>
      <c r="F270" s="91" t="s">
        <v>303</v>
      </c>
      <c r="G270" s="92" t="s">
        <v>304</v>
      </c>
    </row>
    <row r="271" spans="1:7" ht="17" thickBot="1" x14ac:dyDescent="0.25">
      <c r="A271" t="s">
        <v>74</v>
      </c>
      <c r="B271" s="15" t="s">
        <v>79</v>
      </c>
      <c r="C271" s="122">
        <v>28</v>
      </c>
      <c r="D271" s="14">
        <v>5306</v>
      </c>
      <c r="E271" s="108" t="s">
        <v>302</v>
      </c>
      <c r="F271" s="91" t="s">
        <v>305</v>
      </c>
      <c r="G271" s="92" t="s">
        <v>306</v>
      </c>
    </row>
    <row r="272" spans="1:7" ht="17" thickBot="1" x14ac:dyDescent="0.25">
      <c r="A272" t="s">
        <v>74</v>
      </c>
      <c r="B272" s="15" t="s">
        <v>79</v>
      </c>
      <c r="C272" s="118">
        <v>56</v>
      </c>
      <c r="D272" s="14">
        <v>5307</v>
      </c>
      <c r="E272" s="108" t="s">
        <v>307</v>
      </c>
      <c r="F272" s="92" t="s">
        <v>532</v>
      </c>
      <c r="G272" s="92" t="s">
        <v>532</v>
      </c>
    </row>
    <row r="273" spans="1:7" ht="17" thickBot="1" x14ac:dyDescent="0.25">
      <c r="A273" t="s">
        <v>74</v>
      </c>
      <c r="B273" s="15" t="s">
        <v>79</v>
      </c>
      <c r="C273" s="122">
        <v>60</v>
      </c>
      <c r="D273" s="22">
        <v>5308</v>
      </c>
      <c r="E273" s="108" t="s">
        <v>171</v>
      </c>
      <c r="F273" s="91" t="s">
        <v>535</v>
      </c>
      <c r="G273" s="92"/>
    </row>
    <row r="274" spans="1:7" ht="17" thickBot="1" x14ac:dyDescent="0.25">
      <c r="A274" s="2" t="s">
        <v>77</v>
      </c>
      <c r="B274" s="15" t="s">
        <v>79</v>
      </c>
      <c r="C274" s="118">
        <v>34</v>
      </c>
      <c r="D274" s="14">
        <v>5310</v>
      </c>
      <c r="E274" s="108" t="s">
        <v>149</v>
      </c>
      <c r="F274" s="91" t="s">
        <v>308</v>
      </c>
      <c r="G274" s="92" t="s">
        <v>308</v>
      </c>
    </row>
    <row r="275" spans="1:7" ht="17" thickBot="1" x14ac:dyDescent="0.25">
      <c r="A275" s="2" t="s">
        <v>77</v>
      </c>
      <c r="B275" s="15" t="s">
        <v>79</v>
      </c>
      <c r="C275" s="118">
        <v>21</v>
      </c>
      <c r="D275" s="14">
        <v>5311</v>
      </c>
      <c r="E275" s="108" t="s">
        <v>309</v>
      </c>
      <c r="F275" s="91" t="s">
        <v>310</v>
      </c>
      <c r="G275" s="92"/>
    </row>
    <row r="276" spans="1:7" ht="17" thickBot="1" x14ac:dyDescent="0.25">
      <c r="A276" s="2" t="s">
        <v>74</v>
      </c>
      <c r="B276" s="15" t="s">
        <v>79</v>
      </c>
      <c r="C276" s="118">
        <v>74</v>
      </c>
      <c r="D276" s="14">
        <v>5312</v>
      </c>
      <c r="E276" s="108" t="s">
        <v>300</v>
      </c>
      <c r="F276" s="91" t="s">
        <v>301</v>
      </c>
      <c r="G276" s="92" t="s">
        <v>311</v>
      </c>
    </row>
    <row r="277" spans="1:7" ht="20" thickBot="1" x14ac:dyDescent="0.25">
      <c r="D277" s="56" t="s">
        <v>195</v>
      </c>
      <c r="E277" s="93"/>
      <c r="F277" s="83" t="s">
        <v>430</v>
      </c>
      <c r="G277" s="84" t="s">
        <v>429</v>
      </c>
    </row>
    <row r="278" spans="1:7" ht="17" thickBot="1" x14ac:dyDescent="0.25">
      <c r="A278" s="2" t="s">
        <v>74</v>
      </c>
      <c r="B278" s="12" t="s">
        <v>76</v>
      </c>
      <c r="C278" s="15" t="s">
        <v>125</v>
      </c>
      <c r="D278" s="14">
        <v>5105</v>
      </c>
      <c r="E278" s="85" t="s">
        <v>557</v>
      </c>
      <c r="F278" s="86" t="s">
        <v>536</v>
      </c>
      <c r="G278" s="86"/>
    </row>
    <row r="279" spans="1:7" ht="17" thickBot="1" x14ac:dyDescent="0.25">
      <c r="A279" t="s">
        <v>74</v>
      </c>
      <c r="B279" s="15" t="s">
        <v>76</v>
      </c>
      <c r="C279" s="15" t="s">
        <v>125</v>
      </c>
      <c r="D279" s="18">
        <v>5285</v>
      </c>
      <c r="E279" s="106" t="s">
        <v>150</v>
      </c>
      <c r="F279" s="66" t="s">
        <v>159</v>
      </c>
      <c r="G279" s="66" t="s">
        <v>159</v>
      </c>
    </row>
    <row r="280" spans="1:7" ht="17" thickBot="1" x14ac:dyDescent="0.25">
      <c r="A280" t="s">
        <v>74</v>
      </c>
      <c r="B280" s="20" t="s">
        <v>76</v>
      </c>
      <c r="C280" s="118">
        <v>2.5</v>
      </c>
      <c r="D280" s="14">
        <v>5321</v>
      </c>
      <c r="E280" s="90" t="s">
        <v>174</v>
      </c>
      <c r="F280" s="91" t="s">
        <v>558</v>
      </c>
      <c r="G280" s="92"/>
    </row>
    <row r="281" spans="1:7" ht="17" thickBot="1" x14ac:dyDescent="0.25">
      <c r="A281" s="2" t="s">
        <v>77</v>
      </c>
      <c r="B281" s="20" t="s">
        <v>76</v>
      </c>
      <c r="C281" s="118">
        <v>7</v>
      </c>
      <c r="D281" s="14">
        <v>5322</v>
      </c>
      <c r="E281" s="90" t="s">
        <v>174</v>
      </c>
      <c r="F281" s="91" t="s">
        <v>175</v>
      </c>
      <c r="G281" s="92"/>
    </row>
    <row r="282" spans="1:7" ht="17" thickBot="1" x14ac:dyDescent="0.25">
      <c r="A282" t="s">
        <v>74</v>
      </c>
      <c r="B282" s="20" t="s">
        <v>76</v>
      </c>
      <c r="C282" s="118">
        <v>18</v>
      </c>
      <c r="D282" s="14">
        <v>5323</v>
      </c>
      <c r="E282" s="90" t="s">
        <v>174</v>
      </c>
      <c r="F282" s="91" t="s">
        <v>559</v>
      </c>
      <c r="G282" s="92"/>
    </row>
    <row r="283" spans="1:7" ht="17" thickBot="1" x14ac:dyDescent="0.25">
      <c r="A283" t="s">
        <v>74</v>
      </c>
      <c r="B283" s="20" t="s">
        <v>76</v>
      </c>
      <c r="C283" s="118">
        <v>16</v>
      </c>
      <c r="D283" s="22">
        <v>5334</v>
      </c>
      <c r="E283" s="85" t="s">
        <v>320</v>
      </c>
      <c r="F283" s="94" t="s">
        <v>319</v>
      </c>
      <c r="G283" s="86"/>
    </row>
    <row r="284" spans="1:7" ht="17" thickBot="1" x14ac:dyDescent="0.25">
      <c r="A284" t="s">
        <v>74</v>
      </c>
      <c r="B284" s="20" t="s">
        <v>76</v>
      </c>
      <c r="C284" s="118">
        <v>16</v>
      </c>
      <c r="D284" s="22">
        <v>5335</v>
      </c>
      <c r="E284" s="85" t="s">
        <v>320</v>
      </c>
      <c r="F284" s="95" t="s">
        <v>214</v>
      </c>
      <c r="G284" s="96"/>
    </row>
    <row r="285" spans="1:7" ht="17" thickBot="1" x14ac:dyDescent="0.25">
      <c r="A285" t="s">
        <v>77</v>
      </c>
      <c r="B285" s="20" t="s">
        <v>76</v>
      </c>
      <c r="C285" s="118">
        <v>14</v>
      </c>
      <c r="D285" s="22">
        <v>5336</v>
      </c>
      <c r="E285" s="85" t="s">
        <v>320</v>
      </c>
      <c r="F285" s="94" t="s">
        <v>215</v>
      </c>
      <c r="G285" s="86"/>
    </row>
    <row r="286" spans="1:7" ht="17" thickBot="1" x14ac:dyDescent="0.25">
      <c r="A286" t="s">
        <v>77</v>
      </c>
      <c r="B286" s="20" t="s">
        <v>76</v>
      </c>
      <c r="C286" s="118">
        <v>11</v>
      </c>
      <c r="D286" s="14">
        <v>5339</v>
      </c>
      <c r="E286" s="108" t="s">
        <v>213</v>
      </c>
      <c r="F286" s="86" t="s">
        <v>313</v>
      </c>
      <c r="G286" s="86"/>
    </row>
    <row r="287" spans="1:7" ht="17" thickBot="1" x14ac:dyDescent="0.25">
      <c r="A287" t="s">
        <v>74</v>
      </c>
      <c r="B287" s="20" t="s">
        <v>76</v>
      </c>
      <c r="C287" s="118">
        <v>7</v>
      </c>
      <c r="D287" s="14">
        <v>5340</v>
      </c>
      <c r="E287" s="108" t="s">
        <v>213</v>
      </c>
      <c r="F287" s="86" t="s">
        <v>312</v>
      </c>
      <c r="G287" s="86"/>
    </row>
  </sheetData>
  <dataConsolidate/>
  <mergeCells count="1">
    <mergeCell ref="D2:E2"/>
  </mergeCells>
  <phoneticPr fontId="19" type="noConversion"/>
  <pageMargins left="0.25" right="0.25" top="0.75" bottom="0.75" header="0.3" footer="0.3"/>
  <pageSetup scale="58"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A6222-DA3D-4875-99B4-497043B6EB13}">
  <dimension ref="A1:A15"/>
  <sheetViews>
    <sheetView tabSelected="1" workbookViewId="0"/>
  </sheetViews>
  <sheetFormatPr baseColWidth="10" defaultColWidth="8.83203125" defaultRowHeight="15" x14ac:dyDescent="0.2"/>
  <cols>
    <col min="1" max="1" width="79" customWidth="1"/>
  </cols>
  <sheetData>
    <row r="1" spans="1:1" ht="22.75" customHeight="1" x14ac:dyDescent="0.2">
      <c r="A1" s="109" t="s">
        <v>576</v>
      </c>
    </row>
    <row r="2" spans="1:1" x14ac:dyDescent="0.2">
      <c r="A2" s="125" t="s">
        <v>560</v>
      </c>
    </row>
    <row r="3" spans="1:1" x14ac:dyDescent="0.2">
      <c r="A3" s="126"/>
    </row>
    <row r="4" spans="1:1" x14ac:dyDescent="0.2">
      <c r="A4" s="126"/>
    </row>
    <row r="5" spans="1:1" x14ac:dyDescent="0.2">
      <c r="A5" s="126"/>
    </row>
    <row r="6" spans="1:1" x14ac:dyDescent="0.2">
      <c r="A6" s="126"/>
    </row>
    <row r="7" spans="1:1" x14ac:dyDescent="0.2">
      <c r="A7" s="8" t="s">
        <v>561</v>
      </c>
    </row>
    <row r="8" spans="1:1" x14ac:dyDescent="0.2">
      <c r="A8" t="s">
        <v>562</v>
      </c>
    </row>
    <row r="9" spans="1:1" x14ac:dyDescent="0.2">
      <c r="A9" t="s">
        <v>563</v>
      </c>
    </row>
    <row r="10" spans="1:1" x14ac:dyDescent="0.2">
      <c r="A10" t="s">
        <v>564</v>
      </c>
    </row>
    <row r="11" spans="1:1" x14ac:dyDescent="0.2">
      <c r="A11" t="s">
        <v>565</v>
      </c>
    </row>
    <row r="12" spans="1:1" x14ac:dyDescent="0.2">
      <c r="A12" t="s">
        <v>566</v>
      </c>
    </row>
    <row r="13" spans="1:1" x14ac:dyDescent="0.2">
      <c r="A13" t="s">
        <v>569</v>
      </c>
    </row>
    <row r="14" spans="1:1" x14ac:dyDescent="0.2">
      <c r="A14" t="s">
        <v>562</v>
      </c>
    </row>
    <row r="15" spans="1:1" x14ac:dyDescent="0.2">
      <c r="A15" t="s">
        <v>570</v>
      </c>
    </row>
  </sheetData>
  <mergeCells count="1">
    <mergeCell ref="A2:A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RESULTS</vt:lpstr>
      <vt:lpstr>Legend</vt:lpstr>
      <vt:lpstr>RESULTS!Print_Area</vt:lpstr>
      <vt:lpstr>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Van Hove</dc:creator>
  <cp:lastModifiedBy>Annika Diederich</cp:lastModifiedBy>
  <cp:lastPrinted>2026-06-12T20:10:58Z</cp:lastPrinted>
  <dcterms:created xsi:type="dcterms:W3CDTF">2018-06-22T13:11:49Z</dcterms:created>
  <dcterms:modified xsi:type="dcterms:W3CDTF">2026-07-21T14:34:04Z</dcterms:modified>
</cp:coreProperties>
</file>