
<file path=[Content_Types].xml><?xml version="1.0" encoding="utf-8"?>
<Types xmlns="http://schemas.openxmlformats.org/package/2006/content-types">
  <Default Extension="xml" ContentType="application/xml"/>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6" rupBuild="27322"/>
  <workbookPr autoCompressPictures="0"/>
  <bookViews>
    <workbookView xWindow="0" yWindow="460" windowWidth="46420" windowHeight="22880" tabRatio="500"/>
  </bookViews>
  <sheets>
    <sheet name="summary" sheetId="5" r:id="rId1"/>
  </sheets>
  <calcPr calcId="140001" concurrentCalc="0"/>
  <extLst>
    <ext xmlns:mx="http://schemas.microsoft.com/office/mac/excel/2008/main" uri="{7523E5D3-25F3-A5E0-1632-64F254C22452}">
      <mx:ArchID Flags="2"/>
    </ext>
    <ext xmlns:x14="http://schemas.microsoft.com/office/spreadsheetml/2009/9/main" uri="{79F54976-1DA5-4618-B147-4CDE4B953A38}">
      <x14:workbookPr defaultImageDpi="32767"/>
    </ext>
  </extLst>
</workbook>
</file>

<file path=xl/calcChain.xml><?xml version="1.0" encoding="utf-8"?>
<calcChain xmlns="http://schemas.openxmlformats.org/spreadsheetml/2006/main">
  <c r="I12" i="5" l="1"/>
  <c r="E12" i="5"/>
  <c r="E13" i="5"/>
  <c r="E14" i="5"/>
  <c r="E15" i="5"/>
  <c r="E16" i="5"/>
  <c r="E17" i="5"/>
  <c r="E18" i="5"/>
  <c r="E19" i="5"/>
  <c r="E20" i="5"/>
  <c r="E21" i="5"/>
  <c r="E22" i="5"/>
  <c r="I11" i="5"/>
  <c r="E11" i="5"/>
  <c r="E6" i="5"/>
  <c r="E7" i="5"/>
  <c r="E8" i="5"/>
  <c r="E9" i="5"/>
  <c r="E5" i="5"/>
  <c r="H7" i="5"/>
  <c r="H22" i="5"/>
  <c r="H21" i="5"/>
  <c r="H20" i="5"/>
  <c r="H19" i="5"/>
  <c r="H18" i="5"/>
  <c r="H17" i="5"/>
  <c r="H16" i="5"/>
  <c r="H15" i="5"/>
  <c r="H14" i="5"/>
  <c r="H13" i="5"/>
  <c r="H12" i="5"/>
  <c r="H11" i="5"/>
  <c r="H8" i="5"/>
  <c r="H6" i="5"/>
  <c r="H5" i="5"/>
</calcChain>
</file>

<file path=xl/sharedStrings.xml><?xml version="1.0" encoding="utf-8"?>
<sst xmlns="http://schemas.openxmlformats.org/spreadsheetml/2006/main" count="146" uniqueCount="115">
  <si>
    <t>ID</t>
  </si>
  <si>
    <t>m/z</t>
  </si>
  <si>
    <t>Max abundance</t>
  </si>
  <si>
    <t>Practical Dif PValue</t>
  </si>
  <si>
    <t>FDR PValue</t>
  </si>
  <si>
    <t>Effect Size</t>
  </si>
  <si>
    <t>Random Forest MeanDecreaseAccuracy (OOD = 0.0333)</t>
  </si>
  <si>
    <t>Fold Change</t>
  </si>
  <si>
    <t>log2(FC)</t>
  </si>
  <si>
    <t>VIP score</t>
  </si>
  <si>
    <t>Putative ID</t>
  </si>
  <si>
    <t>N1</t>
  </si>
  <si>
    <t>M813T1376</t>
  </si>
  <si>
    <t>NA</t>
  </si>
  <si>
    <t>N2</t>
  </si>
  <si>
    <t>M565T1235_1</t>
  </si>
  <si>
    <t>N3</t>
  </si>
  <si>
    <t>M585T1235_1</t>
  </si>
  <si>
    <t>N4</t>
  </si>
  <si>
    <t>M685T1399_1</t>
  </si>
  <si>
    <t>N5</t>
  </si>
  <si>
    <t>M969T1239</t>
  </si>
  <si>
    <t>MetaboAnalyst</t>
  </si>
  <si>
    <t>M704T1398_1</t>
  </si>
  <si>
    <t>M709T1399</t>
  </si>
  <si>
    <t>M584T1236_1</t>
  </si>
  <si>
    <t>M589T1236</t>
  </si>
  <si>
    <t>P3</t>
  </si>
  <si>
    <t>M225T1236</t>
  </si>
  <si>
    <t>P4</t>
  </si>
  <si>
    <t>M225T1399</t>
  </si>
  <si>
    <t>M704T1371</t>
  </si>
  <si>
    <t>M709T1375</t>
  </si>
  <si>
    <t>M496T1138_1</t>
  </si>
  <si>
    <t>M501T1138</t>
  </si>
  <si>
    <t xml:space="preserve">M928T1535  </t>
  </si>
  <si>
    <t>M933T1536</t>
  </si>
  <si>
    <t>monoisotopic m/z</t>
  </si>
  <si>
    <t>Comments</t>
  </si>
  <si>
    <t>Experimental</t>
  </si>
  <si>
    <t>base peak m/z</t>
  </si>
  <si>
    <t>XCMS ID</t>
  </si>
  <si>
    <t>Adducts</t>
  </si>
  <si>
    <t>Fragments</t>
  </si>
  <si>
    <t>Summary</t>
  </si>
  <si>
    <t>JMP (processed)</t>
  </si>
  <si>
    <t>References</t>
  </si>
  <si>
    <t>95.0485
151.0381
165.0534
147.0427
123.0412</t>
  </si>
  <si>
    <t>165.0499
151.0344
121.0607
193.0452
166.0523</t>
  </si>
  <si>
    <t>165.054
225.0755
151.0381
193.0479
121.0645</t>
  </si>
  <si>
    <t>137.0592
85.029
145.0488
155.0688
127.0392</t>
  </si>
  <si>
    <t>121.0629
165.0516
225.0742
151.0366
193.0457</t>
  </si>
  <si>
    <t>165.0531
151.0401
166.0523
84.9568
77.0425</t>
  </si>
  <si>
    <t>Tanahashi, T., Takenaka, Y., Okazaki, N., Koge, M., Nagakura, N. and Nishi, T., 2009. Secoiridoid glucosides and unusual recyclized secoiridoid aglycones from Ligustrum vulgare. Phytochemistry, 70(17), pp.2072-2077.</t>
  </si>
  <si>
    <t>453, 299 are key product ions of Nuezhenide</t>
  </si>
  <si>
    <t>813.2482
651.1991
479.1608
814.2553
652.2013</t>
  </si>
  <si>
    <t>Neutral loss of 162 indicates hexose.</t>
  </si>
  <si>
    <t>P1a 
(NH4)</t>
  </si>
  <si>
    <t>P1b
(Na)</t>
  </si>
  <si>
    <t>P2a
(NH4)</t>
  </si>
  <si>
    <t>P2b
(Na)</t>
  </si>
  <si>
    <t>Compound related to P1, P2 and P7</t>
  </si>
  <si>
    <t>165.0539
151.0383
225.0746
193.0484
211.06</t>
  </si>
  <si>
    <t>427.1195
589.1704
428.1213
265.0676
590.1712</t>
  </si>
  <si>
    <t>Neutral loss of 162 indicates glycoside</t>
  </si>
  <si>
    <t>2 neutral losses of 162 indicates glycoside groups</t>
  </si>
  <si>
    <t>709.2296
710.2309
547.1777
477.1355
711.2307</t>
  </si>
  <si>
    <t>709.2274
547.1755
710.2295
548.1774
711.2332</t>
  </si>
  <si>
    <t>501.1562
339.0996
502.1602
503.1642
501.4446</t>
  </si>
  <si>
    <t>933.2965
934.3002
771.2427
935.2961
701.2028</t>
  </si>
  <si>
    <t>NEGATIVE MODE</t>
  </si>
  <si>
    <t>Compound related to Oleoside 11-methyl ester or Oleoside 7-methyl ester</t>
  </si>
  <si>
    <t>POSITIVE MODE</t>
  </si>
  <si>
    <t>[M+Na]+</t>
  </si>
  <si>
    <r>
      <rPr>
        <sz val="12"/>
        <color theme="1"/>
        <rFont val="Arial"/>
      </rPr>
      <t>C</t>
    </r>
    <r>
      <rPr>
        <vertAlign val="subscript"/>
        <sz val="12"/>
        <color theme="1"/>
        <rFont val="Arial"/>
      </rPr>
      <t>31</t>
    </r>
    <r>
      <rPr>
        <sz val="12"/>
        <color theme="1"/>
        <rFont val="Arial"/>
      </rPr>
      <t>H</t>
    </r>
    <r>
      <rPr>
        <vertAlign val="subscript"/>
        <sz val="12"/>
        <color theme="1"/>
        <rFont val="Arial"/>
      </rPr>
      <t>42</t>
    </r>
    <r>
      <rPr>
        <sz val="12"/>
        <color theme="1"/>
        <rFont val="Arial"/>
      </rPr>
      <t>O</t>
    </r>
    <r>
      <rPr>
        <vertAlign val="subscript"/>
        <sz val="12"/>
        <color theme="1"/>
        <rFont val="Arial"/>
      </rPr>
      <t>17</t>
    </r>
  </si>
  <si>
    <r>
      <t>[M+NH</t>
    </r>
    <r>
      <rPr>
        <vertAlign val="subscript"/>
        <sz val="12"/>
        <color theme="1"/>
        <rFont val="Arial"/>
      </rPr>
      <t>4</t>
    </r>
    <r>
      <rPr>
        <sz val="12"/>
        <color theme="1"/>
        <rFont val="Arial"/>
      </rPr>
      <t>]</t>
    </r>
    <r>
      <rPr>
        <vertAlign val="superscript"/>
        <sz val="12"/>
        <color theme="1"/>
        <rFont val="Arial"/>
      </rPr>
      <t>+</t>
    </r>
    <r>
      <rPr>
        <sz val="12"/>
        <color theme="1"/>
        <rFont val="Arial"/>
      </rPr>
      <t xml:space="preserve"> </t>
    </r>
  </si>
  <si>
    <r>
      <t>C</t>
    </r>
    <r>
      <rPr>
        <vertAlign val="subscript"/>
        <sz val="12"/>
        <color theme="1"/>
        <rFont val="Arial"/>
      </rPr>
      <t>23</t>
    </r>
    <r>
      <rPr>
        <sz val="12"/>
        <color theme="1"/>
        <rFont val="Arial"/>
      </rPr>
      <t>H</t>
    </r>
    <r>
      <rPr>
        <vertAlign val="subscript"/>
        <sz val="12"/>
        <color theme="1"/>
        <rFont val="Arial"/>
      </rPr>
      <t>34</t>
    </r>
    <r>
      <rPr>
        <sz val="12"/>
        <color theme="1"/>
        <rFont val="Arial"/>
      </rPr>
      <t>O</t>
    </r>
    <r>
      <rPr>
        <vertAlign val="subscript"/>
        <sz val="12"/>
        <color theme="1"/>
        <rFont val="Arial"/>
      </rPr>
      <t>16</t>
    </r>
  </si>
  <si>
    <r>
      <t>[M+NH</t>
    </r>
    <r>
      <rPr>
        <vertAlign val="subscript"/>
        <sz val="12"/>
        <color theme="1"/>
        <rFont val="Arial"/>
      </rPr>
      <t>4</t>
    </r>
    <r>
      <rPr>
        <sz val="12"/>
        <color theme="1"/>
        <rFont val="Arial"/>
      </rPr>
      <t>]</t>
    </r>
    <r>
      <rPr>
        <vertAlign val="superscript"/>
        <sz val="12"/>
        <color theme="1"/>
        <rFont val="Arial"/>
      </rPr>
      <t>+</t>
    </r>
  </si>
  <si>
    <r>
      <t>[M+Na]</t>
    </r>
    <r>
      <rPr>
        <vertAlign val="superscript"/>
        <sz val="12"/>
        <color theme="1"/>
        <rFont val="Arial"/>
      </rPr>
      <t>+</t>
    </r>
  </si>
  <si>
    <r>
      <t>C</t>
    </r>
    <r>
      <rPr>
        <vertAlign val="subscript"/>
        <sz val="12"/>
        <color theme="1"/>
        <rFont val="Arial"/>
      </rPr>
      <t>11</t>
    </r>
    <r>
      <rPr>
        <sz val="12"/>
        <color theme="1"/>
        <rFont val="Arial"/>
      </rPr>
      <t>H</t>
    </r>
    <r>
      <rPr>
        <vertAlign val="subscript"/>
        <sz val="12"/>
        <color theme="1"/>
        <rFont val="Arial"/>
      </rPr>
      <t>12</t>
    </r>
    <r>
      <rPr>
        <sz val="12"/>
        <color theme="1"/>
        <rFont val="Arial"/>
      </rPr>
      <t>O</t>
    </r>
    <r>
      <rPr>
        <vertAlign val="subscript"/>
        <sz val="12"/>
        <color theme="1"/>
        <rFont val="Arial"/>
      </rPr>
      <t>5</t>
    </r>
  </si>
  <si>
    <r>
      <t>C</t>
    </r>
    <r>
      <rPr>
        <vertAlign val="subscript"/>
        <sz val="12"/>
        <color theme="1"/>
        <rFont val="Arial"/>
      </rPr>
      <t>31</t>
    </r>
    <r>
      <rPr>
        <sz val="12"/>
        <color theme="1"/>
        <rFont val="Arial"/>
      </rPr>
      <t>H</t>
    </r>
    <r>
      <rPr>
        <vertAlign val="subscript"/>
        <sz val="12"/>
        <color theme="1"/>
        <rFont val="Arial"/>
      </rPr>
      <t>42</t>
    </r>
    <r>
      <rPr>
        <sz val="12"/>
        <color theme="1"/>
        <rFont val="Arial"/>
      </rPr>
      <t>O</t>
    </r>
    <r>
      <rPr>
        <vertAlign val="subscript"/>
        <sz val="12"/>
        <color theme="1"/>
        <rFont val="Arial"/>
      </rPr>
      <t>17</t>
    </r>
  </si>
  <si>
    <r>
      <t>C</t>
    </r>
    <r>
      <rPr>
        <vertAlign val="subscript"/>
        <sz val="12"/>
        <color theme="1"/>
        <rFont val="Arial"/>
      </rPr>
      <t>20</t>
    </r>
    <r>
      <rPr>
        <sz val="12"/>
        <color theme="1"/>
        <rFont val="Arial"/>
      </rPr>
      <t>H</t>
    </r>
    <r>
      <rPr>
        <vertAlign val="subscript"/>
        <sz val="12"/>
        <color theme="1"/>
        <rFont val="Arial"/>
      </rPr>
      <t>30</t>
    </r>
    <r>
      <rPr>
        <sz val="12"/>
        <color theme="1"/>
        <rFont val="Arial"/>
      </rPr>
      <t>O</t>
    </r>
    <r>
      <rPr>
        <vertAlign val="subscript"/>
        <sz val="12"/>
        <color theme="1"/>
        <rFont val="Arial"/>
      </rPr>
      <t>13</t>
    </r>
  </si>
  <si>
    <r>
      <t>C</t>
    </r>
    <r>
      <rPr>
        <vertAlign val="subscript"/>
        <sz val="12"/>
        <color theme="1"/>
        <rFont val="Arial"/>
      </rPr>
      <t>42</t>
    </r>
    <r>
      <rPr>
        <sz val="12"/>
        <color theme="1"/>
        <rFont val="Arial"/>
      </rPr>
      <t>H</t>
    </r>
    <r>
      <rPr>
        <vertAlign val="subscript"/>
        <sz val="12"/>
        <color theme="1"/>
        <rFont val="Arial"/>
      </rPr>
      <t>54</t>
    </r>
    <r>
      <rPr>
        <sz val="12"/>
        <color theme="1"/>
        <rFont val="Arial"/>
      </rPr>
      <t>O</t>
    </r>
    <r>
      <rPr>
        <vertAlign val="subscript"/>
        <sz val="12"/>
        <color theme="1"/>
        <rFont val="Arial"/>
      </rPr>
      <t>22</t>
    </r>
  </si>
  <si>
    <t>Kuwajima, H., Matsuuchi, K., Takaishi, K., Inoue, K., Fujita, T. and Inouye, H., 1989. A secoiridoid glucoside from Ligustrum japonicum. Phytochemistry, 28(5), pp.1409-1411.</t>
  </si>
  <si>
    <r>
      <t>C</t>
    </r>
    <r>
      <rPr>
        <vertAlign val="subscript"/>
        <sz val="12"/>
        <color theme="1"/>
        <rFont val="Arial"/>
      </rPr>
      <t>36</t>
    </r>
    <r>
      <rPr>
        <sz val="12"/>
        <color theme="1"/>
        <rFont val="Arial"/>
      </rPr>
      <t>H</t>
    </r>
    <r>
      <rPr>
        <vertAlign val="subscript"/>
        <sz val="12"/>
        <color theme="1"/>
        <rFont val="Arial"/>
      </rPr>
      <t>46</t>
    </r>
    <r>
      <rPr>
        <sz val="12"/>
        <color theme="1"/>
        <rFont val="Arial"/>
      </rPr>
      <t>O</t>
    </r>
    <r>
      <rPr>
        <vertAlign val="subscript"/>
        <sz val="12"/>
        <color theme="1"/>
        <rFont val="Arial"/>
      </rPr>
      <t>21</t>
    </r>
  </si>
  <si>
    <r>
      <t>C</t>
    </r>
    <r>
      <rPr>
        <vertAlign val="subscript"/>
        <sz val="12"/>
        <color theme="1"/>
        <rFont val="Arial"/>
      </rPr>
      <t>26</t>
    </r>
    <r>
      <rPr>
        <sz val="12"/>
        <color theme="1"/>
        <rFont val="Arial"/>
      </rPr>
      <t>H</t>
    </r>
    <r>
      <rPr>
        <vertAlign val="subscript"/>
        <sz val="12"/>
        <color theme="1"/>
        <rFont val="Arial"/>
      </rPr>
      <t>34</t>
    </r>
    <r>
      <rPr>
        <sz val="12"/>
        <color theme="1"/>
        <rFont val="Arial"/>
      </rPr>
      <t>O</t>
    </r>
    <r>
      <rPr>
        <vertAlign val="subscript"/>
        <sz val="12"/>
        <color theme="1"/>
        <rFont val="Arial"/>
      </rPr>
      <t>15</t>
    </r>
  </si>
  <si>
    <r>
      <t xml:space="preserve">The </t>
    </r>
    <r>
      <rPr>
        <b/>
        <sz val="12"/>
        <color theme="1"/>
        <rFont val="Arial"/>
      </rPr>
      <t>secoiridoid glucoside</t>
    </r>
    <r>
      <rPr>
        <sz val="12"/>
        <color theme="1"/>
        <rFont val="Arial"/>
      </rPr>
      <t>, Excelside B / Nuezhenide (</t>
    </r>
    <r>
      <rPr>
        <i/>
        <sz val="12"/>
        <color theme="1"/>
        <rFont val="Arial"/>
      </rPr>
      <t>Fraxinus excelsior</t>
    </r>
    <r>
      <rPr>
        <sz val="12"/>
        <color theme="1"/>
        <rFont val="Arial"/>
      </rPr>
      <t>)</t>
    </r>
  </si>
  <si>
    <r>
      <t xml:space="preserve">The </t>
    </r>
    <r>
      <rPr>
        <b/>
        <sz val="12"/>
        <color theme="1"/>
        <rFont val="Arial"/>
      </rPr>
      <t>secoiridoid glucoside,</t>
    </r>
    <r>
      <rPr>
        <sz val="12"/>
        <color theme="1"/>
        <rFont val="Arial"/>
      </rPr>
      <t xml:space="preserve"> Excelside B / Nuezhenide (</t>
    </r>
    <r>
      <rPr>
        <i/>
        <sz val="12"/>
        <color theme="1"/>
        <rFont val="Arial"/>
      </rPr>
      <t>Fraxinus excelsior</t>
    </r>
    <r>
      <rPr>
        <sz val="12"/>
        <color theme="1"/>
        <rFont val="Arial"/>
      </rPr>
      <t>)</t>
    </r>
  </si>
  <si>
    <t>ppm difference</t>
  </si>
  <si>
    <t>Same mass as product ion from P1, P2 and P7. Different MSMS spectra to synapic acid (ReSpect)</t>
  </si>
  <si>
    <t>Compound related to oleoside methyl ester. 403.12 is a  observed as product ion in N2, N3 and N5.  Same fragment masses (403, 223, 179, 161) as the secoiridoid monoterpene Elenolic acid derivative (Comparative Phloem Chemistry of Manchurian (Fraxinus mandshurica) and Two North American Ash Species (Fraxinus americana and Fraxinus pennsylvanica))</t>
  </si>
  <si>
    <t>Same fragment masses (403, 223, 179, 161) as the secoiridoid monoterpene Elenolic acid derivative (Comparative Phloem Chemistry of Manchurian (Fraxinus mandshurica) and Two North American Ash Species (Fraxinus americana and Fraxinus pennsylvanica))</t>
  </si>
  <si>
    <t>Neutral loss of 162 indicates hexose. Same fragment masses (403, 223, 179, 161) as the secoiridoid monoterpene Elenolic acid derivative (Comparative Phloem Chemistry of Manchurian (Fraxinus mandshurica) and Two North American Ash Species (Fraxinus americana and Fraxinus pennsylvanica))</t>
  </si>
  <si>
    <r>
      <t xml:space="preserve">A secoiridoid glucoside from </t>
    </r>
    <r>
      <rPr>
        <i/>
        <sz val="12"/>
        <color theme="1"/>
        <rFont val="Arial"/>
      </rPr>
      <t>Ligustrum japonicum</t>
    </r>
    <r>
      <rPr>
        <sz val="12"/>
        <color theme="1"/>
        <rFont val="Arial"/>
      </rPr>
      <t xml:space="preserve"> (Oleaceae) / Excelside A like compound</t>
    </r>
  </si>
  <si>
    <t>P5a (NH4)</t>
  </si>
  <si>
    <t>P5b (Na)</t>
  </si>
  <si>
    <t>P6a (NH4)</t>
  </si>
  <si>
    <t>P6b (Na)</t>
  </si>
  <si>
    <t>P7a (NH4)</t>
  </si>
  <si>
    <t>P7b (Na)</t>
  </si>
  <si>
    <t>Formula of putative ID</t>
  </si>
  <si>
    <t>Retention time (s)</t>
  </si>
  <si>
    <t>Predicted from formula of putative ID</t>
  </si>
  <si>
    <t>89.0228
299.1108
291.0837
223.0605
101.0226
453.1424</t>
  </si>
  <si>
    <t>Bai, N., He, K., Ibarra, A., Bily, A., Roller, M., Chen, X., and Ruhl, R. (2010). Iridoids from Fraxinus excelsior with adipocyte differentiation-inhibitory and PPARalpha activation activity. The Natural Products Journal 73, 2-6</t>
  </si>
  <si>
    <t>59.0138
69.0334
71.0129
89.0237
90.0274
371.0975
223.0610
403.1200
161.0442</t>
  </si>
  <si>
    <t>403.1227
371.0975
89.0236
179.0582
223.0604
161.0437</t>
  </si>
  <si>
    <t>89.0237
403.1212
179.0576
119.0349
223.0623
161.0452</t>
  </si>
  <si>
    <t xml:space="preserve">
Endo, K., and Hikino, H. (1982). Validity of oriental medicine, part 44. Structures of forsythoside C and D, antibacterial principles of Forsythia suspensa fruits. Heterocycles 19, 2033-2036.
Liu, X.T., Wang, X.G., Xu, R., Meng, F.H., Yu, N.J. and Zhao, Y.M., 2015. Qualitative and quantitative analysis of lignan constituents in Caulis trachelospermi by HPLC-QTOF-MS and HPLC-UV. Molecules, 20(5), pp.8107-8124.</t>
  </si>
  <si>
    <r>
      <t xml:space="preserve">A phenolic apioglucoside, Forsythoside D from </t>
    </r>
    <r>
      <rPr>
        <i/>
        <sz val="12"/>
        <color theme="1"/>
        <rFont val="Arial"/>
      </rPr>
      <t xml:space="preserve">Forsythia suspensa </t>
    </r>
    <r>
      <rPr>
        <sz val="12"/>
        <color theme="1"/>
        <rFont val="Arial"/>
      </rPr>
      <t xml:space="preserve">(Oleaceae) or kelampayoside A from e.g. </t>
    </r>
    <r>
      <rPr>
        <i/>
        <sz val="12"/>
        <color theme="1"/>
        <rFont val="Arial"/>
      </rPr>
      <t>Trachelospermum jasminoides</t>
    </r>
    <r>
      <rPr>
        <sz val="12"/>
        <color theme="1"/>
        <rFont val="Arial"/>
      </rPr>
      <t>.</t>
    </r>
  </si>
  <si>
    <t>Tanahashi, T., Takenaka, Y., Akimoto, M., Okuda, A., Kusunoki, Y., Suekawa, C., and Nagakura, N. (1997). Six secoiridoid glucosides from Jasminum polyanthum. Chemical &amp; pharmaceutical bulletin 45, 367-372. 
Pérez-Bonilla, M., Salido, S., van Beek, T.A., de Waard, P., Linares-Palomino, P.J., Sánchez, A. and Altarejos, J., 2011. Isolation of antioxidative secoiridoids from olive wood (Olea europaea L.) guided by on-line HPLC–DAD–radical scavenging detection. Food Chemistry, 124(1), pp.36-41.</t>
  </si>
  <si>
    <r>
      <t xml:space="preserve">Jaspolyanoside; an aromatic conjugated </t>
    </r>
    <r>
      <rPr>
        <b/>
        <sz val="12"/>
        <color theme="1"/>
        <rFont val="Arial"/>
      </rPr>
      <t xml:space="preserve">secoiridoid glucoside </t>
    </r>
    <r>
      <rPr>
        <sz val="12"/>
        <color theme="1"/>
        <rFont val="Arial"/>
      </rPr>
      <t>from</t>
    </r>
    <r>
      <rPr>
        <i/>
        <sz val="12"/>
        <color theme="1"/>
        <rFont val="Arial"/>
      </rPr>
      <t xml:space="preserve"> Jasminum polyanthum </t>
    </r>
    <r>
      <rPr>
        <sz val="12"/>
        <color theme="1"/>
        <rFont val="Arial"/>
      </rPr>
      <t xml:space="preserve">(Oleaceae) and </t>
    </r>
    <r>
      <rPr>
        <i/>
        <sz val="12"/>
        <color theme="1"/>
        <rFont val="Arial"/>
      </rPr>
      <t>Olea europaea</t>
    </r>
    <r>
      <rPr>
        <sz val="12"/>
        <color theme="1"/>
        <rFont val="Arial"/>
      </rPr>
      <t xml:space="preserve"> (Oleaceae)</t>
    </r>
  </si>
  <si>
    <t>Collision energy (eV)
(slope x m/z) * 100 + offset</t>
  </si>
  <si>
    <r>
      <rPr>
        <b/>
        <sz val="12"/>
        <color theme="1"/>
        <rFont val="Arial"/>
      </rPr>
      <t>Iridoid glucoside</t>
    </r>
    <r>
      <rPr>
        <sz val="12"/>
        <color theme="1"/>
        <rFont val="Arial"/>
      </rPr>
      <t>-like compound</t>
    </r>
  </si>
  <si>
    <r>
      <t>(7 R/S)-10-Hydroxy-7-methoxyoleuropein (</t>
    </r>
    <r>
      <rPr>
        <i/>
        <sz val="12"/>
        <color theme="1"/>
        <rFont val="Arial"/>
      </rPr>
      <t>Ligustrum vulgare</t>
    </r>
    <r>
      <rPr>
        <sz val="12"/>
        <color theme="1"/>
        <rFont val="Arial"/>
      </rPr>
      <t xml:space="preserve"> (Oleaceae)) or
formic acid [M+FA-H]- adduct of the bitter </t>
    </r>
    <r>
      <rPr>
        <b/>
        <sz val="12"/>
        <color theme="1"/>
        <rFont val="Arial"/>
      </rPr>
      <t>secoiridoid glucoside</t>
    </r>
    <r>
      <rPr>
        <sz val="12"/>
        <color theme="1"/>
        <rFont val="Arial"/>
      </rPr>
      <t xml:space="preserve"> Oleuropein / Oleuroside or an acetate [M+CH</t>
    </r>
    <r>
      <rPr>
        <vertAlign val="subscript"/>
        <sz val="12"/>
        <color theme="1"/>
        <rFont val="Arial"/>
      </rPr>
      <t>3</t>
    </r>
    <r>
      <rPr>
        <sz val="12"/>
        <color theme="1"/>
        <rFont val="Arial"/>
      </rPr>
      <t xml:space="preserve">COO]- adduct of Demethyloleuropein </t>
    </r>
  </si>
</sst>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000"/>
  </numFmts>
  <fonts count="13" x14ac:knownFonts="1">
    <font>
      <sz val="12"/>
      <color theme="1"/>
      <name val="Calibri"/>
      <family val="2"/>
      <scheme val="minor"/>
    </font>
    <font>
      <u/>
      <sz val="12"/>
      <color theme="10"/>
      <name val="Calibri"/>
      <family val="2"/>
      <scheme val="minor"/>
    </font>
    <font>
      <u/>
      <sz val="12"/>
      <color theme="11"/>
      <name val="Calibri"/>
      <family val="2"/>
      <scheme val="minor"/>
    </font>
    <font>
      <b/>
      <sz val="12"/>
      <color theme="1"/>
      <name val="Arial"/>
    </font>
    <font>
      <sz val="12"/>
      <color theme="1"/>
      <name val="Arial"/>
    </font>
    <font>
      <i/>
      <sz val="12"/>
      <color theme="1"/>
      <name val="Arial"/>
    </font>
    <font>
      <vertAlign val="subscript"/>
      <sz val="12"/>
      <color theme="1"/>
      <name val="Arial"/>
    </font>
    <font>
      <b/>
      <sz val="12"/>
      <color rgb="FF0070C0"/>
      <name val="Arial"/>
    </font>
    <font>
      <b/>
      <sz val="12"/>
      <color rgb="FFFF0000"/>
      <name val="Arial"/>
    </font>
    <font>
      <sz val="12"/>
      <color indexed="8"/>
      <name val="Arial"/>
    </font>
    <font>
      <sz val="12"/>
      <name val="Arial"/>
    </font>
    <font>
      <vertAlign val="superscript"/>
      <sz val="12"/>
      <color theme="1"/>
      <name val="Arial"/>
    </font>
    <font>
      <sz val="8"/>
      <name val="Calibri"/>
      <family val="2"/>
      <scheme val="minor"/>
    </font>
  </fonts>
  <fills count="2">
    <fill>
      <patternFill patternType="none"/>
    </fill>
    <fill>
      <patternFill patternType="gray125"/>
    </fill>
  </fills>
  <borders count="4">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245">
    <xf numFmtId="0" fontId="0" fillId="0" borderId="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cellStyleXfs>
  <cellXfs count="46">
    <xf numFmtId="0" fontId="0" fillId="0" borderId="0" xfId="0"/>
    <xf numFmtId="0" fontId="4" fillId="0" borderId="0" xfId="0" applyFont="1"/>
    <xf numFmtId="11" fontId="4" fillId="0" borderId="1" xfId="0" applyNumberFormat="1" applyFont="1" applyBorder="1" applyAlignment="1">
      <alignment horizontal="center" vertical="center"/>
    </xf>
    <xf numFmtId="0" fontId="4" fillId="0" borderId="1" xfId="0" applyFont="1" applyBorder="1" applyAlignment="1">
      <alignment horizontal="center" vertical="center"/>
    </xf>
    <xf numFmtId="0" fontId="3" fillId="0" borderId="0" xfId="0" applyFont="1" applyAlignment="1">
      <alignment horizontal="center" vertical="center"/>
    </xf>
    <xf numFmtId="0" fontId="4" fillId="0" borderId="1" xfId="0" applyFont="1" applyBorder="1" applyAlignment="1">
      <alignment horizontal="center" vertical="center" wrapText="1"/>
    </xf>
    <xf numFmtId="3" fontId="4" fillId="0" borderId="1" xfId="0" applyNumberFormat="1" applyFont="1" applyBorder="1" applyAlignment="1">
      <alignment horizontal="center" vertical="center"/>
    </xf>
    <xf numFmtId="2" fontId="4" fillId="0" borderId="1" xfId="0" applyNumberFormat="1" applyFont="1" applyBorder="1" applyAlignment="1">
      <alignment horizontal="center" vertical="center"/>
    </xf>
    <xf numFmtId="0" fontId="4" fillId="0" borderId="0" xfId="0" applyFont="1" applyAlignment="1">
      <alignment horizontal="center"/>
    </xf>
    <xf numFmtId="0" fontId="10" fillId="0" borderId="1" xfId="0" applyFont="1" applyBorder="1" applyAlignment="1">
      <alignment horizontal="center" vertical="center" wrapText="1"/>
    </xf>
    <xf numFmtId="0" fontId="10" fillId="0" borderId="1" xfId="0" applyFont="1" applyBorder="1" applyAlignment="1">
      <alignment horizontal="left" vertical="center" wrapText="1"/>
    </xf>
    <xf numFmtId="3" fontId="4" fillId="0" borderId="1" xfId="0" applyNumberFormat="1" applyFont="1" applyBorder="1" applyAlignment="1">
      <alignment horizontal="center" vertical="center" wrapText="1"/>
    </xf>
    <xf numFmtId="11" fontId="4" fillId="0" borderId="1" xfId="0" applyNumberFormat="1" applyFont="1" applyBorder="1" applyAlignment="1">
      <alignment horizontal="center" vertical="center" wrapText="1"/>
    </xf>
    <xf numFmtId="2" fontId="4" fillId="0" borderId="1" xfId="0" applyNumberFormat="1" applyFont="1" applyBorder="1" applyAlignment="1">
      <alignment horizontal="center" vertical="center" wrapText="1"/>
    </xf>
    <xf numFmtId="164" fontId="4" fillId="0" borderId="1" xfId="0" applyNumberFormat="1" applyFont="1" applyBorder="1" applyAlignment="1">
      <alignment horizontal="center" vertical="center"/>
    </xf>
    <xf numFmtId="0" fontId="4" fillId="0" borderId="1" xfId="0" applyFont="1" applyBorder="1" applyAlignment="1">
      <alignment horizontal="left" vertical="center"/>
    </xf>
    <xf numFmtId="164" fontId="10" fillId="0" borderId="1" xfId="0" applyNumberFormat="1" applyFont="1" applyBorder="1" applyAlignment="1">
      <alignment horizontal="center" vertical="center" wrapText="1"/>
    </xf>
    <xf numFmtId="164" fontId="4" fillId="0" borderId="1" xfId="0" applyNumberFormat="1" applyFont="1" applyBorder="1" applyAlignment="1">
      <alignment horizontal="center" vertical="center" wrapText="1"/>
    </xf>
    <xf numFmtId="164" fontId="4" fillId="0" borderId="0" xfId="0" applyNumberFormat="1" applyFont="1"/>
    <xf numFmtId="0" fontId="4" fillId="0" borderId="1" xfId="0" applyFont="1" applyBorder="1" applyAlignment="1">
      <alignment horizontal="center" vertical="center" wrapText="1"/>
    </xf>
    <xf numFmtId="0" fontId="10" fillId="0" borderId="1" xfId="0" applyFont="1" applyBorder="1" applyAlignment="1">
      <alignment horizontal="center" vertical="center"/>
    </xf>
    <xf numFmtId="3" fontId="10" fillId="0" borderId="1" xfId="0" applyNumberFormat="1" applyFont="1" applyBorder="1" applyAlignment="1">
      <alignment horizontal="center" vertical="center"/>
    </xf>
    <xf numFmtId="11" fontId="10" fillId="0" borderId="1" xfId="0" applyNumberFormat="1" applyFont="1" applyBorder="1" applyAlignment="1">
      <alignment horizontal="center" vertical="center"/>
    </xf>
    <xf numFmtId="4" fontId="10" fillId="0" borderId="1" xfId="0" applyNumberFormat="1" applyFont="1" applyBorder="1" applyAlignment="1">
      <alignment horizontal="center" vertical="center"/>
    </xf>
    <xf numFmtId="2" fontId="10" fillId="0" borderId="1" xfId="0" applyNumberFormat="1" applyFont="1" applyBorder="1" applyAlignment="1">
      <alignment horizontal="center" vertical="center"/>
    </xf>
    <xf numFmtId="0" fontId="4" fillId="0" borderId="1" xfId="0" applyFont="1" applyBorder="1" applyAlignment="1">
      <alignment horizontal="center" vertical="center" wrapText="1"/>
    </xf>
    <xf numFmtId="0" fontId="3" fillId="0" borderId="1" xfId="0" applyFont="1" applyBorder="1" applyAlignment="1">
      <alignment horizontal="left" vertical="center" wrapText="1"/>
    </xf>
    <xf numFmtId="0" fontId="0" fillId="0" borderId="1" xfId="0" applyBorder="1" applyAlignment="1"/>
    <xf numFmtId="0" fontId="4" fillId="0" borderId="2" xfId="0" applyFont="1" applyBorder="1" applyAlignment="1">
      <alignment horizontal="left" vertical="center" wrapText="1"/>
    </xf>
    <xf numFmtId="0" fontId="0" fillId="0" borderId="3" xfId="0" applyBorder="1" applyAlignment="1">
      <alignment horizontal="left" vertical="center"/>
    </xf>
    <xf numFmtId="0" fontId="4" fillId="0" borderId="1" xfId="0" applyFont="1" applyBorder="1" applyAlignment="1">
      <alignment horizontal="center" vertical="center" wrapText="1"/>
    </xf>
    <xf numFmtId="0" fontId="0" fillId="0" borderId="1" xfId="0" applyBorder="1" applyAlignment="1">
      <alignment horizontal="center" vertical="center" wrapText="1"/>
    </xf>
    <xf numFmtId="0" fontId="9" fillId="0" borderId="1" xfId="0" applyFont="1" applyBorder="1" applyAlignment="1">
      <alignment horizontal="center" vertical="center" wrapText="1"/>
    </xf>
    <xf numFmtId="0" fontId="4" fillId="0" borderId="1" xfId="0" applyFont="1" applyFill="1" applyBorder="1" applyAlignment="1">
      <alignment horizontal="center" vertical="center" wrapText="1"/>
    </xf>
    <xf numFmtId="0" fontId="4" fillId="0" borderId="1" xfId="0" applyFont="1" applyBorder="1" applyAlignment="1">
      <alignment horizontal="center" vertical="center"/>
    </xf>
    <xf numFmtId="0" fontId="0" fillId="0" borderId="1" xfId="0" applyBorder="1" applyAlignment="1">
      <alignment horizontal="center" vertical="center"/>
    </xf>
    <xf numFmtId="0" fontId="3" fillId="0" borderId="1" xfId="0" applyFont="1" applyBorder="1" applyAlignment="1">
      <alignment horizontal="center" vertical="center"/>
    </xf>
    <xf numFmtId="0" fontId="7" fillId="0" borderId="1" xfId="0" applyFont="1" applyBorder="1" applyAlignment="1">
      <alignment horizontal="center" vertical="center"/>
    </xf>
    <xf numFmtId="0" fontId="8" fillId="0" borderId="1" xfId="0" applyFont="1" applyBorder="1" applyAlignment="1">
      <alignment horizontal="center" vertical="center"/>
    </xf>
    <xf numFmtId="0" fontId="4" fillId="0" borderId="2" xfId="0" applyFont="1" applyBorder="1" applyAlignment="1">
      <alignment horizontal="center" vertical="center"/>
    </xf>
    <xf numFmtId="0" fontId="4" fillId="0" borderId="3" xfId="0" applyFont="1" applyBorder="1" applyAlignment="1">
      <alignment horizontal="center" vertical="center"/>
    </xf>
    <xf numFmtId="0" fontId="4" fillId="0" borderId="2" xfId="0" applyFont="1" applyBorder="1" applyAlignment="1">
      <alignment horizontal="center" vertical="center" wrapText="1"/>
    </xf>
    <xf numFmtId="0" fontId="0" fillId="0" borderId="3" xfId="0" applyBorder="1" applyAlignment="1">
      <alignment horizontal="center" vertical="center" wrapText="1"/>
    </xf>
    <xf numFmtId="0" fontId="10" fillId="0" borderId="2" xfId="0" applyFont="1" applyBorder="1" applyAlignment="1">
      <alignment horizontal="left" vertical="center" wrapText="1"/>
    </xf>
    <xf numFmtId="0" fontId="4" fillId="0" borderId="3" xfId="0" applyFont="1" applyBorder="1" applyAlignment="1">
      <alignment horizontal="left" vertical="center"/>
    </xf>
    <xf numFmtId="0" fontId="6" fillId="0" borderId="1" xfId="0" applyFont="1" applyBorder="1" applyAlignment="1">
      <alignment horizontal="center" vertical="center" wrapText="1"/>
    </xf>
  </cellXfs>
  <cellStyles count="245">
    <cellStyle name="Followed Hyperlink" xfId="2" builtinId="9" hidden="1"/>
    <cellStyle name="Followed Hyperlink" xfId="4" builtinId="9" hidden="1"/>
    <cellStyle name="Followed Hyperlink" xfId="6" builtinId="9" hidden="1"/>
    <cellStyle name="Followed Hyperlink" xfId="8" builtinId="9" hidden="1"/>
    <cellStyle name="Followed Hyperlink" xfId="10" builtinId="9" hidden="1"/>
    <cellStyle name="Followed Hyperlink" xfId="12" builtinId="9" hidden="1"/>
    <cellStyle name="Followed Hyperlink" xfId="14" builtinId="9" hidden="1"/>
    <cellStyle name="Followed Hyperlink" xfId="16" builtinId="9" hidden="1"/>
    <cellStyle name="Followed Hyperlink" xfId="18" builtinId="9" hidden="1"/>
    <cellStyle name="Followed Hyperlink" xfId="20" builtinId="9" hidden="1"/>
    <cellStyle name="Followed Hyperlink" xfId="22" builtinId="9" hidden="1"/>
    <cellStyle name="Followed Hyperlink" xfId="24" builtinId="9" hidden="1"/>
    <cellStyle name="Followed Hyperlink" xfId="26" builtinId="9" hidden="1"/>
    <cellStyle name="Followed Hyperlink" xfId="28" builtinId="9" hidden="1"/>
    <cellStyle name="Followed Hyperlink" xfId="30" builtinId="9" hidden="1"/>
    <cellStyle name="Followed Hyperlink" xfId="32" builtinId="9" hidden="1"/>
    <cellStyle name="Followed Hyperlink" xfId="34" builtinId="9" hidden="1"/>
    <cellStyle name="Followed Hyperlink" xfId="36" builtinId="9" hidden="1"/>
    <cellStyle name="Followed Hyperlink" xfId="38" builtinId="9" hidden="1"/>
    <cellStyle name="Followed Hyperlink" xfId="40" builtinId="9" hidden="1"/>
    <cellStyle name="Followed Hyperlink" xfId="42" builtinId="9" hidden="1"/>
    <cellStyle name="Followed Hyperlink" xfId="44" builtinId="9" hidden="1"/>
    <cellStyle name="Followed Hyperlink" xfId="46" builtinId="9" hidden="1"/>
    <cellStyle name="Followed Hyperlink" xfId="48" builtinId="9" hidden="1"/>
    <cellStyle name="Followed Hyperlink" xfId="50" builtinId="9" hidden="1"/>
    <cellStyle name="Followed Hyperlink" xfId="52" builtinId="9" hidden="1"/>
    <cellStyle name="Followed Hyperlink" xfId="54" builtinId="9" hidden="1"/>
    <cellStyle name="Followed Hyperlink" xfId="56" builtinId="9" hidden="1"/>
    <cellStyle name="Followed Hyperlink" xfId="58" builtinId="9" hidden="1"/>
    <cellStyle name="Followed Hyperlink" xfId="60" builtinId="9" hidden="1"/>
    <cellStyle name="Followed Hyperlink" xfId="62" builtinId="9" hidden="1"/>
    <cellStyle name="Followed Hyperlink" xfId="64" builtinId="9" hidden="1"/>
    <cellStyle name="Followed Hyperlink" xfId="66" builtinId="9" hidden="1"/>
    <cellStyle name="Followed Hyperlink" xfId="68" builtinId="9" hidden="1"/>
    <cellStyle name="Followed Hyperlink" xfId="70" builtinId="9" hidden="1"/>
    <cellStyle name="Followed Hyperlink" xfId="72" builtinId="9" hidden="1"/>
    <cellStyle name="Followed Hyperlink" xfId="74" builtinId="9" hidden="1"/>
    <cellStyle name="Followed Hyperlink" xfId="76" builtinId="9" hidden="1"/>
    <cellStyle name="Followed Hyperlink" xfId="78" builtinId="9" hidden="1"/>
    <cellStyle name="Followed Hyperlink" xfId="80" builtinId="9" hidden="1"/>
    <cellStyle name="Followed Hyperlink" xfId="82" builtinId="9" hidden="1"/>
    <cellStyle name="Followed Hyperlink" xfId="84" builtinId="9" hidden="1"/>
    <cellStyle name="Followed Hyperlink" xfId="86" builtinId="9" hidden="1"/>
    <cellStyle name="Followed Hyperlink" xfId="88" builtinId="9" hidden="1"/>
    <cellStyle name="Followed Hyperlink" xfId="90" builtinId="9" hidden="1"/>
    <cellStyle name="Followed Hyperlink" xfId="92" builtinId="9" hidden="1"/>
    <cellStyle name="Followed Hyperlink" xfId="94" builtinId="9" hidden="1"/>
    <cellStyle name="Followed Hyperlink" xfId="96" builtinId="9" hidden="1"/>
    <cellStyle name="Followed Hyperlink" xfId="98" builtinId="9" hidden="1"/>
    <cellStyle name="Followed Hyperlink" xfId="100" builtinId="9" hidden="1"/>
    <cellStyle name="Followed Hyperlink" xfId="102" builtinId="9" hidden="1"/>
    <cellStyle name="Followed Hyperlink" xfId="104" builtinId="9" hidden="1"/>
    <cellStyle name="Followed Hyperlink" xfId="106" builtinId="9" hidden="1"/>
    <cellStyle name="Followed Hyperlink" xfId="108" builtinId="9" hidden="1"/>
    <cellStyle name="Followed Hyperlink" xfId="110" builtinId="9" hidden="1"/>
    <cellStyle name="Followed Hyperlink" xfId="112" builtinId="9" hidden="1"/>
    <cellStyle name="Followed Hyperlink" xfId="114" builtinId="9" hidden="1"/>
    <cellStyle name="Followed Hyperlink" xfId="116" builtinId="9" hidden="1"/>
    <cellStyle name="Followed Hyperlink" xfId="118" builtinId="9" hidden="1"/>
    <cellStyle name="Followed Hyperlink" xfId="120" builtinId="9" hidden="1"/>
    <cellStyle name="Followed Hyperlink" xfId="122" builtinId="9" hidden="1"/>
    <cellStyle name="Followed Hyperlink" xfId="124" builtinId="9" hidden="1"/>
    <cellStyle name="Followed Hyperlink" xfId="126" builtinId="9" hidden="1"/>
    <cellStyle name="Followed Hyperlink" xfId="128" builtinId="9" hidden="1"/>
    <cellStyle name="Followed Hyperlink" xfId="130" builtinId="9" hidden="1"/>
    <cellStyle name="Followed Hyperlink" xfId="132" builtinId="9" hidden="1"/>
    <cellStyle name="Followed Hyperlink" xfId="134" builtinId="9" hidden="1"/>
    <cellStyle name="Followed Hyperlink" xfId="136" builtinId="9" hidden="1"/>
    <cellStyle name="Followed Hyperlink" xfId="138" builtinId="9" hidden="1"/>
    <cellStyle name="Followed Hyperlink" xfId="140" builtinId="9" hidden="1"/>
    <cellStyle name="Followed Hyperlink" xfId="142" builtinId="9" hidden="1"/>
    <cellStyle name="Followed Hyperlink" xfId="144" builtinId="9" hidden="1"/>
    <cellStyle name="Followed Hyperlink" xfId="146" builtinId="9" hidden="1"/>
    <cellStyle name="Followed Hyperlink" xfId="148" builtinId="9" hidden="1"/>
    <cellStyle name="Followed Hyperlink" xfId="150" builtinId="9" hidden="1"/>
    <cellStyle name="Followed Hyperlink" xfId="152" builtinId="9" hidden="1"/>
    <cellStyle name="Followed Hyperlink" xfId="154" builtinId="9" hidden="1"/>
    <cellStyle name="Followed Hyperlink" xfId="156" builtinId="9" hidden="1"/>
    <cellStyle name="Followed Hyperlink" xfId="158" builtinId="9" hidden="1"/>
    <cellStyle name="Followed Hyperlink" xfId="160" builtinId="9" hidden="1"/>
    <cellStyle name="Followed Hyperlink" xfId="162" builtinId="9" hidden="1"/>
    <cellStyle name="Followed Hyperlink" xfId="164" builtinId="9" hidden="1"/>
    <cellStyle name="Followed Hyperlink" xfId="166" builtinId="9" hidden="1"/>
    <cellStyle name="Followed Hyperlink" xfId="168" builtinId="9" hidden="1"/>
    <cellStyle name="Followed Hyperlink" xfId="170" builtinId="9" hidden="1"/>
    <cellStyle name="Followed Hyperlink" xfId="172" builtinId="9" hidden="1"/>
    <cellStyle name="Followed Hyperlink" xfId="174" builtinId="9" hidden="1"/>
    <cellStyle name="Followed Hyperlink" xfId="176" builtinId="9" hidden="1"/>
    <cellStyle name="Followed Hyperlink" xfId="178" builtinId="9" hidden="1"/>
    <cellStyle name="Followed Hyperlink" xfId="180" builtinId="9" hidden="1"/>
    <cellStyle name="Followed Hyperlink" xfId="182" builtinId="9" hidden="1"/>
    <cellStyle name="Followed Hyperlink" xfId="184" builtinId="9" hidden="1"/>
    <cellStyle name="Followed Hyperlink" xfId="186" builtinId="9" hidden="1"/>
    <cellStyle name="Followed Hyperlink" xfId="188" builtinId="9" hidden="1"/>
    <cellStyle name="Followed Hyperlink" xfId="190" builtinId="9" hidden="1"/>
    <cellStyle name="Followed Hyperlink" xfId="192" builtinId="9" hidden="1"/>
    <cellStyle name="Followed Hyperlink" xfId="194" builtinId="9" hidden="1"/>
    <cellStyle name="Followed Hyperlink" xfId="196" builtinId="9" hidden="1"/>
    <cellStyle name="Followed Hyperlink" xfId="198" builtinId="9" hidden="1"/>
    <cellStyle name="Followed Hyperlink" xfId="200" builtinId="9" hidden="1"/>
    <cellStyle name="Followed Hyperlink" xfId="202" builtinId="9" hidden="1"/>
    <cellStyle name="Followed Hyperlink" xfId="204" builtinId="9" hidden="1"/>
    <cellStyle name="Followed Hyperlink" xfId="206" builtinId="9" hidden="1"/>
    <cellStyle name="Followed Hyperlink" xfId="208" builtinId="9" hidden="1"/>
    <cellStyle name="Followed Hyperlink" xfId="210" builtinId="9" hidden="1"/>
    <cellStyle name="Followed Hyperlink" xfId="212" builtinId="9" hidden="1"/>
    <cellStyle name="Followed Hyperlink" xfId="214" builtinId="9" hidden="1"/>
    <cellStyle name="Followed Hyperlink" xfId="216" builtinId="9" hidden="1"/>
    <cellStyle name="Followed Hyperlink" xfId="218" builtinId="9" hidden="1"/>
    <cellStyle name="Followed Hyperlink" xfId="220" builtinId="9" hidden="1"/>
    <cellStyle name="Followed Hyperlink" xfId="222" builtinId="9" hidden="1"/>
    <cellStyle name="Followed Hyperlink" xfId="224" builtinId="9" hidden="1"/>
    <cellStyle name="Followed Hyperlink" xfId="226" builtinId="9" hidden="1"/>
    <cellStyle name="Followed Hyperlink" xfId="228" builtinId="9" hidden="1"/>
    <cellStyle name="Followed Hyperlink" xfId="230" builtinId="9" hidden="1"/>
    <cellStyle name="Followed Hyperlink" xfId="232" builtinId="9" hidden="1"/>
    <cellStyle name="Followed Hyperlink" xfId="234" builtinId="9" hidden="1"/>
    <cellStyle name="Followed Hyperlink" xfId="236" builtinId="9" hidden="1"/>
    <cellStyle name="Followed Hyperlink" xfId="238" builtinId="9" hidden="1"/>
    <cellStyle name="Followed Hyperlink" xfId="240" builtinId="9" hidden="1"/>
    <cellStyle name="Followed Hyperlink" xfId="242" builtinId="9" hidden="1"/>
    <cellStyle name="Followed Hyperlink" xfId="244" builtinId="9" hidden="1"/>
    <cellStyle name="Hyperlink" xfId="1" builtinId="8" hidden="1"/>
    <cellStyle name="Hyperlink" xfId="3" builtinId="8" hidden="1"/>
    <cellStyle name="Hyperlink" xfId="5" builtinId="8" hidden="1"/>
    <cellStyle name="Hyperlink" xfId="7" builtinId="8" hidden="1"/>
    <cellStyle name="Hyperlink" xfId="9" builtinId="8" hidden="1"/>
    <cellStyle name="Hyperlink" xfId="11" builtinId="8" hidden="1"/>
    <cellStyle name="Hyperlink" xfId="13" builtinId="8" hidden="1"/>
    <cellStyle name="Hyperlink" xfId="15" builtinId="8" hidden="1"/>
    <cellStyle name="Hyperlink" xfId="17" builtinId="8" hidden="1"/>
    <cellStyle name="Hyperlink" xfId="19" builtinId="8" hidden="1"/>
    <cellStyle name="Hyperlink" xfId="21" builtinId="8" hidden="1"/>
    <cellStyle name="Hyperlink" xfId="23" builtinId="8" hidden="1"/>
    <cellStyle name="Hyperlink" xfId="25" builtinId="8" hidden="1"/>
    <cellStyle name="Hyperlink" xfId="27" builtinId="8" hidden="1"/>
    <cellStyle name="Hyperlink" xfId="29" builtinId="8" hidden="1"/>
    <cellStyle name="Hyperlink" xfId="31" builtinId="8" hidden="1"/>
    <cellStyle name="Hyperlink" xfId="33" builtinId="8" hidden="1"/>
    <cellStyle name="Hyperlink" xfId="35" builtinId="8" hidden="1"/>
    <cellStyle name="Hyperlink" xfId="37" builtinId="8" hidden="1"/>
    <cellStyle name="Hyperlink" xfId="39" builtinId="8" hidden="1"/>
    <cellStyle name="Hyperlink" xfId="41" builtinId="8" hidden="1"/>
    <cellStyle name="Hyperlink" xfId="43" builtinId="8" hidden="1"/>
    <cellStyle name="Hyperlink" xfId="45" builtinId="8" hidden="1"/>
    <cellStyle name="Hyperlink" xfId="47" builtinId="8" hidden="1"/>
    <cellStyle name="Hyperlink" xfId="49" builtinId="8" hidden="1"/>
    <cellStyle name="Hyperlink" xfId="51" builtinId="8" hidden="1"/>
    <cellStyle name="Hyperlink" xfId="53" builtinId="8" hidden="1"/>
    <cellStyle name="Hyperlink" xfId="55" builtinId="8" hidden="1"/>
    <cellStyle name="Hyperlink" xfId="57" builtinId="8" hidden="1"/>
    <cellStyle name="Hyperlink" xfId="59" builtinId="8" hidden="1"/>
    <cellStyle name="Hyperlink" xfId="61" builtinId="8" hidden="1"/>
    <cellStyle name="Hyperlink" xfId="63" builtinId="8" hidden="1"/>
    <cellStyle name="Hyperlink" xfId="65" builtinId="8" hidden="1"/>
    <cellStyle name="Hyperlink" xfId="67" builtinId="8" hidden="1"/>
    <cellStyle name="Hyperlink" xfId="69" builtinId="8" hidden="1"/>
    <cellStyle name="Hyperlink" xfId="71" builtinId="8" hidden="1"/>
    <cellStyle name="Hyperlink" xfId="73" builtinId="8" hidden="1"/>
    <cellStyle name="Hyperlink" xfId="75" builtinId="8" hidden="1"/>
    <cellStyle name="Hyperlink" xfId="77" builtinId="8" hidden="1"/>
    <cellStyle name="Hyperlink" xfId="79" builtinId="8" hidden="1"/>
    <cellStyle name="Hyperlink" xfId="81" builtinId="8" hidden="1"/>
    <cellStyle name="Hyperlink" xfId="83" builtinId="8" hidden="1"/>
    <cellStyle name="Hyperlink" xfId="85" builtinId="8" hidden="1"/>
    <cellStyle name="Hyperlink" xfId="87" builtinId="8" hidden="1"/>
    <cellStyle name="Hyperlink" xfId="89" builtinId="8" hidden="1"/>
    <cellStyle name="Hyperlink" xfId="91" builtinId="8" hidden="1"/>
    <cellStyle name="Hyperlink" xfId="93" builtinId="8" hidden="1"/>
    <cellStyle name="Hyperlink" xfId="95" builtinId="8" hidden="1"/>
    <cellStyle name="Hyperlink" xfId="97" builtinId="8" hidden="1"/>
    <cellStyle name="Hyperlink" xfId="99" builtinId="8" hidden="1"/>
    <cellStyle name="Hyperlink" xfId="101" builtinId="8" hidden="1"/>
    <cellStyle name="Hyperlink" xfId="103" builtinId="8" hidden="1"/>
    <cellStyle name="Hyperlink" xfId="105" builtinId="8" hidden="1"/>
    <cellStyle name="Hyperlink" xfId="107" builtinId="8" hidden="1"/>
    <cellStyle name="Hyperlink" xfId="109" builtinId="8" hidden="1"/>
    <cellStyle name="Hyperlink" xfId="111" builtinId="8" hidden="1"/>
    <cellStyle name="Hyperlink" xfId="113" builtinId="8" hidden="1"/>
    <cellStyle name="Hyperlink" xfId="115" builtinId="8" hidden="1"/>
    <cellStyle name="Hyperlink" xfId="117" builtinId="8" hidden="1"/>
    <cellStyle name="Hyperlink" xfId="119" builtinId="8" hidden="1"/>
    <cellStyle name="Hyperlink" xfId="121" builtinId="8" hidden="1"/>
    <cellStyle name="Hyperlink" xfId="123" builtinId="8" hidden="1"/>
    <cellStyle name="Hyperlink" xfId="125" builtinId="8" hidden="1"/>
    <cellStyle name="Hyperlink" xfId="127" builtinId="8" hidden="1"/>
    <cellStyle name="Hyperlink" xfId="129" builtinId="8" hidden="1"/>
    <cellStyle name="Hyperlink" xfId="131" builtinId="8" hidden="1"/>
    <cellStyle name="Hyperlink" xfId="133" builtinId="8" hidden="1"/>
    <cellStyle name="Hyperlink" xfId="135" builtinId="8" hidden="1"/>
    <cellStyle name="Hyperlink" xfId="137" builtinId="8" hidden="1"/>
    <cellStyle name="Hyperlink" xfId="139" builtinId="8" hidden="1"/>
    <cellStyle name="Hyperlink" xfId="141" builtinId="8" hidden="1"/>
    <cellStyle name="Hyperlink" xfId="143" builtinId="8" hidden="1"/>
    <cellStyle name="Hyperlink" xfId="145" builtinId="8" hidden="1"/>
    <cellStyle name="Hyperlink" xfId="147" builtinId="8" hidden="1"/>
    <cellStyle name="Hyperlink" xfId="149" builtinId="8" hidden="1"/>
    <cellStyle name="Hyperlink" xfId="151" builtinId="8" hidden="1"/>
    <cellStyle name="Hyperlink" xfId="153" builtinId="8" hidden="1"/>
    <cellStyle name="Hyperlink" xfId="155" builtinId="8" hidden="1"/>
    <cellStyle name="Hyperlink" xfId="157" builtinId="8" hidden="1"/>
    <cellStyle name="Hyperlink" xfId="159" builtinId="8" hidden="1"/>
    <cellStyle name="Hyperlink" xfId="161" builtinId="8" hidden="1"/>
    <cellStyle name="Hyperlink" xfId="163" builtinId="8" hidden="1"/>
    <cellStyle name="Hyperlink" xfId="165" builtinId="8" hidden="1"/>
    <cellStyle name="Hyperlink" xfId="167" builtinId="8" hidden="1"/>
    <cellStyle name="Hyperlink" xfId="169" builtinId="8" hidden="1"/>
    <cellStyle name="Hyperlink" xfId="171" builtinId="8" hidden="1"/>
    <cellStyle name="Hyperlink" xfId="173" builtinId="8" hidden="1"/>
    <cellStyle name="Hyperlink" xfId="175" builtinId="8" hidden="1"/>
    <cellStyle name="Hyperlink" xfId="177" builtinId="8" hidden="1"/>
    <cellStyle name="Hyperlink" xfId="179" builtinId="8" hidden="1"/>
    <cellStyle name="Hyperlink" xfId="181" builtinId="8" hidden="1"/>
    <cellStyle name="Hyperlink" xfId="183" builtinId="8" hidden="1"/>
    <cellStyle name="Hyperlink" xfId="185" builtinId="8" hidden="1"/>
    <cellStyle name="Hyperlink" xfId="187" builtinId="8" hidden="1"/>
    <cellStyle name="Hyperlink" xfId="189" builtinId="8" hidden="1"/>
    <cellStyle name="Hyperlink" xfId="191" builtinId="8" hidden="1"/>
    <cellStyle name="Hyperlink" xfId="193" builtinId="8" hidden="1"/>
    <cellStyle name="Hyperlink" xfId="195" builtinId="8" hidden="1"/>
    <cellStyle name="Hyperlink" xfId="197" builtinId="8" hidden="1"/>
    <cellStyle name="Hyperlink" xfId="199" builtinId="8" hidden="1"/>
    <cellStyle name="Hyperlink" xfId="201" builtinId="8" hidden="1"/>
    <cellStyle name="Hyperlink" xfId="203" builtinId="8" hidden="1"/>
    <cellStyle name="Hyperlink" xfId="205" builtinId="8" hidden="1"/>
    <cellStyle name="Hyperlink" xfId="207" builtinId="8" hidden="1"/>
    <cellStyle name="Hyperlink" xfId="209" builtinId="8" hidden="1"/>
    <cellStyle name="Hyperlink" xfId="211" builtinId="8" hidden="1"/>
    <cellStyle name="Hyperlink" xfId="213" builtinId="8" hidden="1"/>
    <cellStyle name="Hyperlink" xfId="215" builtinId="8" hidden="1"/>
    <cellStyle name="Hyperlink" xfId="217" builtinId="8" hidden="1"/>
    <cellStyle name="Hyperlink" xfId="219" builtinId="8" hidden="1"/>
    <cellStyle name="Hyperlink" xfId="221" builtinId="8" hidden="1"/>
    <cellStyle name="Hyperlink" xfId="223" builtinId="8" hidden="1"/>
    <cellStyle name="Hyperlink" xfId="225" builtinId="8" hidden="1"/>
    <cellStyle name="Hyperlink" xfId="227" builtinId="8" hidden="1"/>
    <cellStyle name="Hyperlink" xfId="229" builtinId="8" hidden="1"/>
    <cellStyle name="Hyperlink" xfId="231" builtinId="8" hidden="1"/>
    <cellStyle name="Hyperlink" xfId="233" builtinId="8" hidden="1"/>
    <cellStyle name="Hyperlink" xfId="235" builtinId="8" hidden="1"/>
    <cellStyle name="Hyperlink" xfId="237" builtinId="8" hidden="1"/>
    <cellStyle name="Hyperlink" xfId="239" builtinId="8" hidden="1"/>
    <cellStyle name="Hyperlink" xfId="241" builtinId="8" hidden="1"/>
    <cellStyle name="Hyperlink" xfId="243" builtinId="8" hidden="1"/>
    <cellStyle name="Normal" xfId="0" builtinId="0"/>
  </cellStyles>
  <dxfs count="2">
    <dxf>
      <font>
        <color rgb="FF9C0006"/>
      </font>
      <fill>
        <patternFill>
          <bgColor rgb="FFFFC7CE"/>
        </patternFill>
      </fill>
    </dxf>
    <dxf>
      <font>
        <color rgb="FF9C0006"/>
      </font>
      <fill>
        <patternFill>
          <bgColor rgb="FFFFC7CE"/>
        </patternFill>
      </fill>
    </dxf>
  </dxfs>
  <tableStyles count="0" defaultTableStyle="TableStyleMedium9" defaultPivotStyle="PivotStyleMedium7"/>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4" Type="http://schemas.openxmlformats.org/officeDocument/2006/relationships/sharedStrings" Target="sharedStrings.xml"/><Relationship Id="rId5" Type="http://schemas.openxmlformats.org/officeDocument/2006/relationships/calcChain" Target="calcChain.xml"/><Relationship Id="rId1" Type="http://schemas.openxmlformats.org/officeDocument/2006/relationships/worksheet" Target="worksheets/sheet1.xml"/><Relationship Id="rId2"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pageSetUpPr fitToPage="1"/>
  </sheetPr>
  <dimension ref="A1:V24"/>
  <sheetViews>
    <sheetView tabSelected="1" workbookViewId="0">
      <selection activeCell="M6" sqref="M6"/>
    </sheetView>
  </sheetViews>
  <sheetFormatPr baseColWidth="10" defaultColWidth="10.83203125" defaultRowHeight="15" x14ac:dyDescent="0"/>
  <cols>
    <col min="1" max="1" width="8.1640625" style="1" customWidth="1"/>
    <col min="2" max="2" width="46.83203125" style="1" customWidth="1"/>
    <col min="3" max="3" width="12.1640625" style="1" bestFit="1" customWidth="1"/>
    <col min="4" max="4" width="14" style="1" bestFit="1" customWidth="1"/>
    <col min="5" max="5" width="21" style="1" customWidth="1"/>
    <col min="6" max="6" width="14.1640625" style="1" bestFit="1" customWidth="1"/>
    <col min="7" max="7" width="15.83203125" style="1" customWidth="1"/>
    <col min="8" max="8" width="20.1640625" style="1" customWidth="1"/>
    <col min="9" max="9" width="14" style="1" bestFit="1" customWidth="1"/>
    <col min="10" max="10" width="14" style="1" customWidth="1"/>
    <col min="11" max="11" width="10.83203125" style="8" customWidth="1"/>
    <col min="12" max="12" width="13.5" style="1" customWidth="1"/>
    <col min="13" max="13" width="22.33203125" style="1" customWidth="1"/>
    <col min="14" max="14" width="15.33203125" style="1" bestFit="1" customWidth="1"/>
    <col min="15" max="15" width="23.6640625" style="1" customWidth="1"/>
    <col min="16" max="16" width="12.5" style="1" bestFit="1" customWidth="1"/>
    <col min="17" max="17" width="8.83203125" style="1" bestFit="1" customWidth="1"/>
    <col min="18" max="18" width="9.83203125" style="1" bestFit="1" customWidth="1"/>
    <col min="19" max="19" width="18.83203125" style="1" bestFit="1" customWidth="1"/>
    <col min="20" max="20" width="12.1640625" style="1" bestFit="1" customWidth="1"/>
    <col min="21" max="21" width="14" style="1" bestFit="1" customWidth="1"/>
    <col min="22" max="22" width="80.83203125" style="1" customWidth="1"/>
    <col min="23" max="16384" width="10.83203125" style="1"/>
  </cols>
  <sheetData>
    <row r="1" spans="1:22" s="4" customFormat="1">
      <c r="A1" s="36" t="s">
        <v>44</v>
      </c>
      <c r="B1" s="35"/>
      <c r="C1" s="35"/>
      <c r="D1" s="35"/>
      <c r="E1" s="35"/>
      <c r="F1" s="35"/>
      <c r="G1" s="35"/>
      <c r="H1" s="35"/>
      <c r="I1" s="35"/>
      <c r="J1" s="35"/>
      <c r="K1" s="35"/>
      <c r="L1" s="35"/>
      <c r="M1" s="35"/>
      <c r="N1" s="35"/>
      <c r="O1" s="37" t="s">
        <v>22</v>
      </c>
      <c r="P1" s="35"/>
      <c r="Q1" s="35"/>
      <c r="R1" s="35"/>
      <c r="S1" s="38" t="s">
        <v>45</v>
      </c>
      <c r="T1" s="35"/>
      <c r="U1" s="35"/>
      <c r="V1" s="34" t="s">
        <v>46</v>
      </c>
    </row>
    <row r="2" spans="1:22">
      <c r="A2" s="30" t="s">
        <v>0</v>
      </c>
      <c r="B2" s="33" t="s">
        <v>10</v>
      </c>
      <c r="C2" s="30" t="s">
        <v>100</v>
      </c>
      <c r="D2" s="30" t="s">
        <v>101</v>
      </c>
      <c r="E2" s="41" t="s">
        <v>112</v>
      </c>
      <c r="F2" s="30" t="s">
        <v>40</v>
      </c>
      <c r="G2" s="30" t="s">
        <v>41</v>
      </c>
      <c r="H2" s="34" t="s">
        <v>37</v>
      </c>
      <c r="I2" s="35"/>
      <c r="J2" s="39" t="s">
        <v>88</v>
      </c>
      <c r="K2" s="34" t="s">
        <v>42</v>
      </c>
      <c r="L2" s="3" t="s">
        <v>43</v>
      </c>
      <c r="M2" s="34" t="s">
        <v>38</v>
      </c>
      <c r="N2" s="30" t="s">
        <v>2</v>
      </c>
      <c r="O2" s="30" t="s">
        <v>6</v>
      </c>
      <c r="P2" s="30" t="s">
        <v>7</v>
      </c>
      <c r="Q2" s="30" t="s">
        <v>8</v>
      </c>
      <c r="R2" s="30" t="s">
        <v>9</v>
      </c>
      <c r="S2" s="32" t="s">
        <v>3</v>
      </c>
      <c r="T2" s="32" t="s">
        <v>4</v>
      </c>
      <c r="U2" s="32" t="s">
        <v>5</v>
      </c>
      <c r="V2" s="35"/>
    </row>
    <row r="3" spans="1:22" ht="35.25" customHeight="1">
      <c r="A3" s="31"/>
      <c r="B3" s="31"/>
      <c r="C3" s="31"/>
      <c r="D3" s="31"/>
      <c r="E3" s="42"/>
      <c r="F3" s="31"/>
      <c r="G3" s="31"/>
      <c r="H3" s="19" t="s">
        <v>102</v>
      </c>
      <c r="I3" s="3" t="s">
        <v>39</v>
      </c>
      <c r="J3" s="40"/>
      <c r="K3" s="35"/>
      <c r="L3" s="3" t="s">
        <v>1</v>
      </c>
      <c r="M3" s="35"/>
      <c r="N3" s="31"/>
      <c r="O3" s="31"/>
      <c r="P3" s="31"/>
      <c r="Q3" s="31"/>
      <c r="R3" s="31"/>
      <c r="S3" s="31"/>
      <c r="T3" s="31"/>
      <c r="U3" s="31"/>
      <c r="V3" s="35"/>
    </row>
    <row r="4" spans="1:22">
      <c r="A4" s="26" t="s">
        <v>70</v>
      </c>
      <c r="B4" s="27"/>
      <c r="C4" s="27"/>
      <c r="D4" s="27"/>
      <c r="E4" s="27"/>
      <c r="F4" s="27"/>
      <c r="G4" s="27"/>
      <c r="H4" s="27"/>
      <c r="I4" s="27"/>
      <c r="J4" s="27"/>
      <c r="K4" s="27"/>
      <c r="L4" s="27"/>
      <c r="M4" s="27"/>
      <c r="N4" s="27"/>
      <c r="O4" s="27"/>
      <c r="P4" s="27"/>
      <c r="Q4" s="27"/>
      <c r="R4" s="27"/>
      <c r="S4" s="27"/>
      <c r="T4" s="27"/>
      <c r="U4" s="27"/>
      <c r="V4" s="27"/>
    </row>
    <row r="5" spans="1:22" ht="80">
      <c r="A5" s="9" t="s">
        <v>11</v>
      </c>
      <c r="B5" s="5" t="s">
        <v>113</v>
      </c>
      <c r="C5" s="5" t="s">
        <v>84</v>
      </c>
      <c r="D5" s="20">
        <v>1376.08</v>
      </c>
      <c r="E5" s="24">
        <f>((3.5*I5)/100)+5</f>
        <v>33.4637432205</v>
      </c>
      <c r="F5" s="5">
        <v>813.2482</v>
      </c>
      <c r="G5" s="9" t="s">
        <v>12</v>
      </c>
      <c r="H5" s="16">
        <f>814.2532-1.0078</f>
        <v>813.24540000000002</v>
      </c>
      <c r="I5" s="16">
        <v>813.24980630000005</v>
      </c>
      <c r="J5" s="16">
        <v>5.4104210119508496</v>
      </c>
      <c r="K5" s="9" t="s">
        <v>13</v>
      </c>
      <c r="L5" s="9" t="s">
        <v>55</v>
      </c>
      <c r="M5" s="9" t="s">
        <v>56</v>
      </c>
      <c r="N5" s="21">
        <v>505562.61437129701</v>
      </c>
      <c r="O5" s="22">
        <v>0</v>
      </c>
      <c r="P5" s="23">
        <v>6.8307000000000002</v>
      </c>
      <c r="Q5" s="23">
        <v>2.7719999999999998</v>
      </c>
      <c r="R5" s="23">
        <v>1.8139000000000001</v>
      </c>
      <c r="S5" s="2">
        <v>2.8779632189540744E-3</v>
      </c>
      <c r="T5" s="2">
        <v>1.3641854095672871E-2</v>
      </c>
      <c r="U5" s="3">
        <v>1.4167514856298662</v>
      </c>
      <c r="V5" s="10"/>
    </row>
    <row r="6" spans="1:22" ht="256">
      <c r="A6" s="9" t="s">
        <v>14</v>
      </c>
      <c r="B6" s="5" t="s">
        <v>93</v>
      </c>
      <c r="C6" s="5" t="s">
        <v>76</v>
      </c>
      <c r="D6" s="20">
        <v>1235.27</v>
      </c>
      <c r="E6" s="24">
        <f t="shared" ref="E6:E9" si="0">((3.5*I6)/100)+5</f>
        <v>24.781208562500002</v>
      </c>
      <c r="F6" s="5">
        <v>89.024500000000003</v>
      </c>
      <c r="G6" s="9" t="s">
        <v>15</v>
      </c>
      <c r="H6" s="16">
        <f>566.1847-1.0078</f>
        <v>565.17690000000005</v>
      </c>
      <c r="I6" s="16">
        <v>565.17738750000001</v>
      </c>
      <c r="J6" s="16">
        <v>0.884678761619904</v>
      </c>
      <c r="K6" s="9" t="s">
        <v>13</v>
      </c>
      <c r="L6" s="9" t="s">
        <v>105</v>
      </c>
      <c r="M6" s="9" t="s">
        <v>92</v>
      </c>
      <c r="N6" s="21">
        <v>9429778.0611915402</v>
      </c>
      <c r="O6" s="22">
        <v>1.0908999999999999E-3</v>
      </c>
      <c r="P6" s="23">
        <v>12.334</v>
      </c>
      <c r="Q6" s="23">
        <v>3.6246</v>
      </c>
      <c r="R6" s="23">
        <v>2.2237</v>
      </c>
      <c r="S6" s="2">
        <v>3.6824812383307736E-3</v>
      </c>
      <c r="T6" s="2">
        <v>1.1588108989290303E-3</v>
      </c>
      <c r="U6" s="3">
        <v>0.66034482299165176</v>
      </c>
      <c r="V6" s="10" t="s">
        <v>83</v>
      </c>
    </row>
    <row r="7" spans="1:22" ht="210">
      <c r="A7" s="9" t="s">
        <v>16</v>
      </c>
      <c r="B7" s="25" t="s">
        <v>114</v>
      </c>
      <c r="C7" s="5" t="s">
        <v>85</v>
      </c>
      <c r="D7" s="20">
        <v>1234.865</v>
      </c>
      <c r="E7" s="24">
        <f t="shared" si="0"/>
        <v>25.481455078</v>
      </c>
      <c r="F7" s="5">
        <v>403.1241</v>
      </c>
      <c r="G7" s="9" t="s">
        <v>17</v>
      </c>
      <c r="H7" s="16">
        <f>586.1898-1.0078</f>
        <v>585.18200000000002</v>
      </c>
      <c r="I7" s="16">
        <v>585.18443079999997</v>
      </c>
      <c r="J7" s="16">
        <v>4.1012881461938004</v>
      </c>
      <c r="K7" s="9" t="s">
        <v>13</v>
      </c>
      <c r="L7" s="9" t="s">
        <v>106</v>
      </c>
      <c r="M7" s="9" t="s">
        <v>91</v>
      </c>
      <c r="N7" s="21">
        <v>4621548.0729419598</v>
      </c>
      <c r="O7" s="22">
        <v>0</v>
      </c>
      <c r="P7" s="23">
        <v>17.922000000000001</v>
      </c>
      <c r="Q7" s="23">
        <v>4.1637000000000004</v>
      </c>
      <c r="R7" s="23">
        <v>2.1305999999999998</v>
      </c>
      <c r="S7" s="2">
        <v>1.8943048542006153E-3</v>
      </c>
      <c r="T7" s="2">
        <v>2.4363339009201021E-3</v>
      </c>
      <c r="U7" s="3">
        <v>0.85816336366566626</v>
      </c>
      <c r="V7" s="10" t="s">
        <v>53</v>
      </c>
    </row>
    <row r="8" spans="1:22" ht="96">
      <c r="A8" s="9" t="s">
        <v>18</v>
      </c>
      <c r="B8" s="5" t="s">
        <v>86</v>
      </c>
      <c r="C8" s="5" t="s">
        <v>80</v>
      </c>
      <c r="D8" s="20">
        <v>1399.16</v>
      </c>
      <c r="E8" s="24">
        <f t="shared" si="0"/>
        <v>28.983220607500002</v>
      </c>
      <c r="F8" s="5">
        <v>89.024699999999996</v>
      </c>
      <c r="G8" s="9" t="s">
        <v>19</v>
      </c>
      <c r="H8" s="16">
        <f>686.2422-1.0078</f>
        <v>685.23440000000005</v>
      </c>
      <c r="I8" s="16">
        <v>685.23487450000005</v>
      </c>
      <c r="J8" s="16">
        <v>0.72967731915994904</v>
      </c>
      <c r="K8" s="9" t="s">
        <v>13</v>
      </c>
      <c r="L8" s="9" t="s">
        <v>103</v>
      </c>
      <c r="M8" s="9" t="s">
        <v>54</v>
      </c>
      <c r="N8" s="21">
        <v>5136150.1734140404</v>
      </c>
      <c r="O8" s="22">
        <v>7.2727000000000002E-4</v>
      </c>
      <c r="P8" s="23">
        <v>8.2600999999999996</v>
      </c>
      <c r="Q8" s="23">
        <v>3.0461999999999998</v>
      </c>
      <c r="R8" s="23">
        <v>2.4064999999999999</v>
      </c>
      <c r="S8" s="2">
        <v>1.7885212015174119E-3</v>
      </c>
      <c r="T8" s="2">
        <v>2.7003656926494787E-4</v>
      </c>
      <c r="U8" s="3">
        <v>0.62524968835140526</v>
      </c>
      <c r="V8" s="10" t="s">
        <v>104</v>
      </c>
    </row>
    <row r="9" spans="1:22" ht="304">
      <c r="A9" s="9" t="s">
        <v>20</v>
      </c>
      <c r="B9" s="5" t="s">
        <v>71</v>
      </c>
      <c r="C9" s="5" t="s">
        <v>13</v>
      </c>
      <c r="D9" s="20">
        <v>1238.81</v>
      </c>
      <c r="E9" s="24">
        <f t="shared" si="0"/>
        <v>38.925782849000001</v>
      </c>
      <c r="F9" s="5">
        <v>89.023700000000005</v>
      </c>
      <c r="G9" s="9" t="s">
        <v>21</v>
      </c>
      <c r="H9" s="16" t="s">
        <v>13</v>
      </c>
      <c r="I9" s="16">
        <v>969.30808139999999</v>
      </c>
      <c r="J9" s="16" t="s">
        <v>13</v>
      </c>
      <c r="K9" s="9" t="s">
        <v>13</v>
      </c>
      <c r="L9" s="9" t="s">
        <v>107</v>
      </c>
      <c r="M9" s="9" t="s">
        <v>90</v>
      </c>
      <c r="N9" s="21">
        <v>903772.12218425097</v>
      </c>
      <c r="O9" s="22">
        <v>0</v>
      </c>
      <c r="P9" s="23">
        <v>11.179</v>
      </c>
      <c r="Q9" s="23">
        <v>3.4828000000000001</v>
      </c>
      <c r="R9" s="23">
        <v>1.8191999999999999</v>
      </c>
      <c r="S9" s="2">
        <v>6.3388192846258601E-3</v>
      </c>
      <c r="T9" s="2">
        <v>1.654551821957834E-2</v>
      </c>
      <c r="U9" s="3">
        <v>1.0997279126673929</v>
      </c>
      <c r="V9" s="9"/>
    </row>
    <row r="10" spans="1:22">
      <c r="A10" s="26" t="s">
        <v>72</v>
      </c>
      <c r="B10" s="27"/>
      <c r="C10" s="27"/>
      <c r="D10" s="27"/>
      <c r="E10" s="27"/>
      <c r="F10" s="27"/>
      <c r="G10" s="27"/>
      <c r="H10" s="27"/>
      <c r="I10" s="27"/>
      <c r="J10" s="27"/>
      <c r="K10" s="27"/>
      <c r="L10" s="27"/>
      <c r="M10" s="27"/>
      <c r="N10" s="27"/>
      <c r="O10" s="27"/>
      <c r="P10" s="27"/>
      <c r="Q10" s="27"/>
      <c r="R10" s="27"/>
      <c r="S10" s="27"/>
      <c r="T10" s="27"/>
      <c r="U10" s="27"/>
      <c r="V10" s="27"/>
    </row>
    <row r="11" spans="1:22" ht="80">
      <c r="A11" s="5" t="s">
        <v>57</v>
      </c>
      <c r="B11" s="30" t="s">
        <v>87</v>
      </c>
      <c r="C11" s="45" t="s">
        <v>74</v>
      </c>
      <c r="D11" s="3">
        <v>1397.66</v>
      </c>
      <c r="E11" s="24">
        <f>((3.5*I11)/100)+5</f>
        <v>29.649631296500001</v>
      </c>
      <c r="F11" s="3">
        <v>165.054</v>
      </c>
      <c r="G11" s="5" t="s">
        <v>23</v>
      </c>
      <c r="H11" s="14">
        <f>686.2422+1.0078+18.03437-1.0078</f>
        <v>704.27656999999999</v>
      </c>
      <c r="I11" s="17">
        <f>704.2751799</f>
        <v>704.27517990000001</v>
      </c>
      <c r="J11" s="17">
        <v>-1.98785533977649</v>
      </c>
      <c r="K11" s="5" t="s">
        <v>75</v>
      </c>
      <c r="L11" s="5" t="s">
        <v>49</v>
      </c>
      <c r="M11" s="5"/>
      <c r="N11" s="6">
        <v>4172618.4109999998</v>
      </c>
      <c r="O11" s="2">
        <v>3.9429000000000001E-3</v>
      </c>
      <c r="P11" s="7">
        <v>13.672000000000001</v>
      </c>
      <c r="Q11" s="7">
        <v>3.7730999999999999</v>
      </c>
      <c r="R11" s="7">
        <v>2.181</v>
      </c>
      <c r="S11" s="2">
        <v>6.6002157894963099E-3</v>
      </c>
      <c r="T11" s="2">
        <v>1.3782565564517082E-2</v>
      </c>
      <c r="U11" s="3">
        <v>0.83163437630644288</v>
      </c>
      <c r="V11" s="43" t="s">
        <v>104</v>
      </c>
    </row>
    <row r="12" spans="1:22" ht="80">
      <c r="A12" s="5" t="s">
        <v>58</v>
      </c>
      <c r="B12" s="31"/>
      <c r="C12" s="35"/>
      <c r="D12" s="3">
        <v>1398.65</v>
      </c>
      <c r="E12" s="24">
        <f t="shared" ref="E12:E22" si="1">((3.5*I12)/100)+5</f>
        <v>29.823085000000003</v>
      </c>
      <c r="F12" s="3">
        <v>547.17769999999996</v>
      </c>
      <c r="G12" s="5" t="s">
        <v>24</v>
      </c>
      <c r="H12" s="14">
        <f>686.2422+1.0078+22.98977-1.0078</f>
        <v>709.23197000000005</v>
      </c>
      <c r="I12" s="17">
        <f>709.231</f>
        <v>709.23099999999999</v>
      </c>
      <c r="J12" s="17">
        <v>-1.40997586117991</v>
      </c>
      <c r="K12" s="5" t="s">
        <v>73</v>
      </c>
      <c r="L12" s="5" t="s">
        <v>66</v>
      </c>
      <c r="M12" s="5" t="s">
        <v>64</v>
      </c>
      <c r="N12" s="6">
        <v>1994970.7290000001</v>
      </c>
      <c r="O12" s="2">
        <v>1.8154E-3</v>
      </c>
      <c r="P12" s="7">
        <v>12.683999999999999</v>
      </c>
      <c r="Q12" s="7">
        <v>3.6648999999999998</v>
      </c>
      <c r="R12" s="7">
        <v>2.5114000000000001</v>
      </c>
      <c r="S12" s="2">
        <v>6.4114887798627995E-4</v>
      </c>
      <c r="T12" s="2">
        <v>7.9273532585332341E-4</v>
      </c>
      <c r="U12" s="3">
        <v>0.75572924310619205</v>
      </c>
      <c r="V12" s="29"/>
    </row>
    <row r="13" spans="1:22" ht="80">
      <c r="A13" s="5" t="s">
        <v>59</v>
      </c>
      <c r="B13" s="30" t="s">
        <v>93</v>
      </c>
      <c r="C13" s="34" t="s">
        <v>76</v>
      </c>
      <c r="D13" s="3">
        <v>1235.68</v>
      </c>
      <c r="E13" s="24">
        <f t="shared" si="1"/>
        <v>25.447619500000002</v>
      </c>
      <c r="F13" s="3">
        <v>165.0539</v>
      </c>
      <c r="G13" s="3" t="s">
        <v>25</v>
      </c>
      <c r="H13" s="14">
        <f>566.1847+1.0078+18.03437-1.0078</f>
        <v>584.21906999999999</v>
      </c>
      <c r="I13" s="14">
        <v>584.21770000000004</v>
      </c>
      <c r="J13" s="14">
        <v>-2.3963612281584599</v>
      </c>
      <c r="K13" s="5" t="s">
        <v>77</v>
      </c>
      <c r="L13" s="5" t="s">
        <v>62</v>
      </c>
      <c r="M13" s="3"/>
      <c r="N13" s="6">
        <v>3754727.5269999998</v>
      </c>
      <c r="O13" s="2">
        <v>2.7353999999999998E-3</v>
      </c>
      <c r="P13" s="7">
        <v>13.86</v>
      </c>
      <c r="Q13" s="7">
        <v>3.7928999999999999</v>
      </c>
      <c r="R13" s="7">
        <v>2.3641999999999999</v>
      </c>
      <c r="S13" s="2">
        <v>5.3264769733456637E-3</v>
      </c>
      <c r="T13" s="2">
        <v>9.0565631773813077E-3</v>
      </c>
      <c r="U13" s="3">
        <v>0.7944013388020168</v>
      </c>
      <c r="V13" s="43" t="s">
        <v>83</v>
      </c>
    </row>
    <row r="14" spans="1:22" ht="80">
      <c r="A14" s="5" t="s">
        <v>60</v>
      </c>
      <c r="B14" s="31"/>
      <c r="C14" s="35"/>
      <c r="D14" s="3">
        <v>1235.81</v>
      </c>
      <c r="E14" s="24">
        <f t="shared" si="1"/>
        <v>25.6210655</v>
      </c>
      <c r="F14" s="3">
        <v>427.11950000000002</v>
      </c>
      <c r="G14" s="5" t="s">
        <v>26</v>
      </c>
      <c r="H14" s="14">
        <f>566.1847+1.0078+22.98977-1.0078</f>
        <v>589.17447000000004</v>
      </c>
      <c r="I14" s="17">
        <v>589.17330000000004</v>
      </c>
      <c r="J14" s="17">
        <v>-2.0367480261385098</v>
      </c>
      <c r="K14" s="5" t="s">
        <v>78</v>
      </c>
      <c r="L14" s="5" t="s">
        <v>63</v>
      </c>
      <c r="M14" s="5" t="s">
        <v>65</v>
      </c>
      <c r="N14" s="6">
        <v>1945443.5009999999</v>
      </c>
      <c r="O14" s="2">
        <v>3.6363999999999998E-4</v>
      </c>
      <c r="P14" s="7">
        <v>13.983000000000001</v>
      </c>
      <c r="Q14" s="7">
        <v>3.8056000000000001</v>
      </c>
      <c r="R14" s="7">
        <v>2.6322999999999999</v>
      </c>
      <c r="S14" s="2">
        <v>1.1916221031511008E-3</v>
      </c>
      <c r="T14" s="2">
        <v>7.9273532585332341E-4</v>
      </c>
      <c r="U14" s="3">
        <v>0.68754538032835144</v>
      </c>
      <c r="V14" s="29"/>
    </row>
    <row r="15" spans="1:22" ht="80">
      <c r="A15" s="5" t="s">
        <v>27</v>
      </c>
      <c r="B15" s="5" t="s">
        <v>61</v>
      </c>
      <c r="C15" s="3" t="s">
        <v>79</v>
      </c>
      <c r="D15" s="3">
        <v>1236.395</v>
      </c>
      <c r="E15" s="24">
        <f t="shared" si="1"/>
        <v>12.877656500000001</v>
      </c>
      <c r="F15" s="3">
        <v>165.0531</v>
      </c>
      <c r="G15" s="5" t="s">
        <v>28</v>
      </c>
      <c r="H15" s="14">
        <f>224.0685+1.0078</f>
        <v>225.0763</v>
      </c>
      <c r="I15" s="17">
        <v>225.07589999999999</v>
      </c>
      <c r="J15" s="17">
        <v>-1.7771751180078801</v>
      </c>
      <c r="K15" s="5" t="s">
        <v>13</v>
      </c>
      <c r="L15" s="5" t="s">
        <v>52</v>
      </c>
      <c r="M15" s="5" t="s">
        <v>89</v>
      </c>
      <c r="N15" s="6">
        <v>1289405.6229999999</v>
      </c>
      <c r="O15" s="2">
        <v>3.1667000000000002E-3</v>
      </c>
      <c r="P15" s="7">
        <v>7.4930000000000003</v>
      </c>
      <c r="Q15" s="7">
        <v>2.9055</v>
      </c>
      <c r="R15" s="3">
        <v>2.2654000000000001</v>
      </c>
      <c r="S15" s="2">
        <v>4.1641286136323702E-3</v>
      </c>
      <c r="T15" s="2">
        <v>1.2570909065099629E-2</v>
      </c>
      <c r="U15" s="3">
        <v>0.9246675917829329</v>
      </c>
      <c r="V15" s="15"/>
    </row>
    <row r="16" spans="1:22" ht="80">
      <c r="A16" s="5" t="s">
        <v>29</v>
      </c>
      <c r="B16" s="5" t="s">
        <v>61</v>
      </c>
      <c r="C16" s="3" t="s">
        <v>79</v>
      </c>
      <c r="D16" s="3">
        <v>1398.65</v>
      </c>
      <c r="E16" s="24">
        <f t="shared" si="1"/>
        <v>12.877632</v>
      </c>
      <c r="F16" s="3">
        <v>95.048500000000004</v>
      </c>
      <c r="G16" s="5" t="s">
        <v>30</v>
      </c>
      <c r="H16" s="14">
        <f>224.0685+1.0078</f>
        <v>225.0763</v>
      </c>
      <c r="I16" s="17">
        <v>225.0752</v>
      </c>
      <c r="J16" s="17">
        <v>-4.8872315743954102</v>
      </c>
      <c r="K16" s="5" t="s">
        <v>13</v>
      </c>
      <c r="L16" s="5" t="s">
        <v>47</v>
      </c>
      <c r="M16" s="5" t="s">
        <v>89</v>
      </c>
      <c r="N16" s="6">
        <v>1007393.96</v>
      </c>
      <c r="O16" s="2">
        <v>1.7662000000000001E-3</v>
      </c>
      <c r="P16" s="7">
        <v>8.5626999999999995</v>
      </c>
      <c r="Q16" s="7">
        <v>3.0981000000000001</v>
      </c>
      <c r="R16" s="3">
        <v>2.411</v>
      </c>
      <c r="S16" s="2">
        <v>1.6548953516872919E-3</v>
      </c>
      <c r="T16" s="2">
        <v>1.5555013971393491E-3</v>
      </c>
      <c r="U16" s="3">
        <v>0.7245088530158259</v>
      </c>
      <c r="V16" s="15"/>
    </row>
    <row r="17" spans="1:22" ht="80">
      <c r="A17" s="5" t="s">
        <v>94</v>
      </c>
      <c r="B17" s="30" t="s">
        <v>87</v>
      </c>
      <c r="C17" s="34" t="s">
        <v>80</v>
      </c>
      <c r="D17" s="3">
        <v>1371.3</v>
      </c>
      <c r="E17" s="24">
        <f t="shared" si="1"/>
        <v>29.649595026</v>
      </c>
      <c r="F17" s="3">
        <v>165.04990000000001</v>
      </c>
      <c r="G17" s="5" t="s">
        <v>31</v>
      </c>
      <c r="H17" s="14">
        <f>686.2422+1.0078+18.03437-1.0078</f>
        <v>704.27656999999999</v>
      </c>
      <c r="I17" s="17">
        <v>704.2741436</v>
      </c>
      <c r="J17" s="17">
        <v>-3.54974167827607</v>
      </c>
      <c r="K17" s="5" t="s">
        <v>75</v>
      </c>
      <c r="L17" s="5" t="s">
        <v>48</v>
      </c>
      <c r="M17" s="3"/>
      <c r="N17" s="6">
        <v>4259800.4550000001</v>
      </c>
      <c r="O17" s="2">
        <v>0</v>
      </c>
      <c r="P17" s="7" t="s">
        <v>13</v>
      </c>
      <c r="Q17" s="7" t="s">
        <v>13</v>
      </c>
      <c r="R17" s="7">
        <v>1.4044000000000001</v>
      </c>
      <c r="S17" s="2">
        <v>5.0495204862594359E-2</v>
      </c>
      <c r="T17" s="2">
        <v>7.6962083196512349E-2</v>
      </c>
      <c r="U17" s="3">
        <v>0.74766540819984761</v>
      </c>
      <c r="V17" s="43" t="s">
        <v>104</v>
      </c>
    </row>
    <row r="18" spans="1:22" ht="80">
      <c r="A18" s="5" t="s">
        <v>95</v>
      </c>
      <c r="B18" s="31"/>
      <c r="C18" s="35"/>
      <c r="D18" s="3">
        <v>1374.89</v>
      </c>
      <c r="E18" s="24">
        <f t="shared" si="1"/>
        <v>29.823037904</v>
      </c>
      <c r="F18" s="3">
        <v>547.17550000000006</v>
      </c>
      <c r="G18" s="3" t="s">
        <v>32</v>
      </c>
      <c r="H18" s="14">
        <f>686.2422+1.0078+22.98977-1.0078</f>
        <v>709.23197000000005</v>
      </c>
      <c r="I18" s="14">
        <v>709.22965439999996</v>
      </c>
      <c r="J18" s="14">
        <v>-3.2429444807779202</v>
      </c>
      <c r="K18" s="3" t="s">
        <v>78</v>
      </c>
      <c r="L18" s="5" t="s">
        <v>67</v>
      </c>
      <c r="M18" s="3"/>
      <c r="N18" s="6">
        <v>4652051.59</v>
      </c>
      <c r="O18" s="2">
        <v>0</v>
      </c>
      <c r="P18" s="7" t="s">
        <v>13</v>
      </c>
      <c r="Q18" s="7" t="s">
        <v>13</v>
      </c>
      <c r="R18" s="7">
        <v>1.7836000000000001</v>
      </c>
      <c r="S18" s="2">
        <v>2.2312667907776546E-2</v>
      </c>
      <c r="T18" s="2">
        <v>2.0091479286194491E-2</v>
      </c>
      <c r="U18" s="3">
        <v>0.65986117343484918</v>
      </c>
      <c r="V18" s="29"/>
    </row>
    <row r="19" spans="1:22" ht="80">
      <c r="A19" s="5" t="s">
        <v>96</v>
      </c>
      <c r="B19" s="30" t="s">
        <v>109</v>
      </c>
      <c r="C19" s="34" t="s">
        <v>81</v>
      </c>
      <c r="D19" s="3">
        <v>1138.02</v>
      </c>
      <c r="E19" s="24">
        <f t="shared" si="1"/>
        <v>22.367036596000002</v>
      </c>
      <c r="F19" s="3">
        <v>137.0592</v>
      </c>
      <c r="G19" s="5" t="s">
        <v>33</v>
      </c>
      <c r="H19" s="14">
        <f>478.1686+1.0078+18.03437-1.0078</f>
        <v>496.20297000000005</v>
      </c>
      <c r="I19" s="17">
        <v>496.20104559999999</v>
      </c>
      <c r="J19" s="17">
        <v>-4.0306084404018199</v>
      </c>
      <c r="K19" s="5" t="s">
        <v>77</v>
      </c>
      <c r="L19" s="5" t="s">
        <v>50</v>
      </c>
      <c r="M19" s="3"/>
      <c r="N19" s="6">
        <v>920909.00009999995</v>
      </c>
      <c r="O19" s="2">
        <v>4.6153999999999998E-4</v>
      </c>
      <c r="P19" s="7">
        <v>2.8382000000000001</v>
      </c>
      <c r="Q19" s="7">
        <v>1.5049999999999999</v>
      </c>
      <c r="R19" s="7">
        <v>1.5198</v>
      </c>
      <c r="S19" s="2">
        <v>7.8656640880451656E-2</v>
      </c>
      <c r="T19" s="2">
        <v>0.1507171586911204</v>
      </c>
      <c r="U19" s="3">
        <v>0.86161929070443621</v>
      </c>
      <c r="V19" s="28" t="s">
        <v>108</v>
      </c>
    </row>
    <row r="20" spans="1:22" ht="80">
      <c r="A20" s="5" t="s">
        <v>97</v>
      </c>
      <c r="B20" s="31"/>
      <c r="C20" s="35"/>
      <c r="D20" s="3">
        <v>1138.1099999999999</v>
      </c>
      <c r="E20" s="24">
        <f t="shared" si="1"/>
        <v>22.540470962000001</v>
      </c>
      <c r="F20" s="3">
        <v>339.09960000000001</v>
      </c>
      <c r="G20" s="5" t="s">
        <v>34</v>
      </c>
      <c r="H20" s="14">
        <f>478.1686+1.0078+22.98977-1.0078</f>
        <v>501.15837000000005</v>
      </c>
      <c r="I20" s="17">
        <v>501.1563132</v>
      </c>
      <c r="J20" s="17">
        <v>-4.1902919316217098</v>
      </c>
      <c r="K20" s="5" t="s">
        <v>78</v>
      </c>
      <c r="L20" s="5" t="s">
        <v>68</v>
      </c>
      <c r="M20" s="5" t="s">
        <v>64</v>
      </c>
      <c r="N20" s="6">
        <v>517570.45039999997</v>
      </c>
      <c r="O20" s="2">
        <v>0</v>
      </c>
      <c r="P20" s="7">
        <v>2.4426999999999999</v>
      </c>
      <c r="Q20" s="7">
        <v>1.2885</v>
      </c>
      <c r="R20" s="7">
        <v>1.802</v>
      </c>
      <c r="S20" s="2">
        <v>0.84783182259047074</v>
      </c>
      <c r="T20" s="2">
        <v>0.65117500674158801</v>
      </c>
      <c r="U20" s="3">
        <v>0.12695501054388261</v>
      </c>
      <c r="V20" s="44"/>
    </row>
    <row r="21" spans="1:22" ht="80">
      <c r="A21" s="5" t="s">
        <v>98</v>
      </c>
      <c r="B21" s="30" t="s">
        <v>111</v>
      </c>
      <c r="C21" s="34" t="s">
        <v>82</v>
      </c>
      <c r="D21" s="3">
        <v>1535.5550000000001</v>
      </c>
      <c r="E21" s="24">
        <f t="shared" si="1"/>
        <v>37.492018999999999</v>
      </c>
      <c r="F21" s="3">
        <v>121.0629</v>
      </c>
      <c r="G21" s="5" t="s">
        <v>35</v>
      </c>
      <c r="H21" s="14">
        <f>910.3107+1.0078+18.03437-1.0078</f>
        <v>928.34506999999996</v>
      </c>
      <c r="I21" s="17">
        <v>928.34339999999997</v>
      </c>
      <c r="J21" s="17">
        <v>-1.8312155684647999</v>
      </c>
      <c r="K21" s="5" t="s">
        <v>77</v>
      </c>
      <c r="L21" s="5" t="s">
        <v>51</v>
      </c>
      <c r="M21" s="3"/>
      <c r="N21" s="11">
        <v>2788647.4109999998</v>
      </c>
      <c r="O21" s="12">
        <v>0</v>
      </c>
      <c r="P21" s="3">
        <v>4.3898000000000001</v>
      </c>
      <c r="Q21" s="3">
        <v>2.1341000000000001</v>
      </c>
      <c r="R21" s="13">
        <v>1.6749000000000001</v>
      </c>
      <c r="S21" s="12">
        <v>0.14617423982789857</v>
      </c>
      <c r="T21" s="12">
        <v>5.5984339366880111E-2</v>
      </c>
      <c r="U21" s="5">
        <v>0.4600645526215687</v>
      </c>
      <c r="V21" s="28" t="s">
        <v>110</v>
      </c>
    </row>
    <row r="22" spans="1:22" ht="80">
      <c r="A22" s="5" t="s">
        <v>99</v>
      </c>
      <c r="B22" s="31"/>
      <c r="C22" s="35"/>
      <c r="D22" s="3">
        <v>1535.81</v>
      </c>
      <c r="E22" s="24">
        <f t="shared" si="1"/>
        <v>37.665475499999999</v>
      </c>
      <c r="F22" s="3">
        <v>771.24270000000001</v>
      </c>
      <c r="G22" s="3" t="s">
        <v>36</v>
      </c>
      <c r="H22" s="14">
        <f>910.3107+1.0078+22.98977-1.0078</f>
        <v>933.30047000000002</v>
      </c>
      <c r="I22" s="14">
        <v>933.29930000000002</v>
      </c>
      <c r="J22" s="14">
        <v>-1.28575951693997</v>
      </c>
      <c r="K22" s="3" t="s">
        <v>78</v>
      </c>
      <c r="L22" s="5" t="s">
        <v>69</v>
      </c>
      <c r="M22" s="5" t="s">
        <v>64</v>
      </c>
      <c r="N22" s="6">
        <v>4221973.9790000003</v>
      </c>
      <c r="O22" s="2">
        <v>4.4443999999999999E-4</v>
      </c>
      <c r="P22" s="7">
        <v>5.9036999999999997</v>
      </c>
      <c r="Q22" s="7">
        <v>2.5615999999999999</v>
      </c>
      <c r="R22" s="7">
        <v>1.8013999999999999</v>
      </c>
      <c r="S22" s="2">
        <v>4.6628124523577889E-2</v>
      </c>
      <c r="T22" s="2">
        <v>3.8140649436238148E-2</v>
      </c>
      <c r="U22" s="3">
        <v>0.61758837545747802</v>
      </c>
      <c r="V22" s="29"/>
    </row>
    <row r="24" spans="1:22">
      <c r="H24" s="18"/>
    </row>
  </sheetData>
  <mergeCells count="40">
    <mergeCell ref="B19:B20"/>
    <mergeCell ref="C19:C20"/>
    <mergeCell ref="B21:B22"/>
    <mergeCell ref="C21:C22"/>
    <mergeCell ref="V11:V12"/>
    <mergeCell ref="V13:V14"/>
    <mergeCell ref="V17:V18"/>
    <mergeCell ref="V19:V20"/>
    <mergeCell ref="B11:B12"/>
    <mergeCell ref="C11:C12"/>
    <mergeCell ref="B13:B14"/>
    <mergeCell ref="C13:C14"/>
    <mergeCell ref="B17:B18"/>
    <mergeCell ref="C17:C18"/>
    <mergeCell ref="A4:V4"/>
    <mergeCell ref="V1:V3"/>
    <mergeCell ref="A1:N1"/>
    <mergeCell ref="K2:K3"/>
    <mergeCell ref="M2:M3"/>
    <mergeCell ref="O1:R1"/>
    <mergeCell ref="S1:U1"/>
    <mergeCell ref="H2:I2"/>
    <mergeCell ref="J2:J3"/>
    <mergeCell ref="E2:E3"/>
    <mergeCell ref="A10:V10"/>
    <mergeCell ref="V21:V22"/>
    <mergeCell ref="R2:R3"/>
    <mergeCell ref="S2:S3"/>
    <mergeCell ref="T2:T3"/>
    <mergeCell ref="U2:U3"/>
    <mergeCell ref="N2:N3"/>
    <mergeCell ref="O2:O3"/>
    <mergeCell ref="P2:P3"/>
    <mergeCell ref="Q2:Q3"/>
    <mergeCell ref="A2:A3"/>
    <mergeCell ref="B2:B3"/>
    <mergeCell ref="C2:C3"/>
    <mergeCell ref="D2:D3"/>
    <mergeCell ref="F2:F3"/>
    <mergeCell ref="G2:G3"/>
  </mergeCells>
  <phoneticPr fontId="12" type="noConversion"/>
  <conditionalFormatting sqref="S5:T9 S11:T22">
    <cfRule type="cellIs" dxfId="1" priority="3" operator="lessThan">
      <formula>0.05</formula>
    </cfRule>
  </conditionalFormatting>
  <conditionalFormatting sqref="S22:T22">
    <cfRule type="cellIs" dxfId="0" priority="2" operator="lessThan">
      <formula>0.05</formula>
    </cfRule>
  </conditionalFormatting>
  <pageMargins left="0.7" right="0.7" top="0.75" bottom="0.75" header="0.3" footer="0.3"/>
  <pageSetup paperSize="9" scale="31" orientation="landscape"/>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summary</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Christine Sambles</dc:creator>
  <cp:lastModifiedBy>Christine Sambles</cp:lastModifiedBy>
  <cp:lastPrinted>2016-08-12T15:57:06Z</cp:lastPrinted>
  <dcterms:created xsi:type="dcterms:W3CDTF">2016-08-05T13:50:59Z</dcterms:created>
  <dcterms:modified xsi:type="dcterms:W3CDTF">2017-10-11T11:06:10Z</dcterms:modified>
</cp:coreProperties>
</file>