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cenario 1 Average today" sheetId="5" r:id="rId1"/>
    <sheet name="Scenario 2 Best today" sheetId="3" r:id="rId2"/>
  </sheets>
  <calcPr calcId="152511"/>
</workbook>
</file>

<file path=xl/calcChain.xml><?xml version="1.0" encoding="utf-8"?>
<calcChain xmlns="http://schemas.openxmlformats.org/spreadsheetml/2006/main">
  <c r="I47" i="5" l="1"/>
  <c r="I41" i="5"/>
  <c r="I35" i="5"/>
  <c r="I32" i="5"/>
  <c r="I29" i="5"/>
  <c r="E47" i="5" l="1"/>
  <c r="D47" i="5"/>
  <c r="A47" i="5"/>
  <c r="F47" i="5" s="1"/>
  <c r="E41" i="5"/>
  <c r="D41" i="5"/>
  <c r="A41" i="5"/>
  <c r="F41" i="5" s="1"/>
  <c r="A26" i="5"/>
  <c r="F26" i="5" s="1"/>
  <c r="A23" i="5"/>
  <c r="A8" i="5"/>
  <c r="A29" i="5" s="1"/>
  <c r="F29" i="5" s="1"/>
  <c r="B5" i="5"/>
  <c r="C2" i="5"/>
  <c r="C8" i="5" s="1"/>
  <c r="C29" i="5" l="1"/>
  <c r="B8" i="5"/>
  <c r="C11" i="5" s="1"/>
  <c r="C26" i="5"/>
  <c r="A35" i="5"/>
  <c r="F35" i="5" s="1"/>
  <c r="A32" i="5"/>
  <c r="F32" i="5" s="1"/>
  <c r="B26" i="5" l="1"/>
  <c r="G26" i="5"/>
  <c r="H26" i="5" s="1"/>
  <c r="J50" i="5" s="1"/>
  <c r="B29" i="5"/>
  <c r="G29" i="5"/>
  <c r="H29" i="5" s="1"/>
  <c r="B17" i="5"/>
  <c r="C17" i="5" s="1"/>
  <c r="C35" i="5" s="1"/>
  <c r="B14" i="5"/>
  <c r="C14" i="5" s="1"/>
  <c r="C32" i="5" s="1"/>
  <c r="B23" i="5"/>
  <c r="C23" i="5" s="1"/>
  <c r="C47" i="5" s="1"/>
  <c r="B11" i="5"/>
  <c r="B20" i="5"/>
  <c r="C20" i="5" s="1"/>
  <c r="C41" i="5" s="1"/>
  <c r="B41" i="5" l="1"/>
  <c r="G41" i="5"/>
  <c r="H41" i="5" s="1"/>
  <c r="B32" i="5"/>
  <c r="G32" i="5"/>
  <c r="H32" i="5" s="1"/>
  <c r="G35" i="5"/>
  <c r="H35" i="5" s="1"/>
  <c r="B35" i="5"/>
  <c r="B47" i="5"/>
  <c r="G47" i="5"/>
  <c r="H47" i="5" s="1"/>
  <c r="E47" i="3"/>
  <c r="D47" i="3"/>
  <c r="K50" i="5" l="1"/>
  <c r="A23" i="3"/>
  <c r="E41" i="3" l="1"/>
  <c r="D41" i="3"/>
  <c r="A26" i="3"/>
  <c r="F26" i="3" s="1"/>
  <c r="B5" i="3"/>
  <c r="A8" i="3"/>
  <c r="C2" i="3"/>
  <c r="C8" i="3" s="1"/>
  <c r="B8" i="3" l="1"/>
  <c r="C11" i="3" s="1"/>
  <c r="B11" i="3" s="1"/>
  <c r="C29" i="3"/>
  <c r="A41" i="3"/>
  <c r="F41" i="3" s="1"/>
  <c r="A29" i="3"/>
  <c r="F29" i="3" s="1"/>
  <c r="A47" i="3"/>
  <c r="F47" i="3" s="1"/>
  <c r="A32" i="3"/>
  <c r="F32" i="3" s="1"/>
  <c r="A35" i="3"/>
  <c r="F35" i="3" s="1"/>
  <c r="C26" i="3"/>
  <c r="B14" i="3" l="1"/>
  <c r="C14" i="3" s="1"/>
  <c r="C32" i="3" s="1"/>
  <c r="G32" i="3" s="1"/>
  <c r="H32" i="3" s="1"/>
  <c r="B17" i="3"/>
  <c r="C17" i="3" s="1"/>
  <c r="C35" i="3" s="1"/>
  <c r="G35" i="3" s="1"/>
  <c r="H35" i="3" s="1"/>
  <c r="B20" i="3"/>
  <c r="C20" i="3" s="1"/>
  <c r="C41" i="3" s="1"/>
  <c r="G41" i="3" s="1"/>
  <c r="H41" i="3" s="1"/>
  <c r="B23" i="3"/>
  <c r="C23" i="3" s="1"/>
  <c r="C47" i="3" s="1"/>
  <c r="G29" i="3"/>
  <c r="H29" i="3" s="1"/>
  <c r="B29" i="3"/>
  <c r="G26" i="3"/>
  <c r="H26" i="3" s="1"/>
  <c r="J50" i="3" s="1"/>
  <c r="B26" i="3"/>
  <c r="I29" i="3" l="1"/>
  <c r="I35" i="3"/>
  <c r="I41" i="3"/>
  <c r="B32" i="3"/>
  <c r="B35" i="3"/>
  <c r="B41" i="3"/>
  <c r="B47" i="3"/>
  <c r="G47" i="3"/>
  <c r="H47" i="3" s="1"/>
  <c r="K50" i="3" l="1"/>
  <c r="I47" i="3"/>
  <c r="I32" i="3"/>
</calcChain>
</file>

<file path=xl/sharedStrings.xml><?xml version="1.0" encoding="utf-8"?>
<sst xmlns="http://schemas.openxmlformats.org/spreadsheetml/2006/main" count="250" uniqueCount="125">
  <si>
    <t>Start TBW (g)</t>
  </si>
  <si>
    <t>Start GTI (%)</t>
  </si>
  <si>
    <t>Start LSI (%)</t>
  </si>
  <si>
    <t>Start SBW (g)</t>
  </si>
  <si>
    <t>Start RMSI (%)</t>
  </si>
  <si>
    <t>Start WMSI (%)</t>
  </si>
  <si>
    <t>End TBW (g)</t>
  </si>
  <si>
    <t>End GTI (%)</t>
  </si>
  <si>
    <t>End SBW (g)</t>
  </si>
  <si>
    <t>End LSI (%)</t>
  </si>
  <si>
    <t>End WMSI (%)</t>
  </si>
  <si>
    <t>End RMSI (%)</t>
  </si>
  <si>
    <t>Start GW (g)</t>
  </si>
  <si>
    <t>End GW (g)</t>
  </si>
  <si>
    <t>Start LW (g)</t>
  </si>
  <si>
    <t>End LW (g)</t>
  </si>
  <si>
    <t>Start WMW (g)</t>
  </si>
  <si>
    <t>End WMW (g)</t>
  </si>
  <si>
    <t>Start RMW (g)</t>
  </si>
  <si>
    <t>End RMW (g)</t>
  </si>
  <si>
    <t>Start WM SumT (nmol/g)</t>
  </si>
  <si>
    <t>Start RM SumT (nmol/g)</t>
  </si>
  <si>
    <t>Start L SumT (nmol/g)</t>
  </si>
  <si>
    <t>End L SumT (nmol/g)</t>
  </si>
  <si>
    <t>Start G SumT (nmol/g)</t>
  </si>
  <si>
    <t>End G SumT (nmol/g)</t>
  </si>
  <si>
    <t>Start G SumTtot (nmol)</t>
  </si>
  <si>
    <t>End G SumTtot (nmol)</t>
  </si>
  <si>
    <t>Start L SumTtot (nmol)</t>
  </si>
  <si>
    <t>End L SumTtot (nmol)</t>
  </si>
  <si>
    <t>Start WM SumTtot (nmol)</t>
  </si>
  <si>
    <t>End WM SumTtot (nmol)</t>
  </si>
  <si>
    <t>Start RM SumTtot (nmol)</t>
  </si>
  <si>
    <t>End RM SumTtot (nmol)</t>
  </si>
  <si>
    <t>End RM SumT (nmol/g)</t>
  </si>
  <si>
    <t>End WM SumT (nmol/g)</t>
  </si>
  <si>
    <t>TBW change factor</t>
  </si>
  <si>
    <t>GTI change factor</t>
  </si>
  <si>
    <t>SBW change factor</t>
  </si>
  <si>
    <t>LSI change factor</t>
  </si>
  <si>
    <t>WMSI change factor</t>
  </si>
  <si>
    <t>RMSI change factor</t>
  </si>
  <si>
    <t>GW change factor</t>
  </si>
  <si>
    <t>LW change factor</t>
  </si>
  <si>
    <t>WMW change factor</t>
  </si>
  <si>
    <t>RMW change factor</t>
  </si>
  <si>
    <t>Start CSBP (%)</t>
  </si>
  <si>
    <t>End CSBP (%)</t>
  </si>
  <si>
    <t>CSBP change factor</t>
  </si>
  <si>
    <t>Start BRSI (%)</t>
  </si>
  <si>
    <t>End BRSI (%)</t>
  </si>
  <si>
    <t>BRSI change factor</t>
  </si>
  <si>
    <t>CSBPW change factor</t>
  </si>
  <si>
    <t>End CSBPW (g)</t>
  </si>
  <si>
    <t>Start CSBP SumT (nmol/g)</t>
  </si>
  <si>
    <t>End CSBP SumT (nmol/g)</t>
  </si>
  <si>
    <t>Start CSBP SumTtot (nmol)</t>
  </si>
  <si>
    <t>End CSBP SumTtot (nmol)</t>
  </si>
  <si>
    <t>Start CSBPW (g)</t>
  </si>
  <si>
    <t>Required SumTtot (nmol)</t>
  </si>
  <si>
    <t>Available SumTtot (nmol)</t>
  </si>
  <si>
    <t>TBW</t>
  </si>
  <si>
    <t>GTI</t>
  </si>
  <si>
    <t>SBW</t>
  </si>
  <si>
    <t>CSBP</t>
  </si>
  <si>
    <t>LSI</t>
  </si>
  <si>
    <t>WMSI</t>
  </si>
  <si>
    <t>RMSI</t>
  </si>
  <si>
    <t>BRSI</t>
  </si>
  <si>
    <t>GW</t>
  </si>
  <si>
    <t>G</t>
  </si>
  <si>
    <t>SumT</t>
  </si>
  <si>
    <t>tot</t>
  </si>
  <si>
    <t>CSBPW</t>
  </si>
  <si>
    <t>LW</t>
  </si>
  <si>
    <t>WMW</t>
  </si>
  <si>
    <t>RMW</t>
  </si>
  <si>
    <t>Start BRW (g)</t>
  </si>
  <si>
    <t>BRW change factor</t>
  </si>
  <si>
    <t>End BRW (g)</t>
  </si>
  <si>
    <t>Start BR SumT (nmol/g)</t>
  </si>
  <si>
    <t>End BR SumT (nmol/g)</t>
  </si>
  <si>
    <t>Start BR SumTtot (nmol)</t>
  </si>
  <si>
    <t>End BR SumTtot (nmol)</t>
  </si>
  <si>
    <t>BRW</t>
  </si>
  <si>
    <t>L</t>
  </si>
  <si>
    <t>WM</t>
  </si>
  <si>
    <t>RM</t>
  </si>
  <si>
    <t>BR</t>
  </si>
  <si>
    <t>Start RM/WM SumT ratio</t>
  </si>
  <si>
    <t>End RM/WM SumT ratio</t>
  </si>
  <si>
    <t>total body weight</t>
  </si>
  <si>
    <t>gonadototal index</t>
  </si>
  <si>
    <t>somatic body weight</t>
  </si>
  <si>
    <t>liver somatic index</t>
  </si>
  <si>
    <t>white muscle somatic index</t>
  </si>
  <si>
    <t>red muscle somatic index</t>
  </si>
  <si>
    <t>body rest somatic index</t>
  </si>
  <si>
    <t>gonad weight</t>
  </si>
  <si>
    <t>gonad</t>
  </si>
  <si>
    <t>T+TMP+TDP</t>
  </si>
  <si>
    <t>total</t>
  </si>
  <si>
    <t>constant somatic body part weight</t>
  </si>
  <si>
    <t>liver weight</t>
  </si>
  <si>
    <t>white muscle weight</t>
  </si>
  <si>
    <t>red muscle weight</t>
  </si>
  <si>
    <t>body rest weight</t>
  </si>
  <si>
    <t>liver</t>
  </si>
  <si>
    <t>white muscle</t>
  </si>
  <si>
    <t>red muscle</t>
  </si>
  <si>
    <t>Start BR/L SumT ratio</t>
  </si>
  <si>
    <t>End BR/L SumT ratio</t>
  </si>
  <si>
    <r>
      <rPr>
        <sz val="11"/>
        <color theme="1"/>
        <rFont val="Calibri"/>
        <family val="2"/>
      </rPr>
      <t xml:space="preserve">Δ G </t>
    </r>
    <r>
      <rPr>
        <sz val="11"/>
        <color theme="1"/>
        <rFont val="Calibri"/>
        <family val="2"/>
        <scheme val="minor"/>
      </rPr>
      <t>SumTtot (nmol)</t>
    </r>
  </si>
  <si>
    <r>
      <rPr>
        <sz val="11"/>
        <color theme="1"/>
        <rFont val="Calibri"/>
        <family val="2"/>
      </rPr>
      <t xml:space="preserve">Δ CSBP </t>
    </r>
    <r>
      <rPr>
        <sz val="11"/>
        <color theme="1"/>
        <rFont val="Calibri"/>
        <family val="2"/>
        <scheme val="minor"/>
      </rPr>
      <t>SumTtot (nmol)</t>
    </r>
  </si>
  <si>
    <r>
      <rPr>
        <sz val="11"/>
        <color theme="1"/>
        <rFont val="Calibri"/>
        <family val="2"/>
      </rPr>
      <t xml:space="preserve">Δ L </t>
    </r>
    <r>
      <rPr>
        <sz val="11"/>
        <color theme="1"/>
        <rFont val="Calibri"/>
        <family val="2"/>
        <scheme val="minor"/>
      </rPr>
      <t>SumTtot (nmol)</t>
    </r>
  </si>
  <si>
    <r>
      <rPr>
        <sz val="11"/>
        <color theme="1"/>
        <rFont val="Calibri"/>
        <family val="2"/>
      </rPr>
      <t xml:space="preserve">Δ WM </t>
    </r>
    <r>
      <rPr>
        <sz val="11"/>
        <color theme="1"/>
        <rFont val="Calibri"/>
        <family val="2"/>
        <scheme val="minor"/>
      </rPr>
      <t>SumTtot (nmol)</t>
    </r>
  </si>
  <si>
    <r>
      <rPr>
        <sz val="11"/>
        <color theme="1"/>
        <rFont val="Calibri"/>
        <family val="2"/>
      </rPr>
      <t xml:space="preserve">Δ RM </t>
    </r>
    <r>
      <rPr>
        <sz val="11"/>
        <color theme="1"/>
        <rFont val="Calibri"/>
        <family val="2"/>
        <scheme val="minor"/>
      </rPr>
      <t>SumTtot (nmol)</t>
    </r>
  </si>
  <si>
    <r>
      <rPr>
        <sz val="11"/>
        <color theme="1"/>
        <rFont val="Calibri"/>
        <family val="2"/>
      </rPr>
      <t xml:space="preserve">Δ BR </t>
    </r>
    <r>
      <rPr>
        <sz val="11"/>
        <color theme="1"/>
        <rFont val="Calibri"/>
        <family val="2"/>
        <scheme val="minor"/>
      </rPr>
      <t>SumTtot (nmol)</t>
    </r>
  </si>
  <si>
    <t>constant somatic body part (bones, skull, eyes, brain, scales)</t>
  </si>
  <si>
    <t>body rest (skin, gills, swim bladder, stomach, intestine, heart, blood, kidney, spleen, fat)</t>
  </si>
  <si>
    <t>Δ CSBP SumTtot (%)</t>
  </si>
  <si>
    <t>Δ L SumTtot (%)</t>
  </si>
  <si>
    <t>Δ WM SumTtot (%)</t>
  </si>
  <si>
    <t>Δ RM SumTtot (%)</t>
  </si>
  <si>
    <t>Δ BR SumTtot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</si>
</sst>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9" fontId="0" fillId="0" borderId="0" xfId="0" applyNumberFormat="1"/>
    <xf numFmtId="0" fontId="0" fillId="2" borderId="0" xfId="0" applyFill="1"/>
    <xf numFmtId="9" fontId="0" fillId="2" borderId="0" xfId="0" applyNumberFormat="1" applyFill="1"/>
    <xf numFmtId="164" fontId="0" fillId="2" borderId="0" xfId="0" applyNumberFormat="1" applyFill="1"/>
    <xf numFmtId="0" fontId="0" fillId="3" borderId="0" xfId="0" applyFill="1"/>
    <xf numFmtId="9" fontId="0" fillId="3" borderId="0" xfId="0" applyNumberFormat="1" applyFill="1"/>
    <xf numFmtId="164" fontId="0" fillId="3" borderId="0" xfId="0" applyNumberFormat="1" applyFill="1"/>
    <xf numFmtId="0" fontId="0" fillId="0" borderId="0" xfId="0" applyFill="1"/>
    <xf numFmtId="9" fontId="0" fillId="0" borderId="0" xfId="0" applyNumberFormat="1" applyFill="1"/>
    <xf numFmtId="1" fontId="0" fillId="3" borderId="0" xfId="0" applyNumberFormat="1" applyFill="1"/>
    <xf numFmtId="165" fontId="0" fillId="3" borderId="0" xfId="0" applyNumberFormat="1" applyFill="1"/>
    <xf numFmtId="1" fontId="0" fillId="4" borderId="0" xfId="0" applyNumberFormat="1" applyFill="1"/>
    <xf numFmtId="2" fontId="0" fillId="2" borderId="0" xfId="0" applyNumberFormat="1" applyFill="1"/>
    <xf numFmtId="2" fontId="0" fillId="3" borderId="0" xfId="0" applyNumberFormat="1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A12" workbookViewId="0">
      <selection activeCell="K50" sqref="K50"/>
    </sheetView>
  </sheetViews>
  <sheetFormatPr defaultRowHeight="15" x14ac:dyDescent="0.25"/>
  <cols>
    <col min="1" max="1" width="14.85546875" bestFit="1" customWidth="1"/>
    <col min="2" max="2" width="19.85546875" bestFit="1" customWidth="1"/>
    <col min="3" max="3" width="14" bestFit="1" customWidth="1"/>
    <col min="4" max="4" width="24" bestFit="1" customWidth="1"/>
    <col min="5" max="5" width="23.140625" bestFit="1" customWidth="1"/>
    <col min="6" max="6" width="24.7109375" bestFit="1" customWidth="1"/>
    <col min="7" max="7" width="23.85546875" bestFit="1" customWidth="1"/>
    <col min="8" max="8" width="21.7109375" bestFit="1" customWidth="1"/>
    <col min="9" max="9" width="21.7109375" customWidth="1"/>
    <col min="10" max="10" width="23.85546875" bestFit="1" customWidth="1"/>
    <col min="11" max="11" width="24" bestFit="1" customWidth="1"/>
  </cols>
  <sheetData>
    <row r="1" spans="1:6" x14ac:dyDescent="0.25">
      <c r="A1" t="s">
        <v>0</v>
      </c>
      <c r="B1" t="s">
        <v>36</v>
      </c>
      <c r="C1" t="s">
        <v>6</v>
      </c>
      <c r="E1" s="9" t="s">
        <v>88</v>
      </c>
      <c r="F1" s="9" t="s">
        <v>119</v>
      </c>
    </row>
    <row r="2" spans="1:6" x14ac:dyDescent="0.25">
      <c r="A2" s="3">
        <v>1000</v>
      </c>
      <c r="B2" s="14">
        <v>1.3</v>
      </c>
      <c r="C2" s="6">
        <f>A2*B2</f>
        <v>1300</v>
      </c>
      <c r="E2" t="s">
        <v>68</v>
      </c>
      <c r="F2" t="s">
        <v>97</v>
      </c>
    </row>
    <row r="3" spans="1:6" x14ac:dyDescent="0.25">
      <c r="B3" s="2"/>
      <c r="E3" s="9" t="s">
        <v>84</v>
      </c>
      <c r="F3" t="s">
        <v>106</v>
      </c>
    </row>
    <row r="4" spans="1:6" x14ac:dyDescent="0.25">
      <c r="A4" t="s">
        <v>1</v>
      </c>
      <c r="B4" t="s">
        <v>37</v>
      </c>
      <c r="C4" t="s">
        <v>7</v>
      </c>
      <c r="E4" t="s">
        <v>64</v>
      </c>
      <c r="F4" t="s">
        <v>118</v>
      </c>
    </row>
    <row r="5" spans="1:6" x14ac:dyDescent="0.25">
      <c r="A5" s="5">
        <v>1.4E-2</v>
      </c>
      <c r="B5" s="15">
        <f>C5/A5</f>
        <v>35.714285714285715</v>
      </c>
      <c r="C5" s="4">
        <v>0.5</v>
      </c>
      <c r="E5" s="9" t="s">
        <v>73</v>
      </c>
      <c r="F5" t="s">
        <v>102</v>
      </c>
    </row>
    <row r="6" spans="1:6" x14ac:dyDescent="0.25">
      <c r="E6" s="9" t="s">
        <v>70</v>
      </c>
      <c r="F6" s="9" t="s">
        <v>99</v>
      </c>
    </row>
    <row r="7" spans="1:6" x14ac:dyDescent="0.25">
      <c r="A7" t="s">
        <v>3</v>
      </c>
      <c r="B7" t="s">
        <v>38</v>
      </c>
      <c r="C7" t="s">
        <v>8</v>
      </c>
      <c r="E7" t="s">
        <v>62</v>
      </c>
      <c r="F7" t="s">
        <v>92</v>
      </c>
    </row>
    <row r="8" spans="1:6" x14ac:dyDescent="0.25">
      <c r="A8" s="6">
        <f>A2*(1-A5)</f>
        <v>986</v>
      </c>
      <c r="B8" s="15">
        <f>C8/A8</f>
        <v>0.65922920892494929</v>
      </c>
      <c r="C8" s="6">
        <f>C2*(1-C5)</f>
        <v>650</v>
      </c>
      <c r="E8" t="s">
        <v>69</v>
      </c>
      <c r="F8" t="s">
        <v>98</v>
      </c>
    </row>
    <row r="9" spans="1:6" x14ac:dyDescent="0.25">
      <c r="E9" s="9" t="s">
        <v>85</v>
      </c>
      <c r="F9" t="s">
        <v>107</v>
      </c>
    </row>
    <row r="10" spans="1:6" s="9" customFormat="1" x14ac:dyDescent="0.25">
      <c r="A10" s="9" t="s">
        <v>46</v>
      </c>
      <c r="B10" s="9" t="s">
        <v>48</v>
      </c>
      <c r="C10" s="9" t="s">
        <v>47</v>
      </c>
      <c r="E10" t="s">
        <v>65</v>
      </c>
      <c r="F10" t="s">
        <v>94</v>
      </c>
    </row>
    <row r="11" spans="1:6" s="9" customFormat="1" x14ac:dyDescent="0.25">
      <c r="A11" s="4">
        <v>0.25</v>
      </c>
      <c r="B11" s="15">
        <f>C11/A11</f>
        <v>1.5169230769230768</v>
      </c>
      <c r="C11" s="7">
        <f>A11/B8</f>
        <v>0.3792307692307692</v>
      </c>
      <c r="E11" s="9" t="s">
        <v>74</v>
      </c>
      <c r="F11" t="s">
        <v>103</v>
      </c>
    </row>
    <row r="12" spans="1:6" s="9" customFormat="1" x14ac:dyDescent="0.25">
      <c r="B12" s="10"/>
      <c r="E12" s="9" t="s">
        <v>87</v>
      </c>
      <c r="F12" t="s">
        <v>109</v>
      </c>
    </row>
    <row r="13" spans="1:6" x14ac:dyDescent="0.25">
      <c r="A13" t="s">
        <v>2</v>
      </c>
      <c r="B13" t="s">
        <v>39</v>
      </c>
      <c r="C13" t="s">
        <v>9</v>
      </c>
      <c r="E13" t="s">
        <v>67</v>
      </c>
      <c r="F13" t="s">
        <v>96</v>
      </c>
    </row>
    <row r="14" spans="1:6" x14ac:dyDescent="0.25">
      <c r="A14" s="5">
        <v>1.0999999999999999E-2</v>
      </c>
      <c r="B14" s="15">
        <f>(1-C11)/(1-A11)</f>
        <v>0.82769230769230762</v>
      </c>
      <c r="C14" s="8">
        <f>A14*B14</f>
        <v>9.1046153846153829E-3</v>
      </c>
      <c r="E14" s="9" t="s">
        <v>76</v>
      </c>
      <c r="F14" t="s">
        <v>105</v>
      </c>
    </row>
    <row r="15" spans="1:6" x14ac:dyDescent="0.25">
      <c r="E15" t="s">
        <v>63</v>
      </c>
      <c r="F15" t="s">
        <v>93</v>
      </c>
    </row>
    <row r="16" spans="1:6" x14ac:dyDescent="0.25">
      <c r="A16" t="s">
        <v>5</v>
      </c>
      <c r="B16" t="s">
        <v>40</v>
      </c>
      <c r="C16" t="s">
        <v>10</v>
      </c>
      <c r="E16" s="9" t="s">
        <v>71</v>
      </c>
      <c r="F16" s="9" t="s">
        <v>100</v>
      </c>
    </row>
    <row r="17" spans="1:9" x14ac:dyDescent="0.25">
      <c r="A17" s="4">
        <v>0.41</v>
      </c>
      <c r="B17" s="15">
        <f>(1-C11)/(1-A11)</f>
        <v>0.82769230769230762</v>
      </c>
      <c r="C17" s="7">
        <f>A17*B17</f>
        <v>0.33935384615384612</v>
      </c>
      <c r="E17" t="s">
        <v>61</v>
      </c>
      <c r="F17" t="s">
        <v>91</v>
      </c>
    </row>
    <row r="18" spans="1:9" x14ac:dyDescent="0.25">
      <c r="E18" s="9" t="s">
        <v>72</v>
      </c>
      <c r="F18" s="9" t="s">
        <v>101</v>
      </c>
    </row>
    <row r="19" spans="1:9" x14ac:dyDescent="0.25">
      <c r="A19" t="s">
        <v>4</v>
      </c>
      <c r="B19" t="s">
        <v>41</v>
      </c>
      <c r="C19" t="s">
        <v>11</v>
      </c>
      <c r="E19" s="9" t="s">
        <v>86</v>
      </c>
      <c r="F19" t="s">
        <v>108</v>
      </c>
    </row>
    <row r="20" spans="1:9" x14ac:dyDescent="0.25">
      <c r="A20" s="5">
        <v>7.0000000000000007E-2</v>
      </c>
      <c r="B20" s="15">
        <f>(1-C11)/(1-A11)</f>
        <v>0.82769230769230762</v>
      </c>
      <c r="C20" s="7">
        <f>A20*B20</f>
        <v>5.7938461538461536E-2</v>
      </c>
      <c r="E20" t="s">
        <v>66</v>
      </c>
      <c r="F20" t="s">
        <v>95</v>
      </c>
    </row>
    <row r="21" spans="1:9" s="9" customFormat="1" x14ac:dyDescent="0.25">
      <c r="A21" s="10"/>
      <c r="B21" s="10"/>
      <c r="C21" s="10"/>
      <c r="E21" s="9" t="s">
        <v>75</v>
      </c>
      <c r="F21" t="s">
        <v>104</v>
      </c>
    </row>
    <row r="22" spans="1:9" s="9" customFormat="1" x14ac:dyDescent="0.25">
      <c r="A22" s="10" t="s">
        <v>49</v>
      </c>
      <c r="B22" s="10" t="s">
        <v>51</v>
      </c>
      <c r="C22" s="10" t="s">
        <v>50</v>
      </c>
    </row>
    <row r="23" spans="1:9" s="9" customFormat="1" x14ac:dyDescent="0.25">
      <c r="A23" s="7">
        <f>1-A11-A14-A17-A20</f>
        <v>0.25900000000000001</v>
      </c>
      <c r="B23" s="15">
        <f>(1-C11)/(1-A11)</f>
        <v>0.82769230769230762</v>
      </c>
      <c r="C23" s="7">
        <f>A23*B23</f>
        <v>0.21437230769230767</v>
      </c>
    </row>
    <row r="25" spans="1:9" x14ac:dyDescent="0.25">
      <c r="A25" t="s">
        <v>12</v>
      </c>
      <c r="B25" t="s">
        <v>42</v>
      </c>
      <c r="C25" t="s">
        <v>13</v>
      </c>
      <c r="D25" t="s">
        <v>24</v>
      </c>
      <c r="E25" t="s">
        <v>25</v>
      </c>
      <c r="F25" t="s">
        <v>26</v>
      </c>
      <c r="G25" t="s">
        <v>27</v>
      </c>
      <c r="H25" t="s">
        <v>112</v>
      </c>
    </row>
    <row r="26" spans="1:9" x14ac:dyDescent="0.25">
      <c r="A26" s="6">
        <f>A2*A5</f>
        <v>14</v>
      </c>
      <c r="B26" s="15">
        <f>C26/A26</f>
        <v>46.428571428571431</v>
      </c>
      <c r="C26" s="6">
        <f>C2*C5</f>
        <v>650</v>
      </c>
      <c r="D26" s="3">
        <v>2.7</v>
      </c>
      <c r="E26" s="3">
        <v>2.7</v>
      </c>
      <c r="F26" s="11">
        <f>A26*D26</f>
        <v>37.800000000000004</v>
      </c>
      <c r="G26" s="11">
        <f>C26*E26</f>
        <v>1755.0000000000002</v>
      </c>
      <c r="H26" s="11">
        <f>F26-G26</f>
        <v>-1717.2000000000003</v>
      </c>
      <c r="I26" s="16"/>
    </row>
    <row r="28" spans="1:9" x14ac:dyDescent="0.25">
      <c r="A28" t="s">
        <v>58</v>
      </c>
      <c r="B28" t="s">
        <v>52</v>
      </c>
      <c r="C28" t="s">
        <v>53</v>
      </c>
      <c r="D28" t="s">
        <v>54</v>
      </c>
      <c r="E28" t="s">
        <v>55</v>
      </c>
      <c r="F28" t="s">
        <v>56</v>
      </c>
      <c r="G28" t="s">
        <v>57</v>
      </c>
      <c r="H28" t="s">
        <v>113</v>
      </c>
      <c r="I28" t="s">
        <v>120</v>
      </c>
    </row>
    <row r="29" spans="1:9" x14ac:dyDescent="0.25">
      <c r="A29" s="11">
        <f>A8*A11</f>
        <v>246.5</v>
      </c>
      <c r="B29" s="15">
        <f>C29/A29</f>
        <v>0.99999999999999989</v>
      </c>
      <c r="C29" s="11">
        <f>C8*C11</f>
        <v>246.49999999999997</v>
      </c>
      <c r="D29" s="3">
        <v>1</v>
      </c>
      <c r="E29" s="3">
        <v>0.5</v>
      </c>
      <c r="F29" s="11">
        <f>A29*D29</f>
        <v>246.5</v>
      </c>
      <c r="G29" s="11">
        <f>C29*E29</f>
        <v>123.24999999999999</v>
      </c>
      <c r="H29" s="11">
        <f>F29-G29</f>
        <v>123.25000000000001</v>
      </c>
      <c r="I29" s="8">
        <f>H29/SUM(H$29,H$32,H$35,H$41,H$47)</f>
        <v>6.9434642689103376E-2</v>
      </c>
    </row>
    <row r="31" spans="1:9" x14ac:dyDescent="0.25">
      <c r="A31" t="s">
        <v>14</v>
      </c>
      <c r="B31" t="s">
        <v>43</v>
      </c>
      <c r="C31" t="s">
        <v>15</v>
      </c>
      <c r="D31" t="s">
        <v>22</v>
      </c>
      <c r="E31" t="s">
        <v>23</v>
      </c>
      <c r="F31" t="s">
        <v>28</v>
      </c>
      <c r="G31" t="s">
        <v>29</v>
      </c>
      <c r="H31" t="s">
        <v>114</v>
      </c>
      <c r="I31" t="s">
        <v>121</v>
      </c>
    </row>
    <row r="32" spans="1:9" x14ac:dyDescent="0.25">
      <c r="A32" s="11">
        <f>A8*A14</f>
        <v>10.846</v>
      </c>
      <c r="B32" s="15">
        <f>C32/A32</f>
        <v>0.54563894523326562</v>
      </c>
      <c r="C32" s="12">
        <f>C8*C14</f>
        <v>5.9179999999999993</v>
      </c>
      <c r="D32" s="3">
        <v>11</v>
      </c>
      <c r="E32" s="3">
        <v>6.1</v>
      </c>
      <c r="F32" s="11">
        <f>A32*D32</f>
        <v>119.306</v>
      </c>
      <c r="G32" s="11">
        <f>C32*E32</f>
        <v>36.099799999999995</v>
      </c>
      <c r="H32" s="11">
        <f>F32-G32</f>
        <v>83.206199999999995</v>
      </c>
      <c r="I32" s="8">
        <f>H32/SUM(H$29,H$32,H$35,H$41,H$47)</f>
        <v>4.687539769994379E-2</v>
      </c>
    </row>
    <row r="34" spans="1:9" x14ac:dyDescent="0.25">
      <c r="A34" t="s">
        <v>16</v>
      </c>
      <c r="B34" t="s">
        <v>44</v>
      </c>
      <c r="C34" t="s">
        <v>17</v>
      </c>
      <c r="D34" t="s">
        <v>20</v>
      </c>
      <c r="E34" t="s">
        <v>35</v>
      </c>
      <c r="F34" t="s">
        <v>30</v>
      </c>
      <c r="G34" t="s">
        <v>31</v>
      </c>
      <c r="H34" t="s">
        <v>115</v>
      </c>
      <c r="I34" t="s">
        <v>122</v>
      </c>
    </row>
    <row r="35" spans="1:9" x14ac:dyDescent="0.25">
      <c r="A35" s="11">
        <f>A8*A17</f>
        <v>404.26</v>
      </c>
      <c r="B35" s="15">
        <f>C35/A35</f>
        <v>0.54563894523326573</v>
      </c>
      <c r="C35" s="11">
        <f>C8*C17</f>
        <v>220.57999999999998</v>
      </c>
      <c r="D35" s="3">
        <v>1.8</v>
      </c>
      <c r="E35" s="3">
        <v>0.9</v>
      </c>
      <c r="F35" s="11">
        <f>A35*D35</f>
        <v>727.66800000000001</v>
      </c>
      <c r="G35" s="11">
        <f>C35*E35</f>
        <v>198.52199999999999</v>
      </c>
      <c r="H35" s="11">
        <f>F35-G35</f>
        <v>529.14599999999996</v>
      </c>
      <c r="I35" s="8">
        <f>H35/SUM(H$29,H$32,H$35,H$41,H$47)</f>
        <v>0.2981019346074506</v>
      </c>
    </row>
    <row r="36" spans="1:9" x14ac:dyDescent="0.25">
      <c r="A36" s="9"/>
      <c r="B36" s="10"/>
      <c r="C36" s="9"/>
    </row>
    <row r="37" spans="1:9" x14ac:dyDescent="0.25">
      <c r="A37" s="9"/>
      <c r="B37" s="10"/>
      <c r="C37" s="9"/>
      <c r="D37" t="s">
        <v>89</v>
      </c>
      <c r="E37" t="s">
        <v>90</v>
      </c>
    </row>
    <row r="38" spans="1:9" x14ac:dyDescent="0.25">
      <c r="A38" s="9"/>
      <c r="B38" s="10"/>
      <c r="C38" s="9"/>
      <c r="D38" s="3">
        <v>5</v>
      </c>
      <c r="E38" s="3">
        <v>5</v>
      </c>
    </row>
    <row r="40" spans="1:9" x14ac:dyDescent="0.25">
      <c r="A40" t="s">
        <v>18</v>
      </c>
      <c r="B40" t="s">
        <v>45</v>
      </c>
      <c r="C40" t="s">
        <v>19</v>
      </c>
      <c r="D40" t="s">
        <v>21</v>
      </c>
      <c r="E40" t="s">
        <v>34</v>
      </c>
      <c r="F40" t="s">
        <v>32</v>
      </c>
      <c r="G40" t="s">
        <v>33</v>
      </c>
      <c r="H40" t="s">
        <v>116</v>
      </c>
      <c r="I40" t="s">
        <v>123</v>
      </c>
    </row>
    <row r="41" spans="1:9" x14ac:dyDescent="0.25">
      <c r="A41" s="11">
        <f>A8*A20</f>
        <v>69.02000000000001</v>
      </c>
      <c r="B41" s="15">
        <f>C41/A41</f>
        <v>0.54563894523326562</v>
      </c>
      <c r="C41" s="11">
        <f>C8*C20</f>
        <v>37.659999999999997</v>
      </c>
      <c r="D41" s="6">
        <f>D35*D38</f>
        <v>9</v>
      </c>
      <c r="E41" s="6">
        <f>E35*E38</f>
        <v>4.5</v>
      </c>
      <c r="F41" s="11">
        <f>A41*D41</f>
        <v>621.18000000000006</v>
      </c>
      <c r="G41" s="11">
        <f>C41*E41</f>
        <v>169.46999999999997</v>
      </c>
      <c r="H41" s="11">
        <f>F41-G41</f>
        <v>451.71000000000009</v>
      </c>
      <c r="I41" s="8">
        <f>H41/SUM(H$29,H$32,H$35,H$41,H$47)</f>
        <v>0.25447726125026282</v>
      </c>
    </row>
    <row r="43" spans="1:9" x14ac:dyDescent="0.25">
      <c r="D43" t="s">
        <v>110</v>
      </c>
      <c r="E43" t="s">
        <v>111</v>
      </c>
    </row>
    <row r="44" spans="1:9" x14ac:dyDescent="0.25">
      <c r="D44" s="3">
        <v>0.3</v>
      </c>
      <c r="E44" s="3">
        <v>0.3</v>
      </c>
    </row>
    <row r="46" spans="1:9" x14ac:dyDescent="0.25">
      <c r="A46" t="s">
        <v>77</v>
      </c>
      <c r="B46" t="s">
        <v>78</v>
      </c>
      <c r="C46" t="s">
        <v>79</v>
      </c>
      <c r="D46" t="s">
        <v>80</v>
      </c>
      <c r="E46" t="s">
        <v>81</v>
      </c>
      <c r="F46" t="s">
        <v>82</v>
      </c>
      <c r="G46" t="s">
        <v>83</v>
      </c>
      <c r="H46" t="s">
        <v>117</v>
      </c>
      <c r="I46" t="s">
        <v>124</v>
      </c>
    </row>
    <row r="47" spans="1:9" x14ac:dyDescent="0.25">
      <c r="A47" s="11">
        <f>A8*A23</f>
        <v>255.374</v>
      </c>
      <c r="B47" s="15">
        <f>C47/A47</f>
        <v>0.54563894523326562</v>
      </c>
      <c r="C47" s="11">
        <f>C8*C23</f>
        <v>139.34199999999998</v>
      </c>
      <c r="D47" s="6">
        <f>D32*D44</f>
        <v>3.3</v>
      </c>
      <c r="E47" s="6">
        <f>E32*E44</f>
        <v>1.8299999999999998</v>
      </c>
      <c r="F47" s="11">
        <f>A47*D47</f>
        <v>842.73419999999999</v>
      </c>
      <c r="G47" s="11">
        <f>C47*E47</f>
        <v>254.99585999999994</v>
      </c>
      <c r="H47" s="11">
        <f>F47-G47</f>
        <v>587.73834000000011</v>
      </c>
      <c r="I47" s="8">
        <f>H47/SUM(H$29,H$32,H$35,H$41,H$47)</f>
        <v>0.33111076375323939</v>
      </c>
    </row>
    <row r="49" spans="10:12" x14ac:dyDescent="0.25">
      <c r="J49" t="s">
        <v>59</v>
      </c>
      <c r="K49" t="s">
        <v>60</v>
      </c>
    </row>
    <row r="50" spans="10:12" x14ac:dyDescent="0.25">
      <c r="J50" s="13">
        <f>-H26</f>
        <v>1717.2000000000003</v>
      </c>
      <c r="K50" s="13">
        <f>SUM(H29,H32,H35,H41,H47)</f>
        <v>1775.0505400000002</v>
      </c>
      <c r="L50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12" workbookViewId="0">
      <selection activeCell="K50" sqref="K50"/>
    </sheetView>
  </sheetViews>
  <sheetFormatPr defaultRowHeight="15" x14ac:dyDescent="0.25"/>
  <cols>
    <col min="1" max="1" width="14.85546875" bestFit="1" customWidth="1"/>
    <col min="2" max="2" width="19.85546875" bestFit="1" customWidth="1"/>
    <col min="3" max="3" width="14" bestFit="1" customWidth="1"/>
    <col min="4" max="4" width="24" bestFit="1" customWidth="1"/>
    <col min="5" max="5" width="23.140625" bestFit="1" customWidth="1"/>
    <col min="6" max="6" width="24.7109375" bestFit="1" customWidth="1"/>
    <col min="7" max="7" width="23.85546875" bestFit="1" customWidth="1"/>
    <col min="8" max="8" width="21.7109375" bestFit="1" customWidth="1"/>
    <col min="9" max="9" width="21.7109375" customWidth="1"/>
    <col min="10" max="10" width="23.85546875" bestFit="1" customWidth="1"/>
    <col min="11" max="11" width="24" bestFit="1" customWidth="1"/>
  </cols>
  <sheetData>
    <row r="1" spans="1:6" x14ac:dyDescent="0.25">
      <c r="A1" t="s">
        <v>0</v>
      </c>
      <c r="B1" t="s">
        <v>36</v>
      </c>
      <c r="C1" t="s">
        <v>6</v>
      </c>
      <c r="E1" s="9" t="s">
        <v>88</v>
      </c>
      <c r="F1" s="9" t="s">
        <v>119</v>
      </c>
    </row>
    <row r="2" spans="1:6" x14ac:dyDescent="0.25">
      <c r="A2" s="3">
        <v>1000</v>
      </c>
      <c r="B2" s="14">
        <v>1.3</v>
      </c>
      <c r="C2" s="6">
        <f>A2*B2</f>
        <v>1300</v>
      </c>
      <c r="E2" t="s">
        <v>68</v>
      </c>
      <c r="F2" t="s">
        <v>97</v>
      </c>
    </row>
    <row r="3" spans="1:6" x14ac:dyDescent="0.25">
      <c r="B3" s="2"/>
      <c r="E3" s="9" t="s">
        <v>84</v>
      </c>
      <c r="F3" t="s">
        <v>106</v>
      </c>
    </row>
    <row r="4" spans="1:6" x14ac:dyDescent="0.25">
      <c r="A4" t="s">
        <v>1</v>
      </c>
      <c r="B4" t="s">
        <v>37</v>
      </c>
      <c r="C4" t="s">
        <v>7</v>
      </c>
      <c r="E4" t="s">
        <v>64</v>
      </c>
      <c r="F4" t="s">
        <v>118</v>
      </c>
    </row>
    <row r="5" spans="1:6" x14ac:dyDescent="0.25">
      <c r="A5" s="5">
        <v>1.4E-2</v>
      </c>
      <c r="B5" s="15">
        <f>C5/A5</f>
        <v>35.714285714285715</v>
      </c>
      <c r="C5" s="4">
        <v>0.5</v>
      </c>
      <c r="E5" s="9" t="s">
        <v>73</v>
      </c>
      <c r="F5" t="s">
        <v>102</v>
      </c>
    </row>
    <row r="6" spans="1:6" x14ac:dyDescent="0.25">
      <c r="E6" s="9" t="s">
        <v>70</v>
      </c>
      <c r="F6" s="9" t="s">
        <v>99</v>
      </c>
    </row>
    <row r="7" spans="1:6" x14ac:dyDescent="0.25">
      <c r="A7" t="s">
        <v>3</v>
      </c>
      <c r="B7" t="s">
        <v>38</v>
      </c>
      <c r="C7" t="s">
        <v>8</v>
      </c>
      <c r="E7" t="s">
        <v>62</v>
      </c>
      <c r="F7" t="s">
        <v>92</v>
      </c>
    </row>
    <row r="8" spans="1:6" x14ac:dyDescent="0.25">
      <c r="A8" s="6">
        <f>A2*(1-A5)</f>
        <v>986</v>
      </c>
      <c r="B8" s="15">
        <f>C8/A8</f>
        <v>0.65922920892494929</v>
      </c>
      <c r="C8" s="6">
        <f>C2*(1-C5)</f>
        <v>650</v>
      </c>
      <c r="E8" t="s">
        <v>69</v>
      </c>
      <c r="F8" t="s">
        <v>98</v>
      </c>
    </row>
    <row r="9" spans="1:6" x14ac:dyDescent="0.25">
      <c r="E9" s="9" t="s">
        <v>85</v>
      </c>
      <c r="F9" t="s">
        <v>107</v>
      </c>
    </row>
    <row r="10" spans="1:6" s="9" customFormat="1" x14ac:dyDescent="0.25">
      <c r="A10" s="9" t="s">
        <v>46</v>
      </c>
      <c r="B10" s="9" t="s">
        <v>48</v>
      </c>
      <c r="C10" s="9" t="s">
        <v>47</v>
      </c>
      <c r="E10" t="s">
        <v>65</v>
      </c>
      <c r="F10" t="s">
        <v>94</v>
      </c>
    </row>
    <row r="11" spans="1:6" s="9" customFormat="1" x14ac:dyDescent="0.25">
      <c r="A11" s="4">
        <v>0.25</v>
      </c>
      <c r="B11" s="15">
        <f>C11/A11</f>
        <v>1.5169230769230768</v>
      </c>
      <c r="C11" s="7">
        <f>A11/B8</f>
        <v>0.3792307692307692</v>
      </c>
      <c r="E11" s="9" t="s">
        <v>74</v>
      </c>
      <c r="F11" t="s">
        <v>103</v>
      </c>
    </row>
    <row r="12" spans="1:6" s="9" customFormat="1" x14ac:dyDescent="0.25">
      <c r="B12" s="10"/>
      <c r="E12" s="9" t="s">
        <v>87</v>
      </c>
      <c r="F12" t="s">
        <v>109</v>
      </c>
    </row>
    <row r="13" spans="1:6" x14ac:dyDescent="0.25">
      <c r="A13" t="s">
        <v>2</v>
      </c>
      <c r="B13" t="s">
        <v>39</v>
      </c>
      <c r="C13" t="s">
        <v>9</v>
      </c>
      <c r="E13" t="s">
        <v>67</v>
      </c>
      <c r="F13" t="s">
        <v>96</v>
      </c>
    </row>
    <row r="14" spans="1:6" x14ac:dyDescent="0.25">
      <c r="A14" s="5">
        <v>1.0999999999999999E-2</v>
      </c>
      <c r="B14" s="15">
        <f>(1-C11)/(1-A11)</f>
        <v>0.82769230769230762</v>
      </c>
      <c r="C14" s="8">
        <f>A14*B14</f>
        <v>9.1046153846153829E-3</v>
      </c>
      <c r="E14" s="9" t="s">
        <v>76</v>
      </c>
      <c r="F14" t="s">
        <v>105</v>
      </c>
    </row>
    <row r="15" spans="1:6" x14ac:dyDescent="0.25">
      <c r="E15" t="s">
        <v>63</v>
      </c>
      <c r="F15" t="s">
        <v>93</v>
      </c>
    </row>
    <row r="16" spans="1:6" x14ac:dyDescent="0.25">
      <c r="A16" t="s">
        <v>5</v>
      </c>
      <c r="B16" t="s">
        <v>40</v>
      </c>
      <c r="C16" t="s">
        <v>10</v>
      </c>
      <c r="E16" s="9" t="s">
        <v>71</v>
      </c>
      <c r="F16" s="9" t="s">
        <v>100</v>
      </c>
    </row>
    <row r="17" spans="1:9" x14ac:dyDescent="0.25">
      <c r="A17" s="4">
        <v>0.41</v>
      </c>
      <c r="B17" s="15">
        <f>(1-C11)/(1-A11)</f>
        <v>0.82769230769230762</v>
      </c>
      <c r="C17" s="7">
        <f>A17*B17</f>
        <v>0.33935384615384612</v>
      </c>
      <c r="E17" t="s">
        <v>61</v>
      </c>
      <c r="F17" t="s">
        <v>91</v>
      </c>
    </row>
    <row r="18" spans="1:9" x14ac:dyDescent="0.25">
      <c r="E18" s="9" t="s">
        <v>72</v>
      </c>
      <c r="F18" s="9" t="s">
        <v>101</v>
      </c>
    </row>
    <row r="19" spans="1:9" x14ac:dyDescent="0.25">
      <c r="A19" t="s">
        <v>4</v>
      </c>
      <c r="B19" t="s">
        <v>41</v>
      </c>
      <c r="C19" t="s">
        <v>11</v>
      </c>
      <c r="E19" s="9" t="s">
        <v>86</v>
      </c>
      <c r="F19" t="s">
        <v>108</v>
      </c>
    </row>
    <row r="20" spans="1:9" x14ac:dyDescent="0.25">
      <c r="A20" s="5">
        <v>7.0000000000000007E-2</v>
      </c>
      <c r="B20" s="15">
        <f>(1-C11)/(1-A11)</f>
        <v>0.82769230769230762</v>
      </c>
      <c r="C20" s="7">
        <f>A20*B20</f>
        <v>5.7938461538461536E-2</v>
      </c>
      <c r="E20" t="s">
        <v>66</v>
      </c>
      <c r="F20" t="s">
        <v>95</v>
      </c>
    </row>
    <row r="21" spans="1:9" s="9" customFormat="1" x14ac:dyDescent="0.25">
      <c r="A21" s="10"/>
      <c r="B21" s="10"/>
      <c r="C21" s="10"/>
      <c r="E21" s="9" t="s">
        <v>75</v>
      </c>
      <c r="F21" t="s">
        <v>104</v>
      </c>
    </row>
    <row r="22" spans="1:9" s="9" customFormat="1" x14ac:dyDescent="0.25">
      <c r="A22" s="10" t="s">
        <v>49</v>
      </c>
      <c r="B22" s="10" t="s">
        <v>51</v>
      </c>
      <c r="C22" s="10" t="s">
        <v>50</v>
      </c>
    </row>
    <row r="23" spans="1:9" s="9" customFormat="1" x14ac:dyDescent="0.25">
      <c r="A23" s="7">
        <f>1-A11-A14-A17-A20</f>
        <v>0.25900000000000001</v>
      </c>
      <c r="B23" s="15">
        <f>(1-C11)/(1-A11)</f>
        <v>0.82769230769230762</v>
      </c>
      <c r="C23" s="7">
        <f>A23*B23</f>
        <v>0.21437230769230767</v>
      </c>
    </row>
    <row r="25" spans="1:9" x14ac:dyDescent="0.25">
      <c r="A25" t="s">
        <v>12</v>
      </c>
      <c r="B25" t="s">
        <v>42</v>
      </c>
      <c r="C25" t="s">
        <v>13</v>
      </c>
      <c r="D25" t="s">
        <v>24</v>
      </c>
      <c r="E25" t="s">
        <v>25</v>
      </c>
      <c r="F25" t="s">
        <v>26</v>
      </c>
      <c r="G25" t="s">
        <v>27</v>
      </c>
      <c r="H25" t="s">
        <v>112</v>
      </c>
    </row>
    <row r="26" spans="1:9" x14ac:dyDescent="0.25">
      <c r="A26" s="6">
        <f>A2*A5</f>
        <v>14</v>
      </c>
      <c r="B26" s="15">
        <f>C26/A26</f>
        <v>46.428571428571431</v>
      </c>
      <c r="C26" s="6">
        <f>C2*C5</f>
        <v>650</v>
      </c>
      <c r="D26" s="3">
        <v>13</v>
      </c>
      <c r="E26" s="3">
        <v>13</v>
      </c>
      <c r="F26" s="11">
        <f>A26*D26</f>
        <v>182</v>
      </c>
      <c r="G26" s="11">
        <f>C26*E26</f>
        <v>8450</v>
      </c>
      <c r="H26" s="11">
        <f>F26-G26</f>
        <v>-8268</v>
      </c>
      <c r="I26" s="16"/>
    </row>
    <row r="28" spans="1:9" x14ac:dyDescent="0.25">
      <c r="A28" t="s">
        <v>58</v>
      </c>
      <c r="B28" t="s">
        <v>52</v>
      </c>
      <c r="C28" t="s">
        <v>53</v>
      </c>
      <c r="D28" t="s">
        <v>54</v>
      </c>
      <c r="E28" t="s">
        <v>55</v>
      </c>
      <c r="F28" t="s">
        <v>56</v>
      </c>
      <c r="G28" t="s">
        <v>57</v>
      </c>
      <c r="H28" t="s">
        <v>113</v>
      </c>
      <c r="I28" t="s">
        <v>120</v>
      </c>
    </row>
    <row r="29" spans="1:9" x14ac:dyDescent="0.25">
      <c r="A29" s="11">
        <f>A8*A11</f>
        <v>246.5</v>
      </c>
      <c r="B29" s="15">
        <f>C29/A29</f>
        <v>0.99999999999999989</v>
      </c>
      <c r="C29" s="11">
        <f>C8*C11</f>
        <v>246.49999999999997</v>
      </c>
      <c r="D29" s="3">
        <v>2</v>
      </c>
      <c r="E29" s="3">
        <v>1</v>
      </c>
      <c r="F29" s="11">
        <f>A29*D29</f>
        <v>493</v>
      </c>
      <c r="G29" s="11">
        <f>C29*E29</f>
        <v>246.49999999999997</v>
      </c>
      <c r="H29" s="11">
        <f>F29-G29</f>
        <v>246.50000000000003</v>
      </c>
      <c r="I29" s="8">
        <f>H29/SUM(H$29,H$32,H$35,H$41,H$47)</f>
        <v>2.954570429192048E-2</v>
      </c>
    </row>
    <row r="31" spans="1:9" x14ac:dyDescent="0.25">
      <c r="A31" t="s">
        <v>14</v>
      </c>
      <c r="B31" t="s">
        <v>43</v>
      </c>
      <c r="C31" t="s">
        <v>15</v>
      </c>
      <c r="D31" t="s">
        <v>22</v>
      </c>
      <c r="E31" t="s">
        <v>23</v>
      </c>
      <c r="F31" t="s">
        <v>28</v>
      </c>
      <c r="G31" t="s">
        <v>29</v>
      </c>
      <c r="H31" t="s">
        <v>114</v>
      </c>
      <c r="I31" t="s">
        <v>121</v>
      </c>
    </row>
    <row r="32" spans="1:9" x14ac:dyDescent="0.25">
      <c r="A32" s="11">
        <f>A8*A14</f>
        <v>10.846</v>
      </c>
      <c r="B32" s="15">
        <f>C32/A32</f>
        <v>0.54563894523326562</v>
      </c>
      <c r="C32" s="12">
        <f>C8*C14</f>
        <v>5.9179999999999993</v>
      </c>
      <c r="D32" s="3">
        <v>16</v>
      </c>
      <c r="E32" s="3">
        <v>8</v>
      </c>
      <c r="F32" s="11">
        <f>A32*D32</f>
        <v>173.536</v>
      </c>
      <c r="G32" s="11">
        <f>C32*E32</f>
        <v>47.343999999999994</v>
      </c>
      <c r="H32" s="11">
        <f>F32-G32</f>
        <v>126.19200000000001</v>
      </c>
      <c r="I32" s="8">
        <f>H32/SUM(H$29,H$32,H$35,H$41,H$47)</f>
        <v>1.512548282355387E-2</v>
      </c>
    </row>
    <row r="34" spans="1:9" x14ac:dyDescent="0.25">
      <c r="A34" t="s">
        <v>16</v>
      </c>
      <c r="B34" t="s">
        <v>44</v>
      </c>
      <c r="C34" t="s">
        <v>17</v>
      </c>
      <c r="D34" t="s">
        <v>20</v>
      </c>
      <c r="E34" t="s">
        <v>35</v>
      </c>
      <c r="F34" t="s">
        <v>30</v>
      </c>
      <c r="G34" t="s">
        <v>31</v>
      </c>
      <c r="H34" t="s">
        <v>115</v>
      </c>
      <c r="I34" t="s">
        <v>122</v>
      </c>
    </row>
    <row r="35" spans="1:9" x14ac:dyDescent="0.25">
      <c r="A35" s="11">
        <f>A8*A17</f>
        <v>404.26</v>
      </c>
      <c r="B35" s="15">
        <f>C35/A35</f>
        <v>0.54563894523326573</v>
      </c>
      <c r="C35" s="11">
        <f>C8*C17</f>
        <v>220.57999999999998</v>
      </c>
      <c r="D35" s="3">
        <v>16</v>
      </c>
      <c r="E35" s="3">
        <v>5.4</v>
      </c>
      <c r="F35" s="11">
        <f>A35*D35</f>
        <v>6468.16</v>
      </c>
      <c r="G35" s="11">
        <f>C35*E35</f>
        <v>1191.1320000000001</v>
      </c>
      <c r="H35" s="11">
        <f>F35-G35</f>
        <v>5277.0280000000002</v>
      </c>
      <c r="I35" s="8">
        <f>H35/SUM(H$29,H$32,H$35,H$41,H$47)</f>
        <v>0.63250916360318266</v>
      </c>
    </row>
    <row r="36" spans="1:9" x14ac:dyDescent="0.25">
      <c r="A36" s="9"/>
      <c r="B36" s="10"/>
      <c r="C36" s="9"/>
    </row>
    <row r="37" spans="1:9" x14ac:dyDescent="0.25">
      <c r="A37" s="9"/>
      <c r="B37" s="10"/>
      <c r="C37" s="9"/>
      <c r="D37" t="s">
        <v>89</v>
      </c>
      <c r="E37" t="s">
        <v>90</v>
      </c>
    </row>
    <row r="38" spans="1:9" x14ac:dyDescent="0.25">
      <c r="A38" s="9"/>
      <c r="B38" s="10"/>
      <c r="C38" s="9"/>
      <c r="D38" s="3">
        <v>2</v>
      </c>
      <c r="E38" s="3">
        <v>2</v>
      </c>
    </row>
    <row r="40" spans="1:9" x14ac:dyDescent="0.25">
      <c r="A40" t="s">
        <v>18</v>
      </c>
      <c r="B40" t="s">
        <v>45</v>
      </c>
      <c r="C40" t="s">
        <v>19</v>
      </c>
      <c r="D40" t="s">
        <v>21</v>
      </c>
      <c r="E40" t="s">
        <v>34</v>
      </c>
      <c r="F40" t="s">
        <v>32</v>
      </c>
      <c r="G40" t="s">
        <v>33</v>
      </c>
      <c r="H40" t="s">
        <v>116</v>
      </c>
      <c r="I40" t="s">
        <v>123</v>
      </c>
    </row>
    <row r="41" spans="1:9" x14ac:dyDescent="0.25">
      <c r="A41" s="11">
        <f>A8*A20</f>
        <v>69.02000000000001</v>
      </c>
      <c r="B41" s="15">
        <f>C41/A41</f>
        <v>0.54563894523326562</v>
      </c>
      <c r="C41" s="11">
        <f>C8*C20</f>
        <v>37.659999999999997</v>
      </c>
      <c r="D41" s="6">
        <f>D35*D38</f>
        <v>32</v>
      </c>
      <c r="E41" s="6">
        <f>E35*E38</f>
        <v>10.8</v>
      </c>
      <c r="F41" s="11">
        <f>A41*D41</f>
        <v>2208.6400000000003</v>
      </c>
      <c r="G41" s="11">
        <f>C41*E41</f>
        <v>406.72800000000001</v>
      </c>
      <c r="H41" s="11">
        <f>F41-G41</f>
        <v>1801.9120000000003</v>
      </c>
      <c r="I41" s="8">
        <f>H41/SUM(H$29,H$32,H$35,H$41,H$47)</f>
        <v>0.2159787387913307</v>
      </c>
    </row>
    <row r="43" spans="1:9" x14ac:dyDescent="0.25">
      <c r="D43" t="s">
        <v>110</v>
      </c>
      <c r="E43" t="s">
        <v>111</v>
      </c>
    </row>
    <row r="44" spans="1:9" x14ac:dyDescent="0.25">
      <c r="D44" s="3">
        <v>0.3</v>
      </c>
      <c r="E44" s="3">
        <v>0.3</v>
      </c>
    </row>
    <row r="46" spans="1:9" x14ac:dyDescent="0.25">
      <c r="A46" t="s">
        <v>77</v>
      </c>
      <c r="B46" t="s">
        <v>78</v>
      </c>
      <c r="C46" t="s">
        <v>79</v>
      </c>
      <c r="D46" t="s">
        <v>80</v>
      </c>
      <c r="E46" t="s">
        <v>81</v>
      </c>
      <c r="F46" t="s">
        <v>82</v>
      </c>
      <c r="G46" t="s">
        <v>83</v>
      </c>
      <c r="H46" t="s">
        <v>117</v>
      </c>
      <c r="I46" t="s">
        <v>124</v>
      </c>
    </row>
    <row r="47" spans="1:9" x14ac:dyDescent="0.25">
      <c r="A47" s="11">
        <f>A8*A23</f>
        <v>255.374</v>
      </c>
      <c r="B47" s="15">
        <f>C47/A47</f>
        <v>0.54563894523326562</v>
      </c>
      <c r="C47" s="11">
        <f>C8*C23</f>
        <v>139.34199999999998</v>
      </c>
      <c r="D47" s="6">
        <f>D32*D44</f>
        <v>4.8</v>
      </c>
      <c r="E47" s="6">
        <f>E32*E44</f>
        <v>2.4</v>
      </c>
      <c r="F47" s="11">
        <f>A47*D47</f>
        <v>1225.7952</v>
      </c>
      <c r="G47" s="11">
        <f>C47*E47</f>
        <v>334.42079999999993</v>
      </c>
      <c r="H47" s="11">
        <f>F47-G47</f>
        <v>891.37440000000015</v>
      </c>
      <c r="I47" s="8">
        <f>H47/SUM(H$29,H$32,H$35,H$41,H$47)</f>
        <v>0.10684091049001235</v>
      </c>
    </row>
    <row r="49" spans="10:12" x14ac:dyDescent="0.25">
      <c r="J49" t="s">
        <v>59</v>
      </c>
      <c r="K49" t="s">
        <v>60</v>
      </c>
    </row>
    <row r="50" spans="10:12" x14ac:dyDescent="0.25">
      <c r="J50" s="13">
        <f>-H26</f>
        <v>8268</v>
      </c>
      <c r="K50" s="13">
        <f>SUM(H29,H32,H35,H41,H47)</f>
        <v>8343.0064000000002</v>
      </c>
      <c r="L50" s="1"/>
    </row>
  </sheetData>
  <sortState ref="E1:F21">
    <sortCondition ref="E1:E21"/>
  </sortState>
  <pageMargins left="0.7" right="0.7" top="0.75" bottom="0.75" header="0.3" footer="0.3"/>
  <pageSetup paperSize="9" orientation="portrait" horizontalDpi="0" verticalDpi="0" r:id="rId1"/>
  <ignoredErrors>
    <ignoredError sqref="B8 B32 B26 B35 B4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Scenario 1 Average today</vt:lpstr>
      <vt:lpstr>Scenario 2 Best today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2014-11-05T16:41:45Z</dcterms:modified>
</cp:coreProperties>
</file>