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OSI-AIB-EXIT-SCISTO\08 Papers\Exit Voice Loyalty  ex ISA\JIRD subm 07 2025\final VS January 2026\"/>
    </mc:Choice>
  </mc:AlternateContent>
  <xr:revisionPtr revIDLastSave="0" documentId="8_{3CBA1F69-E702-4107-B9D0-D6548E7EB5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 appendix RO_reg_court 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L37" i="1"/>
  <c r="K37" i="1"/>
  <c r="J37" i="1"/>
  <c r="I37" i="1"/>
  <c r="H37" i="1"/>
  <c r="G37" i="1"/>
  <c r="F37" i="1"/>
  <c r="E37" i="1"/>
  <c r="D37" i="1"/>
  <c r="C37" i="1"/>
  <c r="B37" i="1"/>
  <c r="M36" i="1"/>
  <c r="L36" i="1"/>
  <c r="K36" i="1"/>
  <c r="J36" i="1"/>
  <c r="I36" i="1"/>
  <c r="H36" i="1"/>
  <c r="G36" i="1"/>
  <c r="F36" i="1"/>
  <c r="E36" i="1"/>
  <c r="D36" i="1"/>
  <c r="C36" i="1"/>
  <c r="B36" i="1"/>
  <c r="M35" i="1"/>
  <c r="L35" i="1"/>
  <c r="K35" i="1"/>
  <c r="J35" i="1"/>
  <c r="I35" i="1"/>
  <c r="H35" i="1"/>
  <c r="G35" i="1"/>
  <c r="F35" i="1"/>
  <c r="E35" i="1"/>
  <c r="D35" i="1"/>
  <c r="C35" i="1"/>
  <c r="B35" i="1"/>
  <c r="M23" i="1"/>
  <c r="L23" i="1"/>
  <c r="K23" i="1"/>
  <c r="J23" i="1"/>
  <c r="I23" i="1"/>
  <c r="H23" i="1"/>
  <c r="G23" i="1"/>
  <c r="F23" i="1"/>
  <c r="E23" i="1"/>
  <c r="D23" i="1"/>
  <c r="C23" i="1"/>
  <c r="B23" i="1"/>
  <c r="M22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M16" i="1"/>
  <c r="L16" i="1"/>
  <c r="K16" i="1"/>
  <c r="J16" i="1"/>
  <c r="I16" i="1"/>
  <c r="H16" i="1"/>
  <c r="G16" i="1"/>
  <c r="F16" i="1"/>
  <c r="E16" i="1"/>
  <c r="D16" i="1"/>
  <c r="C16" i="1"/>
  <c r="B16" i="1"/>
  <c r="M15" i="1"/>
  <c r="L15" i="1"/>
  <c r="K15" i="1"/>
  <c r="J15" i="1"/>
  <c r="I15" i="1"/>
  <c r="H15" i="1"/>
  <c r="G15" i="1"/>
  <c r="F15" i="1"/>
  <c r="E15" i="1"/>
  <c r="D15" i="1"/>
  <c r="C15" i="1"/>
  <c r="B15" i="1"/>
  <c r="M34" i="1"/>
  <c r="L34" i="1"/>
  <c r="K34" i="1"/>
  <c r="J34" i="1"/>
  <c r="I34" i="1"/>
  <c r="H34" i="1"/>
  <c r="G34" i="1"/>
  <c r="F34" i="1"/>
  <c r="E34" i="1"/>
  <c r="D34" i="1"/>
  <c r="C34" i="1"/>
  <c r="B34" i="1"/>
  <c r="M33" i="1"/>
  <c r="L33" i="1"/>
  <c r="K33" i="1"/>
  <c r="J33" i="1"/>
  <c r="I33" i="1"/>
  <c r="H33" i="1"/>
  <c r="G33" i="1"/>
  <c r="F33" i="1"/>
  <c r="E33" i="1"/>
  <c r="D33" i="1"/>
  <c r="C33" i="1"/>
  <c r="B33" i="1"/>
  <c r="M32" i="1"/>
  <c r="L32" i="1"/>
  <c r="K32" i="1"/>
  <c r="J32" i="1"/>
  <c r="I32" i="1"/>
  <c r="H32" i="1"/>
  <c r="G32" i="1"/>
  <c r="F32" i="1"/>
  <c r="E32" i="1"/>
  <c r="D32" i="1"/>
  <c r="C32" i="1"/>
  <c r="B32" i="1"/>
  <c r="M31" i="1"/>
  <c r="L31" i="1"/>
  <c r="K31" i="1"/>
  <c r="J31" i="1"/>
  <c r="I31" i="1"/>
  <c r="H31" i="1"/>
  <c r="G31" i="1"/>
  <c r="F31" i="1"/>
  <c r="E31" i="1"/>
  <c r="D31" i="1"/>
  <c r="C31" i="1"/>
  <c r="B31" i="1"/>
  <c r="M26" i="1"/>
  <c r="L26" i="1"/>
  <c r="K26" i="1"/>
  <c r="J26" i="1"/>
  <c r="I26" i="1"/>
  <c r="H26" i="1"/>
  <c r="G26" i="1"/>
  <c r="F26" i="1"/>
  <c r="E26" i="1"/>
  <c r="D26" i="1"/>
  <c r="C26" i="1"/>
  <c r="B26" i="1"/>
  <c r="M25" i="1"/>
  <c r="L25" i="1"/>
  <c r="K25" i="1"/>
  <c r="J25" i="1"/>
  <c r="I25" i="1"/>
  <c r="H25" i="1"/>
  <c r="G25" i="1"/>
  <c r="F25" i="1"/>
  <c r="E25" i="1"/>
  <c r="D25" i="1"/>
  <c r="C25" i="1"/>
  <c r="B25" i="1"/>
  <c r="M30" i="1"/>
  <c r="L30" i="1"/>
  <c r="K30" i="1"/>
  <c r="J30" i="1"/>
  <c r="I30" i="1"/>
  <c r="H30" i="1"/>
  <c r="G30" i="1"/>
  <c r="F30" i="1"/>
  <c r="E30" i="1"/>
  <c r="D30" i="1"/>
  <c r="C30" i="1"/>
  <c r="B30" i="1"/>
  <c r="M29" i="1"/>
  <c r="L29" i="1"/>
  <c r="K29" i="1"/>
  <c r="J29" i="1"/>
  <c r="I29" i="1"/>
  <c r="H29" i="1"/>
  <c r="G29" i="1"/>
  <c r="F29" i="1"/>
  <c r="E29" i="1"/>
  <c r="D29" i="1"/>
  <c r="C29" i="1"/>
  <c r="B29" i="1"/>
  <c r="M28" i="1"/>
  <c r="L28" i="1"/>
  <c r="K28" i="1"/>
  <c r="J28" i="1"/>
  <c r="I28" i="1"/>
  <c r="H28" i="1"/>
  <c r="G28" i="1"/>
  <c r="F28" i="1"/>
  <c r="E28" i="1"/>
  <c r="D28" i="1"/>
  <c r="C28" i="1"/>
  <c r="B28" i="1"/>
  <c r="M27" i="1"/>
  <c r="L27" i="1"/>
  <c r="K27" i="1"/>
  <c r="J27" i="1"/>
  <c r="I27" i="1"/>
  <c r="H27" i="1"/>
  <c r="G27" i="1"/>
  <c r="F27" i="1"/>
  <c r="E27" i="1"/>
  <c r="D27" i="1"/>
  <c r="C27" i="1"/>
  <c r="B27" i="1"/>
  <c r="G9" i="1"/>
  <c r="F9" i="1"/>
  <c r="E9" i="1"/>
  <c r="D9" i="1"/>
  <c r="C9" i="1"/>
  <c r="B9" i="1"/>
  <c r="G8" i="1"/>
  <c r="F8" i="1"/>
  <c r="E8" i="1"/>
  <c r="D8" i="1"/>
  <c r="C8" i="1"/>
  <c r="B8" i="1"/>
  <c r="I19" i="1"/>
  <c r="H19" i="1"/>
  <c r="G19" i="1"/>
  <c r="F19" i="1"/>
  <c r="E19" i="1"/>
  <c r="D19" i="1"/>
  <c r="C19" i="1"/>
  <c r="B19" i="1"/>
  <c r="I18" i="1"/>
  <c r="H18" i="1"/>
  <c r="G18" i="1"/>
  <c r="F18" i="1"/>
  <c r="E18" i="1"/>
  <c r="D18" i="1"/>
  <c r="C18" i="1"/>
  <c r="B18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M4" i="1"/>
  <c r="L4" i="1"/>
  <c r="K4" i="1"/>
  <c r="J4" i="1"/>
  <c r="I4" i="1"/>
  <c r="H4" i="1"/>
  <c r="G4" i="1"/>
  <c r="F4" i="1"/>
  <c r="E4" i="1"/>
  <c r="D4" i="1"/>
  <c r="C4" i="1"/>
  <c r="B4" i="1"/>
  <c r="M3" i="1"/>
  <c r="L3" i="1"/>
  <c r="K3" i="1"/>
  <c r="J3" i="1"/>
  <c r="I3" i="1"/>
  <c r="H3" i="1"/>
  <c r="G3" i="1"/>
  <c r="F3" i="1"/>
  <c r="E3" i="1"/>
  <c r="D3" i="1"/>
  <c r="C3" i="1"/>
  <c r="B3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<sst xmlns="http://schemas.openxmlformats.org/spreadsheetml/2006/main" count="62" uniqueCount="48">
  <si>
    <t/>
  </si>
  <si>
    <t>effective voice</t>
  </si>
  <si>
    <t>unanimity rule</t>
  </si>
  <si>
    <t>relative power member state</t>
  </si>
  <si>
    <t>loyalty - (lack of) alternatives</t>
  </si>
  <si>
    <t>alternative RIO memberships</t>
  </si>
  <si>
    <t>overlaps</t>
  </si>
  <si>
    <t>loyalty - sunk costs/socialization</t>
  </si>
  <si>
    <t>membership duration</t>
  </si>
  <si>
    <t>RIO age</t>
  </si>
  <si>
    <t>loyalty - importance</t>
  </si>
  <si>
    <t>RIO size</t>
  </si>
  <si>
    <t>RIO alliance</t>
  </si>
  <si>
    <t>RIO customs union</t>
  </si>
  <si>
    <t>controls</t>
  </si>
  <si>
    <t>ideological diversity</t>
  </si>
  <si>
    <t>RIO policy scope</t>
  </si>
  <si>
    <t>regime type</t>
  </si>
  <si>
    <t>contagion effects</t>
  </si>
  <si>
    <t>RIO court</t>
  </si>
  <si>
    <t>Constant</t>
  </si>
  <si>
    <t>Observations</t>
  </si>
  <si>
    <t>BIC</t>
  </si>
  <si>
    <t>Clustered standard errors in parentheses with * p&lt;0.05, ** p&lt;0.01, *** p&lt;0.001</t>
  </si>
  <si>
    <t>model 1</t>
  </si>
  <si>
    <t>model 2</t>
  </si>
  <si>
    <t>model 3</t>
  </si>
  <si>
    <t>model 4</t>
  </si>
  <si>
    <t>model 5</t>
  </si>
  <si>
    <t>model 6</t>
  </si>
  <si>
    <t>model 7</t>
  </si>
  <si>
    <t>model 8</t>
  </si>
  <si>
    <t>model 9</t>
  </si>
  <si>
    <t>model 10</t>
  </si>
  <si>
    <t>model 11</t>
  </si>
  <si>
    <t>model 12</t>
  </si>
  <si>
    <t>746.04</t>
  </si>
  <si>
    <t>750.01</t>
  </si>
  <si>
    <t>727.66</t>
  </si>
  <si>
    <t>731.73</t>
  </si>
  <si>
    <t>747.06</t>
  </si>
  <si>
    <t>741.82</t>
  </si>
  <si>
    <t>737.98</t>
  </si>
  <si>
    <t>735.78</t>
  </si>
  <si>
    <t>737.71</t>
  </si>
  <si>
    <t>740.53</t>
  </si>
  <si>
    <t>759.96</t>
  </si>
  <si>
    <t>752.57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</si>
</sst>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/>
    <xf numFmtId="0" fontId="19" fillId="33" borderId="0" xfId="0" applyFont="1" applyFill="1"/>
    <xf numFmtId="0" fontId="18" fillId="33" borderId="0" xfId="0" applyFont="1" applyFill="1"/>
    <xf numFmtId="0" fontId="18" fillId="33" borderId="11" xfId="0" applyFon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J17" workbookViewId="0">
      <selection activeCell="O17" sqref="O1:AF1048576"/>
    </sheetView>
  </sheetViews>
  <sheetFormatPr baseColWidth="10" defaultRowHeight="14.4" x14ac:dyDescent="0.3"/>
  <cols>
    <col min="1" max="1" width="30.33203125" bestFit="1" customWidth="1"/>
    <col min="2" max="14" width="11.5546875" customWidth="1"/>
    <col min="15" max="15" width="30.33203125" bestFit="1" customWidth="1"/>
    <col min="16" max="27" width="3.88671875" customWidth="1"/>
  </cols>
  <sheetData>
    <row r="1" spans="1:14" ht="16.2" thickBot="1" x14ac:dyDescent="0.3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/>
    </row>
    <row r="2" spans="1:14" ht="16.2" thickTop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6" x14ac:dyDescent="0.3">
      <c r="A3" s="3" t="s">
        <v>2</v>
      </c>
      <c r="B3" s="3" t="str">
        <f>"-0.211"</f>
        <v>-0.211</v>
      </c>
      <c r="C3" s="3" t="str">
        <f>"-0.163"</f>
        <v>-0.163</v>
      </c>
      <c r="D3" s="3" t="str">
        <f>"0.120"</f>
        <v>0.120</v>
      </c>
      <c r="E3" s="3" t="str">
        <f>"0.431"</f>
        <v>0.431</v>
      </c>
      <c r="F3" s="3" t="str">
        <f>"-0.282"</f>
        <v>-0.282</v>
      </c>
      <c r="G3" s="3" t="str">
        <f>"-0.078"</f>
        <v>-0.078</v>
      </c>
      <c r="H3" s="3" t="str">
        <f>"-0.374"</f>
        <v>-0.374</v>
      </c>
      <c r="I3" s="3" t="str">
        <f>"-0.302"</f>
        <v>-0.302</v>
      </c>
      <c r="J3" s="3" t="str">
        <f>"-0.009"</f>
        <v>-0.009</v>
      </c>
      <c r="K3" s="3" t="str">
        <f>"0.347"</f>
        <v>0.347</v>
      </c>
      <c r="L3" s="3" t="str">
        <f>"-0.418"</f>
        <v>-0.418</v>
      </c>
      <c r="M3" s="3" t="str">
        <f>"-0.180"</f>
        <v>-0.180</v>
      </c>
      <c r="N3" s="3"/>
    </row>
    <row r="4" spans="1:14" ht="15.6" x14ac:dyDescent="0.3">
      <c r="A4" s="3" t="s">
        <v>0</v>
      </c>
      <c r="B4" s="3" t="str">
        <f>"(0.364)"</f>
        <v>(0.364)</v>
      </c>
      <c r="C4" s="3" t="str">
        <f>"(0.368)"</f>
        <v>(0.368)</v>
      </c>
      <c r="D4" s="3" t="str">
        <f>"(0.399)"</f>
        <v>(0.399)</v>
      </c>
      <c r="E4" s="3" t="str">
        <f>"(0.366)"</f>
        <v>(0.366)</v>
      </c>
      <c r="F4" s="3" t="str">
        <f>"(0.431)"</f>
        <v>(0.431)</v>
      </c>
      <c r="G4" s="3" t="str">
        <f>"(0.428)"</f>
        <v>(0.428)</v>
      </c>
      <c r="H4" s="3" t="str">
        <f>"(0.364)"</f>
        <v>(0.364)</v>
      </c>
      <c r="I4" s="3" t="str">
        <f>"(0.363)"</f>
        <v>(0.363)</v>
      </c>
      <c r="J4" s="3" t="str">
        <f>"(0.401)"</f>
        <v>(0.401)</v>
      </c>
      <c r="K4" s="3" t="str">
        <f>"(0.358)"</f>
        <v>(0.358)</v>
      </c>
      <c r="L4" s="3" t="str">
        <f>"(0.435)"</f>
        <v>(0.435)</v>
      </c>
      <c r="M4" s="3" t="str">
        <f>"(0.421)"</f>
        <v>(0.421)</v>
      </c>
      <c r="N4" s="3"/>
    </row>
    <row r="5" spans="1:14" ht="15.6" x14ac:dyDescent="0.3">
      <c r="A5" s="3" t="s">
        <v>3</v>
      </c>
      <c r="B5" s="3" t="str">
        <f>"-0.000"</f>
        <v>-0.000</v>
      </c>
      <c r="C5" s="3" t="str">
        <f>"-0.000"</f>
        <v>-0.000</v>
      </c>
      <c r="D5" s="3" t="str">
        <f>"-0.000*"</f>
        <v>-0.000*</v>
      </c>
      <c r="E5" s="3" t="str">
        <f>"-0.000"</f>
        <v>-0.000</v>
      </c>
      <c r="F5" s="3" t="str">
        <f>"-0.000*"</f>
        <v>-0.000*</v>
      </c>
      <c r="G5" s="3" t="str">
        <f>"-0.000"</f>
        <v>-0.000</v>
      </c>
      <c r="H5" s="3" t="str">
        <f>"-0.000"</f>
        <v>-0.000</v>
      </c>
      <c r="I5" s="3" t="str">
        <f>"-0.000"</f>
        <v>-0.000</v>
      </c>
      <c r="J5" s="3" t="str">
        <f>"-0.000*"</f>
        <v>-0.000*</v>
      </c>
      <c r="K5" s="3" t="str">
        <f>"-0.000"</f>
        <v>-0.000</v>
      </c>
      <c r="L5" s="3" t="str">
        <f>"-0.000**"</f>
        <v>-0.000**</v>
      </c>
      <c r="M5" s="3" t="str">
        <f>"-0.000"</f>
        <v>-0.000</v>
      </c>
      <c r="N5" s="3"/>
    </row>
    <row r="6" spans="1:14" ht="15.6" x14ac:dyDescent="0.3">
      <c r="A6" s="3" t="s">
        <v>0</v>
      </c>
      <c r="B6" s="3" t="str">
        <f t="shared" ref="B6:M6" si="0">"(0.000)"</f>
        <v>(0.000)</v>
      </c>
      <c r="C6" s="3" t="str">
        <f t="shared" si="0"/>
        <v>(0.000)</v>
      </c>
      <c r="D6" s="3" t="str">
        <f t="shared" si="0"/>
        <v>(0.000)</v>
      </c>
      <c r="E6" s="3" t="str">
        <f t="shared" si="0"/>
        <v>(0.000)</v>
      </c>
      <c r="F6" s="3" t="str">
        <f t="shared" si="0"/>
        <v>(0.000)</v>
      </c>
      <c r="G6" s="3" t="str">
        <f t="shared" si="0"/>
        <v>(0.000)</v>
      </c>
      <c r="H6" s="3" t="str">
        <f t="shared" si="0"/>
        <v>(0.000)</v>
      </c>
      <c r="I6" s="3" t="str">
        <f t="shared" si="0"/>
        <v>(0.000)</v>
      </c>
      <c r="J6" s="3" t="str">
        <f t="shared" si="0"/>
        <v>(0.000)</v>
      </c>
      <c r="K6" s="3" t="str">
        <f t="shared" si="0"/>
        <v>(0.000)</v>
      </c>
      <c r="L6" s="3" t="str">
        <f t="shared" si="0"/>
        <v>(0.000)</v>
      </c>
      <c r="M6" s="3" t="str">
        <f t="shared" si="0"/>
        <v>(0.000)</v>
      </c>
      <c r="N6" s="3"/>
    </row>
    <row r="7" spans="1:14" ht="15.6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6" x14ac:dyDescent="0.3">
      <c r="A8" s="3" t="s">
        <v>5</v>
      </c>
      <c r="B8" s="3" t="str">
        <f>"0.266***"</f>
        <v>0.266***</v>
      </c>
      <c r="C8" s="3" t="str">
        <f>"0.247***"</f>
        <v>0.247***</v>
      </c>
      <c r="D8" s="3" t="str">
        <f>"0.311***"</f>
        <v>0.311***</v>
      </c>
      <c r="E8" s="3" t="str">
        <f>"0.291***"</f>
        <v>0.291***</v>
      </c>
      <c r="F8" s="3" t="str">
        <f>"0.310***"</f>
        <v>0.310***</v>
      </c>
      <c r="G8" s="3" t="str">
        <f>"0.290***"</f>
        <v>0.290***</v>
      </c>
      <c r="H8" s="3"/>
      <c r="I8" s="3"/>
      <c r="J8" s="3"/>
      <c r="K8" s="3"/>
      <c r="L8" s="3"/>
      <c r="M8" s="3"/>
      <c r="N8" s="3"/>
    </row>
    <row r="9" spans="1:14" ht="15.6" x14ac:dyDescent="0.3">
      <c r="A9" s="3" t="s">
        <v>0</v>
      </c>
      <c r="B9" s="3" t="str">
        <f>"(0.071)"</f>
        <v>(0.071)</v>
      </c>
      <c r="C9" s="3" t="str">
        <f>"(0.069)"</f>
        <v>(0.069)</v>
      </c>
      <c r="D9" s="3" t="str">
        <f>"(0.062)"</f>
        <v>(0.062)</v>
      </c>
      <c r="E9" s="3" t="str">
        <f>"(0.066)"</f>
        <v>(0.066)</v>
      </c>
      <c r="F9" s="3" t="str">
        <f>"(0.065)"</f>
        <v>(0.065)</v>
      </c>
      <c r="G9" s="3" t="str">
        <f>"(0.068)"</f>
        <v>(0.068)</v>
      </c>
      <c r="H9" s="3"/>
      <c r="I9" s="3"/>
      <c r="J9" s="3"/>
      <c r="K9" s="3"/>
      <c r="L9" s="3"/>
      <c r="M9" s="3"/>
      <c r="N9" s="3"/>
    </row>
    <row r="10" spans="1:14" ht="15.6" x14ac:dyDescent="0.3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2" t="s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6" x14ac:dyDescent="0.3">
      <c r="A13" s="3" t="s">
        <v>8</v>
      </c>
      <c r="B13" s="3" t="str">
        <f>"-0.046**"</f>
        <v>-0.046**</v>
      </c>
      <c r="C13" s="3" t="str">
        <f>""</f>
        <v/>
      </c>
      <c r="D13" s="3" t="str">
        <f>"-0.054***"</f>
        <v>-0.054***</v>
      </c>
      <c r="E13" s="3" t="str">
        <f>""</f>
        <v/>
      </c>
      <c r="F13" s="3" t="str">
        <f>"-0.051***"</f>
        <v>-0.051***</v>
      </c>
      <c r="G13" s="3" t="str">
        <f>""</f>
        <v/>
      </c>
      <c r="H13" s="3" t="str">
        <f>"-0.043**"</f>
        <v>-0.043**</v>
      </c>
      <c r="I13" s="3" t="str">
        <f>""</f>
        <v/>
      </c>
      <c r="J13" s="3" t="str">
        <f>"-0.053***"</f>
        <v>-0.053***</v>
      </c>
      <c r="K13" s="3" t="str">
        <f>""</f>
        <v/>
      </c>
      <c r="L13" s="3" t="str">
        <f>"-0.049***"</f>
        <v>-0.049***</v>
      </c>
      <c r="M13" s="3"/>
      <c r="N13" s="3"/>
    </row>
    <row r="14" spans="1:14" ht="15.6" x14ac:dyDescent="0.3">
      <c r="A14" s="3" t="s">
        <v>0</v>
      </c>
      <c r="B14" s="3" t="str">
        <f>"(0.014)"</f>
        <v>(0.014)</v>
      </c>
      <c r="C14" s="3" t="str">
        <f>""</f>
        <v/>
      </c>
      <c r="D14" s="3" t="str">
        <f>"(0.015)"</f>
        <v>(0.015)</v>
      </c>
      <c r="E14" s="3" t="str">
        <f>""</f>
        <v/>
      </c>
      <c r="F14" s="3" t="str">
        <f>"(0.014)"</f>
        <v>(0.014)</v>
      </c>
      <c r="G14" s="3" t="str">
        <f>""</f>
        <v/>
      </c>
      <c r="H14" s="3" t="str">
        <f>"(0.014)"</f>
        <v>(0.014)</v>
      </c>
      <c r="I14" s="3" t="str">
        <f>""</f>
        <v/>
      </c>
      <c r="J14" s="3" t="str">
        <f>"(0.015)"</f>
        <v>(0.015)</v>
      </c>
      <c r="K14" s="3" t="str">
        <f>""</f>
        <v/>
      </c>
      <c r="L14" s="3" t="str">
        <f>"(0.015)"</f>
        <v>(0.015)</v>
      </c>
      <c r="M14" s="3"/>
      <c r="N14" s="3"/>
    </row>
    <row r="15" spans="1:14" ht="15.6" x14ac:dyDescent="0.3">
      <c r="A15" s="3" t="s">
        <v>9</v>
      </c>
      <c r="B15" s="3" t="str">
        <f>""</f>
        <v/>
      </c>
      <c r="C15" s="3" t="str">
        <f>"-0.035**"</f>
        <v>-0.035**</v>
      </c>
      <c r="D15" s="3" t="str">
        <f>""</f>
        <v/>
      </c>
      <c r="E15" s="3" t="str">
        <f>"-0.055***"</f>
        <v>-0.055***</v>
      </c>
      <c r="F15" s="3" t="str">
        <f>""</f>
        <v/>
      </c>
      <c r="G15" s="3" t="str">
        <f>"-0.047***"</f>
        <v>-0.047***</v>
      </c>
      <c r="H15" s="3" t="str">
        <f>""</f>
        <v/>
      </c>
      <c r="I15" s="3" t="str">
        <f>"-0.033**"</f>
        <v>-0.033**</v>
      </c>
      <c r="J15" s="3" t="str">
        <f>""</f>
        <v/>
      </c>
      <c r="K15" s="3" t="str">
        <f>"-0.055***"</f>
        <v>-0.055***</v>
      </c>
      <c r="L15" s="3" t="str">
        <f>""</f>
        <v/>
      </c>
      <c r="M15" s="3" t="str">
        <f>"-0.047***"</f>
        <v>-0.047***</v>
      </c>
      <c r="N15" s="3"/>
    </row>
    <row r="16" spans="1:14" ht="15.6" x14ac:dyDescent="0.3">
      <c r="A16" s="3" t="s">
        <v>0</v>
      </c>
      <c r="B16" s="3" t="str">
        <f>""</f>
        <v/>
      </c>
      <c r="C16" s="3" t="str">
        <f>"(0.012)"</f>
        <v>(0.012)</v>
      </c>
      <c r="D16" s="3" t="str">
        <f>""</f>
        <v/>
      </c>
      <c r="E16" s="3" t="str">
        <f>"(0.014)"</f>
        <v>(0.014)</v>
      </c>
      <c r="F16" s="3" t="str">
        <f>""</f>
        <v/>
      </c>
      <c r="G16" s="3" t="str">
        <f>"(0.014)"</f>
        <v>(0.014)</v>
      </c>
      <c r="H16" s="3" t="str">
        <f>""</f>
        <v/>
      </c>
      <c r="I16" s="3" t="str">
        <f>"(0.011)"</f>
        <v>(0.011)</v>
      </c>
      <c r="J16" s="3" t="str">
        <f>""</f>
        <v/>
      </c>
      <c r="K16" s="3" t="str">
        <f>"(0.014)"</f>
        <v>(0.014)</v>
      </c>
      <c r="L16" s="3" t="str">
        <f>""</f>
        <v/>
      </c>
      <c r="M16" s="3" t="str">
        <f>"(0.013)"</f>
        <v>(0.013)</v>
      </c>
      <c r="N16" s="3"/>
    </row>
    <row r="17" spans="1:14" ht="15.6" x14ac:dyDescent="0.3">
      <c r="A17" s="2" t="s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6" x14ac:dyDescent="0.3">
      <c r="A18" s="3" t="s">
        <v>11</v>
      </c>
      <c r="B18" s="3" t="str">
        <f>"-0.062***"</f>
        <v>-0.062***</v>
      </c>
      <c r="C18" s="3" t="str">
        <f>"-0.054***"</f>
        <v>-0.054***</v>
      </c>
      <c r="D18" s="3" t="str">
        <f>""</f>
        <v/>
      </c>
      <c r="E18" s="3" t="str">
        <f>""</f>
        <v/>
      </c>
      <c r="F18" s="3" t="str">
        <f>""</f>
        <v/>
      </c>
      <c r="G18" s="3" t="str">
        <f>""</f>
        <v/>
      </c>
      <c r="H18" s="3" t="str">
        <f>"-0.067***"</f>
        <v>-0.067***</v>
      </c>
      <c r="I18" s="3" t="str">
        <f>"-0.059***"</f>
        <v>-0.059***</v>
      </c>
      <c r="J18" s="3"/>
      <c r="K18" s="3"/>
      <c r="L18" s="3"/>
      <c r="M18" s="3"/>
      <c r="N18" s="3"/>
    </row>
    <row r="19" spans="1:14" ht="15.6" x14ac:dyDescent="0.3">
      <c r="A19" s="3" t="s">
        <v>0</v>
      </c>
      <c r="B19" s="3" t="str">
        <f>"(0.015)"</f>
        <v>(0.015)</v>
      </c>
      <c r="C19" s="3" t="str">
        <f>"(0.014)"</f>
        <v>(0.014)</v>
      </c>
      <c r="D19" s="3" t="str">
        <f>""</f>
        <v/>
      </c>
      <c r="E19" s="3" t="str">
        <f>""</f>
        <v/>
      </c>
      <c r="F19" s="3" t="str">
        <f>""</f>
        <v/>
      </c>
      <c r="G19" s="3" t="str">
        <f>""</f>
        <v/>
      </c>
      <c r="H19" s="3" t="str">
        <f>"(0.016)"</f>
        <v>(0.016)</v>
      </c>
      <c r="I19" s="3" t="str">
        <f>"(0.015)"</f>
        <v>(0.015)</v>
      </c>
      <c r="J19" s="3"/>
      <c r="K19" s="3"/>
      <c r="L19" s="3"/>
      <c r="M19" s="3"/>
      <c r="N19" s="3"/>
    </row>
    <row r="20" spans="1:14" ht="15.6" x14ac:dyDescent="0.3">
      <c r="A20" s="3" t="s">
        <v>12</v>
      </c>
      <c r="B20" s="3" t="str">
        <f>""</f>
        <v/>
      </c>
      <c r="C20" s="3" t="str">
        <f>""</f>
        <v/>
      </c>
      <c r="D20" s="3" t="str">
        <f>"0.792"</f>
        <v>0.792</v>
      </c>
      <c r="E20" s="3" t="str">
        <f>"1.323"</f>
        <v>1.323</v>
      </c>
      <c r="F20" s="3" t="str">
        <f>""</f>
        <v/>
      </c>
      <c r="G20" s="3" t="str">
        <f>""</f>
        <v/>
      </c>
      <c r="H20" s="3" t="str">
        <f>""</f>
        <v/>
      </c>
      <c r="I20" s="3" t="str">
        <f>""</f>
        <v/>
      </c>
      <c r="J20" s="3" t="str">
        <f>"0.866"</f>
        <v>0.866</v>
      </c>
      <c r="K20" s="3" t="str">
        <f>"1.429"</f>
        <v>1.429</v>
      </c>
      <c r="L20" s="3" t="str">
        <f>""</f>
        <v/>
      </c>
      <c r="M20" s="3"/>
      <c r="N20" s="3"/>
    </row>
    <row r="21" spans="1:14" ht="15.6" x14ac:dyDescent="0.3">
      <c r="A21" s="3" t="s">
        <v>0</v>
      </c>
      <c r="B21" s="3" t="str">
        <f>""</f>
        <v/>
      </c>
      <c r="C21" s="3" t="str">
        <f>""</f>
        <v/>
      </c>
      <c r="D21" s="3" t="str">
        <f>"(0.833)"</f>
        <v>(0.833)</v>
      </c>
      <c r="E21" s="3" t="str">
        <f>"(0.864)"</f>
        <v>(0.864)</v>
      </c>
      <c r="F21" s="3" t="str">
        <f>""</f>
        <v/>
      </c>
      <c r="G21" s="3" t="str">
        <f>""</f>
        <v/>
      </c>
      <c r="H21" s="3" t="str">
        <f>""</f>
        <v/>
      </c>
      <c r="I21" s="3" t="str">
        <f>""</f>
        <v/>
      </c>
      <c r="J21" s="3" t="str">
        <f>"(0.855)"</f>
        <v>(0.855)</v>
      </c>
      <c r="K21" s="3" t="str">
        <f>"(0.864)"</f>
        <v>(0.864)</v>
      </c>
      <c r="L21" s="3" t="str">
        <f>""</f>
        <v/>
      </c>
      <c r="M21" s="3"/>
      <c r="N21" s="3"/>
    </row>
    <row r="22" spans="1:14" ht="15.6" x14ac:dyDescent="0.3">
      <c r="A22" s="3" t="s">
        <v>13</v>
      </c>
      <c r="B22" s="3" t="str">
        <f>""</f>
        <v/>
      </c>
      <c r="C22" s="3" t="str">
        <f>""</f>
        <v/>
      </c>
      <c r="D22" s="3" t="str">
        <f>""</f>
        <v/>
      </c>
      <c r="E22" s="3" t="str">
        <f>""</f>
        <v/>
      </c>
      <c r="F22" s="3" t="str">
        <f>"1.417**"</f>
        <v>1.417**</v>
      </c>
      <c r="G22" s="3" t="str">
        <f>"1.367*"</f>
        <v>1.367*</v>
      </c>
      <c r="H22" s="3" t="str">
        <f>""</f>
        <v/>
      </c>
      <c r="I22" s="3" t="str">
        <f>""</f>
        <v/>
      </c>
      <c r="J22" s="3" t="str">
        <f>""</f>
        <v/>
      </c>
      <c r="K22" s="3" t="str">
        <f>""</f>
        <v/>
      </c>
      <c r="L22" s="3" t="str">
        <f>"1.481**"</f>
        <v>1.481**</v>
      </c>
      <c r="M22" s="3" t="str">
        <f>"1.433**"</f>
        <v>1.433**</v>
      </c>
      <c r="N22" s="3"/>
    </row>
    <row r="23" spans="1:14" ht="15.6" x14ac:dyDescent="0.3">
      <c r="A23" s="3" t="s">
        <v>0</v>
      </c>
      <c r="B23" s="3" t="str">
        <f>""</f>
        <v/>
      </c>
      <c r="C23" s="3" t="str">
        <f>""</f>
        <v/>
      </c>
      <c r="D23" s="3" t="str">
        <f>""</f>
        <v/>
      </c>
      <c r="E23" s="3" t="str">
        <f>""</f>
        <v/>
      </c>
      <c r="F23" s="3" t="str">
        <f>"(0.525)"</f>
        <v>(0.525)</v>
      </c>
      <c r="G23" s="3" t="str">
        <f>"(0.556)"</f>
        <v>(0.556)</v>
      </c>
      <c r="H23" s="3" t="str">
        <f>""</f>
        <v/>
      </c>
      <c r="I23" s="3" t="str">
        <f>""</f>
        <v/>
      </c>
      <c r="J23" s="3" t="str">
        <f>""</f>
        <v/>
      </c>
      <c r="K23" s="3" t="str">
        <f>""</f>
        <v/>
      </c>
      <c r="L23" s="3" t="str">
        <f>"(0.502)"</f>
        <v>(0.502)</v>
      </c>
      <c r="M23" s="3" t="str">
        <f>"(0.536)"</f>
        <v>(0.536)</v>
      </c>
      <c r="N23" s="3"/>
    </row>
    <row r="24" spans="1:14" ht="15.6" x14ac:dyDescent="0.3">
      <c r="A24" s="2" t="s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6" x14ac:dyDescent="0.3">
      <c r="A25" s="3" t="s">
        <v>15</v>
      </c>
      <c r="B25" s="3" t="str">
        <f>"-0.101"</f>
        <v>-0.101</v>
      </c>
      <c r="C25" s="3" t="str">
        <f>"-0.111"</f>
        <v>-0.111</v>
      </c>
      <c r="D25" s="3" t="str">
        <f>"-0.154"</f>
        <v>-0.154</v>
      </c>
      <c r="E25" s="3" t="str">
        <f>"-0.163"</f>
        <v>-0.163</v>
      </c>
      <c r="F25" s="3" t="str">
        <f>"-0.091"</f>
        <v>-0.091</v>
      </c>
      <c r="G25" s="3" t="str">
        <f>"-0.107"</f>
        <v>-0.107</v>
      </c>
      <c r="H25" s="3" t="str">
        <f>"-0.112"</f>
        <v>-0.112</v>
      </c>
      <c r="I25" s="3" t="str">
        <f>"-0.124"</f>
        <v>-0.124</v>
      </c>
      <c r="J25" s="3" t="str">
        <f>"-0.163"</f>
        <v>-0.163</v>
      </c>
      <c r="K25" s="3" t="str">
        <f>"-0.192"</f>
        <v>-0.192</v>
      </c>
      <c r="L25" s="3" t="str">
        <f>"-0.105"</f>
        <v>-0.105</v>
      </c>
      <c r="M25" s="3" t="str">
        <f>"-0.132"</f>
        <v>-0.132</v>
      </c>
      <c r="N25" s="3"/>
    </row>
    <row r="26" spans="1:14" ht="15.6" x14ac:dyDescent="0.3">
      <c r="A26" s="3" t="s">
        <v>0</v>
      </c>
      <c r="B26" s="3" t="str">
        <f>"(0.158)"</f>
        <v>(0.158)</v>
      </c>
      <c r="C26" s="3" t="str">
        <f>"(0.170)"</f>
        <v>(0.170)</v>
      </c>
      <c r="D26" s="3" t="str">
        <f>"(0.158)"</f>
        <v>(0.158)</v>
      </c>
      <c r="E26" s="3" t="str">
        <f>"(0.190)"</f>
        <v>(0.190)</v>
      </c>
      <c r="F26" s="3" t="str">
        <f>"(0.141)"</f>
        <v>(0.141)</v>
      </c>
      <c r="G26" s="3" t="str">
        <f>"(0.171)"</f>
        <v>(0.171)</v>
      </c>
      <c r="H26" s="3" t="str">
        <f>"(0.155)"</f>
        <v>(0.155)</v>
      </c>
      <c r="I26" s="3" t="str">
        <f>"(0.166)"</f>
        <v>(0.166)</v>
      </c>
      <c r="J26" s="3" t="str">
        <f>"(0.165)"</f>
        <v>(0.165)</v>
      </c>
      <c r="K26" s="3" t="str">
        <f>"(0.191)"</f>
        <v>(0.191)</v>
      </c>
      <c r="L26" s="3" t="str">
        <f>"(0.143)"</f>
        <v>(0.143)</v>
      </c>
      <c r="M26" s="3" t="str">
        <f>"(0.171)"</f>
        <v>(0.171)</v>
      </c>
      <c r="N26" s="3"/>
    </row>
    <row r="27" spans="1:14" ht="15.6" x14ac:dyDescent="0.3">
      <c r="A27" s="3" t="s">
        <v>16</v>
      </c>
      <c r="B27" s="3" t="str">
        <f>"0.004"</f>
        <v>0.004</v>
      </c>
      <c r="C27" s="3" t="str">
        <f>"0.005"</f>
        <v>0.005</v>
      </c>
      <c r="D27" s="3" t="str">
        <f>"0.002"</f>
        <v>0.002</v>
      </c>
      <c r="E27" s="3" t="str">
        <f>"0.004"</f>
        <v>0.004</v>
      </c>
      <c r="F27" s="3" t="str">
        <f>"-0.002"</f>
        <v>-0.002</v>
      </c>
      <c r="G27" s="3" t="str">
        <f>"0.001"</f>
        <v>0.001</v>
      </c>
      <c r="H27" s="3" t="str">
        <f>"0.005"</f>
        <v>0.005</v>
      </c>
      <c r="I27" s="3" t="str">
        <f>"0.005"</f>
        <v>0.005</v>
      </c>
      <c r="J27" s="3" t="str">
        <f>"0.002"</f>
        <v>0.002</v>
      </c>
      <c r="K27" s="3" t="str">
        <f>"0.004"</f>
        <v>0.004</v>
      </c>
      <c r="L27" s="3" t="str">
        <f>"-0.001"</f>
        <v>-0.001</v>
      </c>
      <c r="M27" s="3" t="str">
        <f>"0.001"</f>
        <v>0.001</v>
      </c>
      <c r="N27" s="3"/>
    </row>
    <row r="28" spans="1:14" ht="15.6" x14ac:dyDescent="0.3">
      <c r="A28" s="3" t="s">
        <v>0</v>
      </c>
      <c r="B28" s="3" t="str">
        <f>"(0.005)"</f>
        <v>(0.005)</v>
      </c>
      <c r="C28" s="3" t="str">
        <f>"(0.005)"</f>
        <v>(0.005)</v>
      </c>
      <c r="D28" s="3" t="str">
        <f>"(0.004)"</f>
        <v>(0.004)</v>
      </c>
      <c r="E28" s="3" t="str">
        <f>"(0.005)"</f>
        <v>(0.005)</v>
      </c>
      <c r="F28" s="3" t="str">
        <f>"(0.004)"</f>
        <v>(0.004)</v>
      </c>
      <c r="G28" s="3" t="str">
        <f>"(0.005)"</f>
        <v>(0.005)</v>
      </c>
      <c r="H28" s="3" t="str">
        <f>"(0.005)"</f>
        <v>(0.005)</v>
      </c>
      <c r="I28" s="3" t="str">
        <f>"(0.005)"</f>
        <v>(0.005)</v>
      </c>
      <c r="J28" s="3" t="str">
        <f>"(0.004)"</f>
        <v>(0.004)</v>
      </c>
      <c r="K28" s="3" t="str">
        <f>"(0.005)"</f>
        <v>(0.005)</v>
      </c>
      <c r="L28" s="3" t="str">
        <f>"(0.004)"</f>
        <v>(0.004)</v>
      </c>
      <c r="M28" s="3" t="str">
        <f>"(0.005)"</f>
        <v>(0.005)</v>
      </c>
      <c r="N28" s="3"/>
    </row>
    <row r="29" spans="1:14" ht="15.6" x14ac:dyDescent="0.3">
      <c r="A29" s="3" t="s">
        <v>17</v>
      </c>
      <c r="B29" s="3" t="str">
        <f>"0.141*"</f>
        <v>0.141*</v>
      </c>
      <c r="C29" s="3" t="str">
        <f>"0.144*"</f>
        <v>0.144*</v>
      </c>
      <c r="D29" s="3" t="str">
        <f>"0.086"</f>
        <v>0.086</v>
      </c>
      <c r="E29" s="3" t="str">
        <f>"0.122"</f>
        <v>0.122</v>
      </c>
      <c r="F29" s="3" t="str">
        <f>"0.074"</f>
        <v>0.074</v>
      </c>
      <c r="G29" s="3" t="str">
        <f>"0.098"</f>
        <v>0.098</v>
      </c>
      <c r="H29" s="3" t="str">
        <f>"0.141*"</f>
        <v>0.141*</v>
      </c>
      <c r="I29" s="3" t="str">
        <f>"0.145*"</f>
        <v>0.145*</v>
      </c>
      <c r="J29" s="3" t="str">
        <f>"0.088"</f>
        <v>0.088</v>
      </c>
      <c r="K29" s="3" t="str">
        <f>"0.129*"</f>
        <v>0.129*</v>
      </c>
      <c r="L29" s="3" t="str">
        <f>"0.079"</f>
        <v>0.079</v>
      </c>
      <c r="M29" s="3" t="str">
        <f>"0.105"</f>
        <v>0.105</v>
      </c>
      <c r="N29" s="3"/>
    </row>
    <row r="30" spans="1:14" ht="15.6" x14ac:dyDescent="0.3">
      <c r="A30" s="3" t="s">
        <v>0</v>
      </c>
      <c r="B30" s="3" t="str">
        <f>"(0.065)"</f>
        <v>(0.065)</v>
      </c>
      <c r="C30" s="3" t="str">
        <f>"(0.066)"</f>
        <v>(0.066)</v>
      </c>
      <c r="D30" s="3" t="str">
        <f>"(0.066)"</f>
        <v>(0.066)</v>
      </c>
      <c r="E30" s="3" t="str">
        <f>"(0.065)"</f>
        <v>(0.065)</v>
      </c>
      <c r="F30" s="3" t="str">
        <f>"(0.059)"</f>
        <v>(0.059)</v>
      </c>
      <c r="G30" s="3" t="str">
        <f>"(0.060)"</f>
        <v>(0.060)</v>
      </c>
      <c r="H30" s="3" t="str">
        <f>"(0.060)"</f>
        <v>(0.060)</v>
      </c>
      <c r="I30" s="3" t="str">
        <f>"(0.062)"</f>
        <v>(0.062)</v>
      </c>
      <c r="J30" s="3" t="str">
        <f>"(0.064)"</f>
        <v>(0.064)</v>
      </c>
      <c r="K30" s="3" t="str">
        <f>"(0.063)"</f>
        <v>(0.063)</v>
      </c>
      <c r="L30" s="3" t="str">
        <f>"(0.054)"</f>
        <v>(0.054)</v>
      </c>
      <c r="M30" s="3" t="str">
        <f>"(0.057)"</f>
        <v>(0.057)</v>
      </c>
      <c r="N30" s="3"/>
    </row>
    <row r="31" spans="1:14" ht="15.6" x14ac:dyDescent="0.3">
      <c r="A31" s="3" t="s">
        <v>18</v>
      </c>
      <c r="B31" s="3" t="str">
        <f>"0.272"</f>
        <v>0.272</v>
      </c>
      <c r="C31" s="3" t="str">
        <f>"0.352"</f>
        <v>0.352</v>
      </c>
      <c r="D31" s="3" t="str">
        <f>"0.519"</f>
        <v>0.519</v>
      </c>
      <c r="E31" s="3" t="str">
        <f>"0.317"</f>
        <v>0.317</v>
      </c>
      <c r="F31" s="3" t="str">
        <f>"0.143"</f>
        <v>0.143</v>
      </c>
      <c r="G31" s="3" t="str">
        <f>"0.259"</f>
        <v>0.259</v>
      </c>
      <c r="H31" s="3" t="str">
        <f>"0.316"</f>
        <v>0.316</v>
      </c>
      <c r="I31" s="3" t="str">
        <f>"0.401"</f>
        <v>0.401</v>
      </c>
      <c r="J31" s="3" t="str">
        <f>"0.563"</f>
        <v>0.563</v>
      </c>
      <c r="K31" s="3" t="str">
        <f>"0.365"</f>
        <v>0.365</v>
      </c>
      <c r="L31" s="3" t="str">
        <f>"0.158"</f>
        <v>0.158</v>
      </c>
      <c r="M31" s="3" t="str">
        <f>"0.258"</f>
        <v>0.258</v>
      </c>
      <c r="N31" s="3"/>
    </row>
    <row r="32" spans="1:14" ht="15.6" x14ac:dyDescent="0.3">
      <c r="A32" s="3"/>
      <c r="B32" s="3" t="str">
        <f>"(0.722)"</f>
        <v>(0.722)</v>
      </c>
      <c r="C32" s="3" t="str">
        <f>"(0.727)"</f>
        <v>(0.727)</v>
      </c>
      <c r="D32" s="3" t="str">
        <f>"(0.764)"</f>
        <v>(0.764)</v>
      </c>
      <c r="E32" s="3" t="str">
        <f>"(0.812)"</f>
        <v>(0.812)</v>
      </c>
      <c r="F32" s="3" t="str">
        <f>"(0.793)"</f>
        <v>(0.793)</v>
      </c>
      <c r="G32" s="3" t="str">
        <f>"(0.745)"</f>
        <v>(0.745)</v>
      </c>
      <c r="H32" s="3" t="str">
        <f>"(0.717)"</f>
        <v>(0.717)</v>
      </c>
      <c r="I32" s="3" t="str">
        <f>"(0.724)"</f>
        <v>(0.724)</v>
      </c>
      <c r="J32" s="3" t="str">
        <f>"(0.754)"</f>
        <v>(0.754)</v>
      </c>
      <c r="K32" s="3" t="str">
        <f>"(0.803)"</f>
        <v>(0.803)</v>
      </c>
      <c r="L32" s="3" t="str">
        <f>"(0.786)"</f>
        <v>(0.786)</v>
      </c>
      <c r="M32" s="3" t="str">
        <f>"(0.747)"</f>
        <v>(0.747)</v>
      </c>
      <c r="N32" s="3"/>
    </row>
    <row r="33" spans="1:14" ht="15.6" x14ac:dyDescent="0.3">
      <c r="A33" s="3" t="s">
        <v>19</v>
      </c>
      <c r="B33" s="3" t="str">
        <f>"0.044"</f>
        <v>0.044</v>
      </c>
      <c r="C33" s="3" t="str">
        <f>"0.019"</f>
        <v>0.019</v>
      </c>
      <c r="D33" s="3" t="str">
        <f>"0.110"</f>
        <v>0.110</v>
      </c>
      <c r="E33" s="3" t="str">
        <f>"0.281"</f>
        <v>0.281</v>
      </c>
      <c r="F33" s="3" t="str">
        <f>"-0.283"</f>
        <v>-0.283</v>
      </c>
      <c r="G33" s="3" t="str">
        <f>"-0.241"</f>
        <v>-0.241</v>
      </c>
      <c r="H33" s="3" t="str">
        <f>"0.010"</f>
        <v>0.010</v>
      </c>
      <c r="I33" s="3" t="str">
        <f>"-0.010"</f>
        <v>-0.010</v>
      </c>
      <c r="J33" s="3" t="str">
        <f>"0.088"</f>
        <v>0.088</v>
      </c>
      <c r="K33" s="3" t="str">
        <f>"0.258"</f>
        <v>0.258</v>
      </c>
      <c r="L33" s="3" t="str">
        <f>"-0.316"</f>
        <v>-0.316</v>
      </c>
      <c r="M33" s="3" t="str">
        <f>"-0.278"</f>
        <v>-0.278</v>
      </c>
      <c r="N33" s="3"/>
    </row>
    <row r="34" spans="1:14" ht="15.6" x14ac:dyDescent="0.3">
      <c r="A34" s="4" t="s">
        <v>0</v>
      </c>
      <c r="B34" s="4" t="str">
        <f>"(0.388)"</f>
        <v>(0.388)</v>
      </c>
      <c r="C34" s="4" t="str">
        <f>"(0.379)"</f>
        <v>(0.379)</v>
      </c>
      <c r="D34" s="4" t="str">
        <f>"(0.386)"</f>
        <v>(0.386)</v>
      </c>
      <c r="E34" s="4" t="str">
        <f>"(0.380)"</f>
        <v>(0.380)</v>
      </c>
      <c r="F34" s="4" t="str">
        <f>"(0.480)"</f>
        <v>(0.480)</v>
      </c>
      <c r="G34" s="4" t="str">
        <f>"(0.487)"</f>
        <v>(0.487)</v>
      </c>
      <c r="H34" s="4" t="str">
        <f>"(0.382)"</f>
        <v>(0.382)</v>
      </c>
      <c r="I34" s="4" t="str">
        <f>"(0.372)"</f>
        <v>(0.372)</v>
      </c>
      <c r="J34" s="4" t="str">
        <f>"(0.368)"</f>
        <v>(0.368)</v>
      </c>
      <c r="K34" s="4" t="str">
        <f>"(0.365)"</f>
        <v>(0.365)</v>
      </c>
      <c r="L34" s="4" t="str">
        <f>"(0.463)"</f>
        <v>(0.463)</v>
      </c>
      <c r="M34" s="4" t="str">
        <f>"(0.472)"</f>
        <v>(0.472)</v>
      </c>
      <c r="N34" s="4"/>
    </row>
    <row r="35" spans="1:14" ht="15.6" x14ac:dyDescent="0.3">
      <c r="A35" s="3" t="s">
        <v>20</v>
      </c>
      <c r="B35" s="3" t="str">
        <f>"-6.372***"</f>
        <v>-6.372***</v>
      </c>
      <c r="C35" s="3" t="str">
        <f>"-6.372***"</f>
        <v>-6.372***</v>
      </c>
      <c r="D35" s="3" t="str">
        <f>"-7.089***"</f>
        <v>-7.089***</v>
      </c>
      <c r="E35" s="3" t="str">
        <f>"-7.033***"</f>
        <v>-7.033***</v>
      </c>
      <c r="F35" s="3" t="str">
        <f>"-6.952***"</f>
        <v>-6.952***</v>
      </c>
      <c r="G35" s="3" t="str">
        <f>"-6.843***"</f>
        <v>-6.843***</v>
      </c>
      <c r="H35" s="3" t="str">
        <f>"-5.478***"</f>
        <v>-5.478***</v>
      </c>
      <c r="I35" s="3" t="str">
        <f>"-5.523***"</f>
        <v>-5.523***</v>
      </c>
      <c r="J35" s="3" t="str">
        <f>"-6.139***"</f>
        <v>-6.139***</v>
      </c>
      <c r="K35" s="3" t="str">
        <f>"-6.131***"</f>
        <v>-6.131***</v>
      </c>
      <c r="L35" s="3" t="str">
        <f>"-6.026***"</f>
        <v>-6.026***</v>
      </c>
      <c r="M35" s="3" t="str">
        <f>"-5.961***"</f>
        <v>-5.961***</v>
      </c>
      <c r="N35" s="3"/>
    </row>
    <row r="36" spans="1:14" ht="15.6" x14ac:dyDescent="0.3">
      <c r="A36" s="3" t="s">
        <v>0</v>
      </c>
      <c r="B36" s="3" t="str">
        <f>"(0.675)"</f>
        <v>(0.675)</v>
      </c>
      <c r="C36" s="3" t="str">
        <f>"(0.690)"</f>
        <v>(0.690)</v>
      </c>
      <c r="D36" s="3" t="str">
        <f>"(0.565)"</f>
        <v>(0.565)</v>
      </c>
      <c r="E36" s="3" t="str">
        <f>"(0.568)"</f>
        <v>(0.568)</v>
      </c>
      <c r="F36" s="3" t="str">
        <f>"(0.618)"</f>
        <v>(0.618)</v>
      </c>
      <c r="G36" s="3" t="str">
        <f>"(0.626)"</f>
        <v>(0.626)</v>
      </c>
      <c r="H36" s="3" t="str">
        <f>"(0.571)"</f>
        <v>(0.571)</v>
      </c>
      <c r="I36" s="3" t="str">
        <f>"(0.595)"</f>
        <v>(0.595)</v>
      </c>
      <c r="J36" s="3" t="str">
        <f>"(0.461)"</f>
        <v>(0.461)</v>
      </c>
      <c r="K36" s="3" t="str">
        <f>"(0.466)"</f>
        <v>(0.466)</v>
      </c>
      <c r="L36" s="3" t="str">
        <f>"(0.507)"</f>
        <v>(0.507)</v>
      </c>
      <c r="M36" s="3" t="str">
        <f>"(0.520)"</f>
        <v>(0.520)</v>
      </c>
      <c r="N36" s="3"/>
    </row>
    <row r="37" spans="1:14" ht="15.6" x14ac:dyDescent="0.3">
      <c r="A37" s="3" t="s">
        <v>21</v>
      </c>
      <c r="B37" s="3" t="str">
        <f t="shared" ref="B37:M37" si="1">"27041"</f>
        <v>27041</v>
      </c>
      <c r="C37" s="3" t="str">
        <f t="shared" si="1"/>
        <v>27041</v>
      </c>
      <c r="D37" s="3" t="str">
        <f t="shared" si="1"/>
        <v>27041</v>
      </c>
      <c r="E37" s="3" t="str">
        <f t="shared" si="1"/>
        <v>27041</v>
      </c>
      <c r="F37" s="3" t="str">
        <f t="shared" si="1"/>
        <v>27041</v>
      </c>
      <c r="G37" s="3" t="str">
        <f t="shared" si="1"/>
        <v>27041</v>
      </c>
      <c r="H37" s="3" t="str">
        <f t="shared" si="1"/>
        <v>27041</v>
      </c>
      <c r="I37" s="3" t="str">
        <f t="shared" si="1"/>
        <v>27041</v>
      </c>
      <c r="J37" s="3" t="str">
        <f t="shared" si="1"/>
        <v>27041</v>
      </c>
      <c r="K37" s="3" t="str">
        <f t="shared" si="1"/>
        <v>27041</v>
      </c>
      <c r="L37" s="3" t="str">
        <f t="shared" si="1"/>
        <v>27041</v>
      </c>
      <c r="M37" s="3" t="str">
        <f t="shared" si="1"/>
        <v>27041</v>
      </c>
      <c r="N37" s="3"/>
    </row>
    <row r="38" spans="1:14" ht="15.6" x14ac:dyDescent="0.3">
      <c r="A38" s="3" t="s">
        <v>22</v>
      </c>
      <c r="B38" s="3" t="s">
        <v>38</v>
      </c>
      <c r="C38" s="3" t="s">
        <v>39</v>
      </c>
      <c r="D38" s="3" t="s">
        <v>40</v>
      </c>
      <c r="E38" s="3" t="s">
        <v>41</v>
      </c>
      <c r="F38" s="3" t="s">
        <v>42</v>
      </c>
      <c r="G38" s="3" t="s">
        <v>43</v>
      </c>
      <c r="H38" s="3" t="s">
        <v>44</v>
      </c>
      <c r="I38" s="3" t="s">
        <v>45</v>
      </c>
      <c r="J38" s="3" t="s">
        <v>46</v>
      </c>
      <c r="K38" s="3" t="s">
        <v>47</v>
      </c>
      <c r="L38" s="3" t="s">
        <v>37</v>
      </c>
      <c r="M38" s="3" t="s">
        <v>36</v>
      </c>
      <c r="N38" s="3"/>
    </row>
    <row r="39" spans="1:14" ht="15.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6" x14ac:dyDescent="0.3">
      <c r="A40" s="3" t="s">
        <v>23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phoneticPr fontId="20" type="noConversion"/>
  <pageMargins left="0.7" right="0.7" top="0.78740157499999996" bottom="0.78740157499999996" header="0.3" footer="0.3"/>
  <ignoredErrors>
    <ignoredError sqref="A5:L37 A39:L39 A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 appendix RO_reg_court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Panke, Diana</dc:creator>
  <cp:lastModifiedBy>YA0waBXk3HPEMcKX</cp:lastModifiedBy>
  <dcterms:created xsi:type="dcterms:W3CDTF">2025-03-20T14:14:52Z</dcterms:created>
  <dcterms:modified xsi:type="dcterms:W3CDTF">2026-02-20T15:39:35Z</dcterms:modified>
</cp:coreProperties>
</file>