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A:\OSI-AIB-EXIT-SCISTO\08 Papers\Exit Voice Loyalty  ex ISA\JIRD subm 07 2025\final VS January 2026\"/>
    </mc:Choice>
  </mc:AlternateContent>
  <xr:revisionPtr revIDLastSave="0" documentId="13_ncr:1_{E261586D-15C0-4D51-B93F-CCE91FA7B8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A7 additional control L2_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" i="1" l="1"/>
  <c r="C39" i="1"/>
  <c r="D39" i="1"/>
  <c r="E39" i="1"/>
  <c r="F39" i="1"/>
  <c r="G39" i="1"/>
  <c r="H39" i="1"/>
  <c r="I39" i="1"/>
  <c r="J39" i="1"/>
  <c r="K39" i="1"/>
  <c r="L39" i="1"/>
  <c r="M39" i="1"/>
  <c r="B5" i="1"/>
  <c r="C5" i="1"/>
  <c r="D5" i="1"/>
  <c r="E5" i="1"/>
  <c r="F5" i="1"/>
  <c r="G5" i="1"/>
  <c r="H5" i="1"/>
  <c r="I5" i="1"/>
  <c r="J5" i="1"/>
  <c r="K5" i="1"/>
  <c r="L5" i="1"/>
  <c r="M5" i="1"/>
  <c r="B6" i="1"/>
  <c r="C6" i="1"/>
  <c r="D6" i="1"/>
  <c r="E6" i="1"/>
  <c r="F6" i="1"/>
  <c r="G6" i="1"/>
  <c r="H6" i="1"/>
  <c r="I6" i="1"/>
  <c r="J6" i="1"/>
  <c r="K6" i="1"/>
  <c r="L6" i="1"/>
  <c r="M6" i="1"/>
  <c r="B3" i="1"/>
  <c r="C3" i="1"/>
  <c r="D3" i="1"/>
  <c r="E3" i="1"/>
  <c r="F3" i="1"/>
  <c r="G3" i="1"/>
  <c r="H3" i="1"/>
  <c r="I3" i="1"/>
  <c r="J3" i="1"/>
  <c r="K3" i="1"/>
  <c r="L3" i="1"/>
  <c r="M3" i="1"/>
  <c r="B4" i="1"/>
  <c r="C4" i="1"/>
  <c r="D4" i="1"/>
  <c r="E4" i="1"/>
  <c r="F4" i="1"/>
  <c r="G4" i="1"/>
  <c r="H4" i="1"/>
  <c r="I4" i="1"/>
  <c r="J4" i="1"/>
  <c r="K4" i="1"/>
  <c r="L4" i="1"/>
  <c r="M4" i="1"/>
  <c r="B13" i="1"/>
  <c r="C13" i="1"/>
  <c r="D13" i="1"/>
  <c r="E13" i="1"/>
  <c r="F13" i="1"/>
  <c r="G13" i="1"/>
  <c r="H13" i="1"/>
  <c r="I13" i="1"/>
  <c r="J13" i="1"/>
  <c r="K13" i="1"/>
  <c r="L13" i="1"/>
  <c r="M13" i="1"/>
  <c r="B14" i="1"/>
  <c r="C14" i="1"/>
  <c r="D14" i="1"/>
  <c r="E14" i="1"/>
  <c r="F14" i="1"/>
  <c r="G14" i="1"/>
  <c r="H14" i="1"/>
  <c r="I14" i="1"/>
  <c r="J14" i="1"/>
  <c r="K14" i="1"/>
  <c r="L14" i="1"/>
  <c r="M14" i="1"/>
  <c r="B18" i="1"/>
  <c r="C18" i="1"/>
  <c r="D18" i="1"/>
  <c r="E18" i="1"/>
  <c r="F18" i="1"/>
  <c r="G18" i="1"/>
  <c r="H18" i="1"/>
  <c r="I18" i="1"/>
  <c r="J18" i="1"/>
  <c r="K18" i="1"/>
  <c r="L18" i="1"/>
  <c r="M18" i="1"/>
  <c r="B19" i="1"/>
  <c r="C19" i="1"/>
  <c r="D19" i="1"/>
  <c r="E19" i="1"/>
  <c r="F19" i="1"/>
  <c r="G19" i="1"/>
  <c r="H19" i="1"/>
  <c r="I19" i="1"/>
  <c r="J19" i="1"/>
  <c r="K19" i="1"/>
  <c r="L19" i="1"/>
  <c r="M19" i="1"/>
  <c r="B8" i="1"/>
  <c r="C8" i="1"/>
  <c r="D8" i="1"/>
  <c r="E8" i="1"/>
  <c r="F8" i="1"/>
  <c r="G8" i="1"/>
  <c r="H8" i="1"/>
  <c r="I8" i="1"/>
  <c r="J8" i="1"/>
  <c r="K8" i="1"/>
  <c r="L8" i="1"/>
  <c r="M8" i="1"/>
  <c r="B9" i="1"/>
  <c r="C9" i="1"/>
  <c r="D9" i="1"/>
  <c r="E9" i="1"/>
  <c r="F9" i="1"/>
  <c r="G9" i="1"/>
  <c r="H9" i="1"/>
  <c r="I9" i="1"/>
  <c r="J9" i="1"/>
  <c r="K9" i="1"/>
  <c r="L9" i="1"/>
  <c r="M9" i="1"/>
  <c r="B28" i="1"/>
  <c r="C28" i="1"/>
  <c r="D28" i="1"/>
  <c r="E28" i="1"/>
  <c r="F28" i="1"/>
  <c r="G28" i="1"/>
  <c r="H28" i="1"/>
  <c r="I28" i="1"/>
  <c r="J28" i="1"/>
  <c r="K28" i="1"/>
  <c r="L28" i="1"/>
  <c r="M28" i="1"/>
  <c r="B29" i="1"/>
  <c r="C29" i="1"/>
  <c r="D29" i="1"/>
  <c r="E29" i="1"/>
  <c r="F29" i="1"/>
  <c r="G29" i="1"/>
  <c r="H29" i="1"/>
  <c r="I29" i="1"/>
  <c r="J29" i="1"/>
  <c r="K29" i="1"/>
  <c r="L29" i="1"/>
  <c r="M29" i="1"/>
  <c r="B30" i="1"/>
  <c r="C30" i="1"/>
  <c r="D30" i="1"/>
  <c r="E30" i="1"/>
  <c r="F30" i="1"/>
  <c r="G30" i="1"/>
  <c r="H30" i="1"/>
  <c r="I30" i="1"/>
  <c r="J30" i="1"/>
  <c r="K30" i="1"/>
  <c r="L30" i="1"/>
  <c r="M30" i="1"/>
  <c r="B31" i="1"/>
  <c r="C31" i="1"/>
  <c r="D31" i="1"/>
  <c r="E31" i="1"/>
  <c r="F31" i="1"/>
  <c r="G31" i="1"/>
  <c r="H31" i="1"/>
  <c r="I31" i="1"/>
  <c r="J31" i="1"/>
  <c r="K31" i="1"/>
  <c r="L31" i="1"/>
  <c r="M31" i="1"/>
  <c r="B26" i="1"/>
  <c r="C26" i="1"/>
  <c r="D26" i="1"/>
  <c r="E26" i="1"/>
  <c r="F26" i="1"/>
  <c r="G26" i="1"/>
  <c r="H26" i="1"/>
  <c r="I26" i="1"/>
  <c r="J26" i="1"/>
  <c r="K26" i="1"/>
  <c r="L26" i="1"/>
  <c r="M26" i="1"/>
  <c r="B27" i="1"/>
  <c r="C27" i="1"/>
  <c r="D27" i="1"/>
  <c r="E27" i="1"/>
  <c r="F27" i="1"/>
  <c r="G27" i="1"/>
  <c r="H27" i="1"/>
  <c r="I27" i="1"/>
  <c r="J27" i="1"/>
  <c r="K27" i="1"/>
  <c r="L27" i="1"/>
  <c r="M27" i="1"/>
  <c r="B32" i="1"/>
  <c r="C32" i="1"/>
  <c r="D32" i="1"/>
  <c r="E32" i="1"/>
  <c r="F32" i="1"/>
  <c r="G32" i="1"/>
  <c r="H32" i="1"/>
  <c r="I32" i="1"/>
  <c r="J32" i="1"/>
  <c r="K32" i="1"/>
  <c r="L32" i="1"/>
  <c r="M32" i="1"/>
  <c r="B33" i="1"/>
  <c r="C33" i="1"/>
  <c r="D33" i="1"/>
  <c r="E33" i="1"/>
  <c r="F33" i="1"/>
  <c r="G33" i="1"/>
  <c r="H33" i="1"/>
  <c r="I33" i="1"/>
  <c r="J33" i="1"/>
  <c r="K33" i="1"/>
  <c r="L33" i="1"/>
  <c r="M33" i="1"/>
  <c r="B36" i="1"/>
  <c r="C36" i="1"/>
  <c r="D36" i="1"/>
  <c r="E36" i="1"/>
  <c r="F36" i="1"/>
  <c r="G36" i="1"/>
  <c r="H36" i="1"/>
  <c r="I36" i="1"/>
  <c r="J36" i="1"/>
  <c r="K36" i="1"/>
  <c r="L36" i="1"/>
  <c r="M36" i="1"/>
  <c r="B37" i="1"/>
  <c r="C37" i="1"/>
  <c r="D37" i="1"/>
  <c r="E37" i="1"/>
  <c r="F37" i="1"/>
  <c r="G37" i="1"/>
  <c r="H37" i="1"/>
  <c r="I37" i="1"/>
  <c r="J37" i="1"/>
  <c r="K37" i="1"/>
  <c r="L37" i="1"/>
  <c r="M37" i="1"/>
  <c r="B34" i="1"/>
  <c r="C34" i="1"/>
  <c r="D34" i="1"/>
  <c r="E34" i="1"/>
  <c r="F34" i="1"/>
  <c r="G34" i="1"/>
  <c r="H34" i="1"/>
  <c r="I34" i="1"/>
  <c r="J34" i="1"/>
  <c r="K34" i="1"/>
  <c r="L34" i="1"/>
  <c r="M34" i="1"/>
  <c r="B35" i="1"/>
  <c r="C35" i="1"/>
  <c r="D35" i="1"/>
  <c r="E35" i="1"/>
  <c r="F35" i="1"/>
  <c r="G35" i="1"/>
  <c r="H35" i="1"/>
  <c r="I35" i="1"/>
  <c r="J35" i="1"/>
  <c r="K35" i="1"/>
  <c r="L35" i="1"/>
  <c r="M35" i="1"/>
  <c r="B15" i="1"/>
  <c r="C15" i="1"/>
  <c r="D15" i="1"/>
  <c r="E15" i="1"/>
  <c r="F15" i="1"/>
  <c r="G15" i="1"/>
  <c r="H15" i="1"/>
  <c r="I15" i="1"/>
  <c r="J15" i="1"/>
  <c r="K15" i="1"/>
  <c r="L15" i="1"/>
  <c r="M15" i="1"/>
  <c r="B16" i="1"/>
  <c r="C16" i="1"/>
  <c r="D16" i="1"/>
  <c r="E16" i="1"/>
  <c r="F16" i="1"/>
  <c r="G16" i="1"/>
  <c r="H16" i="1"/>
  <c r="I16" i="1"/>
  <c r="J16" i="1"/>
  <c r="K16" i="1"/>
  <c r="L16" i="1"/>
  <c r="M16" i="1"/>
  <c r="B21" i="1"/>
  <c r="C21" i="1"/>
  <c r="D21" i="1"/>
  <c r="E21" i="1"/>
  <c r="F21" i="1"/>
  <c r="G21" i="1"/>
  <c r="H21" i="1"/>
  <c r="I21" i="1"/>
  <c r="J21" i="1"/>
  <c r="K21" i="1"/>
  <c r="L21" i="1"/>
  <c r="M21" i="1"/>
  <c r="B22" i="1"/>
  <c r="C22" i="1"/>
  <c r="D22" i="1"/>
  <c r="E22" i="1"/>
  <c r="F22" i="1"/>
  <c r="G22" i="1"/>
  <c r="H22" i="1"/>
  <c r="I22" i="1"/>
  <c r="J22" i="1"/>
  <c r="K22" i="1"/>
  <c r="L22" i="1"/>
  <c r="M22" i="1"/>
  <c r="B23" i="1"/>
  <c r="C23" i="1"/>
  <c r="D23" i="1"/>
  <c r="E23" i="1"/>
  <c r="F23" i="1"/>
  <c r="G23" i="1"/>
  <c r="H23" i="1"/>
  <c r="I23" i="1"/>
  <c r="J23" i="1"/>
  <c r="K23" i="1"/>
  <c r="L23" i="1"/>
  <c r="M23" i="1"/>
  <c r="B24" i="1"/>
  <c r="C24" i="1"/>
  <c r="D24" i="1"/>
  <c r="E24" i="1"/>
  <c r="F24" i="1"/>
  <c r="G24" i="1"/>
  <c r="H24" i="1"/>
  <c r="I24" i="1"/>
  <c r="J24" i="1"/>
  <c r="K24" i="1"/>
  <c r="L24" i="1"/>
  <c r="M24" i="1"/>
  <c r="B10" i="1"/>
  <c r="C10" i="1"/>
  <c r="D10" i="1"/>
  <c r="E10" i="1"/>
  <c r="F10" i="1"/>
  <c r="G10" i="1"/>
  <c r="H10" i="1"/>
  <c r="I10" i="1"/>
  <c r="J10" i="1"/>
  <c r="K10" i="1"/>
  <c r="L10" i="1"/>
  <c r="M10" i="1"/>
  <c r="B11" i="1"/>
  <c r="C11" i="1"/>
  <c r="D11" i="1"/>
  <c r="E11" i="1"/>
  <c r="F11" i="1"/>
  <c r="G11" i="1"/>
  <c r="H11" i="1"/>
  <c r="I11" i="1"/>
  <c r="J11" i="1"/>
  <c r="K11" i="1"/>
  <c r="L11" i="1"/>
  <c r="M11" i="1"/>
  <c r="B38" i="1"/>
  <c r="C38" i="1"/>
  <c r="D38" i="1"/>
  <c r="E38" i="1"/>
  <c r="F38" i="1"/>
  <c r="G38" i="1"/>
  <c r="H38" i="1"/>
  <c r="I38" i="1"/>
  <c r="J38" i="1"/>
  <c r="K38" i="1"/>
  <c r="L38" i="1"/>
  <c r="M38" i="1"/>
  <c r="B40" i="1"/>
  <c r="C40" i="1"/>
  <c r="D40" i="1"/>
  <c r="E40" i="1"/>
  <c r="F40" i="1"/>
  <c r="G40" i="1"/>
  <c r="H40" i="1"/>
  <c r="I40" i="1"/>
  <c r="J40" i="1"/>
  <c r="K40" i="1"/>
  <c r="L40" i="1"/>
  <c r="M40" i="1"/>
</calcChain>
</file>

<file path=xl/sharedStrings.xml><?xml version="1.0" encoding="utf-8"?>
<sst xmlns="http://schemas.openxmlformats.org/spreadsheetml/2006/main" count="63" uniqueCount="49">
  <si>
    <t/>
  </si>
  <si>
    <t>effective voice</t>
  </si>
  <si>
    <t>unanimity rule</t>
  </si>
  <si>
    <t>relative power member state</t>
  </si>
  <si>
    <t>loyalty - (lack of) alternatives</t>
  </si>
  <si>
    <t>alternative RIO memberships</t>
  </si>
  <si>
    <t>overlaps</t>
  </si>
  <si>
    <t>loyalty - sunk costs/socialization</t>
  </si>
  <si>
    <t>membership duration</t>
  </si>
  <si>
    <t>RIO age</t>
  </si>
  <si>
    <t>loyalty - importance</t>
  </si>
  <si>
    <t>RIO size</t>
  </si>
  <si>
    <t>RIO alliance</t>
  </si>
  <si>
    <t>RIO customs union</t>
  </si>
  <si>
    <t>controls</t>
  </si>
  <si>
    <t>ideological diversity</t>
  </si>
  <si>
    <t>RIO policy scope</t>
  </si>
  <si>
    <t>regime type</t>
  </si>
  <si>
    <t>contagion effects</t>
  </si>
  <si>
    <t>RIO democracy</t>
  </si>
  <si>
    <t>Constant</t>
  </si>
  <si>
    <t>Observations</t>
  </si>
  <si>
    <t>BIC</t>
  </si>
  <si>
    <t>Clustered standard errors in parentheses with * p&lt;0.05, ** p&lt;0.01, *** p&lt;0.001</t>
  </si>
  <si>
    <t>nationalism</t>
  </si>
  <si>
    <t>model 1</t>
  </si>
  <si>
    <t>model 2</t>
  </si>
  <si>
    <t>model 3</t>
  </si>
  <si>
    <t>model 4</t>
  </si>
  <si>
    <t>model 5</t>
  </si>
  <si>
    <t>model 6</t>
  </si>
  <si>
    <t>model 7</t>
  </si>
  <si>
    <t>model 8</t>
  </si>
  <si>
    <t>model 9</t>
  </si>
  <si>
    <t>model 10</t>
  </si>
  <si>
    <t>model 11</t>
  </si>
  <si>
    <t>model 12</t>
  </si>
  <si>
    <t>520.07</t>
  </si>
  <si>
    <t>518.58</t>
  </si>
  <si>
    <t>538.91</t>
  </si>
  <si>
    <t>526.76</t>
  </si>
  <si>
    <t>522.02</t>
  </si>
  <si>
    <t>514.57</t>
  </si>
  <si>
    <t>523.31</t>
  </si>
  <si>
    <t>521.50</t>
  </si>
  <si>
    <t>543.73</t>
  </si>
  <si>
    <t>530.50</t>
  </si>
  <si>
    <t>526.81</t>
  </si>
  <si>
    <t>518.55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</si>
</sst>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8" fillId="33" borderId="10" xfId="0" applyFont="1" applyFill="1" applyBorder="1"/>
    <xf numFmtId="0" fontId="19" fillId="33" borderId="11" xfId="0" applyFont="1" applyFill="1" applyBorder="1"/>
    <xf numFmtId="0" fontId="18" fillId="33" borderId="11" xfId="0" applyFont="1" applyFill="1" applyBorder="1"/>
    <xf numFmtId="0" fontId="0" fillId="33" borderId="0" xfId="0" applyFill="1"/>
    <xf numFmtId="0" fontId="18" fillId="33" borderId="12" xfId="0" applyFont="1" applyFill="1" applyBorder="1"/>
    <xf numFmtId="0" fontId="19" fillId="33" borderId="0" xfId="0" applyFont="1" applyFill="1"/>
    <xf numFmtId="0" fontId="18" fillId="33" borderId="0" xfId="0" applyFont="1" applyFill="1"/>
    <xf numFmtId="0" fontId="0" fillId="33" borderId="12" xfId="0" applyFill="1" applyBorder="1"/>
    <xf numFmtId="0" fontId="18" fillId="33" borderId="13" xfId="0" applyFont="1" applyFill="1" applyBorder="1"/>
    <xf numFmtId="0" fontId="0" fillId="33" borderId="13" xfId="0" applyFill="1" applyBorder="1"/>
    <xf numFmtId="0" fontId="18" fillId="33" borderId="14" xfId="0" applyFont="1" applyFill="1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topLeftCell="A12" workbookViewId="0">
      <selection activeCell="A41" sqref="A41"/>
    </sheetView>
  </sheetViews>
  <sheetFormatPr baseColWidth="10" defaultColWidth="11.44140625" defaultRowHeight="14.4" x14ac:dyDescent="0.3"/>
  <cols>
    <col min="1" max="1" width="32" style="4" customWidth="1"/>
    <col min="2" max="13" width="9.88671875" style="4" customWidth="1"/>
    <col min="14" max="16384" width="11.44140625" style="4"/>
  </cols>
  <sheetData>
    <row r="1" spans="1:13" s="8" customFormat="1" ht="16.2" thickBot="1" x14ac:dyDescent="0.35">
      <c r="A1" s="1" t="s">
        <v>0</v>
      </c>
      <c r="B1" s="5" t="s">
        <v>25</v>
      </c>
      <c r="C1" s="5" t="s">
        <v>26</v>
      </c>
      <c r="D1" s="5" t="s">
        <v>27</v>
      </c>
      <c r="E1" s="5" t="s">
        <v>28</v>
      </c>
      <c r="F1" s="5" t="s">
        <v>29</v>
      </c>
      <c r="G1" s="5" t="s">
        <v>30</v>
      </c>
      <c r="H1" s="5" t="s">
        <v>31</v>
      </c>
      <c r="I1" s="5" t="s">
        <v>32</v>
      </c>
      <c r="J1" s="5" t="s">
        <v>33</v>
      </c>
      <c r="K1" s="5" t="s">
        <v>34</v>
      </c>
      <c r="L1" s="5" t="s">
        <v>35</v>
      </c>
      <c r="M1" s="5" t="s">
        <v>36</v>
      </c>
    </row>
    <row r="2" spans="1:13" ht="16.2" thickTop="1" x14ac:dyDescent="0.3">
      <c r="A2" s="2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ht="15.6" x14ac:dyDescent="0.3">
      <c r="A3" s="3" t="s">
        <v>2</v>
      </c>
      <c r="B3" s="7" t="str">
        <f>"-0.223"</f>
        <v>-0.223</v>
      </c>
      <c r="C3" s="7" t="str">
        <f>"-0.156"</f>
        <v>-0.156</v>
      </c>
      <c r="D3" s="7" t="str">
        <f>"0.403"</f>
        <v>0.403</v>
      </c>
      <c r="E3" s="7" t="str">
        <f>"0.877*"</f>
        <v>0.877*</v>
      </c>
      <c r="F3" s="7" t="str">
        <f>"-0.393"</f>
        <v>-0.393</v>
      </c>
      <c r="G3" s="7" t="str">
        <f>"-0.155"</f>
        <v>-0.155</v>
      </c>
      <c r="H3" s="7" t="str">
        <f>"-0.316"</f>
        <v>-0.316</v>
      </c>
      <c r="I3" s="7" t="str">
        <f>"-0.248"</f>
        <v>-0.248</v>
      </c>
      <c r="J3" s="7" t="str">
        <f>"0.346"</f>
        <v>0.346</v>
      </c>
      <c r="K3" s="7" t="str">
        <f>"0.838*"</f>
        <v>0.838*</v>
      </c>
      <c r="L3" s="7" t="str">
        <f>"-0.458"</f>
        <v>-0.458</v>
      </c>
      <c r="M3" s="7" t="str">
        <f>"-0.207"</f>
        <v>-0.207</v>
      </c>
    </row>
    <row r="4" spans="1:13" ht="15.6" x14ac:dyDescent="0.3">
      <c r="A4" s="3" t="s">
        <v>0</v>
      </c>
      <c r="B4" s="7" t="str">
        <f>"(0.372)"</f>
        <v>(0.372)</v>
      </c>
      <c r="C4" s="7" t="str">
        <f>"(0.420)"</f>
        <v>(0.420)</v>
      </c>
      <c r="D4" s="7" t="str">
        <f>"(0.438)"</f>
        <v>(0.438)</v>
      </c>
      <c r="E4" s="7" t="str">
        <f>"(0.415)"</f>
        <v>(0.415)</v>
      </c>
      <c r="F4" s="7" t="str">
        <f>"(0.494)"</f>
        <v>(0.494)</v>
      </c>
      <c r="G4" s="7" t="str">
        <f>"(0.531)"</f>
        <v>(0.531)</v>
      </c>
      <c r="H4" s="7" t="str">
        <f>"(0.369)"</f>
        <v>(0.369)</v>
      </c>
      <c r="I4" s="7" t="str">
        <f>"(0.414)"</f>
        <v>(0.414)</v>
      </c>
      <c r="J4" s="7" t="str">
        <f>"(0.448)"</f>
        <v>(0.448)</v>
      </c>
      <c r="K4" s="7" t="str">
        <f>"(0.412)"</f>
        <v>(0.412)</v>
      </c>
      <c r="L4" s="7" t="str">
        <f>"(0.497)"</f>
        <v>(0.497)</v>
      </c>
      <c r="M4" s="7" t="str">
        <f>"(0.525)"</f>
        <v>(0.525)</v>
      </c>
    </row>
    <row r="5" spans="1:13" ht="15.6" x14ac:dyDescent="0.3">
      <c r="A5" s="3" t="s">
        <v>3</v>
      </c>
      <c r="B5" s="7" t="str">
        <f>"-0.000"</f>
        <v>-0.000</v>
      </c>
      <c r="C5" s="7" t="str">
        <f>"-0.000"</f>
        <v>-0.000</v>
      </c>
      <c r="D5" s="7" t="str">
        <f>"-0.000**"</f>
        <v>-0.000**</v>
      </c>
      <c r="E5" s="7" t="str">
        <f>"-0.000"</f>
        <v>-0.000</v>
      </c>
      <c r="F5" s="7" t="str">
        <f>"-0.000***"</f>
        <v>-0.000***</v>
      </c>
      <c r="G5" s="7" t="str">
        <f>"-0.000*"</f>
        <v>-0.000*</v>
      </c>
      <c r="H5" s="7" t="str">
        <f>"-0.000"</f>
        <v>-0.000</v>
      </c>
      <c r="I5" s="7" t="str">
        <f>"-0.000"</f>
        <v>-0.000</v>
      </c>
      <c r="J5" s="7" t="str">
        <f>"-0.000***"</f>
        <v>-0.000***</v>
      </c>
      <c r="K5" s="7" t="str">
        <f>"-0.000"</f>
        <v>-0.000</v>
      </c>
      <c r="L5" s="7" t="str">
        <f>"-0.000***"</f>
        <v>-0.000***</v>
      </c>
      <c r="M5" s="7" t="str">
        <f>"-0.000*"</f>
        <v>-0.000*</v>
      </c>
    </row>
    <row r="6" spans="1:13" ht="15.6" x14ac:dyDescent="0.3">
      <c r="A6" s="3" t="s">
        <v>0</v>
      </c>
      <c r="B6" s="7" t="str">
        <f t="shared" ref="B6:M6" si="0">"(0.000)"</f>
        <v>(0.000)</v>
      </c>
      <c r="C6" s="7" t="str">
        <f t="shared" si="0"/>
        <v>(0.000)</v>
      </c>
      <c r="D6" s="7" t="str">
        <f t="shared" si="0"/>
        <v>(0.000)</v>
      </c>
      <c r="E6" s="7" t="str">
        <f t="shared" si="0"/>
        <v>(0.000)</v>
      </c>
      <c r="F6" s="7" t="str">
        <f t="shared" si="0"/>
        <v>(0.000)</v>
      </c>
      <c r="G6" s="7" t="str">
        <f t="shared" si="0"/>
        <v>(0.000)</v>
      </c>
      <c r="H6" s="7" t="str">
        <f t="shared" si="0"/>
        <v>(0.000)</v>
      </c>
      <c r="I6" s="7" t="str">
        <f t="shared" si="0"/>
        <v>(0.000)</v>
      </c>
      <c r="J6" s="7" t="str">
        <f t="shared" si="0"/>
        <v>(0.000)</v>
      </c>
      <c r="K6" s="7" t="str">
        <f t="shared" si="0"/>
        <v>(0.000)</v>
      </c>
      <c r="L6" s="7" t="str">
        <f t="shared" si="0"/>
        <v>(0.000)</v>
      </c>
      <c r="M6" s="7" t="str">
        <f t="shared" si="0"/>
        <v>(0.000)</v>
      </c>
    </row>
    <row r="7" spans="1:13" ht="15.6" x14ac:dyDescent="0.3">
      <c r="A7" s="2" t="s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15.6" x14ac:dyDescent="0.3">
      <c r="A8" s="3" t="s">
        <v>5</v>
      </c>
      <c r="B8" s="7" t="str">
        <f>"0.198**"</f>
        <v>0.198**</v>
      </c>
      <c r="C8" s="7" t="str">
        <f>"0.188**"</f>
        <v>0.188**</v>
      </c>
      <c r="D8" s="7" t="str">
        <f>"0.250***"</f>
        <v>0.250***</v>
      </c>
      <c r="E8" s="7" t="str">
        <f>"0.235***"</f>
        <v>0.235***</v>
      </c>
      <c r="F8" s="7" t="str">
        <f>"0.273***"</f>
        <v>0.273***</v>
      </c>
      <c r="G8" s="7" t="str">
        <f>"0.259***"</f>
        <v>0.259***</v>
      </c>
      <c r="H8" s="7" t="str">
        <f>""</f>
        <v/>
      </c>
      <c r="I8" s="7" t="str">
        <f>""</f>
        <v/>
      </c>
      <c r="J8" s="7" t="str">
        <f>""</f>
        <v/>
      </c>
      <c r="K8" s="7" t="str">
        <f>""</f>
        <v/>
      </c>
      <c r="L8" s="7" t="str">
        <f>""</f>
        <v/>
      </c>
      <c r="M8" s="7" t="str">
        <f>""</f>
        <v/>
      </c>
    </row>
    <row r="9" spans="1:13" ht="15.6" x14ac:dyDescent="0.3">
      <c r="A9" s="3" t="s">
        <v>0</v>
      </c>
      <c r="B9" s="7" t="str">
        <f>"(0.066)"</f>
        <v>(0.066)</v>
      </c>
      <c r="C9" s="7" t="str">
        <f>"(0.068)"</f>
        <v>(0.068)</v>
      </c>
      <c r="D9" s="7" t="str">
        <f>"(0.060)"</f>
        <v>(0.060)</v>
      </c>
      <c r="E9" s="7" t="str">
        <f>"(0.062)"</f>
        <v>(0.062)</v>
      </c>
      <c r="F9" s="7" t="str">
        <f>"(0.068)"</f>
        <v>(0.068)</v>
      </c>
      <c r="G9" s="7" t="str">
        <f>"(0.073)"</f>
        <v>(0.073)</v>
      </c>
      <c r="H9" s="7" t="str">
        <f>""</f>
        <v/>
      </c>
      <c r="I9" s="7" t="str">
        <f>""</f>
        <v/>
      </c>
      <c r="J9" s="7" t="str">
        <f>""</f>
        <v/>
      </c>
      <c r="K9" s="7" t="str">
        <f>""</f>
        <v/>
      </c>
      <c r="L9" s="7" t="str">
        <f>""</f>
        <v/>
      </c>
      <c r="M9" s="7" t="str">
        <f>""</f>
        <v/>
      </c>
    </row>
    <row r="10" spans="1:13" ht="15.6" x14ac:dyDescent="0.3">
      <c r="A10" s="3" t="s">
        <v>6</v>
      </c>
      <c r="B10" s="7" t="str">
        <f>""</f>
        <v/>
      </c>
      <c r="C10" s="7" t="str">
        <f>""</f>
        <v/>
      </c>
      <c r="D10" s="7" t="str">
        <f>""</f>
        <v/>
      </c>
      <c r="E10" s="7" t="str">
        <f>""</f>
        <v/>
      </c>
      <c r="F10" s="7" t="str">
        <f>""</f>
        <v/>
      </c>
      <c r="G10" s="7" t="str">
        <f>""</f>
        <v/>
      </c>
      <c r="H10" s="7" t="str">
        <f>"0.001"</f>
        <v>0.001</v>
      </c>
      <c r="I10" s="7" t="str">
        <f>"0.001"</f>
        <v>0.001</v>
      </c>
      <c r="J10" s="7" t="str">
        <f>"0.001*"</f>
        <v>0.001*</v>
      </c>
      <c r="K10" s="7" t="str">
        <f>"0.001*"</f>
        <v>0.001*</v>
      </c>
      <c r="L10" s="7" t="str">
        <f>"0.001*"</f>
        <v>0.001*</v>
      </c>
      <c r="M10" s="7" t="str">
        <f>"0.001"</f>
        <v>0.001</v>
      </c>
    </row>
    <row r="11" spans="1:13" ht="15.6" x14ac:dyDescent="0.3">
      <c r="A11" s="3" t="s">
        <v>0</v>
      </c>
      <c r="B11" s="7" t="str">
        <f>""</f>
        <v/>
      </c>
      <c r="C11" s="7" t="str">
        <f>""</f>
        <v/>
      </c>
      <c r="D11" s="7" t="str">
        <f>""</f>
        <v/>
      </c>
      <c r="E11" s="7" t="str">
        <f>""</f>
        <v/>
      </c>
      <c r="F11" s="7" t="str">
        <f>""</f>
        <v/>
      </c>
      <c r="G11" s="7" t="str">
        <f>""</f>
        <v/>
      </c>
      <c r="H11" s="7" t="str">
        <f>"(0.001)"</f>
        <v>(0.001)</v>
      </c>
      <c r="I11" s="7" t="str">
        <f>"(0.001)"</f>
        <v>(0.001)</v>
      </c>
      <c r="J11" s="7" t="str">
        <f>"(0.000)"</f>
        <v>(0.000)</v>
      </c>
      <c r="K11" s="7" t="str">
        <f>"(0.000)"</f>
        <v>(0.000)</v>
      </c>
      <c r="L11" s="7" t="str">
        <f>"(0.001)"</f>
        <v>(0.001)</v>
      </c>
      <c r="M11" s="7" t="str">
        <f>"(0.001)"</f>
        <v>(0.001)</v>
      </c>
    </row>
    <row r="12" spans="1:13" ht="15.6" x14ac:dyDescent="0.3">
      <c r="A12" s="2" t="s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ht="15.6" x14ac:dyDescent="0.3">
      <c r="A13" s="3" t="s">
        <v>8</v>
      </c>
      <c r="B13" s="7" t="str">
        <f>"-0.032"</f>
        <v>-0.032</v>
      </c>
      <c r="C13" s="7" t="str">
        <f>""</f>
        <v/>
      </c>
      <c r="D13" s="7" t="str">
        <f>"-0.046**"</f>
        <v>-0.046**</v>
      </c>
      <c r="E13" s="7" t="str">
        <f>""</f>
        <v/>
      </c>
      <c r="F13" s="7" t="str">
        <f>"-0.040*"</f>
        <v>-0.040*</v>
      </c>
      <c r="G13" s="7" t="str">
        <f>""</f>
        <v/>
      </c>
      <c r="H13" s="7" t="str">
        <f>"-0.030"</f>
        <v>-0.030</v>
      </c>
      <c r="I13" s="7" t="str">
        <f>""</f>
        <v/>
      </c>
      <c r="J13" s="7" t="str">
        <f>"-0.045**"</f>
        <v>-0.045**</v>
      </c>
      <c r="K13" s="7" t="str">
        <f>""</f>
        <v/>
      </c>
      <c r="L13" s="7" t="str">
        <f>"-0.039*"</f>
        <v>-0.039*</v>
      </c>
      <c r="M13" s="7" t="str">
        <f>""</f>
        <v/>
      </c>
    </row>
    <row r="14" spans="1:13" ht="15.6" x14ac:dyDescent="0.3">
      <c r="A14" s="3" t="s">
        <v>0</v>
      </c>
      <c r="B14" s="7" t="str">
        <f>"(0.017)"</f>
        <v>(0.017)</v>
      </c>
      <c r="C14" s="7" t="str">
        <f>""</f>
        <v/>
      </c>
      <c r="D14" s="7" t="str">
        <f>"(0.017)"</f>
        <v>(0.017)</v>
      </c>
      <c r="E14" s="7" t="str">
        <f>""</f>
        <v/>
      </c>
      <c r="F14" s="7" t="str">
        <f>"(0.017)"</f>
        <v>(0.017)</v>
      </c>
      <c r="G14" s="7" t="str">
        <f>""</f>
        <v/>
      </c>
      <c r="H14" s="7" t="str">
        <f>"(0.017)"</f>
        <v>(0.017)</v>
      </c>
      <c r="I14" s="7" t="str">
        <f>""</f>
        <v/>
      </c>
      <c r="J14" s="7" t="str">
        <f>"(0.017)"</f>
        <v>(0.017)</v>
      </c>
      <c r="K14" s="7" t="str">
        <f>""</f>
        <v/>
      </c>
      <c r="L14" s="7" t="str">
        <f>"(0.017)"</f>
        <v>(0.017)</v>
      </c>
      <c r="M14" s="7" t="str">
        <f>""</f>
        <v/>
      </c>
    </row>
    <row r="15" spans="1:13" ht="15.6" x14ac:dyDescent="0.3">
      <c r="A15" s="3" t="s">
        <v>9</v>
      </c>
      <c r="B15" s="7" t="str">
        <f>""</f>
        <v/>
      </c>
      <c r="C15" s="7" t="str">
        <f>"-0.032*"</f>
        <v>-0.032*</v>
      </c>
      <c r="D15" s="7" t="str">
        <f>""</f>
        <v/>
      </c>
      <c r="E15" s="7" t="str">
        <f>"-0.066***"</f>
        <v>-0.066***</v>
      </c>
      <c r="F15" s="7" t="str">
        <f>""</f>
        <v/>
      </c>
      <c r="G15" s="7" t="str">
        <f>"-0.049**"</f>
        <v>-0.049**</v>
      </c>
      <c r="H15" s="7" t="str">
        <f>""</f>
        <v/>
      </c>
      <c r="I15" s="7" t="str">
        <f>"-0.031*"</f>
        <v>-0.031*</v>
      </c>
      <c r="J15" s="7" t="str">
        <f>""</f>
        <v/>
      </c>
      <c r="K15" s="7" t="str">
        <f>"-0.067***"</f>
        <v>-0.067***</v>
      </c>
      <c r="L15" s="7" t="str">
        <f>""</f>
        <v/>
      </c>
      <c r="M15" s="7" t="str">
        <f>"-0.049**"</f>
        <v>-0.049**</v>
      </c>
    </row>
    <row r="16" spans="1:13" ht="15.6" x14ac:dyDescent="0.3">
      <c r="A16" s="3" t="s">
        <v>0</v>
      </c>
      <c r="B16" s="7" t="str">
        <f>""</f>
        <v/>
      </c>
      <c r="C16" s="7" t="str">
        <f>"(0.013)"</f>
        <v>(0.013)</v>
      </c>
      <c r="D16" s="7" t="str">
        <f>""</f>
        <v/>
      </c>
      <c r="E16" s="7" t="str">
        <f>"(0.017)"</f>
        <v>(0.017)</v>
      </c>
      <c r="F16" s="7" t="str">
        <f>""</f>
        <v/>
      </c>
      <c r="G16" s="7" t="str">
        <f>"(0.015)"</f>
        <v>(0.015)</v>
      </c>
      <c r="H16" s="7" t="str">
        <f>""</f>
        <v/>
      </c>
      <c r="I16" s="7" t="str">
        <f>"(0.012)"</f>
        <v>(0.012)</v>
      </c>
      <c r="J16" s="7" t="str">
        <f>""</f>
        <v/>
      </c>
      <c r="K16" s="7" t="str">
        <f>"(0.017)"</f>
        <v>(0.017)</v>
      </c>
      <c r="L16" s="7" t="str">
        <f>""</f>
        <v/>
      </c>
      <c r="M16" s="7" t="str">
        <f>"(0.015)"</f>
        <v>(0.015)</v>
      </c>
    </row>
    <row r="17" spans="1:13" ht="15.6" x14ac:dyDescent="0.3">
      <c r="A17" s="2" t="s">
        <v>10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ht="15.6" x14ac:dyDescent="0.3">
      <c r="A18" s="3" t="s">
        <v>11</v>
      </c>
      <c r="B18" s="7" t="str">
        <f>"-0.089***"</f>
        <v>-0.089***</v>
      </c>
      <c r="C18" s="7" t="str">
        <f>"-0.082***"</f>
        <v>-0.082***</v>
      </c>
      <c r="D18" s="7" t="str">
        <f>""</f>
        <v/>
      </c>
      <c r="E18" s="7" t="str">
        <f>""</f>
        <v/>
      </c>
      <c r="F18" s="7" t="str">
        <f>""</f>
        <v/>
      </c>
      <c r="G18" s="7" t="str">
        <f>""</f>
        <v/>
      </c>
      <c r="H18" s="7" t="str">
        <f>"-0.094***"</f>
        <v>-0.094***</v>
      </c>
      <c r="I18" s="7" t="str">
        <f>"-0.087***"</f>
        <v>-0.087***</v>
      </c>
      <c r="J18" s="7" t="str">
        <f>""</f>
        <v/>
      </c>
      <c r="K18" s="7" t="str">
        <f>""</f>
        <v/>
      </c>
      <c r="L18" s="7" t="str">
        <f>""</f>
        <v/>
      </c>
      <c r="M18" s="7" t="str">
        <f>""</f>
        <v/>
      </c>
    </row>
    <row r="19" spans="1:13" ht="15.6" x14ac:dyDescent="0.3">
      <c r="A19" s="3" t="s">
        <v>0</v>
      </c>
      <c r="B19" s="7" t="str">
        <f>"(0.017)"</f>
        <v>(0.017)</v>
      </c>
      <c r="C19" s="7" t="str">
        <f>"(0.019)"</f>
        <v>(0.019)</v>
      </c>
      <c r="D19" s="7" t="str">
        <f>""</f>
        <v/>
      </c>
      <c r="E19" s="7" t="str">
        <f>""</f>
        <v/>
      </c>
      <c r="F19" s="7" t="str">
        <f>""</f>
        <v/>
      </c>
      <c r="G19" s="7" t="str">
        <f>""</f>
        <v/>
      </c>
      <c r="H19" s="7" t="str">
        <f>"(0.018)"</f>
        <v>(0.018)</v>
      </c>
      <c r="I19" s="7" t="str">
        <f>"(0.019)"</f>
        <v>(0.019)</v>
      </c>
      <c r="J19" s="7" t="str">
        <f>""</f>
        <v/>
      </c>
      <c r="K19" s="7" t="str">
        <f>""</f>
        <v/>
      </c>
      <c r="L19" s="7" t="str">
        <f>""</f>
        <v/>
      </c>
      <c r="M19" s="7" t="str">
        <f>""</f>
        <v/>
      </c>
    </row>
    <row r="20" spans="1:13" ht="15.6" x14ac:dyDescent="0.3">
      <c r="A20" s="3" t="s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5.6" x14ac:dyDescent="0.3">
      <c r="A21" s="3" t="s">
        <v>0</v>
      </c>
      <c r="B21" s="7" t="str">
        <f>""</f>
        <v/>
      </c>
      <c r="C21" s="7" t="str">
        <f>""</f>
        <v/>
      </c>
      <c r="D21" s="7" t="str">
        <f>"1.386"</f>
        <v>1.386</v>
      </c>
      <c r="E21" s="7" t="str">
        <f>"2.016*"</f>
        <v>2.016*</v>
      </c>
      <c r="F21" s="7" t="str">
        <f>""</f>
        <v/>
      </c>
      <c r="G21" s="7" t="str">
        <f>""</f>
        <v/>
      </c>
      <c r="H21" s="7" t="str">
        <f>""</f>
        <v/>
      </c>
      <c r="I21" s="7" t="str">
        <f>""</f>
        <v/>
      </c>
      <c r="J21" s="7" t="str">
        <f>"1.502"</f>
        <v>1.502</v>
      </c>
      <c r="K21" s="7" t="str">
        <f>"2.119*"</f>
        <v>2.119*</v>
      </c>
      <c r="L21" s="7" t="str">
        <f>""</f>
        <v/>
      </c>
      <c r="M21" s="7" t="str">
        <f>""</f>
        <v/>
      </c>
    </row>
    <row r="22" spans="1:13" ht="15.6" x14ac:dyDescent="0.3">
      <c r="A22" s="3" t="s">
        <v>13</v>
      </c>
      <c r="B22" s="7" t="str">
        <f>""</f>
        <v/>
      </c>
      <c r="C22" s="7" t="str">
        <f>""</f>
        <v/>
      </c>
      <c r="D22" s="7" t="str">
        <f>"(0.957)"</f>
        <v>(0.957)</v>
      </c>
      <c r="E22" s="7" t="str">
        <f>"(0.920)"</f>
        <v>(0.920)</v>
      </c>
      <c r="F22" s="7" t="str">
        <f>""</f>
        <v/>
      </c>
      <c r="G22" s="7" t="str">
        <f>""</f>
        <v/>
      </c>
      <c r="H22" s="7" t="str">
        <f>""</f>
        <v/>
      </c>
      <c r="I22" s="7" t="str">
        <f>""</f>
        <v/>
      </c>
      <c r="J22" s="7" t="str">
        <f>"(0.979)"</f>
        <v>(0.979)</v>
      </c>
      <c r="K22" s="7" t="str">
        <f>"(0.907)"</f>
        <v>(0.907)</v>
      </c>
      <c r="L22" s="7" t="str">
        <f>""</f>
        <v/>
      </c>
      <c r="M22" s="7" t="str">
        <f>""</f>
        <v/>
      </c>
    </row>
    <row r="23" spans="1:13" ht="15.6" x14ac:dyDescent="0.3">
      <c r="A23" s="3" t="s">
        <v>0</v>
      </c>
      <c r="B23" s="7" t="str">
        <f>""</f>
        <v/>
      </c>
      <c r="C23" s="7" t="str">
        <f>""</f>
        <v/>
      </c>
      <c r="D23" s="7" t="str">
        <f>""</f>
        <v/>
      </c>
      <c r="E23" s="7" t="str">
        <f>""</f>
        <v/>
      </c>
      <c r="F23" s="7" t="str">
        <f>"2.150***"</f>
        <v>2.150***</v>
      </c>
      <c r="G23" s="7" t="str">
        <f>"2.074***"</f>
        <v>2.074***</v>
      </c>
      <c r="H23" s="7" t="str">
        <f>""</f>
        <v/>
      </c>
      <c r="I23" s="7" t="str">
        <f>""</f>
        <v/>
      </c>
      <c r="J23" s="7" t="str">
        <f>""</f>
        <v/>
      </c>
      <c r="K23" s="7" t="str">
        <f>""</f>
        <v/>
      </c>
      <c r="L23" s="7" t="str">
        <f>"2.180***"</f>
        <v>2.180***</v>
      </c>
      <c r="M23" s="7" t="str">
        <f>"2.103***"</f>
        <v>2.103***</v>
      </c>
    </row>
    <row r="24" spans="1:13" ht="15.6" x14ac:dyDescent="0.3">
      <c r="A24" s="3"/>
      <c r="B24" s="6" t="str">
        <f>""</f>
        <v/>
      </c>
      <c r="C24" s="6" t="str">
        <f>""</f>
        <v/>
      </c>
      <c r="D24" s="6" t="str">
        <f>""</f>
        <v/>
      </c>
      <c r="E24" s="7" t="str">
        <f>""</f>
        <v/>
      </c>
      <c r="F24" s="7" t="str">
        <f>"(0.506)"</f>
        <v>(0.506)</v>
      </c>
      <c r="G24" s="7" t="str">
        <f>"(0.507)"</f>
        <v>(0.507)</v>
      </c>
      <c r="H24" s="7" t="str">
        <f>""</f>
        <v/>
      </c>
      <c r="I24" s="7" t="str">
        <f>""</f>
        <v/>
      </c>
      <c r="J24" s="7" t="str">
        <f>""</f>
        <v/>
      </c>
      <c r="K24" s="7" t="str">
        <f>""</f>
        <v/>
      </c>
      <c r="L24" s="7" t="str">
        <f>"(0.499)"</f>
        <v>(0.499)</v>
      </c>
      <c r="M24" s="7" t="str">
        <f>"(0.499)"</f>
        <v>(0.499)</v>
      </c>
    </row>
    <row r="25" spans="1:13" ht="15.6" x14ac:dyDescent="0.3">
      <c r="A25" s="2" t="s">
        <v>14</v>
      </c>
    </row>
    <row r="26" spans="1:13" ht="15.6" x14ac:dyDescent="0.3">
      <c r="A26" s="3" t="s">
        <v>15</v>
      </c>
      <c r="B26" s="7" t="str">
        <f>"-0.009"</f>
        <v>-0.009</v>
      </c>
      <c r="C26" s="7" t="str">
        <f>"-0.011"</f>
        <v>-0.011</v>
      </c>
      <c r="D26" s="7" t="str">
        <f>"-0.106"</f>
        <v>-0.106</v>
      </c>
      <c r="E26" s="7" t="str">
        <f>"-0.119"</f>
        <v>-0.119</v>
      </c>
      <c r="F26" s="7" t="str">
        <f>"-0.005"</f>
        <v>-0.005</v>
      </c>
      <c r="G26" s="7" t="str">
        <f>"0.004"</f>
        <v>0.004</v>
      </c>
      <c r="H26" s="7" t="str">
        <f>"-0.012"</f>
        <v>-0.012</v>
      </c>
      <c r="I26" s="7" t="str">
        <f>"-0.013"</f>
        <v>-0.013</v>
      </c>
      <c r="J26" s="7" t="str">
        <f>"-0.104"</f>
        <v>-0.104</v>
      </c>
      <c r="K26" s="7" t="str">
        <f>"-0.135"</f>
        <v>-0.135</v>
      </c>
      <c r="L26" s="7" t="str">
        <f>"-0.015"</f>
        <v>-0.015</v>
      </c>
      <c r="M26" s="7" t="str">
        <f>"-0.012"</f>
        <v>-0.012</v>
      </c>
    </row>
    <row r="27" spans="1:13" ht="15.6" x14ac:dyDescent="0.3">
      <c r="A27" s="3" t="s">
        <v>0</v>
      </c>
      <c r="B27" s="7" t="str">
        <f>"(0.147)"</f>
        <v>(0.147)</v>
      </c>
      <c r="C27" s="7" t="str">
        <f>"(0.150)"</f>
        <v>(0.150)</v>
      </c>
      <c r="D27" s="7" t="str">
        <f>"(0.164)"</f>
        <v>(0.164)</v>
      </c>
      <c r="E27" s="7" t="str">
        <f>"(0.163)"</f>
        <v>(0.163)</v>
      </c>
      <c r="F27" s="7" t="str">
        <f>"(0.122)"</f>
        <v>(0.122)</v>
      </c>
      <c r="G27" s="7" t="str">
        <f>"(0.131)"</f>
        <v>(0.131)</v>
      </c>
      <c r="H27" s="7" t="str">
        <f>"(0.143)"</f>
        <v>(0.143)</v>
      </c>
      <c r="I27" s="7" t="str">
        <f>"(0.147)"</f>
        <v>(0.147)</v>
      </c>
      <c r="J27" s="7" t="str">
        <f>"(0.162)"</f>
        <v>(0.162)</v>
      </c>
      <c r="K27" s="7" t="str">
        <f>"(0.161)"</f>
        <v>(0.161)</v>
      </c>
      <c r="L27" s="7" t="str">
        <f>"(0.120)"</f>
        <v>(0.120)</v>
      </c>
      <c r="M27" s="7" t="str">
        <f>"(0.129)"</f>
        <v>(0.129)</v>
      </c>
    </row>
    <row r="28" spans="1:13" ht="15.6" x14ac:dyDescent="0.3">
      <c r="A28" s="3" t="s">
        <v>16</v>
      </c>
      <c r="B28" s="7" t="str">
        <f>"0.003"</f>
        <v>0.003</v>
      </c>
      <c r="C28" s="7" t="str">
        <f>"0.003"</f>
        <v>0.003</v>
      </c>
      <c r="D28" s="7" t="str">
        <f>"0.001"</f>
        <v>0.001</v>
      </c>
      <c r="E28" s="7" t="str">
        <f>"0.004"</f>
        <v>0.004</v>
      </c>
      <c r="F28" s="7" t="str">
        <f>"-0.007"</f>
        <v>-0.007</v>
      </c>
      <c r="G28" s="7" t="str">
        <f>"-0.005"</f>
        <v>-0.005</v>
      </c>
      <c r="H28" s="7" t="str">
        <f>"0.004"</f>
        <v>0.004</v>
      </c>
      <c r="I28" s="7" t="str">
        <f>"0.004"</f>
        <v>0.004</v>
      </c>
      <c r="J28" s="7" t="str">
        <f>"0.002"</f>
        <v>0.002</v>
      </c>
      <c r="K28" s="7" t="str">
        <f>"0.005"</f>
        <v>0.005</v>
      </c>
      <c r="L28" s="7" t="str">
        <f>"-0.006"</f>
        <v>-0.006</v>
      </c>
      <c r="M28" s="7" t="str">
        <f>"-0.004"</f>
        <v>-0.004</v>
      </c>
    </row>
    <row r="29" spans="1:13" ht="15.6" x14ac:dyDescent="0.3">
      <c r="A29" s="3" t="s">
        <v>0</v>
      </c>
      <c r="B29" s="7" t="str">
        <f>"(0.006)"</f>
        <v>(0.006)</v>
      </c>
      <c r="C29" s="7" t="str">
        <f>"(0.006)"</f>
        <v>(0.006)</v>
      </c>
      <c r="D29" s="7" t="str">
        <f>"(0.005)"</f>
        <v>(0.005)</v>
      </c>
      <c r="E29" s="7" t="str">
        <f>"(0.006)"</f>
        <v>(0.006)</v>
      </c>
      <c r="F29" s="7" t="str">
        <f>"(0.006)"</f>
        <v>(0.006)</v>
      </c>
      <c r="G29" s="7" t="str">
        <f>"(0.007)"</f>
        <v>(0.007)</v>
      </c>
      <c r="H29" s="7" t="str">
        <f>"(0.006)"</f>
        <v>(0.006)</v>
      </c>
      <c r="I29" s="7" t="str">
        <f>"(0.006)"</f>
        <v>(0.006)</v>
      </c>
      <c r="J29" s="7" t="str">
        <f>"(0.005)"</f>
        <v>(0.005)</v>
      </c>
      <c r="K29" s="7" t="str">
        <f>"(0.006)"</f>
        <v>(0.006)</v>
      </c>
      <c r="L29" s="7" t="str">
        <f>"(0.006)"</f>
        <v>(0.006)</v>
      </c>
      <c r="M29" s="7" t="str">
        <f>"(0.008)"</f>
        <v>(0.008)</v>
      </c>
    </row>
    <row r="30" spans="1:13" ht="15.6" x14ac:dyDescent="0.3">
      <c r="A30" s="3" t="s">
        <v>17</v>
      </c>
      <c r="B30" s="7" t="str">
        <f>"-0.016"</f>
        <v>-0.016</v>
      </c>
      <c r="C30" s="7" t="str">
        <f>"-0.022"</f>
        <v>-0.022</v>
      </c>
      <c r="D30" s="7" t="str">
        <f>"-0.016"</f>
        <v>-0.016</v>
      </c>
      <c r="E30" s="7" t="str">
        <f>"-0.059"</f>
        <v>-0.059</v>
      </c>
      <c r="F30" s="7" t="str">
        <f>"-0.013"</f>
        <v>-0.013</v>
      </c>
      <c r="G30" s="7" t="str">
        <f>"-0.024"</f>
        <v>-0.024</v>
      </c>
      <c r="H30" s="7" t="str">
        <f>"-0.018"</f>
        <v>-0.018</v>
      </c>
      <c r="I30" s="7" t="str">
        <f>"-0.023"</f>
        <v>-0.023</v>
      </c>
      <c r="J30" s="7" t="str">
        <f>"-0.023"</f>
        <v>-0.023</v>
      </c>
      <c r="K30" s="7" t="str">
        <f>"-0.060"</f>
        <v>-0.060</v>
      </c>
      <c r="L30" s="7" t="str">
        <f>"-0.020"</f>
        <v>-0.020</v>
      </c>
      <c r="M30" s="7" t="str">
        <f>"-0.028"</f>
        <v>-0.028</v>
      </c>
    </row>
    <row r="31" spans="1:13" ht="15.6" x14ac:dyDescent="0.3">
      <c r="A31" s="3" t="s">
        <v>0</v>
      </c>
      <c r="B31" s="7" t="str">
        <f>"(0.122)"</f>
        <v>(0.122)</v>
      </c>
      <c r="C31" s="7" t="str">
        <f>"(0.122)"</f>
        <v>(0.122)</v>
      </c>
      <c r="D31" s="7" t="str">
        <f>"(0.119)"</f>
        <v>(0.119)</v>
      </c>
      <c r="E31" s="7" t="str">
        <f>"(0.126)"</f>
        <v>(0.126)</v>
      </c>
      <c r="F31" s="7" t="str">
        <f>"(0.114)"</f>
        <v>(0.114)</v>
      </c>
      <c r="G31" s="7" t="str">
        <f>"(0.116)"</f>
        <v>(0.116)</v>
      </c>
      <c r="H31" s="7" t="str">
        <f>"(0.119)"</f>
        <v>(0.119)</v>
      </c>
      <c r="I31" s="7" t="str">
        <f>"(0.120)"</f>
        <v>(0.120)</v>
      </c>
      <c r="J31" s="7" t="str">
        <f>"(0.115)"</f>
        <v>(0.115)</v>
      </c>
      <c r="K31" s="7" t="str">
        <f>"(0.124)"</f>
        <v>(0.124)</v>
      </c>
      <c r="L31" s="7" t="str">
        <f>"(0.111)"</f>
        <v>(0.111)</v>
      </c>
      <c r="M31" s="7" t="str">
        <f>"(0.114)"</f>
        <v>(0.114)</v>
      </c>
    </row>
    <row r="32" spans="1:13" ht="15.6" x14ac:dyDescent="0.3">
      <c r="A32" s="3" t="s">
        <v>18</v>
      </c>
      <c r="B32" s="7" t="str">
        <f>"0.656"</f>
        <v>0.656</v>
      </c>
      <c r="C32" s="7" t="str">
        <f>"0.687"</f>
        <v>0.687</v>
      </c>
      <c r="D32" s="7" t="str">
        <f>"0.858"</f>
        <v>0.858</v>
      </c>
      <c r="E32" s="7" t="str">
        <f>"0.661"</f>
        <v>0.661</v>
      </c>
      <c r="F32" s="7" t="str">
        <f>"0.119"</f>
        <v>0.119</v>
      </c>
      <c r="G32" s="7" t="str">
        <f>"0.148"</f>
        <v>0.148</v>
      </c>
      <c r="H32" s="7" t="str">
        <f>"0.728"</f>
        <v>0.728</v>
      </c>
      <c r="I32" s="7" t="str">
        <f>"0.753"</f>
        <v>0.753</v>
      </c>
      <c r="J32" s="7" t="str">
        <f>"0.953"</f>
        <v>0.953</v>
      </c>
      <c r="K32" s="7" t="str">
        <f>"0.727"</f>
        <v>0.727</v>
      </c>
      <c r="L32" s="7" t="str">
        <f>"0.195"</f>
        <v>0.195</v>
      </c>
      <c r="M32" s="7" t="str">
        <f>"0.190"</f>
        <v>0.190</v>
      </c>
    </row>
    <row r="33" spans="1:13" ht="15.6" x14ac:dyDescent="0.3">
      <c r="A33" s="3"/>
      <c r="B33" s="7" t="str">
        <f>"(0.703)"</f>
        <v>(0.703)</v>
      </c>
      <c r="C33" s="7" t="str">
        <f>"(0.716)"</f>
        <v>(0.716)</v>
      </c>
      <c r="D33" s="7" t="str">
        <f>"(0.782)"</f>
        <v>(0.782)</v>
      </c>
      <c r="E33" s="7" t="str">
        <f>"(0.827)"</f>
        <v>(0.827)</v>
      </c>
      <c r="F33" s="7" t="str">
        <f>"(0.779)"</f>
        <v>(0.779)</v>
      </c>
      <c r="G33" s="7" t="str">
        <f>"(0.753)"</f>
        <v>(0.753)</v>
      </c>
      <c r="H33" s="7" t="str">
        <f>"(0.703)"</f>
        <v>(0.703)</v>
      </c>
      <c r="I33" s="7" t="str">
        <f>"(0.714)"</f>
        <v>(0.714)</v>
      </c>
      <c r="J33" s="7" t="str">
        <f>"(0.774)"</f>
        <v>(0.774)</v>
      </c>
      <c r="K33" s="7" t="str">
        <f>"(0.819)"</f>
        <v>(0.819)</v>
      </c>
      <c r="L33" s="7" t="str">
        <f>"(0.778)"</f>
        <v>(0.778)</v>
      </c>
      <c r="M33" s="7" t="str">
        <f>"(0.754)"</f>
        <v>(0.754)</v>
      </c>
    </row>
    <row r="34" spans="1:13" ht="15.6" x14ac:dyDescent="0.3">
      <c r="A34" s="3" t="s">
        <v>19</v>
      </c>
      <c r="B34" s="7" t="str">
        <f>"0.188"</f>
        <v>0.188</v>
      </c>
      <c r="C34" s="7" t="str">
        <f>"0.209"</f>
        <v>0.209</v>
      </c>
      <c r="D34" s="7" t="str">
        <f>"0.089"</f>
        <v>0.089</v>
      </c>
      <c r="E34" s="7" t="str">
        <f>"0.239"</f>
        <v>0.239</v>
      </c>
      <c r="F34" s="7" t="str">
        <f>"0.024"</f>
        <v>0.024</v>
      </c>
      <c r="G34" s="7" t="str">
        <f>"0.095"</f>
        <v>0.095</v>
      </c>
      <c r="H34" s="7" t="str">
        <f>"0.200"</f>
        <v>0.200</v>
      </c>
      <c r="I34" s="7" t="str">
        <f>"0.221"</f>
        <v>0.221</v>
      </c>
      <c r="J34" s="7" t="str">
        <f>"0.108"</f>
        <v>0.108</v>
      </c>
      <c r="K34" s="7" t="str">
        <f>"0.259"</f>
        <v>0.259</v>
      </c>
      <c r="L34" s="7" t="str">
        <f>"0.054"</f>
        <v>0.054</v>
      </c>
      <c r="M34" s="7" t="str">
        <f>"0.122"</f>
        <v>0.122</v>
      </c>
    </row>
    <row r="35" spans="1:13" ht="15.6" x14ac:dyDescent="0.3">
      <c r="A35" s="3"/>
      <c r="B35" s="7" t="str">
        <f>"(0.125)"</f>
        <v>(0.125)</v>
      </c>
      <c r="C35" s="7" t="str">
        <f>"(0.124)"</f>
        <v>(0.124)</v>
      </c>
      <c r="D35" s="7" t="str">
        <f>"(0.130)"</f>
        <v>(0.130)</v>
      </c>
      <c r="E35" s="7" t="str">
        <f>"(0.138)"</f>
        <v>(0.138)</v>
      </c>
      <c r="F35" s="7" t="str">
        <f>"(0.106)"</f>
        <v>(0.106)</v>
      </c>
      <c r="G35" s="7" t="str">
        <f>"(0.107)"</f>
        <v>(0.107)</v>
      </c>
      <c r="H35" s="7" t="str">
        <f>"(0.126)"</f>
        <v>(0.126)</v>
      </c>
      <c r="I35" s="7" t="str">
        <f>"(0.125)"</f>
        <v>(0.125)</v>
      </c>
      <c r="J35" s="7" t="str">
        <f>"(0.134)"</f>
        <v>(0.134)</v>
      </c>
      <c r="K35" s="7" t="str">
        <f>"(0.141)"</f>
        <v>(0.141)</v>
      </c>
      <c r="L35" s="7" t="str">
        <f>"(0.108)"</f>
        <v>(0.108)</v>
      </c>
      <c r="M35" s="7" t="str">
        <f>"(0.108)"</f>
        <v>(0.108)</v>
      </c>
    </row>
    <row r="36" spans="1:13" ht="15.6" x14ac:dyDescent="0.3">
      <c r="A36" s="3" t="s">
        <v>24</v>
      </c>
      <c r="B36" s="7" t="str">
        <f>"1.180*"</f>
        <v>1.180*</v>
      </c>
      <c r="C36" s="7" t="str">
        <f>"1.264**"</f>
        <v>1.264**</v>
      </c>
      <c r="D36" s="7" t="str">
        <f>"1.156*"</f>
        <v>1.156*</v>
      </c>
      <c r="E36" s="7" t="str">
        <f>"1.328**"</f>
        <v>1.328**</v>
      </c>
      <c r="F36" s="7" t="str">
        <f>"0.951"</f>
        <v>0.951</v>
      </c>
      <c r="G36" s="7" t="str">
        <f>"1.138*"</f>
        <v>1.138*</v>
      </c>
      <c r="H36" s="7" t="str">
        <f>"1.026*"</f>
        <v>1.026*</v>
      </c>
      <c r="I36" s="7" t="str">
        <f>"1.123*"</f>
        <v>1.123*</v>
      </c>
      <c r="J36" s="7" t="str">
        <f>"0.974*"</f>
        <v>0.974*</v>
      </c>
      <c r="K36" s="7" t="str">
        <f>"1.187*"</f>
        <v>1.187*</v>
      </c>
      <c r="L36" s="7" t="str">
        <f>"0.770"</f>
        <v>0.770</v>
      </c>
      <c r="M36" s="7" t="str">
        <f>"0.987"</f>
        <v>0.987</v>
      </c>
    </row>
    <row r="37" spans="1:13" ht="15.6" x14ac:dyDescent="0.3">
      <c r="A37" s="3" t="s">
        <v>0</v>
      </c>
      <c r="B37" s="7" t="str">
        <f>"(0.485)"</f>
        <v>(0.485)</v>
      </c>
      <c r="C37" s="7" t="str">
        <f>"(0.488)"</f>
        <v>(0.488)</v>
      </c>
      <c r="D37" s="7" t="str">
        <f>"(0.476)"</f>
        <v>(0.476)</v>
      </c>
      <c r="E37" s="7" t="str">
        <f>"(0.477)"</f>
        <v>(0.477)</v>
      </c>
      <c r="F37" s="7" t="str">
        <f>"(0.552)"</f>
        <v>(0.552)</v>
      </c>
      <c r="G37" s="7" t="str">
        <f>"(0.541)"</f>
        <v>(0.541)</v>
      </c>
      <c r="H37" s="7" t="str">
        <f>"(0.477)"</f>
        <v>(0.477)</v>
      </c>
      <c r="I37" s="7" t="str">
        <f>"(0.480)"</f>
        <v>(0.480)</v>
      </c>
      <c r="J37" s="7" t="str">
        <f>"(0.469)"</f>
        <v>(0.469)</v>
      </c>
      <c r="K37" s="7" t="str">
        <f>"(0.472)"</f>
        <v>(0.472)</v>
      </c>
      <c r="L37" s="7" t="str">
        <f>"(0.541)"</f>
        <v>(0.541)</v>
      </c>
      <c r="M37" s="7" t="str">
        <f>"(0.531)"</f>
        <v>(0.531)</v>
      </c>
    </row>
    <row r="38" spans="1:13" s="10" customFormat="1" ht="15.6" x14ac:dyDescent="0.3">
      <c r="A38" s="11" t="s">
        <v>20</v>
      </c>
      <c r="B38" s="9" t="str">
        <f>"-6.325***"</f>
        <v>-6.325***</v>
      </c>
      <c r="C38" s="9" t="str">
        <f>"-6.303***"</f>
        <v>-6.303***</v>
      </c>
      <c r="D38" s="9" t="str">
        <f>"-7.125***"</f>
        <v>-7.125***</v>
      </c>
      <c r="E38" s="9" t="str">
        <f>"-7.316***"</f>
        <v>-7.316***</v>
      </c>
      <c r="F38" s="9" t="str">
        <f>"-6.769***"</f>
        <v>-6.769***</v>
      </c>
      <c r="G38" s="9" t="str">
        <f>"-6.772***"</f>
        <v>-6.772***</v>
      </c>
      <c r="H38" s="9" t="str">
        <f>"-5.740***"</f>
        <v>-5.740***</v>
      </c>
      <c r="I38" s="9" t="str">
        <f>"-5.743***"</f>
        <v>-5.743***</v>
      </c>
      <c r="J38" s="9" t="str">
        <f>"-6.492***"</f>
        <v>-6.492***</v>
      </c>
      <c r="K38" s="9" t="str">
        <f>"-6.726***"</f>
        <v>-6.726***</v>
      </c>
      <c r="L38" s="9" t="str">
        <f>"-6.124***"</f>
        <v>-6.124***</v>
      </c>
      <c r="M38" s="9" t="str">
        <f>"-6.172***"</f>
        <v>-6.172***</v>
      </c>
    </row>
    <row r="39" spans="1:13" s="10" customFormat="1" ht="15.6" x14ac:dyDescent="0.3">
      <c r="A39" s="3" t="s">
        <v>0</v>
      </c>
      <c r="B39" s="7" t="str">
        <f>"(0.684)"</f>
        <v>(0.684)</v>
      </c>
      <c r="C39" s="7" t="str">
        <f>"(0.690)"</f>
        <v>(0.690)</v>
      </c>
      <c r="D39" s="7" t="str">
        <f>"(0.563)"</f>
        <v>(0.563)</v>
      </c>
      <c r="E39" s="7" t="str">
        <f>"(0.505)"</f>
        <v>(0.505)</v>
      </c>
      <c r="F39" s="7" t="str">
        <f>"(0.625)"</f>
        <v>(0.625)</v>
      </c>
      <c r="G39" s="7" t="str">
        <f>"(0.585)"</f>
        <v>(0.585)</v>
      </c>
      <c r="H39" s="7" t="str">
        <f>"(0.620)"</f>
        <v>(0.620)</v>
      </c>
      <c r="I39" s="7" t="str">
        <f>"(0.625)"</f>
        <v>(0.625)</v>
      </c>
      <c r="J39" s="7" t="str">
        <f>"(0.497)"</f>
        <v>(0.497)</v>
      </c>
      <c r="K39" s="7" t="str">
        <f>"(0.448)"</f>
        <v>(0.448)</v>
      </c>
      <c r="L39" s="7" t="str">
        <f>"(0.576)"</f>
        <v>(0.576)</v>
      </c>
      <c r="M39" s="7" t="str">
        <f>"(0.541)"</f>
        <v>(0.541)</v>
      </c>
    </row>
    <row r="40" spans="1:13" ht="15.6" x14ac:dyDescent="0.3">
      <c r="A40" s="3" t="s">
        <v>21</v>
      </c>
      <c r="B40" s="7" t="str">
        <f t="shared" ref="B40:M40" si="1">"18145"</f>
        <v>18145</v>
      </c>
      <c r="C40" s="7" t="str">
        <f t="shared" si="1"/>
        <v>18145</v>
      </c>
      <c r="D40" s="7" t="str">
        <f t="shared" si="1"/>
        <v>18145</v>
      </c>
      <c r="E40" s="7" t="str">
        <f t="shared" si="1"/>
        <v>18145</v>
      </c>
      <c r="F40" s="7" t="str">
        <f t="shared" si="1"/>
        <v>18145</v>
      </c>
      <c r="G40" s="7" t="str">
        <f t="shared" si="1"/>
        <v>18145</v>
      </c>
      <c r="H40" s="7" t="str">
        <f t="shared" si="1"/>
        <v>18145</v>
      </c>
      <c r="I40" s="7" t="str">
        <f t="shared" si="1"/>
        <v>18145</v>
      </c>
      <c r="J40" s="7" t="str">
        <f t="shared" si="1"/>
        <v>18145</v>
      </c>
      <c r="K40" s="7" t="str">
        <f t="shared" si="1"/>
        <v>18145</v>
      </c>
      <c r="L40" s="7" t="str">
        <f t="shared" si="1"/>
        <v>18145</v>
      </c>
      <c r="M40" s="7" t="str">
        <f t="shared" si="1"/>
        <v>18145</v>
      </c>
    </row>
    <row r="41" spans="1:13" ht="15.6" x14ac:dyDescent="0.3">
      <c r="A41" s="3" t="s">
        <v>22</v>
      </c>
      <c r="B41" s="7" t="s">
        <v>37</v>
      </c>
      <c r="C41" s="7" t="s">
        <v>38</v>
      </c>
      <c r="D41" s="7" t="s">
        <v>39</v>
      </c>
      <c r="E41" s="7" t="s">
        <v>40</v>
      </c>
      <c r="F41" s="7" t="s">
        <v>41</v>
      </c>
      <c r="G41" s="7" t="s">
        <v>42</v>
      </c>
      <c r="H41" s="7" t="s">
        <v>43</v>
      </c>
      <c r="I41" s="7" t="s">
        <v>44</v>
      </c>
      <c r="J41" s="7" t="s">
        <v>45</v>
      </c>
      <c r="K41" s="7" t="s">
        <v>46</v>
      </c>
      <c r="L41" s="7" t="s">
        <v>47</v>
      </c>
      <c r="M41" s="7" t="s">
        <v>48</v>
      </c>
    </row>
    <row r="43" spans="1:13" ht="15.6" x14ac:dyDescent="0.3">
      <c r="A43" s="7" t="s">
        <v>23</v>
      </c>
    </row>
  </sheetData>
  <phoneticPr fontId="20" type="noConversion"/>
  <pageMargins left="0.7" right="0.7" top="0.78740157499999996" bottom="0.78740157499999996" header="0.3" footer="0.3"/>
  <pageSetup paperSize="9" orientation="portrait" r:id="rId1"/>
  <ignoredErrors>
    <ignoredError sqref="D5:M40 A14:C37 B39:C40 B38:C3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TableA7 additional control L2_M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Panke, Diana</dc:creator>
  <cp:lastModifiedBy>YA0waBXk3HPEMcKX</cp:lastModifiedBy>
  <dcterms:created xsi:type="dcterms:W3CDTF">2025-11-11T10:30:06Z</dcterms:created>
  <dcterms:modified xsi:type="dcterms:W3CDTF">2026-02-20T15:41:51Z</dcterms:modified>
</cp:coreProperties>
</file>