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5670" windowWidth="19230" windowHeight="5730" activeTab="1"/>
  </bookViews>
  <sheets>
    <sheet name="Methylight dPCR" sheetId="2" r:id="rId1"/>
    <sheet name="MSRE dPCR" sheetId="3" r:id="rId2"/>
    <sheet name="MDRE dPCR" sheetId="4" r:id="rId3"/>
  </sheets>
  <calcPr calcId="145621"/>
</workbook>
</file>

<file path=xl/calcChain.xml><?xml version="1.0" encoding="utf-8"?>
<calcChain xmlns="http://schemas.openxmlformats.org/spreadsheetml/2006/main">
  <c r="J24" i="3" l="1"/>
  <c r="O25" i="3"/>
  <c r="P11" i="3"/>
  <c r="P10" i="3"/>
  <c r="I10" i="3"/>
  <c r="J10" i="3"/>
  <c r="K10" i="3"/>
  <c r="L10" i="3"/>
  <c r="M10" i="3"/>
  <c r="J10" i="4"/>
  <c r="I10" i="4"/>
  <c r="L10" i="4"/>
  <c r="I16" i="2" l="1"/>
  <c r="K10" i="2" l="1"/>
  <c r="O16" i="2" l="1"/>
  <c r="O44" i="2"/>
  <c r="I44" i="2"/>
  <c r="R16" i="4" l="1"/>
  <c r="Q11" i="4"/>
  <c r="Q12" i="4"/>
  <c r="Q13" i="4"/>
  <c r="Q14" i="4"/>
  <c r="Q15" i="4"/>
  <c r="Q16" i="4"/>
  <c r="Q10" i="4"/>
  <c r="P44" i="4"/>
  <c r="P43" i="4"/>
  <c r="P42" i="4"/>
  <c r="P41" i="4"/>
  <c r="P40" i="4"/>
  <c r="P39" i="4"/>
  <c r="P38" i="4"/>
  <c r="P30" i="4"/>
  <c r="P29" i="4"/>
  <c r="P28" i="4"/>
  <c r="P27" i="4"/>
  <c r="P26" i="4"/>
  <c r="P25" i="4"/>
  <c r="P24" i="4"/>
  <c r="P11" i="4"/>
  <c r="P12" i="4"/>
  <c r="P13" i="4"/>
  <c r="P14" i="4"/>
  <c r="P15" i="4"/>
  <c r="P16" i="4"/>
  <c r="P10" i="4"/>
  <c r="O24" i="4"/>
  <c r="O25" i="4"/>
  <c r="O26" i="4"/>
  <c r="N26" i="4" s="1"/>
  <c r="O27" i="4"/>
  <c r="N27" i="4" s="1"/>
  <c r="O28" i="4"/>
  <c r="O29" i="4"/>
  <c r="N29" i="4" s="1"/>
  <c r="O30" i="4"/>
  <c r="N11" i="2"/>
  <c r="G10" i="4"/>
  <c r="N25" i="4"/>
  <c r="M24" i="4"/>
  <c r="N24" i="4"/>
  <c r="N28" i="4"/>
  <c r="N30" i="4"/>
  <c r="M30" i="4"/>
  <c r="C51" i="4" l="1"/>
  <c r="G51" i="4" s="1"/>
  <c r="C50" i="4"/>
  <c r="G50" i="4" s="1"/>
  <c r="C49" i="4"/>
  <c r="G49" i="4" s="1"/>
  <c r="C48" i="4"/>
  <c r="G48" i="4" s="1"/>
  <c r="C47" i="4"/>
  <c r="G47" i="4" s="1"/>
  <c r="C46" i="4"/>
  <c r="G46" i="4" s="1"/>
  <c r="C45" i="4"/>
  <c r="G45" i="4" s="1"/>
  <c r="C44" i="4"/>
  <c r="G44" i="4" s="1"/>
  <c r="C43" i="4"/>
  <c r="G43" i="4" s="1"/>
  <c r="G42" i="4"/>
  <c r="C42" i="4"/>
  <c r="C41" i="4"/>
  <c r="G41" i="4" s="1"/>
  <c r="K41" i="4" s="1"/>
  <c r="L41" i="4" s="1"/>
  <c r="C40" i="4"/>
  <c r="G40" i="4" s="1"/>
  <c r="C39" i="4"/>
  <c r="G39" i="4" s="1"/>
  <c r="G38" i="4"/>
  <c r="C38" i="4"/>
  <c r="C37" i="4"/>
  <c r="G37" i="4" s="1"/>
  <c r="G36" i="4"/>
  <c r="C36" i="4"/>
  <c r="C35" i="4"/>
  <c r="G35" i="4" s="1"/>
  <c r="G34" i="4"/>
  <c r="C34" i="4"/>
  <c r="C33" i="4"/>
  <c r="G33" i="4" s="1"/>
  <c r="G32" i="4"/>
  <c r="C32" i="4"/>
  <c r="C31" i="4"/>
  <c r="G31" i="4" s="1"/>
  <c r="C30" i="4"/>
  <c r="G30" i="4" s="1"/>
  <c r="K30" i="4" s="1"/>
  <c r="L30" i="4" s="1"/>
  <c r="C29" i="4"/>
  <c r="G29" i="4" s="1"/>
  <c r="C28" i="4"/>
  <c r="G28" i="4" s="1"/>
  <c r="G27" i="4"/>
  <c r="K27" i="4" s="1"/>
  <c r="L27" i="4" s="1"/>
  <c r="C27" i="4"/>
  <c r="C26" i="4"/>
  <c r="G26" i="4" s="1"/>
  <c r="K26" i="4" s="1"/>
  <c r="L26" i="4" s="1"/>
  <c r="C25" i="4"/>
  <c r="G25" i="4" s="1"/>
  <c r="I25" i="4" s="1"/>
  <c r="J25" i="4" s="1"/>
  <c r="C24" i="4"/>
  <c r="G24" i="4" s="1"/>
  <c r="C23" i="4"/>
  <c r="G23" i="4" s="1"/>
  <c r="C22" i="4"/>
  <c r="G22" i="4" s="1"/>
  <c r="C21" i="4"/>
  <c r="G21" i="4" s="1"/>
  <c r="C20" i="4"/>
  <c r="G20" i="4" s="1"/>
  <c r="C19" i="4"/>
  <c r="G19" i="4" s="1"/>
  <c r="G18" i="4"/>
  <c r="C18" i="4"/>
  <c r="C17" i="4"/>
  <c r="G17" i="4" s="1"/>
  <c r="K10" i="4" s="1"/>
  <c r="C16" i="4"/>
  <c r="G16" i="4" s="1"/>
  <c r="C15" i="4"/>
  <c r="G15" i="4" s="1"/>
  <c r="K15" i="4" s="1"/>
  <c r="L15" i="4" s="1"/>
  <c r="I14" i="4"/>
  <c r="J14" i="4" s="1"/>
  <c r="C14" i="4"/>
  <c r="G14" i="4" s="1"/>
  <c r="G13" i="4"/>
  <c r="C13" i="4"/>
  <c r="C12" i="4"/>
  <c r="G12" i="4" s="1"/>
  <c r="C11" i="4"/>
  <c r="G11" i="4" s="1"/>
  <c r="C10" i="4"/>
  <c r="I16" i="4" l="1"/>
  <c r="J16" i="4" s="1"/>
  <c r="O16" i="4" s="1"/>
  <c r="N16" i="4" s="1"/>
  <c r="K16" i="4"/>
  <c r="L16" i="4" s="1"/>
  <c r="K11" i="4"/>
  <c r="L11" i="4" s="1"/>
  <c r="M10" i="4"/>
  <c r="O14" i="4"/>
  <c r="I26" i="4"/>
  <c r="J26" i="4" s="1"/>
  <c r="K25" i="4"/>
  <c r="L25" i="4" s="1"/>
  <c r="I24" i="4"/>
  <c r="J24" i="4" s="1"/>
  <c r="K24" i="4"/>
  <c r="L24" i="4" s="1"/>
  <c r="I28" i="4"/>
  <c r="J28" i="4" s="1"/>
  <c r="K28" i="4"/>
  <c r="L28" i="4" s="1"/>
  <c r="I12" i="4"/>
  <c r="J12" i="4" s="1"/>
  <c r="O12" i="4" s="1"/>
  <c r="N12" i="4" s="1"/>
  <c r="K12" i="4"/>
  <c r="L12" i="4" s="1"/>
  <c r="M25" i="4"/>
  <c r="K42" i="4"/>
  <c r="L42" i="4" s="1"/>
  <c r="I42" i="4"/>
  <c r="J42" i="4" s="1"/>
  <c r="O42" i="4" s="1"/>
  <c r="K13" i="4"/>
  <c r="L13" i="4" s="1"/>
  <c r="I13" i="4"/>
  <c r="J13" i="4" s="1"/>
  <c r="O13" i="4" s="1"/>
  <c r="N13" i="4" s="1"/>
  <c r="I27" i="4"/>
  <c r="J27" i="4" s="1"/>
  <c r="I29" i="4"/>
  <c r="J29" i="4" s="1"/>
  <c r="K29" i="4"/>
  <c r="L29" i="4" s="1"/>
  <c r="M29" i="4" s="1"/>
  <c r="I30" i="4"/>
  <c r="J30" i="4" s="1"/>
  <c r="I39" i="4"/>
  <c r="J39" i="4" s="1"/>
  <c r="I43" i="4"/>
  <c r="J43" i="4" s="1"/>
  <c r="O43" i="4" s="1"/>
  <c r="K14" i="4"/>
  <c r="L14" i="4" s="1"/>
  <c r="M14" i="4" s="1"/>
  <c r="K38" i="4"/>
  <c r="L38" i="4" s="1"/>
  <c r="I38" i="4"/>
  <c r="J38" i="4" s="1"/>
  <c r="K39" i="4"/>
  <c r="L39" i="4" s="1"/>
  <c r="K43" i="4"/>
  <c r="L43" i="4" s="1"/>
  <c r="M43" i="4" s="1"/>
  <c r="I11" i="4"/>
  <c r="J11" i="4" s="1"/>
  <c r="O11" i="4" s="1"/>
  <c r="N11" i="4" s="1"/>
  <c r="I15" i="4"/>
  <c r="J15" i="4" s="1"/>
  <c r="I40" i="4"/>
  <c r="J40" i="4" s="1"/>
  <c r="O40" i="4" s="1"/>
  <c r="K40" i="4"/>
  <c r="L40" i="4" s="1"/>
  <c r="M40" i="4" s="1"/>
  <c r="I41" i="4"/>
  <c r="J41" i="4" s="1"/>
  <c r="O41" i="4" s="1"/>
  <c r="N41" i="4" s="1"/>
  <c r="I44" i="4"/>
  <c r="J44" i="4" s="1"/>
  <c r="O44" i="4" s="1"/>
  <c r="K44" i="4"/>
  <c r="L44" i="4" s="1"/>
  <c r="M44" i="4" s="1"/>
  <c r="M12" i="4" l="1"/>
  <c r="M16" i="4"/>
  <c r="N40" i="4"/>
  <c r="N43" i="4"/>
  <c r="N42" i="4"/>
  <c r="R14" i="4" s="1"/>
  <c r="N14" i="4"/>
  <c r="N44" i="4"/>
  <c r="O15" i="4"/>
  <c r="N15" i="4" s="1"/>
  <c r="R15" i="4" s="1"/>
  <c r="O38" i="4"/>
  <c r="N38" i="4" s="1"/>
  <c r="O39" i="4"/>
  <c r="N39" i="4" s="1"/>
  <c r="O10" i="4"/>
  <c r="M26" i="4"/>
  <c r="M28" i="4"/>
  <c r="M38" i="4"/>
  <c r="M42" i="4"/>
  <c r="M15" i="4"/>
  <c r="M41" i="4"/>
  <c r="M39" i="4"/>
  <c r="M13" i="4"/>
  <c r="M27" i="4"/>
  <c r="M11" i="4"/>
  <c r="N10" i="4" l="1"/>
  <c r="R10" i="4" s="1"/>
  <c r="R13" i="4"/>
  <c r="R12" i="4"/>
  <c r="R11" i="4"/>
  <c r="C24" i="3" l="1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17" i="3" l="1"/>
  <c r="C18" i="3"/>
  <c r="C19" i="3"/>
  <c r="C20" i="3"/>
  <c r="C21" i="3"/>
  <c r="C22" i="3"/>
  <c r="C23" i="3"/>
  <c r="C11" i="3"/>
  <c r="C12" i="3"/>
  <c r="C13" i="3"/>
  <c r="C14" i="3"/>
  <c r="C15" i="3"/>
  <c r="C16" i="3"/>
  <c r="C10" i="3"/>
  <c r="G51" i="3" l="1"/>
  <c r="G50" i="3"/>
  <c r="G49" i="3"/>
  <c r="G48" i="3"/>
  <c r="G47" i="3"/>
  <c r="G46" i="3"/>
  <c r="G45" i="3"/>
  <c r="G44" i="3"/>
  <c r="G43" i="3"/>
  <c r="G42" i="3"/>
  <c r="G41" i="3"/>
  <c r="G40" i="3"/>
  <c r="G39" i="3"/>
  <c r="N38" i="3"/>
  <c r="G38" i="3"/>
  <c r="I38" i="3" s="1"/>
  <c r="J38" i="3" s="1"/>
  <c r="O38" i="3" s="1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N24" i="3"/>
  <c r="G24" i="3"/>
  <c r="I24" i="3" s="1"/>
  <c r="O24" i="3" s="1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N10" i="3"/>
  <c r="Q10" i="3" s="1"/>
  <c r="G10" i="3"/>
  <c r="O10" i="3" s="1"/>
  <c r="K11" i="3" l="1"/>
  <c r="L11" i="3" s="1"/>
  <c r="K15" i="3"/>
  <c r="L15" i="3" s="1"/>
  <c r="K42" i="3"/>
  <c r="L42" i="3" s="1"/>
  <c r="I39" i="3"/>
  <c r="J39" i="3" s="1"/>
  <c r="O39" i="3" s="1"/>
  <c r="K43" i="3"/>
  <c r="L43" i="3" s="1"/>
  <c r="I40" i="3"/>
  <c r="J40" i="3" s="1"/>
  <c r="O40" i="3" s="1"/>
  <c r="I44" i="3"/>
  <c r="J44" i="3" s="1"/>
  <c r="O44" i="3" s="1"/>
  <c r="K39" i="3"/>
  <c r="L39" i="3" s="1"/>
  <c r="M39" i="3" s="1"/>
  <c r="K44" i="3"/>
  <c r="L44" i="3" s="1"/>
  <c r="K38" i="3"/>
  <c r="L38" i="3" s="1"/>
  <c r="M38" i="3" s="1"/>
  <c r="K40" i="3"/>
  <c r="L40" i="3" s="1"/>
  <c r="I43" i="3"/>
  <c r="J43" i="3" s="1"/>
  <c r="M43" i="3" s="1"/>
  <c r="K41" i="3"/>
  <c r="L41" i="3" s="1"/>
  <c r="I27" i="3"/>
  <c r="J27" i="3" s="1"/>
  <c r="O27" i="3" s="1"/>
  <c r="I28" i="3"/>
  <c r="J28" i="3" s="1"/>
  <c r="O28" i="3" s="1"/>
  <c r="I42" i="3"/>
  <c r="J42" i="3" s="1"/>
  <c r="O42" i="3" s="1"/>
  <c r="I25" i="3"/>
  <c r="J25" i="3" s="1"/>
  <c r="I29" i="3"/>
  <c r="J29" i="3" s="1"/>
  <c r="O29" i="3" s="1"/>
  <c r="I41" i="3"/>
  <c r="J41" i="3" s="1"/>
  <c r="O41" i="3" s="1"/>
  <c r="I26" i="3"/>
  <c r="J26" i="3" s="1"/>
  <c r="O26" i="3" s="1"/>
  <c r="I30" i="3"/>
  <c r="J30" i="3" s="1"/>
  <c r="O30" i="3" s="1"/>
  <c r="I12" i="3"/>
  <c r="J12" i="3" s="1"/>
  <c r="I16" i="3"/>
  <c r="J16" i="3" s="1"/>
  <c r="K13" i="3"/>
  <c r="L13" i="3" s="1"/>
  <c r="I14" i="3"/>
  <c r="J14" i="3" s="1"/>
  <c r="O14" i="3" s="1"/>
  <c r="O12" i="3"/>
  <c r="O16" i="3"/>
  <c r="P16" i="3" s="1"/>
  <c r="I11" i="3"/>
  <c r="J11" i="3" s="1"/>
  <c r="O11" i="3" s="1"/>
  <c r="K12" i="3"/>
  <c r="L12" i="3" s="1"/>
  <c r="I13" i="3"/>
  <c r="J13" i="3" s="1"/>
  <c r="O13" i="3" s="1"/>
  <c r="K14" i="3"/>
  <c r="L14" i="3" s="1"/>
  <c r="M14" i="3" s="1"/>
  <c r="I15" i="3"/>
  <c r="J15" i="3" s="1"/>
  <c r="O15" i="3" s="1"/>
  <c r="K24" i="3"/>
  <c r="L24" i="3" s="1"/>
  <c r="M24" i="3" s="1"/>
  <c r="K25" i="3"/>
  <c r="L25" i="3" s="1"/>
  <c r="K26" i="3"/>
  <c r="L26" i="3" s="1"/>
  <c r="K27" i="3"/>
  <c r="L27" i="3" s="1"/>
  <c r="K28" i="3"/>
  <c r="L28" i="3" s="1"/>
  <c r="M28" i="3" s="1"/>
  <c r="K29" i="3"/>
  <c r="L29" i="3" s="1"/>
  <c r="K30" i="3"/>
  <c r="L30" i="3" s="1"/>
  <c r="N38" i="2"/>
  <c r="N24" i="2"/>
  <c r="N10" i="2"/>
  <c r="N42" i="3" l="1"/>
  <c r="M27" i="3"/>
  <c r="M25" i="3"/>
  <c r="M26" i="3"/>
  <c r="M40" i="3"/>
  <c r="N40" i="3"/>
  <c r="O43" i="3"/>
  <c r="N43" i="3" s="1"/>
  <c r="N39" i="3"/>
  <c r="M41" i="3"/>
  <c r="N41" i="3"/>
  <c r="M42" i="3"/>
  <c r="M29" i="3"/>
  <c r="M12" i="3"/>
  <c r="M11" i="3"/>
  <c r="N26" i="3"/>
  <c r="P12" i="3"/>
  <c r="N25" i="3"/>
  <c r="N13" i="3"/>
  <c r="P13" i="3"/>
  <c r="M15" i="3"/>
  <c r="P14" i="3"/>
  <c r="N14" i="3"/>
  <c r="N28" i="3"/>
  <c r="N15" i="3"/>
  <c r="N11" i="3"/>
  <c r="N12" i="3"/>
  <c r="N29" i="3"/>
  <c r="M13" i="3"/>
  <c r="N27" i="3"/>
  <c r="Q10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P15" i="3" l="1"/>
  <c r="Q12" i="3"/>
  <c r="Q11" i="3"/>
  <c r="Q14" i="3"/>
  <c r="Q13" i="3"/>
  <c r="Q15" i="3"/>
  <c r="I43" i="2"/>
  <c r="J43" i="2" s="1"/>
  <c r="K43" i="2"/>
  <c r="K39" i="2"/>
  <c r="I39" i="2"/>
  <c r="J39" i="2" s="1"/>
  <c r="K42" i="2"/>
  <c r="I42" i="2"/>
  <c r="J42" i="2" s="1"/>
  <c r="K38" i="2"/>
  <c r="I38" i="2"/>
  <c r="J38" i="2" s="1"/>
  <c r="O38" i="2" s="1"/>
  <c r="K41" i="2"/>
  <c r="I41" i="2"/>
  <c r="J41" i="2" s="1"/>
  <c r="K44" i="2"/>
  <c r="J44" i="2"/>
  <c r="K40" i="2"/>
  <c r="I40" i="2"/>
  <c r="J40" i="2" s="1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I30" i="2" l="1"/>
  <c r="J30" i="2" s="1"/>
  <c r="O43" i="2"/>
  <c r="K30" i="2"/>
  <c r="L40" i="2"/>
  <c r="M40" i="2" s="1"/>
  <c r="K29" i="2"/>
  <c r="I29" i="2"/>
  <c r="J29" i="2" s="1"/>
  <c r="K25" i="2"/>
  <c r="I25" i="2"/>
  <c r="J25" i="2" s="1"/>
  <c r="O39" i="2"/>
  <c r="K28" i="2"/>
  <c r="I28" i="2"/>
  <c r="J28" i="2" s="1"/>
  <c r="K24" i="2"/>
  <c r="I24" i="2"/>
  <c r="J24" i="2" s="1"/>
  <c r="O24" i="2" s="1"/>
  <c r="L44" i="2"/>
  <c r="L38" i="2"/>
  <c r="M38" i="2" s="1"/>
  <c r="L39" i="2"/>
  <c r="M39" i="2" s="1"/>
  <c r="I27" i="2"/>
  <c r="J27" i="2" s="1"/>
  <c r="K27" i="2"/>
  <c r="O40" i="2"/>
  <c r="O41" i="2"/>
  <c r="O42" i="2"/>
  <c r="L43" i="2"/>
  <c r="M43" i="2" s="1"/>
  <c r="I26" i="2"/>
  <c r="J26" i="2" s="1"/>
  <c r="K26" i="2"/>
  <c r="L41" i="2"/>
  <c r="M41" i="2" s="1"/>
  <c r="L42" i="2"/>
  <c r="M42" i="2" s="1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10" i="2"/>
  <c r="N40" i="2" l="1"/>
  <c r="N42" i="2"/>
  <c r="N39" i="2"/>
  <c r="N43" i="2"/>
  <c r="N41" i="2"/>
  <c r="L26" i="2"/>
  <c r="M26" i="2" s="1"/>
  <c r="O27" i="2"/>
  <c r="L24" i="2"/>
  <c r="M24" i="2" s="1"/>
  <c r="O25" i="2"/>
  <c r="N25" i="2" s="1"/>
  <c r="O26" i="2"/>
  <c r="O28" i="2"/>
  <c r="L25" i="2"/>
  <c r="M25" i="2" s="1"/>
  <c r="L28" i="2"/>
  <c r="M28" i="2" s="1"/>
  <c r="O29" i="2"/>
  <c r="L30" i="2"/>
  <c r="L27" i="2"/>
  <c r="M27" i="2" s="1"/>
  <c r="L29" i="2"/>
  <c r="M29" i="2" s="1"/>
  <c r="O30" i="2"/>
  <c r="I15" i="2"/>
  <c r="J15" i="2" s="1"/>
  <c r="K15" i="2"/>
  <c r="I11" i="2"/>
  <c r="J11" i="2" s="1"/>
  <c r="O11" i="2" s="1"/>
  <c r="P11" i="2" s="1"/>
  <c r="K11" i="2"/>
  <c r="K14" i="2"/>
  <c r="I14" i="2"/>
  <c r="J14" i="2" s="1"/>
  <c r="K13" i="2"/>
  <c r="I13" i="2"/>
  <c r="J13" i="2" s="1"/>
  <c r="I10" i="2"/>
  <c r="J10" i="2" s="1"/>
  <c r="O10" i="2" s="1"/>
  <c r="P10" i="2" s="1"/>
  <c r="J16" i="2"/>
  <c r="K12" i="2"/>
  <c r="I12" i="2"/>
  <c r="J12" i="2" s="1"/>
  <c r="N28" i="2" l="1"/>
  <c r="N27" i="2"/>
  <c r="N29" i="2"/>
  <c r="N26" i="2"/>
  <c r="P16" i="2"/>
  <c r="O15" i="2"/>
  <c r="P15" i="2" s="1"/>
  <c r="L10" i="2"/>
  <c r="M10" i="2" s="1"/>
  <c r="L14" i="2"/>
  <c r="M14" i="2" s="1"/>
  <c r="L12" i="2"/>
  <c r="M12" i="2" s="1"/>
  <c r="L11" i="2"/>
  <c r="M11" i="2" s="1"/>
  <c r="L13" i="2"/>
  <c r="M13" i="2" s="1"/>
  <c r="O14" i="2"/>
  <c r="P14" i="2" s="1"/>
  <c r="L15" i="2"/>
  <c r="M15" i="2" s="1"/>
  <c r="O13" i="2"/>
  <c r="P13" i="2" s="1"/>
  <c r="O12" i="2"/>
  <c r="P12" i="2" s="1"/>
  <c r="N12" i="2" l="1"/>
  <c r="Q12" i="2" s="1"/>
  <c r="Q11" i="2"/>
  <c r="N13" i="2"/>
  <c r="N15" i="2"/>
  <c r="Q15" i="2" s="1"/>
  <c r="N14" i="2"/>
  <c r="Q14" i="2" s="1"/>
  <c r="Q13" i="2"/>
</calcChain>
</file>

<file path=xl/sharedStrings.xml><?xml version="1.0" encoding="utf-8"?>
<sst xmlns="http://schemas.openxmlformats.org/spreadsheetml/2006/main" count="499" uniqueCount="70">
  <si>
    <t>Assay</t>
  </si>
  <si>
    <t>Sample</t>
  </si>
  <si>
    <t>Technique</t>
  </si>
  <si>
    <t>l</t>
  </si>
  <si>
    <t>MethyLight</t>
  </si>
  <si>
    <t>Expt#</t>
  </si>
  <si>
    <t>COL2A1</t>
  </si>
  <si>
    <t>Exp054</t>
  </si>
  <si>
    <t>Exp046</t>
  </si>
  <si>
    <t>Exp035</t>
  </si>
  <si>
    <t>R</t>
  </si>
  <si>
    <t>normR</t>
  </si>
  <si>
    <t>Average SD</t>
  </si>
  <si>
    <t>R =</t>
  </si>
  <si>
    <r>
      <t>R</t>
    </r>
    <r>
      <rPr>
        <vertAlign val="subscript"/>
        <sz val="11"/>
        <color theme="1"/>
        <rFont val="Calibri"/>
        <family val="2"/>
        <scheme val="minor"/>
      </rPr>
      <t>(100% sample)</t>
    </r>
  </si>
  <si>
    <t>normR =</t>
  </si>
  <si>
    <r>
      <t>p14M copies (</t>
    </r>
    <r>
      <rPr>
        <sz val="11"/>
        <color theme="1"/>
        <rFont val="Symbol"/>
        <family val="1"/>
        <charset val="2"/>
      </rPr>
      <t>l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Symbol"/>
        <family val="1"/>
        <charset val="2"/>
      </rPr>
      <t>)</t>
    </r>
  </si>
  <si>
    <t>Formulae for calculation of normalised % methylation</t>
  </si>
  <si>
    <t>Count (k)</t>
  </si>
  <si>
    <t>#Partitions (n)</t>
  </si>
  <si>
    <t>Reference</t>
  </si>
  <si>
    <r>
      <t>Var (</t>
    </r>
    <r>
      <rPr>
        <b/>
        <i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>)</t>
    </r>
  </si>
  <si>
    <r>
      <t>SD (</t>
    </r>
    <r>
      <rPr>
        <b/>
        <i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>)</t>
    </r>
  </si>
  <si>
    <t>SD(R)</t>
  </si>
  <si>
    <t>SD (normR)</t>
  </si>
  <si>
    <t>ln(R)</t>
  </si>
  <si>
    <t>*Table 2</t>
  </si>
  <si>
    <t>Mean normR</t>
  </si>
  <si>
    <t>Poisson predicted values</t>
  </si>
  <si>
    <t>Prediction</t>
  </si>
  <si>
    <t>Observation</t>
  </si>
  <si>
    <t>normR Mean +/-SD*</t>
  </si>
  <si>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=</t>
    </r>
  </si>
  <si>
    <r>
      <t>COL2A1 copies  (</t>
    </r>
    <r>
      <rPr>
        <sz val="11"/>
        <color theme="1"/>
        <rFont val="Symbol"/>
        <family val="1"/>
        <charset val="2"/>
      </rPr>
      <t>l</t>
    </r>
    <r>
      <rPr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)</t>
    </r>
  </si>
  <si>
    <r>
      <t xml:space="preserve">77 </t>
    </r>
    <r>
      <rPr>
        <sz val="11"/>
        <color theme="1"/>
        <rFont val="Calibri"/>
        <family val="2"/>
      </rPr>
      <t xml:space="preserve">± </t>
    </r>
    <r>
      <rPr>
        <sz val="11"/>
        <color rgb="FF000000"/>
        <rFont val="Calibri"/>
        <family val="2"/>
      </rPr>
      <t>27</t>
    </r>
  </si>
  <si>
    <r>
      <t xml:space="preserve">81 </t>
    </r>
    <r>
      <rPr>
        <sz val="11"/>
        <color theme="1"/>
        <rFont val="Calibri"/>
        <family val="2"/>
      </rPr>
      <t xml:space="preserve">± </t>
    </r>
    <r>
      <rPr>
        <sz val="11"/>
        <color rgb="FF000000"/>
        <rFont val="Calibri"/>
        <family val="2"/>
      </rPr>
      <t>13</t>
    </r>
  </si>
  <si>
    <r>
      <t xml:space="preserve">52 </t>
    </r>
    <r>
      <rPr>
        <sz val="11"/>
        <color theme="1"/>
        <rFont val="Calibri"/>
        <family val="2"/>
      </rPr>
      <t xml:space="preserve">± </t>
    </r>
    <r>
      <rPr>
        <sz val="11"/>
        <color rgb="FF000000"/>
        <rFont val="Calibri"/>
        <family val="2"/>
      </rPr>
      <t>16</t>
    </r>
  </si>
  <si>
    <r>
      <t xml:space="preserve">21 </t>
    </r>
    <r>
      <rPr>
        <sz val="11"/>
        <color theme="1"/>
        <rFont val="Calibri"/>
        <family val="2"/>
      </rPr>
      <t xml:space="preserve">± </t>
    </r>
    <r>
      <rPr>
        <sz val="11"/>
        <color rgb="FF000000"/>
        <rFont val="Calibri"/>
        <family val="2"/>
      </rPr>
      <t>7</t>
    </r>
  </si>
  <si>
    <r>
      <t xml:space="preserve">17 </t>
    </r>
    <r>
      <rPr>
        <sz val="11"/>
        <color theme="1"/>
        <rFont val="Calibri"/>
        <family val="2"/>
      </rPr>
      <t xml:space="preserve">± </t>
    </r>
    <r>
      <rPr>
        <sz val="11"/>
        <color rgb="FF000000"/>
        <rFont val="Calibri"/>
        <family val="2"/>
      </rPr>
      <t>4</t>
    </r>
  </si>
  <si>
    <t>Exp030</t>
  </si>
  <si>
    <t>MSRE</t>
  </si>
  <si>
    <t>Digest</t>
  </si>
  <si>
    <t>Mock</t>
  </si>
  <si>
    <t>Exp038</t>
  </si>
  <si>
    <r>
      <t>p14 digest copies (</t>
    </r>
    <r>
      <rPr>
        <sz val="11"/>
        <color theme="1"/>
        <rFont val="Symbol"/>
        <family val="1"/>
        <charset val="2"/>
      </rPr>
      <t>l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Symbol"/>
        <family val="1"/>
        <charset val="2"/>
      </rPr>
      <t>)</t>
    </r>
  </si>
  <si>
    <r>
      <t>p14 Mock copies  (</t>
    </r>
    <r>
      <rPr>
        <sz val="11"/>
        <color theme="1"/>
        <rFont val="Symbol"/>
        <family val="1"/>
        <charset val="2"/>
      </rPr>
      <t>l</t>
    </r>
    <r>
      <rPr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)</t>
    </r>
  </si>
  <si>
    <t>Exp042</t>
  </si>
  <si>
    <r>
      <t xml:space="preserve">63 </t>
    </r>
    <r>
      <rPr>
        <sz val="11"/>
        <color theme="1"/>
        <rFont val="Calibri"/>
        <family val="2"/>
        <scheme val="minor"/>
      </rPr>
      <t xml:space="preserve">± </t>
    </r>
    <r>
      <rPr>
        <sz val="11"/>
        <color rgb="FF000000"/>
        <rFont val="Calibri"/>
        <family val="2"/>
        <scheme val="minor"/>
      </rPr>
      <t>12</t>
    </r>
  </si>
  <si>
    <r>
      <t xml:space="preserve">93 </t>
    </r>
    <r>
      <rPr>
        <sz val="11"/>
        <color theme="1"/>
        <rFont val="Calibri"/>
        <family val="2"/>
        <scheme val="minor"/>
      </rPr>
      <t xml:space="preserve">± </t>
    </r>
    <r>
      <rPr>
        <sz val="11"/>
        <color rgb="FF000000"/>
        <rFont val="Calibri"/>
        <family val="2"/>
        <scheme val="minor"/>
      </rPr>
      <t>32</t>
    </r>
  </si>
  <si>
    <t>*Table 1</t>
  </si>
  <si>
    <t>B. MSRE dPCR data</t>
  </si>
  <si>
    <t>A. dPCR Methylight data</t>
  </si>
  <si>
    <r>
      <t xml:space="preserve">55 </t>
    </r>
    <r>
      <rPr>
        <sz val="11"/>
        <color theme="1"/>
        <rFont val="Calibri"/>
        <family val="2"/>
        <scheme val="minor"/>
      </rPr>
      <t xml:space="preserve">± </t>
    </r>
    <r>
      <rPr>
        <sz val="11"/>
        <color rgb="FF000000"/>
        <rFont val="Calibri"/>
        <family val="2"/>
        <scheme val="minor"/>
      </rPr>
      <t>11</t>
    </r>
  </si>
  <si>
    <r>
      <t xml:space="preserve">24 </t>
    </r>
    <r>
      <rPr>
        <sz val="11"/>
        <color theme="1"/>
        <rFont val="Calibri"/>
        <family val="2"/>
        <scheme val="minor"/>
      </rPr>
      <t xml:space="preserve">± </t>
    </r>
    <r>
      <rPr>
        <sz val="11"/>
        <color rgb="FF000000"/>
        <rFont val="Calibri"/>
        <family val="2"/>
        <scheme val="minor"/>
      </rPr>
      <t>7</t>
    </r>
  </si>
  <si>
    <r>
      <t xml:space="preserve">12 </t>
    </r>
    <r>
      <rPr>
        <sz val="11"/>
        <color theme="1"/>
        <rFont val="Calibri"/>
        <family val="2"/>
        <scheme val="minor"/>
      </rPr>
      <t xml:space="preserve">± </t>
    </r>
    <r>
      <rPr>
        <sz val="11"/>
        <color rgb="FF000000"/>
        <rFont val="Calibri"/>
        <family val="2"/>
        <scheme val="minor"/>
      </rPr>
      <t>5</t>
    </r>
  </si>
  <si>
    <t>MDRE</t>
  </si>
  <si>
    <t>C. MDRE dPCR data</t>
  </si>
  <si>
    <r>
      <t>86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± </t>
    </r>
    <r>
      <rPr>
        <sz val="11"/>
        <color rgb="FF000000"/>
        <rFont val="Calibri"/>
        <family val="2"/>
        <scheme val="minor"/>
      </rPr>
      <t>6</t>
    </r>
  </si>
  <si>
    <r>
      <t>74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± </t>
    </r>
    <r>
      <rPr>
        <sz val="11"/>
        <color rgb="FF000000"/>
        <rFont val="Calibri"/>
        <family val="2"/>
        <scheme val="minor"/>
      </rPr>
      <t>13</t>
    </r>
  </si>
  <si>
    <r>
      <t>31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± </t>
    </r>
    <r>
      <rPr>
        <sz val="11"/>
        <color rgb="FF000000"/>
        <rFont val="Calibri"/>
        <family val="2"/>
        <scheme val="minor"/>
      </rPr>
      <t>17</t>
    </r>
  </si>
  <si>
    <r>
      <t>11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± </t>
    </r>
    <r>
      <rPr>
        <sz val="11"/>
        <color rgb="FF000000"/>
        <rFont val="Calibri"/>
        <family val="2"/>
        <scheme val="minor"/>
      </rPr>
      <t>28</t>
    </r>
  </si>
  <si>
    <r>
      <t>94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± 6</t>
    </r>
  </si>
  <si>
    <r>
      <t>59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± </t>
    </r>
    <r>
      <rPr>
        <sz val="11"/>
        <color rgb="FF000000"/>
        <rFont val="Calibri"/>
        <family val="2"/>
        <scheme val="minor"/>
      </rPr>
      <t>16</t>
    </r>
  </si>
  <si>
    <t>normR' =</t>
  </si>
  <si>
    <t>1 - normR</t>
  </si>
  <si>
    <t>normR'</t>
  </si>
  <si>
    <r>
      <t>R</t>
    </r>
    <r>
      <rPr>
        <vertAlign val="subscript"/>
        <sz val="11"/>
        <color theme="1"/>
        <rFont val="Calibri"/>
        <family val="2"/>
        <scheme val="minor"/>
      </rPr>
      <t>(0% sample)</t>
    </r>
  </si>
  <si>
    <t>p14_M</t>
  </si>
  <si>
    <t>Additional file 4: Predicted statistical error associated with dPCR measurements</t>
  </si>
  <si>
    <r>
      <t>Calculations of Var(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) and SD (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) based on Whale et al 2012 Nucl. Acids Res. [55]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</si>
</sst>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wrapText="1"/>
    </xf>
    <xf numFmtId="9" fontId="1" fillId="0" borderId="2" xfId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2" xfId="0" quotePrefix="1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Border="1"/>
    <xf numFmtId="0" fontId="2" fillId="0" borderId="0" xfId="0" applyFont="1"/>
    <xf numFmtId="9" fontId="2" fillId="0" borderId="0" xfId="1" applyFont="1"/>
    <xf numFmtId="9" fontId="2" fillId="0" borderId="0" xfId="1" quotePrefix="1" applyFont="1"/>
    <xf numFmtId="0" fontId="2" fillId="0" borderId="1" xfId="0" applyFont="1" applyBorder="1"/>
    <xf numFmtId="0" fontId="2" fillId="0" borderId="0" xfId="0" quotePrefix="1" applyFont="1"/>
    <xf numFmtId="9" fontId="2" fillId="0" borderId="2" xfId="1" applyFont="1" applyBorder="1"/>
    <xf numFmtId="0" fontId="2" fillId="0" borderId="2" xfId="0" applyFont="1" applyFill="1" applyBorder="1" applyAlignment="1">
      <alignment horizontal="center"/>
    </xf>
    <xf numFmtId="1" fontId="2" fillId="0" borderId="2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9" fontId="2" fillId="0" borderId="2" xfId="1" applyFont="1" applyFill="1" applyBorder="1"/>
    <xf numFmtId="9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2" xfId="0" applyFont="1" applyBorder="1" applyAlignment="1">
      <alignment horizontal="center"/>
    </xf>
    <xf numFmtId="9" fontId="10" fillId="0" borderId="0" xfId="1" applyFont="1"/>
    <xf numFmtId="0" fontId="10" fillId="0" borderId="0" xfId="0" applyFont="1"/>
    <xf numFmtId="0" fontId="11" fillId="0" borderId="0" xfId="0" applyFont="1"/>
    <xf numFmtId="9" fontId="12" fillId="0" borderId="0" xfId="1" applyFont="1"/>
    <xf numFmtId="9" fontId="13" fillId="0" borderId="0" xfId="1" applyFont="1"/>
    <xf numFmtId="0" fontId="0" fillId="0" borderId="2" xfId="0" applyFont="1" applyBorder="1"/>
    <xf numFmtId="0" fontId="0" fillId="0" borderId="0" xfId="0" applyFont="1"/>
    <xf numFmtId="0" fontId="0" fillId="0" borderId="1" xfId="0" applyFont="1" applyBorder="1"/>
    <xf numFmtId="1" fontId="0" fillId="0" borderId="2" xfId="0" applyNumberFormat="1" applyFont="1" applyBorder="1" applyAlignment="1">
      <alignment horizontal="center"/>
    </xf>
    <xf numFmtId="9" fontId="2" fillId="0" borderId="3" xfId="0" applyNumberFormat="1" applyFont="1" applyBorder="1"/>
    <xf numFmtId="0" fontId="2" fillId="0" borderId="3" xfId="0" applyFont="1" applyBorder="1"/>
    <xf numFmtId="0" fontId="1" fillId="0" borderId="4" xfId="0" applyFont="1" applyBorder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quotePrefix="1" applyFont="1"/>
    <xf numFmtId="0" fontId="0" fillId="0" borderId="0" xfId="0" applyFont="1" applyBorder="1"/>
    <xf numFmtId="9" fontId="0" fillId="0" borderId="0" xfId="1" applyFont="1"/>
    <xf numFmtId="0" fontId="1" fillId="0" borderId="2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>
      <selection activeCell="I23" sqref="I23"/>
    </sheetView>
  </sheetViews>
  <sheetFormatPr defaultRowHeight="15" x14ac:dyDescent="0.25"/>
  <cols>
    <col min="1" max="1" width="9.140625" style="10"/>
    <col min="2" max="2" width="9.140625" style="9"/>
    <col min="3" max="3" width="11.140625" style="9" customWidth="1"/>
    <col min="4" max="5" width="10.7109375" style="9" customWidth="1"/>
    <col min="6" max="7" width="9.140625" style="9"/>
    <col min="8" max="8" width="10.85546875" style="9" customWidth="1"/>
    <col min="9" max="16" width="9.140625" style="9"/>
    <col min="17" max="17" width="10.28515625" style="9" customWidth="1"/>
    <col min="18" max="18" width="12" style="9" bestFit="1" customWidth="1"/>
    <col min="19" max="16384" width="9.140625" style="9"/>
  </cols>
  <sheetData>
    <row r="1" spans="1:18" s="26" customFormat="1" ht="18.75" x14ac:dyDescent="0.3">
      <c r="A1" s="27" t="s">
        <v>68</v>
      </c>
    </row>
    <row r="2" spans="1:18" s="25" customFormat="1" ht="15.75" x14ac:dyDescent="0.25">
      <c r="A2" s="24"/>
    </row>
    <row r="3" spans="1:18" ht="18.75" x14ac:dyDescent="0.3">
      <c r="A3" s="28" t="s">
        <v>51</v>
      </c>
    </row>
    <row r="4" spans="1:18" x14ac:dyDescent="0.25">
      <c r="A4" s="41" t="s">
        <v>17</v>
      </c>
    </row>
    <row r="5" spans="1:18" ht="18" x14ac:dyDescent="0.35">
      <c r="A5" s="11" t="s">
        <v>13</v>
      </c>
      <c r="B5" s="12" t="s">
        <v>16</v>
      </c>
      <c r="C5" s="12"/>
      <c r="E5" s="13" t="s">
        <v>15</v>
      </c>
      <c r="F5" s="12" t="s">
        <v>10</v>
      </c>
      <c r="H5" s="13" t="s">
        <v>32</v>
      </c>
      <c r="I5" s="9" t="s">
        <v>25</v>
      </c>
    </row>
    <row r="6" spans="1:18" ht="18" x14ac:dyDescent="0.35">
      <c r="B6" s="9" t="s">
        <v>33</v>
      </c>
      <c r="F6" s="9" t="s">
        <v>14</v>
      </c>
    </row>
    <row r="7" spans="1:18" x14ac:dyDescent="0.25">
      <c r="A7" s="30" t="s">
        <v>69</v>
      </c>
      <c r="F7" s="10"/>
      <c r="R7" s="9" t="s">
        <v>26</v>
      </c>
    </row>
    <row r="8" spans="1:18" x14ac:dyDescent="0.25">
      <c r="A8" s="9"/>
      <c r="F8" s="10"/>
      <c r="K8" s="42" t="s">
        <v>28</v>
      </c>
      <c r="L8" s="42"/>
      <c r="M8" s="42"/>
      <c r="N8" s="42"/>
      <c r="Q8" s="8" t="s">
        <v>29</v>
      </c>
      <c r="R8" s="8" t="s">
        <v>30</v>
      </c>
    </row>
    <row r="9" spans="1:18" s="1" customFormat="1" ht="45" x14ac:dyDescent="0.25">
      <c r="A9" s="2" t="s">
        <v>1</v>
      </c>
      <c r="B9" s="3" t="s">
        <v>18</v>
      </c>
      <c r="C9" s="3" t="s">
        <v>19</v>
      </c>
      <c r="D9" s="3" t="s">
        <v>2</v>
      </c>
      <c r="E9" s="3" t="s">
        <v>5</v>
      </c>
      <c r="F9" s="3" t="s">
        <v>0</v>
      </c>
      <c r="G9" s="4" t="s">
        <v>3</v>
      </c>
      <c r="H9" s="3" t="s">
        <v>20</v>
      </c>
      <c r="I9" s="5" t="s">
        <v>10</v>
      </c>
      <c r="J9" s="3" t="s">
        <v>10</v>
      </c>
      <c r="K9" s="3" t="s">
        <v>21</v>
      </c>
      <c r="L9" s="3" t="s">
        <v>22</v>
      </c>
      <c r="M9" s="6" t="s">
        <v>23</v>
      </c>
      <c r="N9" s="7" t="s">
        <v>24</v>
      </c>
      <c r="O9" s="7" t="s">
        <v>11</v>
      </c>
      <c r="P9" s="7" t="s">
        <v>27</v>
      </c>
      <c r="Q9" s="3" t="s">
        <v>12</v>
      </c>
      <c r="R9" s="3" t="s">
        <v>31</v>
      </c>
    </row>
    <row r="10" spans="1:18" x14ac:dyDescent="0.25">
      <c r="A10" s="14">
        <v>1</v>
      </c>
      <c r="B10" s="15">
        <v>63</v>
      </c>
      <c r="C10" s="16">
        <v>770</v>
      </c>
      <c r="D10" s="17" t="s">
        <v>4</v>
      </c>
      <c r="E10" s="17">
        <v>3</v>
      </c>
      <c r="F10" s="29" t="s">
        <v>67</v>
      </c>
      <c r="G10" s="18">
        <f t="shared" ref="G10:G51" si="0">-LN(1-(B10/C10))</f>
        <v>8.5359848951156753E-2</v>
      </c>
      <c r="H10" s="17" t="s">
        <v>7</v>
      </c>
      <c r="I10" s="17">
        <f>LN(G10/(G17))</f>
        <v>-0.45576722330845959</v>
      </c>
      <c r="J10" s="17">
        <f>EXP(I10)</f>
        <v>0.63396139135953145</v>
      </c>
      <c r="K10" s="17">
        <f>(1-EXP(-$G10))/($C10*$G10^2*EXP(-$G10))+(1-EXP(-$G17))/($C17*$G17^2*EXP(-$G17))</f>
        <v>2.6207518970133542E-2</v>
      </c>
      <c r="L10" s="17">
        <f t="shared" ref="L10:L15" si="1">SQRT(K10)</f>
        <v>0.16188736507255141</v>
      </c>
      <c r="M10" s="17">
        <f t="shared" ref="M10:M15" si="2">L10*J10</f>
        <v>0.10263033920492311</v>
      </c>
      <c r="N10" s="19">
        <f>0</f>
        <v>0</v>
      </c>
      <c r="O10" s="19">
        <f t="shared" ref="O10:O15" si="3">J10/J$10</f>
        <v>1</v>
      </c>
      <c r="P10" s="19">
        <f t="shared" ref="P10:P16" si="4">AVERAGE(O10,O24,O38)</f>
        <v>1</v>
      </c>
      <c r="Q10" s="20">
        <f t="shared" ref="Q10:Q15" si="5">AVERAGE(N10,N24,N38)</f>
        <v>0</v>
      </c>
      <c r="R10" s="21">
        <v>100</v>
      </c>
    </row>
    <row r="11" spans="1:18" x14ac:dyDescent="0.25">
      <c r="A11" s="14">
        <v>0.9</v>
      </c>
      <c r="B11" s="15">
        <v>38</v>
      </c>
      <c r="C11" s="16">
        <v>770</v>
      </c>
      <c r="D11" s="17" t="s">
        <v>4</v>
      </c>
      <c r="E11" s="17">
        <v>3</v>
      </c>
      <c r="F11" s="29" t="s">
        <v>67</v>
      </c>
      <c r="G11" s="18">
        <f t="shared" si="0"/>
        <v>5.061000088641799E-2</v>
      </c>
      <c r="H11" s="17" t="s">
        <v>7</v>
      </c>
      <c r="I11" s="17">
        <f t="shared" ref="I11:I15" si="6">LN(G11/(G18))</f>
        <v>-0.812542305004474</v>
      </c>
      <c r="J11" s="17">
        <f t="shared" ref="J11:J16" si="7">EXP(I11)</f>
        <v>0.44372853774622623</v>
      </c>
      <c r="K11" s="17">
        <f>(1-EXP(-G11))/(C11*G11^2*EXP(-G11))+(1-EXP(-G18))/(C18*G18^2*EXP(-G18))</f>
        <v>3.8382666499780518E-2</v>
      </c>
      <c r="L11" s="17">
        <f t="shared" si="1"/>
        <v>0.19591494710659654</v>
      </c>
      <c r="M11" s="17">
        <f t="shared" si="2"/>
        <v>8.6933053002239344E-2</v>
      </c>
      <c r="N11" s="19">
        <f>O11*(L11^2+L$10^2)^0.5</f>
        <v>0.17788438086846023</v>
      </c>
      <c r="O11" s="19">
        <f t="shared" si="3"/>
        <v>0.69992990707943503</v>
      </c>
      <c r="P11" s="19">
        <f t="shared" si="4"/>
        <v>0.76691046154727649</v>
      </c>
      <c r="Q11" s="20">
        <f t="shared" si="5"/>
        <v>0.20247627453746719</v>
      </c>
      <c r="R11" s="21" t="s">
        <v>34</v>
      </c>
    </row>
    <row r="12" spans="1:18" x14ac:dyDescent="0.25">
      <c r="A12" s="14">
        <v>0.75</v>
      </c>
      <c r="B12" s="15">
        <v>34</v>
      </c>
      <c r="C12" s="16">
        <v>770</v>
      </c>
      <c r="D12" s="17" t="s">
        <v>4</v>
      </c>
      <c r="E12" s="17">
        <v>3</v>
      </c>
      <c r="F12" s="29" t="s">
        <v>67</v>
      </c>
      <c r="G12" s="18">
        <f t="shared" si="0"/>
        <v>4.5160396118853308E-2</v>
      </c>
      <c r="H12" s="17" t="s">
        <v>7</v>
      </c>
      <c r="I12" s="17">
        <f t="shared" si="6"/>
        <v>-0.58577738001978352</v>
      </c>
      <c r="J12" s="17">
        <f t="shared" si="7"/>
        <v>0.55667294713770754</v>
      </c>
      <c r="K12" s="17">
        <f>(1-EXP(-G12))/(C12*G12^2*EXP(-G12))+(1-EXP(-G19))/(C19*G19^2*EXP(-G19))</f>
        <v>4.6092573167226397E-2</v>
      </c>
      <c r="L12" s="17">
        <f t="shared" si="1"/>
        <v>0.21469180973485319</v>
      </c>
      <c r="M12" s="17">
        <f t="shared" si="2"/>
        <v>0.1195131224514287</v>
      </c>
      <c r="N12" s="19">
        <f>O12*(L12^2+L$10^2)^0.5</f>
        <v>0.23610584129440557</v>
      </c>
      <c r="O12" s="19">
        <f t="shared" si="3"/>
        <v>0.87808651240404612</v>
      </c>
      <c r="P12" s="19">
        <f t="shared" si="4"/>
        <v>0.81112119165611229</v>
      </c>
      <c r="Q12" s="20">
        <f t="shared" si="5"/>
        <v>0.22045752039413882</v>
      </c>
      <c r="R12" s="21" t="s">
        <v>35</v>
      </c>
    </row>
    <row r="13" spans="1:18" x14ac:dyDescent="0.25">
      <c r="A13" s="14">
        <v>0.5</v>
      </c>
      <c r="B13" s="15">
        <v>14</v>
      </c>
      <c r="C13" s="16">
        <v>770</v>
      </c>
      <c r="D13" s="17" t="s">
        <v>4</v>
      </c>
      <c r="E13" s="17">
        <v>3</v>
      </c>
      <c r="F13" s="29" t="s">
        <v>67</v>
      </c>
      <c r="G13" s="18">
        <f t="shared" si="0"/>
        <v>1.8349138668196541E-2</v>
      </c>
      <c r="H13" s="17" t="s">
        <v>7</v>
      </c>
      <c r="I13" s="17">
        <f t="shared" si="6"/>
        <v>-1.5205961175939735</v>
      </c>
      <c r="J13" s="17">
        <f t="shared" si="7"/>
        <v>0.21858154780098174</v>
      </c>
      <c r="K13" s="17">
        <f>(1-EXP(-G13))/(C13*G13^2*EXP(-G13))+(1-EXP(-G20))/(C20*G20^2*EXP(-G20))</f>
        <v>8.7569081823145822E-2</v>
      </c>
      <c r="L13" s="17">
        <f t="shared" si="1"/>
        <v>0.29592073570999688</v>
      </c>
      <c r="M13" s="17">
        <f t="shared" si="2"/>
        <v>6.4682812437896364E-2</v>
      </c>
      <c r="N13" s="19">
        <f>O13*(L13^2+L$10^2)^0.5</f>
        <v>0.1162993170291669</v>
      </c>
      <c r="O13" s="19">
        <f t="shared" si="3"/>
        <v>0.34478684471972842</v>
      </c>
      <c r="P13" s="19">
        <f t="shared" si="4"/>
        <v>0.52413617541722934</v>
      </c>
      <c r="Q13" s="20">
        <f t="shared" si="5"/>
        <v>0.16201535207475878</v>
      </c>
      <c r="R13" s="21" t="s">
        <v>36</v>
      </c>
    </row>
    <row r="14" spans="1:18" x14ac:dyDescent="0.25">
      <c r="A14" s="14">
        <v>0.25</v>
      </c>
      <c r="B14" s="15">
        <v>6</v>
      </c>
      <c r="C14" s="16">
        <v>770</v>
      </c>
      <c r="D14" s="17" t="s">
        <v>4</v>
      </c>
      <c r="E14" s="17">
        <v>3</v>
      </c>
      <c r="F14" s="29" t="s">
        <v>67</v>
      </c>
      <c r="G14" s="18">
        <f t="shared" si="0"/>
        <v>7.8227256812090449E-3</v>
      </c>
      <c r="H14" s="17" t="s">
        <v>7</v>
      </c>
      <c r="I14" s="17">
        <f t="shared" si="6"/>
        <v>-2.454195875787105</v>
      </c>
      <c r="J14" s="17">
        <f t="shared" si="7"/>
        <v>8.5932267883307253E-2</v>
      </c>
      <c r="K14" s="17">
        <f>(1-EXP(-G14))/(C14*G14^2*EXP(-G14))+(1-EXP(-G21))/(C21*G21^2*EXP(-G21))</f>
        <v>0.18160319994533441</v>
      </c>
      <c r="L14" s="17">
        <f t="shared" si="1"/>
        <v>0.42614926955860716</v>
      </c>
      <c r="M14" s="17">
        <f t="shared" si="2"/>
        <v>3.6619973189985944E-2</v>
      </c>
      <c r="N14" s="19">
        <f>O14*(L14^2+L$10^2)^0.5</f>
        <v>6.1791314783467222E-2</v>
      </c>
      <c r="O14" s="19">
        <f t="shared" si="3"/>
        <v>0.13554810916643573</v>
      </c>
      <c r="P14" s="19">
        <f t="shared" si="4"/>
        <v>0.2132862351764607</v>
      </c>
      <c r="Q14" s="20">
        <f t="shared" si="5"/>
        <v>8.1625568376341009E-2</v>
      </c>
      <c r="R14" s="21" t="s">
        <v>37</v>
      </c>
    </row>
    <row r="15" spans="1:18" x14ac:dyDescent="0.25">
      <c r="A15" s="14">
        <v>0.1</v>
      </c>
      <c r="B15" s="15">
        <v>5</v>
      </c>
      <c r="C15" s="16">
        <v>770</v>
      </c>
      <c r="D15" s="17" t="s">
        <v>4</v>
      </c>
      <c r="E15" s="17">
        <v>3</v>
      </c>
      <c r="F15" s="29" t="s">
        <v>67</v>
      </c>
      <c r="G15" s="18">
        <f t="shared" si="0"/>
        <v>6.5146810211936419E-3</v>
      </c>
      <c r="H15" s="17" t="s">
        <v>7</v>
      </c>
      <c r="I15" s="17">
        <f t="shared" si="6"/>
        <v>-2.0500909540388124</v>
      </c>
      <c r="J15" s="17">
        <f t="shared" si="7"/>
        <v>0.12872319516085923</v>
      </c>
      <c r="K15" s="17">
        <f>(1-EXP(-G15))/(C15*G15^2*EXP(-G15))+(1-EXP(-G22))/(C22*G22^2*EXP(-G22))</f>
        <v>0.22632211434970903</v>
      </c>
      <c r="L15" s="17">
        <f t="shared" si="1"/>
        <v>0.47573323864294897</v>
      </c>
      <c r="M15" s="17">
        <f t="shared" si="2"/>
        <v>6.1237902522343936E-2</v>
      </c>
      <c r="N15" s="19">
        <f>O15*(L15^2+L$10^2)^0.5</f>
        <v>0.10203523650062872</v>
      </c>
      <c r="O15" s="19">
        <f t="shared" si="3"/>
        <v>0.20304579571448678</v>
      </c>
      <c r="P15" s="19">
        <f t="shared" si="4"/>
        <v>0.1666926906866795</v>
      </c>
      <c r="Q15" s="20">
        <f t="shared" si="5"/>
        <v>8.0541599242444903E-2</v>
      </c>
      <c r="R15" s="21" t="s">
        <v>38</v>
      </c>
    </row>
    <row r="16" spans="1:18" x14ac:dyDescent="0.25">
      <c r="A16" s="14">
        <v>0</v>
      </c>
      <c r="B16" s="15">
        <v>0</v>
      </c>
      <c r="C16" s="16">
        <v>770</v>
      </c>
      <c r="D16" s="17" t="s">
        <v>4</v>
      </c>
      <c r="E16" s="17">
        <v>3</v>
      </c>
      <c r="F16" s="29" t="s">
        <v>67</v>
      </c>
      <c r="G16" s="18">
        <f t="shared" si="0"/>
        <v>0</v>
      </c>
      <c r="H16" s="17" t="s">
        <v>7</v>
      </c>
      <c r="I16" s="17" t="e">
        <f>LN(G16/(G23))</f>
        <v>#NUM!</v>
      </c>
      <c r="J16" s="17" t="e">
        <f t="shared" si="7"/>
        <v>#NUM!</v>
      </c>
      <c r="K16" s="17"/>
      <c r="L16" s="17"/>
      <c r="M16" s="17"/>
      <c r="N16" s="22"/>
      <c r="O16" s="22" t="e">
        <f>J16/J$10</f>
        <v>#NUM!</v>
      </c>
      <c r="P16" s="19" t="e">
        <f t="shared" si="4"/>
        <v>#NUM!</v>
      </c>
      <c r="Q16" s="17"/>
      <c r="R16" s="21">
        <v>0</v>
      </c>
    </row>
    <row r="17" spans="1:17" x14ac:dyDescent="0.25">
      <c r="A17" s="14">
        <v>1</v>
      </c>
      <c r="B17" s="23">
        <v>97</v>
      </c>
      <c r="C17" s="16">
        <v>770</v>
      </c>
      <c r="D17" s="17" t="s">
        <v>4</v>
      </c>
      <c r="E17" s="17">
        <v>3</v>
      </c>
      <c r="F17" s="17" t="s">
        <v>6</v>
      </c>
      <c r="G17" s="18">
        <f t="shared" si="0"/>
        <v>0.1346451852030017</v>
      </c>
      <c r="H17" s="17" t="s">
        <v>7</v>
      </c>
    </row>
    <row r="18" spans="1:17" x14ac:dyDescent="0.25">
      <c r="A18" s="14">
        <v>0.9</v>
      </c>
      <c r="B18" s="23">
        <v>83</v>
      </c>
      <c r="C18" s="16">
        <v>770</v>
      </c>
      <c r="D18" s="17" t="s">
        <v>4</v>
      </c>
      <c r="E18" s="17">
        <v>3</v>
      </c>
      <c r="F18" s="17" t="s">
        <v>6</v>
      </c>
      <c r="G18" s="18">
        <f t="shared" si="0"/>
        <v>0.11405622262538018</v>
      </c>
      <c r="H18" s="17" t="s">
        <v>7</v>
      </c>
    </row>
    <row r="19" spans="1:17" x14ac:dyDescent="0.25">
      <c r="A19" s="14">
        <v>0.75</v>
      </c>
      <c r="B19" s="23">
        <v>60</v>
      </c>
      <c r="C19" s="16">
        <v>770</v>
      </c>
      <c r="D19" s="17" t="s">
        <v>4</v>
      </c>
      <c r="E19" s="17">
        <v>3</v>
      </c>
      <c r="F19" s="17" t="s">
        <v>6</v>
      </c>
      <c r="G19" s="18">
        <f t="shared" si="0"/>
        <v>8.1125544812368458E-2</v>
      </c>
      <c r="H19" s="17" t="s">
        <v>7</v>
      </c>
    </row>
    <row r="20" spans="1:17" x14ac:dyDescent="0.25">
      <c r="A20" s="14">
        <v>0.5</v>
      </c>
      <c r="B20" s="23">
        <v>62</v>
      </c>
      <c r="C20" s="16">
        <v>770</v>
      </c>
      <c r="D20" s="17" t="s">
        <v>4</v>
      </c>
      <c r="E20" s="17">
        <v>3</v>
      </c>
      <c r="F20" s="17" t="s">
        <v>6</v>
      </c>
      <c r="G20" s="18">
        <f t="shared" si="0"/>
        <v>8.3946421154009798E-2</v>
      </c>
      <c r="H20" s="17" t="s">
        <v>7</v>
      </c>
    </row>
    <row r="21" spans="1:17" x14ac:dyDescent="0.25">
      <c r="A21" s="14">
        <v>0.25</v>
      </c>
      <c r="B21" s="23">
        <v>67</v>
      </c>
      <c r="C21" s="16">
        <v>770</v>
      </c>
      <c r="D21" s="17" t="s">
        <v>4</v>
      </c>
      <c r="E21" s="17">
        <v>3</v>
      </c>
      <c r="F21" s="17" t="s">
        <v>6</v>
      </c>
      <c r="G21" s="18">
        <f t="shared" si="0"/>
        <v>9.1033623037064595E-2</v>
      </c>
      <c r="H21" s="17" t="s">
        <v>7</v>
      </c>
    </row>
    <row r="22" spans="1:17" x14ac:dyDescent="0.25">
      <c r="A22" s="14">
        <v>0.1</v>
      </c>
      <c r="B22" s="23">
        <v>38</v>
      </c>
      <c r="C22" s="16">
        <v>770</v>
      </c>
      <c r="D22" s="17" t="s">
        <v>4</v>
      </c>
      <c r="E22" s="17">
        <v>3</v>
      </c>
      <c r="F22" s="17" t="s">
        <v>6</v>
      </c>
      <c r="G22" s="18">
        <f t="shared" si="0"/>
        <v>5.061000088641799E-2</v>
      </c>
      <c r="H22" s="17" t="s">
        <v>7</v>
      </c>
    </row>
    <row r="23" spans="1:17" x14ac:dyDescent="0.25">
      <c r="A23" s="14">
        <v>0</v>
      </c>
      <c r="B23" s="23">
        <v>50</v>
      </c>
      <c r="C23" s="16">
        <v>770</v>
      </c>
      <c r="D23" s="17" t="s">
        <v>4</v>
      </c>
      <c r="E23" s="17">
        <v>3</v>
      </c>
      <c r="F23" s="17" t="s">
        <v>6</v>
      </c>
      <c r="G23" s="18">
        <f t="shared" si="0"/>
        <v>6.7139302837628562E-2</v>
      </c>
      <c r="H23" s="17" t="s">
        <v>7</v>
      </c>
    </row>
    <row r="24" spans="1:17" x14ac:dyDescent="0.25">
      <c r="A24" s="14">
        <v>1</v>
      </c>
      <c r="B24" s="23">
        <v>41</v>
      </c>
      <c r="C24" s="16">
        <v>770</v>
      </c>
      <c r="D24" s="17" t="s">
        <v>4</v>
      </c>
      <c r="E24" s="17">
        <v>2</v>
      </c>
      <c r="F24" s="29" t="s">
        <v>67</v>
      </c>
      <c r="G24" s="18">
        <f t="shared" si="0"/>
        <v>5.4716782839071346E-2</v>
      </c>
      <c r="H24" s="17" t="s">
        <v>8</v>
      </c>
      <c r="I24" s="17">
        <f>LN(G24/(G31))</f>
        <v>-0.28431323279397791</v>
      </c>
      <c r="J24" s="17">
        <f>EXP(I24)</f>
        <v>0.75253089043177412</v>
      </c>
      <c r="K24" s="17">
        <f t="shared" ref="K24:K30" si="8">(1-EXP(-G24))/(C24*G24^2*EXP(-G24))+(1-EXP(-G31))/(C31*G31^2*EXP(-G31))</f>
        <v>4.2923008316069641E-2</v>
      </c>
      <c r="L24" s="17">
        <f t="shared" ref="L24:L30" si="9">SQRT(K24)</f>
        <v>0.20717868692524732</v>
      </c>
      <c r="M24" s="17">
        <f t="shared" ref="M24:M29" si="10">L24*J24</f>
        <v>0.15590836175034212</v>
      </c>
      <c r="N24" s="19">
        <f>0</f>
        <v>0</v>
      </c>
      <c r="O24" s="14">
        <f t="shared" ref="O24:O30" si="11">J24/J$24</f>
        <v>1</v>
      </c>
      <c r="P24"/>
      <c r="Q24"/>
    </row>
    <row r="25" spans="1:17" x14ac:dyDescent="0.25">
      <c r="A25" s="14">
        <v>0.9</v>
      </c>
      <c r="B25" s="23">
        <v>28</v>
      </c>
      <c r="C25" s="16">
        <v>770</v>
      </c>
      <c r="D25" s="17" t="s">
        <v>4</v>
      </c>
      <c r="E25" s="17">
        <v>2</v>
      </c>
      <c r="F25" s="29" t="s">
        <v>67</v>
      </c>
      <c r="G25" s="18">
        <f t="shared" si="0"/>
        <v>3.7041271680349097E-2</v>
      </c>
      <c r="H25" s="17" t="s">
        <v>8</v>
      </c>
      <c r="I25" s="17">
        <f t="shared" ref="I25:I29" si="12">LN(G25/(G32))</f>
        <v>-0.91471212839018012</v>
      </c>
      <c r="J25" s="17">
        <f t="shared" ref="J25:J30" si="13">EXP(I25)</f>
        <v>0.40063194005374292</v>
      </c>
      <c r="K25" s="17">
        <f t="shared" si="8"/>
        <v>5.0434730618007448E-2</v>
      </c>
      <c r="L25" s="17">
        <f t="shared" si="9"/>
        <v>0.22457678111952592</v>
      </c>
      <c r="M25" s="17">
        <f t="shared" si="10"/>
        <v>8.9972631510940454E-2</v>
      </c>
      <c r="N25" s="19">
        <f>O25*(L25^2+L$24^2)^0.5</f>
        <v>0.16266585515055615</v>
      </c>
      <c r="O25" s="14">
        <f t="shared" si="11"/>
        <v>0.5323793948496589</v>
      </c>
      <c r="P25"/>
      <c r="Q25"/>
    </row>
    <row r="26" spans="1:17" x14ac:dyDescent="0.25">
      <c r="A26" s="14">
        <v>0.75</v>
      </c>
      <c r="B26" s="23">
        <v>41</v>
      </c>
      <c r="C26" s="16">
        <v>770</v>
      </c>
      <c r="D26" s="17" t="s">
        <v>4</v>
      </c>
      <c r="E26" s="17">
        <v>2</v>
      </c>
      <c r="F26" s="29" t="s">
        <v>67</v>
      </c>
      <c r="G26" s="18">
        <f t="shared" si="0"/>
        <v>5.4716782839071346E-2</v>
      </c>
      <c r="H26" s="17" t="s">
        <v>8</v>
      </c>
      <c r="I26" s="17">
        <f t="shared" si="12"/>
        <v>-0.39382741227628493</v>
      </c>
      <c r="J26" s="17">
        <f t="shared" si="13"/>
        <v>0.67447045151589768</v>
      </c>
      <c r="K26" s="17">
        <f t="shared" si="8"/>
        <v>4.1072139167531448E-2</v>
      </c>
      <c r="L26" s="17">
        <f t="shared" si="9"/>
        <v>0.20266262400238344</v>
      </c>
      <c r="M26" s="17">
        <f t="shared" si="10"/>
        <v>0.13668995151628416</v>
      </c>
      <c r="N26" s="19">
        <f>O26*(L26^2+L$24^2)^0.5</f>
        <v>0.25975606382818128</v>
      </c>
      <c r="O26" s="14">
        <f t="shared" si="11"/>
        <v>0.89626945563511917</v>
      </c>
      <c r="P26"/>
      <c r="Q26"/>
    </row>
    <row r="27" spans="1:17" x14ac:dyDescent="0.25">
      <c r="A27" s="14">
        <v>0.5</v>
      </c>
      <c r="B27" s="23">
        <v>21</v>
      </c>
      <c r="C27" s="16">
        <v>770</v>
      </c>
      <c r="D27" s="17" t="s">
        <v>4</v>
      </c>
      <c r="E27" s="17">
        <v>2</v>
      </c>
      <c r="F27" s="29" t="s">
        <v>67</v>
      </c>
      <c r="G27" s="18">
        <f t="shared" si="0"/>
        <v>2.7651531330510008E-2</v>
      </c>
      <c r="H27" s="17" t="s">
        <v>8</v>
      </c>
      <c r="I27" s="17">
        <f t="shared" si="12"/>
        <v>-0.75514928461418407</v>
      </c>
      <c r="J27" s="17">
        <f t="shared" si="13"/>
        <v>0.46994045461429873</v>
      </c>
      <c r="K27" s="17">
        <f t="shared" si="8"/>
        <v>7.0355912541325782E-2</v>
      </c>
      <c r="L27" s="17">
        <f t="shared" si="9"/>
        <v>0.26524688978633809</v>
      </c>
      <c r="M27" s="17">
        <f t="shared" si="10"/>
        <v>0.12465024397122051</v>
      </c>
      <c r="N27" s="19">
        <f>O27*(L27^2+L$24^2)^0.5</f>
        <v>0.21018080562541103</v>
      </c>
      <c r="O27" s="14">
        <f t="shared" si="11"/>
        <v>0.62447995237067866</v>
      </c>
      <c r="P27"/>
      <c r="Q27"/>
    </row>
    <row r="28" spans="1:17" x14ac:dyDescent="0.25">
      <c r="A28" s="14">
        <v>0.25</v>
      </c>
      <c r="B28" s="23">
        <v>12</v>
      </c>
      <c r="C28" s="16">
        <v>770</v>
      </c>
      <c r="D28" s="17" t="s">
        <v>4</v>
      </c>
      <c r="E28" s="17">
        <v>2</v>
      </c>
      <c r="F28" s="29" t="s">
        <v>67</v>
      </c>
      <c r="G28" s="18">
        <f t="shared" si="0"/>
        <v>1.570712920535788E-2</v>
      </c>
      <c r="H28" s="17" t="s">
        <v>8</v>
      </c>
      <c r="I28" s="17">
        <f t="shared" si="12"/>
        <v>-1.7571142233982007</v>
      </c>
      <c r="J28" s="17">
        <f t="shared" si="13"/>
        <v>0.17254206392469604</v>
      </c>
      <c r="K28" s="17">
        <f t="shared" si="8"/>
        <v>9.8270729984313548E-2</v>
      </c>
      <c r="L28" s="17">
        <f t="shared" si="9"/>
        <v>0.31348162623081044</v>
      </c>
      <c r="M28" s="17">
        <f t="shared" si="10"/>
        <v>5.4088766792334167E-2</v>
      </c>
      <c r="N28" s="19">
        <f>O28*(L28^2+L$24^2)^0.5</f>
        <v>8.6154581130261962E-2</v>
      </c>
      <c r="O28" s="14">
        <f t="shared" si="11"/>
        <v>0.22928236716727715</v>
      </c>
      <c r="P28"/>
      <c r="Q28"/>
    </row>
    <row r="29" spans="1:17" x14ac:dyDescent="0.25">
      <c r="A29" s="14">
        <v>0.1</v>
      </c>
      <c r="B29" s="23">
        <v>5</v>
      </c>
      <c r="C29" s="16">
        <v>770</v>
      </c>
      <c r="D29" s="17" t="s">
        <v>4</v>
      </c>
      <c r="E29" s="17">
        <v>2</v>
      </c>
      <c r="F29" s="29" t="s">
        <v>67</v>
      </c>
      <c r="G29" s="18">
        <f t="shared" si="0"/>
        <v>6.5146810211936419E-3</v>
      </c>
      <c r="H29" s="17" t="s">
        <v>8</v>
      </c>
      <c r="I29" s="17">
        <f t="shared" si="12"/>
        <v>-2.3532010574868503</v>
      </c>
      <c r="J29" s="17">
        <f t="shared" si="13"/>
        <v>9.5064368136771646E-2</v>
      </c>
      <c r="K29" s="17">
        <f t="shared" si="8"/>
        <v>0.21961622529429867</v>
      </c>
      <c r="L29" s="17">
        <f t="shared" si="9"/>
        <v>0.46863229220178443</v>
      </c>
      <c r="M29" s="17">
        <f t="shared" si="10"/>
        <v>4.4550232746649578E-2</v>
      </c>
      <c r="N29" s="19">
        <f>O29*(L29^2+L$24^2)^0.5</f>
        <v>6.4727754449023608E-2</v>
      </c>
      <c r="O29" s="14">
        <f t="shared" si="11"/>
        <v>0.12632620048623819</v>
      </c>
      <c r="P29"/>
      <c r="Q29"/>
    </row>
    <row r="30" spans="1:17" x14ac:dyDescent="0.25">
      <c r="A30" s="14">
        <v>0</v>
      </c>
      <c r="B30" s="23">
        <v>0</v>
      </c>
      <c r="C30" s="16">
        <v>770</v>
      </c>
      <c r="D30" s="17" t="s">
        <v>4</v>
      </c>
      <c r="E30" s="17">
        <v>2</v>
      </c>
      <c r="F30" s="29" t="s">
        <v>67</v>
      </c>
      <c r="G30" s="18">
        <f t="shared" si="0"/>
        <v>0</v>
      </c>
      <c r="H30" s="17" t="s">
        <v>8</v>
      </c>
      <c r="I30" s="17" t="e">
        <f>LN(G30/(G37))</f>
        <v>#NUM!</v>
      </c>
      <c r="J30" s="17" t="e">
        <f t="shared" si="13"/>
        <v>#NUM!</v>
      </c>
      <c r="K30" s="17" t="e">
        <f t="shared" si="8"/>
        <v>#DIV/0!</v>
      </c>
      <c r="L30" s="17" t="e">
        <f t="shared" si="9"/>
        <v>#DIV/0!</v>
      </c>
      <c r="M30" s="17"/>
      <c r="N30" s="10"/>
      <c r="O30" s="14" t="e">
        <f t="shared" si="11"/>
        <v>#NUM!</v>
      </c>
      <c r="P30"/>
      <c r="Q30"/>
    </row>
    <row r="31" spans="1:17" x14ac:dyDescent="0.25">
      <c r="A31" s="14">
        <v>1</v>
      </c>
      <c r="B31" s="23">
        <v>54</v>
      </c>
      <c r="C31" s="16">
        <v>770</v>
      </c>
      <c r="D31" s="17" t="s">
        <v>4</v>
      </c>
      <c r="E31" s="17">
        <v>2</v>
      </c>
      <c r="F31" s="17" t="s">
        <v>6</v>
      </c>
      <c r="G31" s="18">
        <f t="shared" si="0"/>
        <v>7.2710347887083943E-2</v>
      </c>
      <c r="H31" s="17" t="s">
        <v>8</v>
      </c>
      <c r="N31" s="10"/>
      <c r="P31"/>
      <c r="Q31"/>
    </row>
    <row r="32" spans="1:17" x14ac:dyDescent="0.25">
      <c r="A32" s="14">
        <v>0.9</v>
      </c>
      <c r="B32" s="23">
        <v>68</v>
      </c>
      <c r="C32" s="16">
        <v>770</v>
      </c>
      <c r="D32" s="17" t="s">
        <v>4</v>
      </c>
      <c r="E32" s="17">
        <v>2</v>
      </c>
      <c r="F32" s="17" t="s">
        <v>6</v>
      </c>
      <c r="G32" s="18">
        <f t="shared" si="0"/>
        <v>9.2457110821918445E-2</v>
      </c>
      <c r="H32" s="17" t="s">
        <v>8</v>
      </c>
      <c r="P32"/>
      <c r="Q32"/>
    </row>
    <row r="33" spans="1:17" x14ac:dyDescent="0.25">
      <c r="A33" s="14">
        <v>0.75</v>
      </c>
      <c r="B33" s="23">
        <v>60</v>
      </c>
      <c r="C33" s="16">
        <v>770</v>
      </c>
      <c r="D33" s="17" t="s">
        <v>4</v>
      </c>
      <c r="E33" s="17">
        <v>2</v>
      </c>
      <c r="F33" s="17" t="s">
        <v>6</v>
      </c>
      <c r="G33" s="18">
        <f t="shared" si="0"/>
        <v>8.1125544812368458E-2</v>
      </c>
      <c r="H33" s="17" t="s">
        <v>8</v>
      </c>
      <c r="P33"/>
      <c r="Q33"/>
    </row>
    <row r="34" spans="1:17" x14ac:dyDescent="0.25">
      <c r="A34" s="14">
        <v>0.5</v>
      </c>
      <c r="B34" s="23">
        <v>44</v>
      </c>
      <c r="C34" s="16">
        <v>770</v>
      </c>
      <c r="D34" s="17" t="s">
        <v>4</v>
      </c>
      <c r="E34" s="17">
        <v>2</v>
      </c>
      <c r="F34" s="17" t="s">
        <v>6</v>
      </c>
      <c r="G34" s="18">
        <f t="shared" si="0"/>
        <v>5.8840500022933465E-2</v>
      </c>
      <c r="H34" s="17" t="s">
        <v>8</v>
      </c>
      <c r="P34"/>
      <c r="Q34"/>
    </row>
    <row r="35" spans="1:17" x14ac:dyDescent="0.25">
      <c r="A35" s="14">
        <v>0.25</v>
      </c>
      <c r="B35" s="23">
        <v>67</v>
      </c>
      <c r="C35" s="16">
        <v>770</v>
      </c>
      <c r="D35" s="17" t="s">
        <v>4</v>
      </c>
      <c r="E35" s="17">
        <v>2</v>
      </c>
      <c r="F35" s="17" t="s">
        <v>6</v>
      </c>
      <c r="G35" s="18">
        <f t="shared" si="0"/>
        <v>9.1033623037064595E-2</v>
      </c>
      <c r="H35" s="17" t="s">
        <v>8</v>
      </c>
      <c r="P35"/>
      <c r="Q35"/>
    </row>
    <row r="36" spans="1:17" x14ac:dyDescent="0.25">
      <c r="A36" s="14">
        <v>0.1</v>
      </c>
      <c r="B36" s="23">
        <v>51</v>
      </c>
      <c r="C36" s="16">
        <v>770</v>
      </c>
      <c r="D36" s="17" t="s">
        <v>4</v>
      </c>
      <c r="E36" s="17">
        <v>2</v>
      </c>
      <c r="F36" s="17" t="s">
        <v>6</v>
      </c>
      <c r="G36" s="18">
        <f t="shared" si="0"/>
        <v>6.852915712668281E-2</v>
      </c>
      <c r="H36" s="17" t="s">
        <v>8</v>
      </c>
      <c r="P36"/>
      <c r="Q36"/>
    </row>
    <row r="37" spans="1:17" x14ac:dyDescent="0.25">
      <c r="A37" s="14">
        <v>0</v>
      </c>
      <c r="B37" s="23">
        <v>41</v>
      </c>
      <c r="C37" s="16">
        <v>770</v>
      </c>
      <c r="D37" s="17" t="s">
        <v>4</v>
      </c>
      <c r="E37" s="17">
        <v>2</v>
      </c>
      <c r="F37" s="17" t="s">
        <v>6</v>
      </c>
      <c r="G37" s="18">
        <f t="shared" si="0"/>
        <v>5.4716782839071346E-2</v>
      </c>
      <c r="H37" s="17" t="s">
        <v>8</v>
      </c>
      <c r="P37"/>
      <c r="Q37"/>
    </row>
    <row r="38" spans="1:17" x14ac:dyDescent="0.25">
      <c r="A38" s="14">
        <v>1</v>
      </c>
      <c r="B38" s="23">
        <v>51</v>
      </c>
      <c r="C38" s="16">
        <v>770</v>
      </c>
      <c r="D38" s="17" t="s">
        <v>4</v>
      </c>
      <c r="E38" s="17">
        <v>1</v>
      </c>
      <c r="F38" s="29" t="s">
        <v>67</v>
      </c>
      <c r="G38" s="18">
        <f t="shared" si="0"/>
        <v>6.852915712668281E-2</v>
      </c>
      <c r="H38" s="17" t="s">
        <v>9</v>
      </c>
      <c r="I38" s="17">
        <f>LN(G38/(G45))</f>
        <v>-0.41634815480787185</v>
      </c>
      <c r="J38" s="17">
        <f>EXP(I38)</f>
        <v>0.659450639602429</v>
      </c>
      <c r="K38" s="17">
        <f t="shared" ref="K38:K44" si="14">(1-EXP(-G38))/(C38*G38^2*EXP(-G38))+(1-EXP(-G45))/(C45*G45^2*EXP(-G45))</f>
        <v>3.278525802330471E-2</v>
      </c>
      <c r="L38" s="17">
        <f t="shared" ref="L38:L44" si="15">SQRT(K38)</f>
        <v>0.18106699871402493</v>
      </c>
      <c r="M38" s="17">
        <f t="shared" ref="M38:M43" si="16">L38*J38</f>
        <v>0.11940474811285592</v>
      </c>
      <c r="N38" s="19">
        <f>0</f>
        <v>0</v>
      </c>
      <c r="O38" s="14">
        <f t="shared" ref="O38:O43" si="17">J38/J$38</f>
        <v>1</v>
      </c>
      <c r="P38"/>
      <c r="Q38"/>
    </row>
    <row r="39" spans="1:17" x14ac:dyDescent="0.25">
      <c r="A39" s="14">
        <v>0.9</v>
      </c>
      <c r="B39" s="23">
        <v>58</v>
      </c>
      <c r="C39" s="16">
        <v>770</v>
      </c>
      <c r="D39" s="17" t="s">
        <v>4</v>
      </c>
      <c r="E39" s="17">
        <v>1</v>
      </c>
      <c r="F39" s="29" t="s">
        <v>67</v>
      </c>
      <c r="G39" s="18">
        <f t="shared" si="0"/>
        <v>7.8312603435753789E-2</v>
      </c>
      <c r="H39" s="17" t="s">
        <v>9</v>
      </c>
      <c r="I39" s="17">
        <f t="shared" ref="I39:I43" si="18">LN(G39/(G46))</f>
        <v>-0.35016528381166728</v>
      </c>
      <c r="J39" s="17">
        <f t="shared" ref="J39:J44" si="19">EXP(I39)</f>
        <v>0.70457162581027266</v>
      </c>
      <c r="K39" s="17">
        <f t="shared" si="14"/>
        <v>2.9608586980839784E-2</v>
      </c>
      <c r="L39" s="17">
        <f t="shared" si="15"/>
        <v>0.17207145893738388</v>
      </c>
      <c r="M39" s="17">
        <f t="shared" si="16"/>
        <v>0.12123666757905813</v>
      </c>
      <c r="N39" s="19">
        <f>O39*(L39^2+L$38^2)^0.5</f>
        <v>0.26687858759338523</v>
      </c>
      <c r="O39" s="14">
        <f t="shared" si="17"/>
        <v>1.0684220827127353</v>
      </c>
      <c r="P39"/>
      <c r="Q39"/>
    </row>
    <row r="40" spans="1:17" x14ac:dyDescent="0.25">
      <c r="A40" s="14">
        <v>0.75</v>
      </c>
      <c r="B40" s="23">
        <v>48</v>
      </c>
      <c r="C40" s="16">
        <v>770</v>
      </c>
      <c r="D40" s="17" t="s">
        <v>4</v>
      </c>
      <c r="E40" s="17">
        <v>1</v>
      </c>
      <c r="F40" s="29" t="s">
        <v>67</v>
      </c>
      <c r="G40" s="18">
        <f t="shared" si="0"/>
        <v>6.4365375954903326E-2</v>
      </c>
      <c r="H40" s="17" t="s">
        <v>9</v>
      </c>
      <c r="I40" s="17">
        <f t="shared" si="18"/>
        <v>-0.83336835621425753</v>
      </c>
      <c r="J40" s="17">
        <f t="shared" si="19"/>
        <v>0.43458298789230826</v>
      </c>
      <c r="K40" s="17">
        <f t="shared" si="14"/>
        <v>3.0291747095271264E-2</v>
      </c>
      <c r="L40" s="17">
        <f t="shared" si="15"/>
        <v>0.17404524439142618</v>
      </c>
      <c r="M40" s="17">
        <f t="shared" si="16"/>
        <v>7.5637102336073E-2</v>
      </c>
      <c r="N40" s="19">
        <f>O40*(L40^2+L$38^2)^0.5</f>
        <v>0.16551065605982965</v>
      </c>
      <c r="O40" s="14">
        <f t="shared" si="17"/>
        <v>0.65900760692917149</v>
      </c>
      <c r="P40"/>
      <c r="Q40"/>
    </row>
    <row r="41" spans="1:17" x14ac:dyDescent="0.25">
      <c r="A41" s="14">
        <v>0.5</v>
      </c>
      <c r="B41" s="23">
        <v>38</v>
      </c>
      <c r="C41" s="16">
        <v>770</v>
      </c>
      <c r="D41" s="17" t="s">
        <v>4</v>
      </c>
      <c r="E41" s="17">
        <v>1</v>
      </c>
      <c r="F41" s="29" t="s">
        <v>67</v>
      </c>
      <c r="G41" s="18">
        <f t="shared" si="0"/>
        <v>5.061000088641799E-2</v>
      </c>
      <c r="H41" s="17" t="s">
        <v>9</v>
      </c>
      <c r="I41" s="17">
        <f t="shared" si="18"/>
        <v>-0.92195122461195356</v>
      </c>
      <c r="J41" s="17">
        <f t="shared" si="19"/>
        <v>0.39774219906632174</v>
      </c>
      <c r="K41" s="17">
        <f t="shared" si="14"/>
        <v>3.7205645747042951E-2</v>
      </c>
      <c r="L41" s="17">
        <f t="shared" si="15"/>
        <v>0.192887650581998</v>
      </c>
      <c r="M41" s="17">
        <f t="shared" si="16"/>
        <v>7.6719558315220163E-2</v>
      </c>
      <c r="N41" s="19">
        <f>O41*(L41^2+L$38^2)^0.5</f>
        <v>0.15956593356969845</v>
      </c>
      <c r="O41" s="14">
        <f t="shared" si="17"/>
        <v>0.60314172916128095</v>
      </c>
      <c r="P41"/>
      <c r="Q41"/>
    </row>
    <row r="42" spans="1:17" x14ac:dyDescent="0.25">
      <c r="A42" s="14">
        <v>0.25</v>
      </c>
      <c r="B42" s="23">
        <v>13</v>
      </c>
      <c r="C42" s="16">
        <v>770</v>
      </c>
      <c r="D42" s="17" t="s">
        <v>4</v>
      </c>
      <c r="E42" s="17">
        <v>1</v>
      </c>
      <c r="F42" s="29" t="s">
        <v>67</v>
      </c>
      <c r="G42" s="18">
        <f t="shared" si="0"/>
        <v>1.7027261410280707E-2</v>
      </c>
      <c r="H42" s="17" t="s">
        <v>9</v>
      </c>
      <c r="I42" s="17">
        <f t="shared" si="18"/>
        <v>-1.7072296897711392</v>
      </c>
      <c r="J42" s="17">
        <f t="shared" si="19"/>
        <v>0.18136754165180752</v>
      </c>
      <c r="K42" s="17">
        <f t="shared" si="14"/>
        <v>9.142833706711663E-2</v>
      </c>
      <c r="L42" s="17">
        <f t="shared" si="15"/>
        <v>0.3023711908683045</v>
      </c>
      <c r="M42" s="17">
        <f t="shared" si="16"/>
        <v>5.4840319554113857E-2</v>
      </c>
      <c r="N42" s="19">
        <f>O42*(L42^2+L$38^2)^0.5</f>
        <v>9.6930809215293845E-2</v>
      </c>
      <c r="O42" s="14">
        <f t="shared" si="17"/>
        <v>0.27502822919566922</v>
      </c>
      <c r="P42"/>
      <c r="Q42"/>
    </row>
    <row r="43" spans="1:17" x14ac:dyDescent="0.25">
      <c r="A43" s="14">
        <v>0.1</v>
      </c>
      <c r="B43" s="23">
        <v>7</v>
      </c>
      <c r="C43" s="16">
        <v>770</v>
      </c>
      <c r="D43" s="17" t="s">
        <v>4</v>
      </c>
      <c r="E43" s="17">
        <v>1</v>
      </c>
      <c r="F43" s="29" t="s">
        <v>67</v>
      </c>
      <c r="G43" s="18">
        <f t="shared" si="0"/>
        <v>9.1324835632724741E-3</v>
      </c>
      <c r="H43" s="17" t="s">
        <v>9</v>
      </c>
      <c r="I43" s="17">
        <f t="shared" si="18"/>
        <v>-2.1841602108368039</v>
      </c>
      <c r="J43" s="17">
        <f t="shared" si="19"/>
        <v>0.11257223090944507</v>
      </c>
      <c r="K43" s="17">
        <f t="shared" si="14"/>
        <v>0.15953394518556849</v>
      </c>
      <c r="L43" s="17">
        <f t="shared" si="15"/>
        <v>0.39941700663037433</v>
      </c>
      <c r="M43" s="17">
        <f t="shared" si="16"/>
        <v>4.4963263499553853E-2</v>
      </c>
      <c r="N43" s="19">
        <f>O43*(L43^2+L$38^2)^0.5</f>
        <v>7.4861806777682394E-2</v>
      </c>
      <c r="O43" s="14">
        <f t="shared" si="17"/>
        <v>0.17070607585931352</v>
      </c>
      <c r="P43"/>
      <c r="Q43"/>
    </row>
    <row r="44" spans="1:17" x14ac:dyDescent="0.25">
      <c r="A44" s="14">
        <v>0</v>
      </c>
      <c r="B44" s="23">
        <v>0</v>
      </c>
      <c r="C44" s="16">
        <v>770</v>
      </c>
      <c r="D44" s="17" t="s">
        <v>4</v>
      </c>
      <c r="E44" s="17">
        <v>1</v>
      </c>
      <c r="F44" s="29" t="s">
        <v>67</v>
      </c>
      <c r="G44" s="18">
        <f t="shared" si="0"/>
        <v>0</v>
      </c>
      <c r="H44" s="17" t="s">
        <v>9</v>
      </c>
      <c r="I44" s="17" t="e">
        <f>LN(G44/(G51))</f>
        <v>#NUM!</v>
      </c>
      <c r="J44" s="17" t="e">
        <f t="shared" si="19"/>
        <v>#NUM!</v>
      </c>
      <c r="K44" s="17" t="e">
        <f t="shared" si="14"/>
        <v>#DIV/0!</v>
      </c>
      <c r="L44" s="17" t="e">
        <f t="shared" si="15"/>
        <v>#DIV/0!</v>
      </c>
      <c r="M44" s="17"/>
      <c r="N44" s="10"/>
      <c r="O44" s="14" t="e">
        <f>J44/J$38</f>
        <v>#NUM!</v>
      </c>
      <c r="P44"/>
      <c r="Q44"/>
    </row>
    <row r="45" spans="1:17" x14ac:dyDescent="0.25">
      <c r="A45" s="14">
        <v>1</v>
      </c>
      <c r="B45" s="23">
        <v>76</v>
      </c>
      <c r="C45" s="16">
        <v>770</v>
      </c>
      <c r="D45" s="17" t="s">
        <v>4</v>
      </c>
      <c r="E45" s="17">
        <v>1</v>
      </c>
      <c r="F45" s="17" t="s">
        <v>6</v>
      </c>
      <c r="G45" s="18">
        <f t="shared" si="0"/>
        <v>0.10391855434092506</v>
      </c>
      <c r="H45" s="17" t="s">
        <v>9</v>
      </c>
    </row>
    <row r="46" spans="1:17" x14ac:dyDescent="0.25">
      <c r="A46" s="14">
        <v>0.9</v>
      </c>
      <c r="B46" s="23">
        <v>81</v>
      </c>
      <c r="C46" s="16">
        <v>770</v>
      </c>
      <c r="D46" s="17" t="s">
        <v>4</v>
      </c>
      <c r="E46" s="17">
        <v>1</v>
      </c>
      <c r="F46" s="17" t="s">
        <v>6</v>
      </c>
      <c r="G46" s="18">
        <f t="shared" si="0"/>
        <v>0.11114924383407095</v>
      </c>
      <c r="H46" s="17" t="s">
        <v>9</v>
      </c>
    </row>
    <row r="47" spans="1:17" x14ac:dyDescent="0.25">
      <c r="A47" s="14">
        <v>0.75</v>
      </c>
      <c r="B47" s="23">
        <v>106</v>
      </c>
      <c r="C47" s="16">
        <v>770</v>
      </c>
      <c r="D47" s="17" t="s">
        <v>4</v>
      </c>
      <c r="E47" s="17">
        <v>1</v>
      </c>
      <c r="F47" s="17" t="s">
        <v>6</v>
      </c>
      <c r="G47" s="18">
        <f t="shared" si="0"/>
        <v>0.1481083653712956</v>
      </c>
      <c r="H47" s="17" t="s">
        <v>9</v>
      </c>
    </row>
    <row r="48" spans="1:17" x14ac:dyDescent="0.25">
      <c r="A48" s="14">
        <v>0.5</v>
      </c>
      <c r="B48" s="23">
        <v>92</v>
      </c>
      <c r="C48" s="16">
        <v>770</v>
      </c>
      <c r="D48" s="17" t="s">
        <v>4</v>
      </c>
      <c r="E48" s="17">
        <v>1</v>
      </c>
      <c r="F48" s="17" t="s">
        <v>6</v>
      </c>
      <c r="G48" s="18">
        <f t="shared" si="0"/>
        <v>0.127243226907334</v>
      </c>
      <c r="H48" s="17" t="s">
        <v>9</v>
      </c>
    </row>
    <row r="49" spans="1:8" x14ac:dyDescent="0.25">
      <c r="A49" s="14">
        <v>0.25</v>
      </c>
      <c r="B49" s="23">
        <v>69</v>
      </c>
      <c r="C49" s="16">
        <v>770</v>
      </c>
      <c r="D49" s="17" t="s">
        <v>4</v>
      </c>
      <c r="E49" s="17">
        <v>1</v>
      </c>
      <c r="F49" s="17" t="s">
        <v>6</v>
      </c>
      <c r="G49" s="18">
        <f t="shared" si="0"/>
        <v>9.3882627813139413E-2</v>
      </c>
      <c r="H49" s="17" t="s">
        <v>9</v>
      </c>
    </row>
    <row r="50" spans="1:8" x14ac:dyDescent="0.25">
      <c r="A50" s="14">
        <v>0.1</v>
      </c>
      <c r="B50" s="23">
        <v>60</v>
      </c>
      <c r="C50" s="16">
        <v>770</v>
      </c>
      <c r="D50" s="17" t="s">
        <v>4</v>
      </c>
      <c r="E50" s="17">
        <v>1</v>
      </c>
      <c r="F50" s="17" t="s">
        <v>6</v>
      </c>
      <c r="G50" s="18">
        <f t="shared" si="0"/>
        <v>8.1125544812368458E-2</v>
      </c>
      <c r="H50" s="17" t="s">
        <v>9</v>
      </c>
    </row>
    <row r="51" spans="1:8" x14ac:dyDescent="0.25">
      <c r="A51" s="14">
        <v>0</v>
      </c>
      <c r="B51" s="23">
        <v>81</v>
      </c>
      <c r="C51" s="16">
        <v>770</v>
      </c>
      <c r="D51" s="17" t="s">
        <v>4</v>
      </c>
      <c r="E51" s="17">
        <v>1</v>
      </c>
      <c r="F51" s="17" t="s">
        <v>6</v>
      </c>
      <c r="G51" s="18">
        <f t="shared" si="0"/>
        <v>0.11114924383407095</v>
      </c>
      <c r="H51" s="17" t="s">
        <v>9</v>
      </c>
    </row>
  </sheetData>
  <mergeCells count="1">
    <mergeCell ref="K8:N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workbookViewId="0">
      <selection activeCell="A8" sqref="A8"/>
    </sheetView>
  </sheetViews>
  <sheetFormatPr defaultRowHeight="15" x14ac:dyDescent="0.25"/>
  <cols>
    <col min="1" max="1" width="9.140625" style="10"/>
    <col min="2" max="2" width="9.140625" style="30"/>
    <col min="3" max="3" width="11.140625" style="9" customWidth="1"/>
    <col min="4" max="5" width="10.7109375" style="9" customWidth="1"/>
    <col min="6" max="7" width="9.140625" style="9"/>
    <col min="8" max="8" width="10.85546875" style="9" customWidth="1"/>
    <col min="9" max="16" width="9.140625" style="9"/>
    <col min="17" max="17" width="10.28515625" style="9" customWidth="1"/>
    <col min="18" max="18" width="12" style="9" bestFit="1" customWidth="1"/>
    <col min="19" max="16384" width="9.140625" style="9"/>
  </cols>
  <sheetData>
    <row r="1" spans="1:18" s="26" customFormat="1" ht="18.75" x14ac:dyDescent="0.3">
      <c r="A1" s="27" t="s">
        <v>68</v>
      </c>
      <c r="B1" s="30"/>
    </row>
    <row r="2" spans="1:18" s="25" customFormat="1" ht="15.75" x14ac:dyDescent="0.25">
      <c r="A2" s="24"/>
      <c r="B2" s="30"/>
    </row>
    <row r="3" spans="1:18" ht="18.75" x14ac:dyDescent="0.3">
      <c r="A3" s="28" t="s">
        <v>50</v>
      </c>
    </row>
    <row r="4" spans="1:18" x14ac:dyDescent="0.25">
      <c r="A4" s="10" t="s">
        <v>17</v>
      </c>
    </row>
    <row r="5" spans="1:18" ht="18" x14ac:dyDescent="0.35">
      <c r="A5" s="11" t="s">
        <v>13</v>
      </c>
      <c r="B5" s="31" t="s">
        <v>44</v>
      </c>
      <c r="C5" s="12"/>
      <c r="E5" s="13" t="s">
        <v>15</v>
      </c>
      <c r="F5" s="12" t="s">
        <v>10</v>
      </c>
      <c r="H5" s="13" t="s">
        <v>32</v>
      </c>
      <c r="I5" s="9" t="s">
        <v>25</v>
      </c>
    </row>
    <row r="6" spans="1:18" ht="18" x14ac:dyDescent="0.35">
      <c r="B6" s="30" t="s">
        <v>45</v>
      </c>
      <c r="F6" s="9" t="s">
        <v>14</v>
      </c>
    </row>
    <row r="7" spans="1:18" x14ac:dyDescent="0.25">
      <c r="A7" s="30" t="s">
        <v>69</v>
      </c>
      <c r="F7" s="10"/>
      <c r="R7" s="30" t="s">
        <v>49</v>
      </c>
    </row>
    <row r="8" spans="1:18" x14ac:dyDescent="0.25">
      <c r="A8" s="9"/>
      <c r="F8" s="10"/>
      <c r="K8" s="42" t="s">
        <v>28</v>
      </c>
      <c r="L8" s="42"/>
      <c r="M8" s="42"/>
      <c r="N8" s="42"/>
      <c r="Q8" s="8" t="s">
        <v>29</v>
      </c>
      <c r="R8" s="8" t="s">
        <v>30</v>
      </c>
    </row>
    <row r="9" spans="1:18" s="1" customFormat="1" ht="45" x14ac:dyDescent="0.25">
      <c r="A9" s="2" t="s">
        <v>1</v>
      </c>
      <c r="B9" s="3" t="s">
        <v>18</v>
      </c>
      <c r="C9" s="3" t="s">
        <v>19</v>
      </c>
      <c r="D9" s="3" t="s">
        <v>2</v>
      </c>
      <c r="E9" s="3" t="s">
        <v>5</v>
      </c>
      <c r="F9" s="3" t="s">
        <v>0</v>
      </c>
      <c r="G9" s="4" t="s">
        <v>3</v>
      </c>
      <c r="H9" s="3" t="s">
        <v>20</v>
      </c>
      <c r="I9" s="5" t="s">
        <v>10</v>
      </c>
      <c r="J9" s="3" t="s">
        <v>10</v>
      </c>
      <c r="K9" s="3" t="s">
        <v>21</v>
      </c>
      <c r="L9" s="3" t="s">
        <v>22</v>
      </c>
      <c r="M9" s="6" t="s">
        <v>23</v>
      </c>
      <c r="N9" s="7" t="s">
        <v>24</v>
      </c>
      <c r="O9" s="7" t="s">
        <v>11</v>
      </c>
      <c r="P9" s="7" t="s">
        <v>27</v>
      </c>
      <c r="Q9" s="3" t="s">
        <v>12</v>
      </c>
      <c r="R9" s="35" t="s">
        <v>31</v>
      </c>
    </row>
    <row r="10" spans="1:18" x14ac:dyDescent="0.25">
      <c r="A10" s="14">
        <v>1</v>
      </c>
      <c r="B10" s="32">
        <v>50</v>
      </c>
      <c r="C10" s="16">
        <f>4*770</f>
        <v>3080</v>
      </c>
      <c r="D10" s="29" t="s">
        <v>40</v>
      </c>
      <c r="E10" s="17">
        <v>1</v>
      </c>
      <c r="F10" s="29" t="s">
        <v>41</v>
      </c>
      <c r="G10" s="18">
        <f t="shared" ref="G10:G51" si="0">-LN(1-(B10/C10))</f>
        <v>1.6366977464205359E-2</v>
      </c>
      <c r="H10" s="29" t="s">
        <v>39</v>
      </c>
      <c r="I10" s="17">
        <f>LN(G10/(G17))</f>
        <v>-0.3104542487473434</v>
      </c>
      <c r="J10" s="17">
        <f>EXP(I10)</f>
        <v>0.73311386452215332</v>
      </c>
      <c r="K10" s="17">
        <f>(1-EXP(-$G10))/($C10*$G10^2*EXP(-$G10))+(1-EXP(-$G17))/($C17*$G17^2*EXP(-$G17))</f>
        <v>3.4706939637241904E-2</v>
      </c>
      <c r="L10" s="17">
        <f>SQRT(K10)</f>
        <v>0.18629798613308171</v>
      </c>
      <c r="M10" s="17">
        <f>L10*J10</f>
        <v>0.13657763656671806</v>
      </c>
      <c r="N10" s="19">
        <f>0</f>
        <v>0</v>
      </c>
      <c r="O10" s="19">
        <f t="shared" ref="O10:O16" si="1">J10/J$10</f>
        <v>1</v>
      </c>
      <c r="P10" s="19">
        <f>AVERAGE(O10,O24,O38)</f>
        <v>1</v>
      </c>
      <c r="Q10" s="33">
        <f t="shared" ref="Q10:Q15" si="2">AVERAGE(N10,N24,N38)</f>
        <v>0</v>
      </c>
      <c r="R10" s="36">
        <v>100</v>
      </c>
    </row>
    <row r="11" spans="1:18" x14ac:dyDescent="0.25">
      <c r="A11" s="14">
        <v>0.9</v>
      </c>
      <c r="B11" s="32">
        <v>28</v>
      </c>
      <c r="C11" s="16">
        <f t="shared" ref="C11:C51" si="3">4*770</f>
        <v>3080</v>
      </c>
      <c r="D11" s="29" t="s">
        <v>40</v>
      </c>
      <c r="E11" s="17">
        <v>1</v>
      </c>
      <c r="F11" s="29" t="s">
        <v>41</v>
      </c>
      <c r="G11" s="18">
        <f t="shared" si="0"/>
        <v>9.1324835632724741E-3</v>
      </c>
      <c r="H11" s="29" t="s">
        <v>39</v>
      </c>
      <c r="I11" s="17">
        <f t="shared" ref="I11:I16" si="4">LN(G11/(G18))</f>
        <v>-0.80051749648208015</v>
      </c>
      <c r="J11" s="17">
        <f t="shared" ref="J11:J16" si="5">EXP(I11)</f>
        <v>0.44909649811435148</v>
      </c>
      <c r="K11" s="17">
        <f>(1-EXP(-G11))/(C11*G11^2*EXP(-G11))+(1-EXP(-G18))/(C18*G18^2*EXP(-G18))</f>
        <v>5.1844122010639079E-2</v>
      </c>
      <c r="L11" s="17">
        <f t="shared" ref="L10:L15" si="6">SQRT(K11)</f>
        <v>0.22769304339535515</v>
      </c>
      <c r="M11" s="17">
        <f t="shared" ref="M10:M15" si="7">L11*J11</f>
        <v>0.10225614843385307</v>
      </c>
      <c r="N11" s="19">
        <f>O11*(L11^2+L$10^2)^0.5</f>
        <v>0.18022060173228499</v>
      </c>
      <c r="O11" s="19">
        <f t="shared" si="1"/>
        <v>0.61258764817805544</v>
      </c>
      <c r="P11" s="19">
        <f>AVERAGE(O11,O25,O39)</f>
        <v>0.62626981639816071</v>
      </c>
      <c r="Q11" s="33">
        <f t="shared" si="2"/>
        <v>0.17188113877318478</v>
      </c>
      <c r="R11" s="36" t="s">
        <v>47</v>
      </c>
    </row>
    <row r="12" spans="1:18" x14ac:dyDescent="0.25">
      <c r="A12" s="14">
        <v>0.75</v>
      </c>
      <c r="B12" s="32">
        <v>51</v>
      </c>
      <c r="C12" s="16">
        <f t="shared" si="3"/>
        <v>3080</v>
      </c>
      <c r="D12" s="29" t="s">
        <v>40</v>
      </c>
      <c r="E12" s="17">
        <v>1</v>
      </c>
      <c r="F12" s="29" t="s">
        <v>41</v>
      </c>
      <c r="G12" s="18">
        <f t="shared" si="0"/>
        <v>1.6697064940382842E-2</v>
      </c>
      <c r="H12" s="29" t="s">
        <v>39</v>
      </c>
      <c r="I12" s="17">
        <f t="shared" si="4"/>
        <v>-0.21328769972517797</v>
      </c>
      <c r="J12" s="17">
        <f t="shared" si="5"/>
        <v>0.80792366436070218</v>
      </c>
      <c r="K12" s="17">
        <f>(1-EXP(-G12))/(C12*G12^2*EXP(-G12))+(1-EXP(-G19))/(C19*G19^2*EXP(-G19))</f>
        <v>3.5481879525149376E-2</v>
      </c>
      <c r="L12" s="17">
        <f t="shared" si="6"/>
        <v>0.18836634392892318</v>
      </c>
      <c r="M12" s="17">
        <f t="shared" si="7"/>
        <v>0.15218562682928391</v>
      </c>
      <c r="N12" s="19">
        <f>O12*(L12^2+L$10^2)^0.5</f>
        <v>0.29196639268240748</v>
      </c>
      <c r="O12" s="19">
        <f t="shared" si="1"/>
        <v>1.1020439026716677</v>
      </c>
      <c r="P12" s="19">
        <f t="shared" ref="P10:P16" si="8">AVERAGE(O12,O26,O40)</f>
        <v>0.9281610215307845</v>
      </c>
      <c r="Q12" s="33">
        <f t="shared" si="2"/>
        <v>0.23642845818272754</v>
      </c>
      <c r="R12" s="36" t="s">
        <v>48</v>
      </c>
    </row>
    <row r="13" spans="1:18" x14ac:dyDescent="0.25">
      <c r="A13" s="14">
        <v>0.5</v>
      </c>
      <c r="B13" s="32">
        <v>31</v>
      </c>
      <c r="C13" s="16">
        <f t="shared" si="3"/>
        <v>3080</v>
      </c>
      <c r="D13" s="29" t="s">
        <v>40</v>
      </c>
      <c r="E13" s="17">
        <v>1</v>
      </c>
      <c r="F13" s="29" t="s">
        <v>41</v>
      </c>
      <c r="G13" s="18">
        <f t="shared" si="0"/>
        <v>1.0115928979365417E-2</v>
      </c>
      <c r="H13" s="29" t="s">
        <v>39</v>
      </c>
      <c r="I13" s="17">
        <f t="shared" si="4"/>
        <v>-0.71440934346994167</v>
      </c>
      <c r="J13" s="17">
        <f t="shared" si="5"/>
        <v>0.48948114166190287</v>
      </c>
      <c r="K13" s="17">
        <f>(1-EXP(-G13))/(C13*G13^2*EXP(-G13))+(1-EXP(-G20))/(C20*G20^2*EXP(-G20))</f>
        <v>4.8131920444354076E-2</v>
      </c>
      <c r="L13" s="17">
        <f t="shared" si="6"/>
        <v>0.2193898822743521</v>
      </c>
      <c r="M13" s="17">
        <f t="shared" si="7"/>
        <v>0.10738721004472034</v>
      </c>
      <c r="N13" s="19">
        <f>O13*(L13^2+L$10^2)^0.5</f>
        <v>0.19216822931515823</v>
      </c>
      <c r="O13" s="19">
        <f t="shared" si="1"/>
        <v>0.66767410268655702</v>
      </c>
      <c r="P13" s="19">
        <f t="shared" si="8"/>
        <v>0.54668795851841379</v>
      </c>
      <c r="Q13" s="33">
        <f t="shared" si="2"/>
        <v>0.15576677198244407</v>
      </c>
      <c r="R13" s="36" t="s">
        <v>52</v>
      </c>
    </row>
    <row r="14" spans="1:18" x14ac:dyDescent="0.25">
      <c r="A14" s="14">
        <v>0.25</v>
      </c>
      <c r="B14" s="32">
        <v>12</v>
      </c>
      <c r="C14" s="16">
        <f t="shared" si="3"/>
        <v>3080</v>
      </c>
      <c r="D14" s="29" t="s">
        <v>40</v>
      </c>
      <c r="E14" s="17">
        <v>1</v>
      </c>
      <c r="F14" s="29" t="s">
        <v>41</v>
      </c>
      <c r="G14" s="18">
        <f t="shared" si="0"/>
        <v>3.9037134804732923E-3</v>
      </c>
      <c r="H14" s="29" t="s">
        <v>39</v>
      </c>
      <c r="I14" s="17">
        <f t="shared" si="4"/>
        <v>-1.5830754469227963</v>
      </c>
      <c r="J14" s="17">
        <f t="shared" si="5"/>
        <v>0.20534260581984526</v>
      </c>
      <c r="K14" s="17">
        <f>(1-EXP(-G14))/(C14*G14^2*EXP(-G14))+(1-EXP(-G21))/(C21*G21^2*EXP(-G21))</f>
        <v>0.10057533774056217</v>
      </c>
      <c r="L14" s="17">
        <f t="shared" si="6"/>
        <v>0.31713615016355701</v>
      </c>
      <c r="M14" s="17">
        <f t="shared" si="7"/>
        <v>6.5121563474258543E-2</v>
      </c>
      <c r="N14" s="19">
        <f>O14*(L14^2+L$10^2)^0.5</f>
        <v>0.10302155218076234</v>
      </c>
      <c r="O14" s="19">
        <f t="shared" si="1"/>
        <v>0.28009647035346741</v>
      </c>
      <c r="P14" s="19">
        <f t="shared" si="8"/>
        <v>0.24127788223252575</v>
      </c>
      <c r="Q14" s="33">
        <f t="shared" si="2"/>
        <v>8.5112916624430046E-2</v>
      </c>
      <c r="R14" s="36" t="s">
        <v>53</v>
      </c>
    </row>
    <row r="15" spans="1:18" x14ac:dyDescent="0.25">
      <c r="A15" s="14">
        <v>0.1</v>
      </c>
      <c r="B15" s="32">
        <v>7</v>
      </c>
      <c r="C15" s="16">
        <f t="shared" si="3"/>
        <v>3080</v>
      </c>
      <c r="D15" s="29" t="s">
        <v>40</v>
      </c>
      <c r="E15" s="17">
        <v>1</v>
      </c>
      <c r="F15" s="29" t="s">
        <v>41</v>
      </c>
      <c r="G15" s="18">
        <f t="shared" si="0"/>
        <v>2.2753138371355394E-3</v>
      </c>
      <c r="H15" s="29" t="s">
        <v>39</v>
      </c>
      <c r="I15" s="17">
        <f t="shared" si="4"/>
        <v>-2.1571172290723304</v>
      </c>
      <c r="J15" s="17">
        <f t="shared" si="5"/>
        <v>0.11565805660213542</v>
      </c>
      <c r="K15" s="17">
        <f>(1-EXP(-G15))/(C15*G15^2*EXP(-G15))+(1-EXP(-G22))/(C22*G22^2*EXP(-G22))</f>
        <v>0.15952440868692808</v>
      </c>
      <c r="L15" s="17">
        <f t="shared" si="6"/>
        <v>0.39940506842919266</v>
      </c>
      <c r="M15" s="17">
        <f t="shared" si="7"/>
        <v>4.6194414011563337E-2</v>
      </c>
      <c r="N15" s="19">
        <f>O15*(L15^2+L$10^2)^0.5</f>
        <v>6.9528701741868523E-2</v>
      </c>
      <c r="O15" s="19">
        <f t="shared" si="1"/>
        <v>0.1577627462788769</v>
      </c>
      <c r="P15" s="19">
        <f t="shared" si="8"/>
        <v>0.12448620437659502</v>
      </c>
      <c r="Q15" s="33">
        <f t="shared" si="2"/>
        <v>6.0394261682868301E-2</v>
      </c>
      <c r="R15" s="36" t="s">
        <v>54</v>
      </c>
    </row>
    <row r="16" spans="1:18" x14ac:dyDescent="0.25">
      <c r="A16" s="14">
        <v>0</v>
      </c>
      <c r="B16" s="32">
        <v>0</v>
      </c>
      <c r="C16" s="16">
        <f t="shared" si="3"/>
        <v>3080</v>
      </c>
      <c r="D16" s="29" t="s">
        <v>40</v>
      </c>
      <c r="E16" s="17">
        <v>1</v>
      </c>
      <c r="F16" s="29" t="s">
        <v>41</v>
      </c>
      <c r="G16" s="18">
        <f t="shared" si="0"/>
        <v>0</v>
      </c>
      <c r="H16" s="29" t="s">
        <v>39</v>
      </c>
      <c r="I16" s="17" t="e">
        <f t="shared" si="4"/>
        <v>#NUM!</v>
      </c>
      <c r="J16" s="17" t="e">
        <f t="shared" si="5"/>
        <v>#NUM!</v>
      </c>
      <c r="K16" s="17"/>
      <c r="L16" s="17"/>
      <c r="M16" s="17"/>
      <c r="N16" s="22"/>
      <c r="O16" s="22" t="e">
        <f t="shared" si="1"/>
        <v>#NUM!</v>
      </c>
      <c r="P16" s="19" t="e">
        <f t="shared" si="8"/>
        <v>#NUM!</v>
      </c>
      <c r="Q16" s="34"/>
      <c r="R16" s="36">
        <v>0</v>
      </c>
    </row>
    <row r="17" spans="1:17" x14ac:dyDescent="0.25">
      <c r="A17" s="14">
        <v>1</v>
      </c>
      <c r="B17" s="32">
        <v>68</v>
      </c>
      <c r="C17" s="16">
        <f t="shared" si="3"/>
        <v>3080</v>
      </c>
      <c r="D17" s="29" t="s">
        <v>40</v>
      </c>
      <c r="E17" s="17">
        <v>1</v>
      </c>
      <c r="F17" s="29" t="s">
        <v>42</v>
      </c>
      <c r="G17" s="18">
        <f t="shared" si="0"/>
        <v>2.2325287047835908E-2</v>
      </c>
      <c r="H17" s="29" t="s">
        <v>39</v>
      </c>
    </row>
    <row r="18" spans="1:17" x14ac:dyDescent="0.25">
      <c r="A18" s="14">
        <v>0.9</v>
      </c>
      <c r="B18" s="32">
        <v>62</v>
      </c>
      <c r="C18" s="16">
        <f t="shared" si="3"/>
        <v>3080</v>
      </c>
      <c r="D18" s="29" t="s">
        <v>40</v>
      </c>
      <c r="E18" s="17">
        <v>1</v>
      </c>
      <c r="F18" s="29" t="s">
        <v>42</v>
      </c>
      <c r="G18" s="18">
        <f t="shared" si="0"/>
        <v>2.0335236639825924E-2</v>
      </c>
      <c r="H18" s="29" t="s">
        <v>39</v>
      </c>
    </row>
    <row r="19" spans="1:17" x14ac:dyDescent="0.25">
      <c r="A19" s="14">
        <v>0.75</v>
      </c>
      <c r="B19" s="32">
        <v>63</v>
      </c>
      <c r="C19" s="16">
        <f t="shared" si="3"/>
        <v>3080</v>
      </c>
      <c r="D19" s="29" t="s">
        <v>40</v>
      </c>
      <c r="E19" s="17">
        <v>1</v>
      </c>
      <c r="F19" s="29" t="s">
        <v>42</v>
      </c>
      <c r="G19" s="18">
        <f t="shared" si="0"/>
        <v>2.0666636808559107E-2</v>
      </c>
      <c r="H19" s="29" t="s">
        <v>39</v>
      </c>
    </row>
    <row r="20" spans="1:17" x14ac:dyDescent="0.25">
      <c r="A20" s="14">
        <v>0.5</v>
      </c>
      <c r="B20" s="32">
        <v>63</v>
      </c>
      <c r="C20" s="16">
        <f t="shared" si="3"/>
        <v>3080</v>
      </c>
      <c r="D20" s="29" t="s">
        <v>40</v>
      </c>
      <c r="E20" s="17">
        <v>1</v>
      </c>
      <c r="F20" s="29" t="s">
        <v>42</v>
      </c>
      <c r="G20" s="18">
        <f t="shared" si="0"/>
        <v>2.0666636808559107E-2</v>
      </c>
      <c r="H20" s="29" t="s">
        <v>39</v>
      </c>
    </row>
    <row r="21" spans="1:17" x14ac:dyDescent="0.25">
      <c r="A21" s="14">
        <v>0.25</v>
      </c>
      <c r="B21" s="32">
        <v>58</v>
      </c>
      <c r="C21" s="16">
        <f t="shared" si="3"/>
        <v>3080</v>
      </c>
      <c r="D21" s="29" t="s">
        <v>40</v>
      </c>
      <c r="E21" s="17">
        <v>1</v>
      </c>
      <c r="F21" s="29" t="s">
        <v>42</v>
      </c>
      <c r="G21" s="18">
        <f t="shared" si="0"/>
        <v>1.9010733134935308E-2</v>
      </c>
      <c r="H21" s="29" t="s">
        <v>39</v>
      </c>
    </row>
    <row r="22" spans="1:17" x14ac:dyDescent="0.25">
      <c r="A22" s="14">
        <v>0.1</v>
      </c>
      <c r="B22" s="32">
        <v>60</v>
      </c>
      <c r="C22" s="16">
        <f t="shared" si="3"/>
        <v>3080</v>
      </c>
      <c r="D22" s="29" t="s">
        <v>40</v>
      </c>
      <c r="E22" s="17">
        <v>1</v>
      </c>
      <c r="F22" s="29" t="s">
        <v>42</v>
      </c>
      <c r="G22" s="18">
        <f t="shared" si="0"/>
        <v>1.9672765598704779E-2</v>
      </c>
      <c r="H22" s="29" t="s">
        <v>39</v>
      </c>
    </row>
    <row r="23" spans="1:17" x14ac:dyDescent="0.25">
      <c r="A23" s="14">
        <v>0</v>
      </c>
      <c r="B23" s="32">
        <v>72</v>
      </c>
      <c r="C23" s="16">
        <f t="shared" si="3"/>
        <v>3080</v>
      </c>
      <c r="D23" s="29" t="s">
        <v>40</v>
      </c>
      <c r="E23" s="17">
        <v>1</v>
      </c>
      <c r="F23" s="29" t="s">
        <v>42</v>
      </c>
      <c r="G23" s="18">
        <f t="shared" si="0"/>
        <v>2.3654190897889716E-2</v>
      </c>
      <c r="H23" s="29" t="s">
        <v>39</v>
      </c>
    </row>
    <row r="24" spans="1:17" x14ac:dyDescent="0.25">
      <c r="A24" s="14">
        <v>1</v>
      </c>
      <c r="B24" s="32">
        <v>49</v>
      </c>
      <c r="C24" s="16">
        <f t="shared" si="3"/>
        <v>3080</v>
      </c>
      <c r="D24" s="29" t="s">
        <v>40</v>
      </c>
      <c r="E24" s="17">
        <v>2</v>
      </c>
      <c r="F24" s="29" t="s">
        <v>41</v>
      </c>
      <c r="G24" s="18">
        <f t="shared" ref="G24:G37" si="9">-LN(1-(B24/C24))</f>
        <v>1.6036998909816962E-2</v>
      </c>
      <c r="H24" s="29" t="s">
        <v>43</v>
      </c>
      <c r="I24" s="17">
        <f>LN(G24/(G31))</f>
        <v>-0.3158410519052321</v>
      </c>
      <c r="J24" s="17">
        <f>EXP(I24)</f>
        <v>0.72917534198834855</v>
      </c>
      <c r="K24" s="17">
        <f t="shared" ref="K24:K30" si="10">(1-EXP(-G24))/(C24*G24^2*EXP(-G24))+(1-EXP(-G31))/(C31*G31^2*EXP(-G31))</f>
        <v>3.5334575428562803E-2</v>
      </c>
      <c r="L24" s="17">
        <f t="shared" ref="L24:L30" si="11">SQRT(K24)</f>
        <v>0.18797493297927467</v>
      </c>
      <c r="M24" s="17">
        <f t="shared" ref="M24:M29" si="12">L24*J24</f>
        <v>0.13706668604039951</v>
      </c>
      <c r="N24" s="19">
        <f>0</f>
        <v>0</v>
      </c>
      <c r="O24" s="14">
        <f t="shared" ref="O24:O30" si="13">J24/J$24</f>
        <v>1</v>
      </c>
      <c r="P24"/>
      <c r="Q24"/>
    </row>
    <row r="25" spans="1:17" x14ac:dyDescent="0.25">
      <c r="A25" s="14">
        <v>0.9</v>
      </c>
      <c r="B25" s="32">
        <v>19</v>
      </c>
      <c r="C25" s="16">
        <f t="shared" si="3"/>
        <v>3080</v>
      </c>
      <c r="D25" s="29" t="s">
        <v>40</v>
      </c>
      <c r="E25" s="17">
        <v>2</v>
      </c>
      <c r="F25" s="29" t="s">
        <v>41</v>
      </c>
      <c r="G25" s="18">
        <f t="shared" si="9"/>
        <v>6.1879370222076343E-3</v>
      </c>
      <c r="H25" s="29" t="s">
        <v>43</v>
      </c>
      <c r="I25" s="17">
        <f t="shared" ref="I25:I29" si="14">LN(G25/(G32))</f>
        <v>-0.97266398036600188</v>
      </c>
      <c r="J25" s="17">
        <f t="shared" ref="J25:J30" si="15">EXP(I25)</f>
        <v>0.37807451227575012</v>
      </c>
      <c r="K25" s="17">
        <f t="shared" si="10"/>
        <v>7.2632193355894409E-2</v>
      </c>
      <c r="L25" s="17">
        <f t="shared" si="11"/>
        <v>0.26950360545991664</v>
      </c>
      <c r="M25" s="17">
        <f t="shared" si="12"/>
        <v>0.10189244419081417</v>
      </c>
      <c r="N25" s="19">
        <f>O25*(L25^2+L$24^2)^0.5</f>
        <v>0.17036896247383385</v>
      </c>
      <c r="O25" s="14">
        <f>J25/J$24</f>
        <v>0.51849601941393042</v>
      </c>
      <c r="P25"/>
      <c r="Q25"/>
    </row>
    <row r="26" spans="1:17" x14ac:dyDescent="0.25">
      <c r="A26" s="14">
        <v>0.75</v>
      </c>
      <c r="B26" s="32">
        <v>63</v>
      </c>
      <c r="C26" s="16">
        <f t="shared" si="3"/>
        <v>3080</v>
      </c>
      <c r="D26" s="29" t="s">
        <v>40</v>
      </c>
      <c r="E26" s="17">
        <v>2</v>
      </c>
      <c r="F26" s="29" t="s">
        <v>41</v>
      </c>
      <c r="G26" s="18">
        <f t="shared" si="9"/>
        <v>2.0666636808559107E-2</v>
      </c>
      <c r="H26" s="29" t="s">
        <v>43</v>
      </c>
      <c r="I26" s="17">
        <f t="shared" si="14"/>
        <v>-0.20298736939916304</v>
      </c>
      <c r="J26" s="17">
        <f t="shared" si="15"/>
        <v>0.81628855157536084</v>
      </c>
      <c r="K26" s="17">
        <f t="shared" si="10"/>
        <v>2.8861287556686845E-2</v>
      </c>
      <c r="L26" s="17">
        <f t="shared" si="11"/>
        <v>0.16988610171725893</v>
      </c>
      <c r="M26" s="17">
        <f t="shared" si="12"/>
        <v>0.1386760799035657</v>
      </c>
      <c r="N26" s="19">
        <f>O26*(L26^2+L$24^2)^0.5</f>
        <v>0.28363854723654108</v>
      </c>
      <c r="O26" s="14">
        <f t="shared" si="13"/>
        <v>1.1194681231944406</v>
      </c>
      <c r="P26"/>
      <c r="Q26"/>
    </row>
    <row r="27" spans="1:17" x14ac:dyDescent="0.25">
      <c r="A27" s="14">
        <v>0.5</v>
      </c>
      <c r="B27" s="32">
        <v>19</v>
      </c>
      <c r="C27" s="16">
        <f t="shared" si="3"/>
        <v>3080</v>
      </c>
      <c r="D27" s="29" t="s">
        <v>40</v>
      </c>
      <c r="E27" s="17">
        <v>2</v>
      </c>
      <c r="F27" s="29" t="s">
        <v>41</v>
      </c>
      <c r="G27" s="18">
        <f t="shared" si="9"/>
        <v>6.1879370222076343E-3</v>
      </c>
      <c r="H27" s="29" t="s">
        <v>43</v>
      </c>
      <c r="I27" s="17">
        <f t="shared" si="14"/>
        <v>-1.1048453171513293</v>
      </c>
      <c r="J27" s="17">
        <f t="shared" si="15"/>
        <v>0.33126211884736678</v>
      </c>
      <c r="K27" s="17">
        <f t="shared" si="10"/>
        <v>7.0176116686930273E-2</v>
      </c>
      <c r="L27" s="17">
        <f t="shared" si="11"/>
        <v>0.26490775127755373</v>
      </c>
      <c r="M27" s="17">
        <f t="shared" si="12"/>
        <v>8.7753902987293686E-2</v>
      </c>
      <c r="N27" s="19">
        <f>O27*(L27^2+L$24^2)^0.5</f>
        <v>0.14756658854468083</v>
      </c>
      <c r="O27" s="14">
        <f t="shared" si="13"/>
        <v>0.45429692938335814</v>
      </c>
      <c r="P27"/>
      <c r="Q27"/>
    </row>
    <row r="28" spans="1:17" x14ac:dyDescent="0.25">
      <c r="A28" s="14">
        <v>0.25</v>
      </c>
      <c r="B28" s="32">
        <v>15</v>
      </c>
      <c r="C28" s="16">
        <f t="shared" si="3"/>
        <v>3080</v>
      </c>
      <c r="D28" s="29" t="s">
        <v>40</v>
      </c>
      <c r="E28" s="17">
        <v>2</v>
      </c>
      <c r="F28" s="29" t="s">
        <v>41</v>
      </c>
      <c r="G28" s="18">
        <f t="shared" si="9"/>
        <v>4.8820275973084212E-3</v>
      </c>
      <c r="H28" s="29" t="s">
        <v>43</v>
      </c>
      <c r="I28" s="17">
        <f t="shared" si="14"/>
        <v>-1.5779796793995662</v>
      </c>
      <c r="J28" s="17">
        <f t="shared" si="15"/>
        <v>0.20639165458599415</v>
      </c>
      <c r="K28" s="17">
        <f t="shared" si="10"/>
        <v>8.055633557338146E-2</v>
      </c>
      <c r="L28" s="17">
        <f t="shared" si="11"/>
        <v>0.28382448022216383</v>
      </c>
      <c r="M28" s="17">
        <f t="shared" si="12"/>
        <v>5.8579004085062163E-2</v>
      </c>
      <c r="N28" s="19">
        <f>O28*(L28^2+L$24^2)^0.5</f>
        <v>9.6357349882769644E-2</v>
      </c>
      <c r="O28" s="14">
        <f t="shared" si="13"/>
        <v>0.28304804441575876</v>
      </c>
      <c r="P28"/>
      <c r="Q28"/>
    </row>
    <row r="29" spans="1:17" x14ac:dyDescent="0.25">
      <c r="A29" s="14">
        <v>0.1</v>
      </c>
      <c r="B29" s="32">
        <v>5</v>
      </c>
      <c r="C29" s="16">
        <f t="shared" si="3"/>
        <v>3080</v>
      </c>
      <c r="D29" s="29" t="s">
        <v>40</v>
      </c>
      <c r="E29" s="17">
        <v>2</v>
      </c>
      <c r="F29" s="29" t="s">
        <v>41</v>
      </c>
      <c r="G29" s="18">
        <f t="shared" si="9"/>
        <v>1.624695727001922E-3</v>
      </c>
      <c r="H29" s="29" t="s">
        <v>43</v>
      </c>
      <c r="I29" s="17">
        <f t="shared" si="14"/>
        <v>-2.247576282912259</v>
      </c>
      <c r="J29" s="17">
        <f t="shared" si="15"/>
        <v>0.10565499229257237</v>
      </c>
      <c r="K29" s="17">
        <f t="shared" si="10"/>
        <v>0.22127705900336966</v>
      </c>
      <c r="L29" s="17">
        <f t="shared" si="11"/>
        <v>0.47040095557233902</v>
      </c>
      <c r="M29" s="17">
        <f t="shared" si="12"/>
        <v>4.9700209335414157E-2</v>
      </c>
      <c r="N29" s="19">
        <f>O29*(L29^2+L$24^2)^0.5</f>
        <v>7.3400027070409962E-2</v>
      </c>
      <c r="O29" s="14">
        <f t="shared" si="13"/>
        <v>0.14489655122520673</v>
      </c>
      <c r="P29"/>
      <c r="Q29"/>
    </row>
    <row r="30" spans="1:17" x14ac:dyDescent="0.25">
      <c r="A30" s="14">
        <v>0</v>
      </c>
      <c r="B30" s="32">
        <v>0</v>
      </c>
      <c r="C30" s="16">
        <f t="shared" si="3"/>
        <v>3080</v>
      </c>
      <c r="D30" s="29" t="s">
        <v>40</v>
      </c>
      <c r="E30" s="17">
        <v>2</v>
      </c>
      <c r="F30" s="29" t="s">
        <v>41</v>
      </c>
      <c r="G30" s="18">
        <f t="shared" si="9"/>
        <v>0</v>
      </c>
      <c r="H30" s="29" t="s">
        <v>43</v>
      </c>
      <c r="I30" s="17" t="e">
        <f>LN(G30/(G37))</f>
        <v>#NUM!</v>
      </c>
      <c r="J30" s="17" t="e">
        <f t="shared" si="15"/>
        <v>#NUM!</v>
      </c>
      <c r="K30" s="17" t="e">
        <f t="shared" si="10"/>
        <v>#DIV/0!</v>
      </c>
      <c r="L30" s="17" t="e">
        <f t="shared" si="11"/>
        <v>#DIV/0!</v>
      </c>
      <c r="M30" s="17"/>
      <c r="N30" s="10"/>
      <c r="O30" s="14" t="e">
        <f t="shared" si="13"/>
        <v>#NUM!</v>
      </c>
      <c r="P30"/>
      <c r="Q30"/>
    </row>
    <row r="31" spans="1:17" x14ac:dyDescent="0.25">
      <c r="A31" s="14">
        <v>1</v>
      </c>
      <c r="B31" s="32">
        <v>67</v>
      </c>
      <c r="C31" s="16">
        <f t="shared" si="3"/>
        <v>3080</v>
      </c>
      <c r="D31" s="29" t="s">
        <v>40</v>
      </c>
      <c r="E31" s="17">
        <v>2</v>
      </c>
      <c r="F31" s="29" t="s">
        <v>42</v>
      </c>
      <c r="G31" s="18">
        <f t="shared" si="9"/>
        <v>2.1993336837318911E-2</v>
      </c>
      <c r="H31" s="29" t="s">
        <v>43</v>
      </c>
      <c r="N31" s="10"/>
      <c r="P31"/>
      <c r="Q31"/>
    </row>
    <row r="32" spans="1:17" x14ac:dyDescent="0.25">
      <c r="A32" s="14">
        <v>0.9</v>
      </c>
      <c r="B32" s="32">
        <v>50</v>
      </c>
      <c r="C32" s="16">
        <f t="shared" si="3"/>
        <v>3080</v>
      </c>
      <c r="D32" s="29" t="s">
        <v>40</v>
      </c>
      <c r="E32" s="17">
        <v>2</v>
      </c>
      <c r="F32" s="29" t="s">
        <v>42</v>
      </c>
      <c r="G32" s="18">
        <f t="shared" si="9"/>
        <v>1.6366977464205359E-2</v>
      </c>
      <c r="H32" s="29" t="s">
        <v>43</v>
      </c>
      <c r="P32"/>
      <c r="Q32"/>
    </row>
    <row r="33" spans="1:17" x14ac:dyDescent="0.25">
      <c r="A33" s="14">
        <v>0.75</v>
      </c>
      <c r="B33" s="32">
        <v>77</v>
      </c>
      <c r="C33" s="16">
        <f t="shared" si="3"/>
        <v>3080</v>
      </c>
      <c r="D33" s="29" t="s">
        <v>40</v>
      </c>
      <c r="E33" s="17">
        <v>2</v>
      </c>
      <c r="F33" s="29" t="s">
        <v>42</v>
      </c>
      <c r="G33" s="18">
        <f t="shared" si="9"/>
        <v>2.5317807984289897E-2</v>
      </c>
      <c r="H33" s="29" t="s">
        <v>43</v>
      </c>
      <c r="P33"/>
      <c r="Q33"/>
    </row>
    <row r="34" spans="1:17" x14ac:dyDescent="0.25">
      <c r="A34" s="14">
        <v>0.5</v>
      </c>
      <c r="B34" s="32">
        <v>57</v>
      </c>
      <c r="C34" s="16">
        <f t="shared" si="3"/>
        <v>3080</v>
      </c>
      <c r="D34" s="29" t="s">
        <v>40</v>
      </c>
      <c r="E34" s="17">
        <v>2</v>
      </c>
      <c r="F34" s="29" t="s">
        <v>42</v>
      </c>
      <c r="G34" s="18">
        <f t="shared" si="9"/>
        <v>1.8679881188162065E-2</v>
      </c>
      <c r="H34" s="29" t="s">
        <v>43</v>
      </c>
      <c r="P34"/>
      <c r="Q34"/>
    </row>
    <row r="35" spans="1:17" x14ac:dyDescent="0.25">
      <c r="A35" s="14">
        <v>0.25</v>
      </c>
      <c r="B35" s="32">
        <v>72</v>
      </c>
      <c r="C35" s="16">
        <f t="shared" si="3"/>
        <v>3080</v>
      </c>
      <c r="D35" s="29" t="s">
        <v>40</v>
      </c>
      <c r="E35" s="17">
        <v>2</v>
      </c>
      <c r="F35" s="29" t="s">
        <v>42</v>
      </c>
      <c r="G35" s="18">
        <f t="shared" si="9"/>
        <v>2.3654190897889716E-2</v>
      </c>
      <c r="H35" s="29" t="s">
        <v>43</v>
      </c>
      <c r="P35"/>
      <c r="Q35"/>
    </row>
    <row r="36" spans="1:17" x14ac:dyDescent="0.25">
      <c r="A36" s="14">
        <v>0.1</v>
      </c>
      <c r="B36" s="32">
        <v>47</v>
      </c>
      <c r="C36" s="16">
        <f t="shared" si="3"/>
        <v>3080</v>
      </c>
      <c r="D36" s="29" t="s">
        <v>40</v>
      </c>
      <c r="E36" s="17">
        <v>2</v>
      </c>
      <c r="F36" s="29" t="s">
        <v>42</v>
      </c>
      <c r="G36" s="18">
        <f t="shared" si="9"/>
        <v>1.5377368279039093E-2</v>
      </c>
      <c r="H36" s="29" t="s">
        <v>43</v>
      </c>
      <c r="P36"/>
      <c r="Q36"/>
    </row>
    <row r="37" spans="1:17" x14ac:dyDescent="0.25">
      <c r="A37" s="14">
        <v>0</v>
      </c>
      <c r="B37" s="32">
        <v>59</v>
      </c>
      <c r="C37" s="16">
        <f t="shared" si="3"/>
        <v>3080</v>
      </c>
      <c r="D37" s="29" t="s">
        <v>40</v>
      </c>
      <c r="E37" s="17">
        <v>2</v>
      </c>
      <c r="F37" s="29" t="s">
        <v>42</v>
      </c>
      <c r="G37" s="18">
        <f t="shared" si="9"/>
        <v>1.9341694580948157E-2</v>
      </c>
      <c r="H37" s="29" t="s">
        <v>43</v>
      </c>
      <c r="P37"/>
      <c r="Q37"/>
    </row>
    <row r="38" spans="1:17" x14ac:dyDescent="0.25">
      <c r="A38" s="14">
        <v>1</v>
      </c>
      <c r="B38" s="32">
        <v>79.073394630869529</v>
      </c>
      <c r="C38" s="16">
        <f t="shared" si="3"/>
        <v>3080</v>
      </c>
      <c r="D38" s="29" t="s">
        <v>40</v>
      </c>
      <c r="E38" s="17">
        <v>3</v>
      </c>
      <c r="F38" s="29" t="s">
        <v>41</v>
      </c>
      <c r="G38" s="18">
        <f t="shared" si="0"/>
        <v>2.6008487551038573E-2</v>
      </c>
      <c r="H38" s="29" t="s">
        <v>46</v>
      </c>
      <c r="I38" s="17">
        <f>LN(G38/(G45))</f>
        <v>-2.5843929017348062E-2</v>
      </c>
      <c r="J38" s="17">
        <f>EXP(I38)</f>
        <v>0.97448716691073511</v>
      </c>
      <c r="K38" s="17">
        <f t="shared" ref="K38:K44" si="16">(1-EXP(-G38))/(C38*G38^2*EXP(-G38))+(1-EXP(-G45))/(C45*G45^2*EXP(-G45))</f>
        <v>2.4975932657972211E-2</v>
      </c>
      <c r="L38" s="17">
        <f t="shared" ref="L38:L44" si="17">SQRT(K38)</f>
        <v>0.15803775706448195</v>
      </c>
      <c r="M38" s="17">
        <f t="shared" ref="M38:M43" si="18">L38*J38</f>
        <v>0.15400576614669403</v>
      </c>
      <c r="N38" s="19">
        <f>0</f>
        <v>0</v>
      </c>
      <c r="O38" s="14">
        <f t="shared" ref="O38:O44" si="19">J38/J$38</f>
        <v>1</v>
      </c>
      <c r="P38"/>
      <c r="Q38"/>
    </row>
    <row r="39" spans="1:17" x14ac:dyDescent="0.25">
      <c r="A39" s="14">
        <v>0.9</v>
      </c>
      <c r="B39" s="32">
        <v>72.924334023601659</v>
      </c>
      <c r="C39" s="16">
        <f t="shared" si="3"/>
        <v>3080</v>
      </c>
      <c r="D39" s="29" t="s">
        <v>40</v>
      </c>
      <c r="E39" s="17">
        <v>3</v>
      </c>
      <c r="F39" s="29" t="s">
        <v>41</v>
      </c>
      <c r="G39" s="18">
        <f t="shared" si="0"/>
        <v>2.3961530017863216E-2</v>
      </c>
      <c r="H39" s="29" t="s">
        <v>46</v>
      </c>
      <c r="I39" s="17">
        <f t="shared" ref="I39:I44" si="20">LN(G39/(G46))</f>
        <v>-0.31656289937569915</v>
      </c>
      <c r="J39" s="17">
        <f t="shared" ref="J39:J44" si="21">EXP(I39)</f>
        <v>0.7286491785399315</v>
      </c>
      <c r="K39" s="17">
        <f t="shared" si="16"/>
        <v>2.3750724533468836E-2</v>
      </c>
      <c r="L39" s="17">
        <f t="shared" si="17"/>
        <v>0.15411270075327613</v>
      </c>
      <c r="M39" s="17">
        <f t="shared" si="18"/>
        <v>0.11229409280644494</v>
      </c>
      <c r="N39" s="19">
        <f>O39*(L39^2+L$38^2)^0.5</f>
        <v>0.16505385211343551</v>
      </c>
      <c r="O39" s="14">
        <f t="shared" si="19"/>
        <v>0.74772578160249614</v>
      </c>
      <c r="P39"/>
      <c r="Q39"/>
    </row>
    <row r="40" spans="1:17" x14ac:dyDescent="0.25">
      <c r="A40" s="14">
        <v>0.75</v>
      </c>
      <c r="B40" s="32">
        <v>49.422638704900564</v>
      </c>
      <c r="C40" s="16">
        <f t="shared" si="3"/>
        <v>3080</v>
      </c>
      <c r="D40" s="29" t="s">
        <v>40</v>
      </c>
      <c r="E40" s="17">
        <v>3</v>
      </c>
      <c r="F40" s="29" t="s">
        <v>41</v>
      </c>
      <c r="G40" s="18">
        <f t="shared" si="0"/>
        <v>1.6176447334012359E-2</v>
      </c>
      <c r="H40" s="29" t="s">
        <v>46</v>
      </c>
      <c r="I40" s="17">
        <f t="shared" si="20"/>
        <v>-0.60037102216650617</v>
      </c>
      <c r="J40" s="17">
        <f t="shared" si="21"/>
        <v>0.54860805258113243</v>
      </c>
      <c r="K40" s="17">
        <f t="shared" si="16"/>
        <v>3.140906805967144E-2</v>
      </c>
      <c r="L40" s="17">
        <f t="shared" si="17"/>
        <v>0.17722603663026332</v>
      </c>
      <c r="M40" s="17">
        <f t="shared" si="18"/>
        <v>9.7227630822401198E-2</v>
      </c>
      <c r="N40" s="19">
        <f>O40*(L40^2+L$38^2)^0.5</f>
        <v>0.13368043462923412</v>
      </c>
      <c r="O40" s="14">
        <f t="shared" si="19"/>
        <v>0.56297103872624521</v>
      </c>
      <c r="P40"/>
      <c r="Q40"/>
    </row>
    <row r="41" spans="1:17" x14ac:dyDescent="0.25">
      <c r="A41" s="14">
        <v>0.5</v>
      </c>
      <c r="B41" s="32">
        <v>42.311054457187559</v>
      </c>
      <c r="C41" s="16">
        <f t="shared" si="3"/>
        <v>3080</v>
      </c>
      <c r="D41" s="29" t="s">
        <v>40</v>
      </c>
      <c r="E41" s="17">
        <v>3</v>
      </c>
      <c r="F41" s="29" t="s">
        <v>41</v>
      </c>
      <c r="G41" s="18">
        <f t="shared" si="0"/>
        <v>1.3832585959493103E-2</v>
      </c>
      <c r="H41" s="29" t="s">
        <v>46</v>
      </c>
      <c r="I41" s="17">
        <f t="shared" si="20"/>
        <v>-0.68344474727293403</v>
      </c>
      <c r="J41" s="17">
        <f t="shared" si="21"/>
        <v>0.50487482724474253</v>
      </c>
      <c r="K41" s="17">
        <f t="shared" si="16"/>
        <v>3.5649000329645811E-2</v>
      </c>
      <c r="L41" s="17">
        <f t="shared" si="17"/>
        <v>0.18880942860367383</v>
      </c>
      <c r="M41" s="17">
        <f t="shared" si="18"/>
        <v>9.532512764845838E-2</v>
      </c>
      <c r="N41" s="19">
        <f>O41*(L41^2+L$38^2)^0.5</f>
        <v>0.12756549808749321</v>
      </c>
      <c r="O41" s="14">
        <f t="shared" si="19"/>
        <v>0.51809284348532625</v>
      </c>
      <c r="P41"/>
      <c r="Q41"/>
    </row>
    <row r="42" spans="1:17" x14ac:dyDescent="0.25">
      <c r="A42" s="14">
        <v>0.25</v>
      </c>
      <c r="B42" s="32">
        <v>12.027367584371888</v>
      </c>
      <c r="C42" s="16">
        <f t="shared" si="3"/>
        <v>3080</v>
      </c>
      <c r="D42" s="29" t="s">
        <v>40</v>
      </c>
      <c r="E42" s="17">
        <v>3</v>
      </c>
      <c r="F42" s="29" t="s">
        <v>41</v>
      </c>
      <c r="G42" s="18">
        <f t="shared" si="0"/>
        <v>3.9126338541488606E-3</v>
      </c>
      <c r="H42" s="29" t="s">
        <v>46</v>
      </c>
      <c r="I42" s="17">
        <f t="shared" si="20"/>
        <v>-1.8541275671114452</v>
      </c>
      <c r="J42" s="17">
        <f t="shared" si="21"/>
        <v>0.15658949692620405</v>
      </c>
      <c r="K42" s="17">
        <f t="shared" si="16"/>
        <v>9.6301512684347793E-2</v>
      </c>
      <c r="L42" s="17">
        <f t="shared" si="17"/>
        <v>0.31032485025267925</v>
      </c>
      <c r="M42" s="17">
        <f t="shared" si="18"/>
        <v>4.8593612184766648E-2</v>
      </c>
      <c r="N42" s="19">
        <f>O42*(L42^2+L$38^2)^0.5</f>
        <v>5.5959847809758156E-2</v>
      </c>
      <c r="O42" s="14">
        <f t="shared" si="19"/>
        <v>0.16068913192835094</v>
      </c>
      <c r="P42"/>
      <c r="Q42"/>
    </row>
    <row r="43" spans="1:17" x14ac:dyDescent="0.25">
      <c r="A43" s="14">
        <v>0.1</v>
      </c>
      <c r="B43" s="32">
        <v>4.0065092933702724</v>
      </c>
      <c r="C43" s="16">
        <f t="shared" si="3"/>
        <v>3080</v>
      </c>
      <c r="D43" s="29" t="s">
        <v>40</v>
      </c>
      <c r="E43" s="17">
        <v>3</v>
      </c>
      <c r="F43" s="29" t="s">
        <v>41</v>
      </c>
      <c r="G43" s="18">
        <f t="shared" si="0"/>
        <v>1.3016614995165123E-3</v>
      </c>
      <c r="H43" s="29" t="s">
        <v>46</v>
      </c>
      <c r="I43" s="17">
        <f t="shared" si="20"/>
        <v>-2.6737498736501819</v>
      </c>
      <c r="J43" s="17">
        <f t="shared" si="21"/>
        <v>6.8993024503308742E-2</v>
      </c>
      <c r="K43" s="17">
        <f t="shared" si="16"/>
        <v>0.26696625943128049</v>
      </c>
      <c r="L43" s="17">
        <f t="shared" si="17"/>
        <v>0.51668777751295847</v>
      </c>
      <c r="M43" s="17">
        <f t="shared" si="18"/>
        <v>3.5647852494511682E-2</v>
      </c>
      <c r="N43" s="19">
        <f>O43*(L43^2+L$38^2)^0.5</f>
        <v>3.8254056236326432E-2</v>
      </c>
      <c r="O43" s="14">
        <f t="shared" si="19"/>
        <v>7.0799315625701451E-2</v>
      </c>
      <c r="P43"/>
      <c r="Q43"/>
    </row>
    <row r="44" spans="1:17" x14ac:dyDescent="0.25">
      <c r="A44" s="14">
        <v>0</v>
      </c>
      <c r="B44" s="32">
        <v>0</v>
      </c>
      <c r="C44" s="16">
        <f t="shared" si="3"/>
        <v>3080</v>
      </c>
      <c r="D44" s="29" t="s">
        <v>40</v>
      </c>
      <c r="E44" s="17">
        <v>3</v>
      </c>
      <c r="F44" s="29" t="s">
        <v>41</v>
      </c>
      <c r="G44" s="18">
        <f t="shared" si="0"/>
        <v>0</v>
      </c>
      <c r="H44" s="29" t="s">
        <v>46</v>
      </c>
      <c r="I44" s="17" t="e">
        <f t="shared" si="20"/>
        <v>#NUM!</v>
      </c>
      <c r="J44" s="17" t="e">
        <f t="shared" si="21"/>
        <v>#NUM!</v>
      </c>
      <c r="K44" s="17" t="e">
        <f t="shared" si="16"/>
        <v>#DIV/0!</v>
      </c>
      <c r="L44" s="17" t="e">
        <f t="shared" si="17"/>
        <v>#DIV/0!</v>
      </c>
      <c r="M44" s="17"/>
      <c r="N44" s="10"/>
      <c r="O44" s="14" t="e">
        <f t="shared" si="19"/>
        <v>#NUM!</v>
      </c>
      <c r="P44"/>
      <c r="Q44"/>
    </row>
    <row r="45" spans="1:17" x14ac:dyDescent="0.25">
      <c r="A45" s="14">
        <v>1</v>
      </c>
      <c r="B45" s="32">
        <v>81.116097426057394</v>
      </c>
      <c r="C45" s="16">
        <f t="shared" si="3"/>
        <v>3080</v>
      </c>
      <c r="D45" s="29" t="s">
        <v>40</v>
      </c>
      <c r="E45" s="17">
        <v>3</v>
      </c>
      <c r="F45" s="29" t="s">
        <v>42</v>
      </c>
      <c r="G45" s="18">
        <f t="shared" si="0"/>
        <v>2.6689410013976098E-2</v>
      </c>
      <c r="H45" s="29" t="s">
        <v>46</v>
      </c>
    </row>
    <row r="46" spans="1:17" x14ac:dyDescent="0.25">
      <c r="A46" s="14">
        <v>0.9</v>
      </c>
      <c r="B46" s="32">
        <v>99.638112863352148</v>
      </c>
      <c r="C46" s="16">
        <f t="shared" si="3"/>
        <v>3080</v>
      </c>
      <c r="D46" s="29" t="s">
        <v>40</v>
      </c>
      <c r="E46" s="17">
        <v>3</v>
      </c>
      <c r="F46" s="29" t="s">
        <v>42</v>
      </c>
      <c r="G46" s="18">
        <f t="shared" si="0"/>
        <v>3.2884865204785341E-2</v>
      </c>
      <c r="H46" s="29" t="s">
        <v>46</v>
      </c>
    </row>
    <row r="47" spans="1:17" x14ac:dyDescent="0.25">
      <c r="A47" s="14">
        <v>0.75</v>
      </c>
      <c r="B47" s="32">
        <v>89.492067349894953</v>
      </c>
      <c r="C47" s="16">
        <f t="shared" si="3"/>
        <v>3080</v>
      </c>
      <c r="D47" s="29" t="s">
        <v>40</v>
      </c>
      <c r="E47" s="17">
        <v>3</v>
      </c>
      <c r="F47" s="29" t="s">
        <v>42</v>
      </c>
      <c r="G47" s="18">
        <f t="shared" si="0"/>
        <v>2.9486346869872202E-2</v>
      </c>
      <c r="H47" s="29" t="s">
        <v>46</v>
      </c>
    </row>
    <row r="48" spans="1:17" x14ac:dyDescent="0.25">
      <c r="A48" s="14">
        <v>0.5</v>
      </c>
      <c r="B48" s="32">
        <v>83.24047485558927</v>
      </c>
      <c r="C48" s="16">
        <f t="shared" si="3"/>
        <v>3080</v>
      </c>
      <c r="D48" s="29" t="s">
        <v>40</v>
      </c>
      <c r="E48" s="17">
        <v>3</v>
      </c>
      <c r="F48" s="29" t="s">
        <v>42</v>
      </c>
      <c r="G48" s="18">
        <f t="shared" si="0"/>
        <v>2.7398050393959598E-2</v>
      </c>
      <c r="H48" s="29" t="s">
        <v>46</v>
      </c>
    </row>
    <row r="49" spans="1:8" x14ac:dyDescent="0.25">
      <c r="A49" s="14">
        <v>0.25</v>
      </c>
      <c r="B49" s="32">
        <v>76.005116598123578</v>
      </c>
      <c r="C49" s="16">
        <f t="shared" si="3"/>
        <v>3080</v>
      </c>
      <c r="D49" s="29" t="s">
        <v>40</v>
      </c>
      <c r="E49" s="17">
        <v>3</v>
      </c>
      <c r="F49" s="29" t="s">
        <v>42</v>
      </c>
      <c r="G49" s="18">
        <f t="shared" si="0"/>
        <v>2.4986566346737592E-2</v>
      </c>
      <c r="H49" s="29" t="s">
        <v>46</v>
      </c>
    </row>
    <row r="50" spans="1:8" x14ac:dyDescent="0.25">
      <c r="A50" s="14">
        <v>0.1</v>
      </c>
      <c r="B50" s="32">
        <v>57.56429766654481</v>
      </c>
      <c r="C50" s="16">
        <f t="shared" si="3"/>
        <v>3080</v>
      </c>
      <c r="D50" s="29" t="s">
        <v>40</v>
      </c>
      <c r="E50" s="17">
        <v>3</v>
      </c>
      <c r="F50" s="29" t="s">
        <v>42</v>
      </c>
      <c r="G50" s="18">
        <f t="shared" si="0"/>
        <v>1.8866566712901354E-2</v>
      </c>
      <c r="H50" s="29" t="s">
        <v>46</v>
      </c>
    </row>
    <row r="51" spans="1:8" x14ac:dyDescent="0.25">
      <c r="A51" s="14">
        <v>0</v>
      </c>
      <c r="B51" s="32">
        <v>85.279447177118669</v>
      </c>
      <c r="C51" s="16">
        <f t="shared" si="3"/>
        <v>3080</v>
      </c>
      <c r="D51" s="29" t="s">
        <v>40</v>
      </c>
      <c r="E51" s="17">
        <v>3</v>
      </c>
      <c r="F51" s="29" t="s">
        <v>42</v>
      </c>
      <c r="G51" s="18">
        <f t="shared" si="0"/>
        <v>2.8078674337862985E-2</v>
      </c>
      <c r="H51" s="29" t="s">
        <v>46</v>
      </c>
    </row>
  </sheetData>
  <mergeCells count="1">
    <mergeCell ref="K8:N8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topLeftCell="A4" workbookViewId="0">
      <selection activeCell="I17" sqref="I17"/>
    </sheetView>
  </sheetViews>
  <sheetFormatPr defaultRowHeight="15" x14ac:dyDescent="0.25"/>
  <cols>
    <col min="1" max="1" width="9.140625" style="10"/>
    <col min="2" max="2" width="9.140625" style="30"/>
    <col min="3" max="3" width="11.140625" style="9" customWidth="1"/>
    <col min="4" max="5" width="10.7109375" style="9" customWidth="1"/>
    <col min="6" max="7" width="9.140625" style="9"/>
    <col min="8" max="8" width="10.85546875" style="9" customWidth="1"/>
    <col min="9" max="17" width="9.140625" style="9"/>
    <col min="18" max="18" width="10.28515625" style="9" customWidth="1"/>
    <col min="19" max="19" width="12" style="9" bestFit="1" customWidth="1"/>
    <col min="20" max="16384" width="9.140625" style="9"/>
  </cols>
  <sheetData>
    <row r="1" spans="1:19" s="26" customFormat="1" ht="18.75" x14ac:dyDescent="0.3">
      <c r="A1" s="27" t="s">
        <v>68</v>
      </c>
      <c r="B1" s="30"/>
    </row>
    <row r="2" spans="1:19" s="25" customFormat="1" ht="15.75" x14ac:dyDescent="0.25">
      <c r="A2" s="24"/>
      <c r="B2" s="30"/>
    </row>
    <row r="3" spans="1:19" ht="18.75" x14ac:dyDescent="0.3">
      <c r="A3" s="28" t="s">
        <v>56</v>
      </c>
    </row>
    <row r="4" spans="1:19" x14ac:dyDescent="0.25">
      <c r="A4" s="10" t="s">
        <v>17</v>
      </c>
    </row>
    <row r="5" spans="1:19" ht="18" x14ac:dyDescent="0.35">
      <c r="A5" s="11" t="s">
        <v>13</v>
      </c>
      <c r="B5" s="31" t="s">
        <v>44</v>
      </c>
      <c r="C5" s="12"/>
      <c r="E5" s="13" t="s">
        <v>15</v>
      </c>
      <c r="F5" s="31" t="s">
        <v>10</v>
      </c>
      <c r="H5" s="39" t="s">
        <v>63</v>
      </c>
      <c r="I5" s="40" t="s">
        <v>64</v>
      </c>
      <c r="K5" s="13" t="s">
        <v>32</v>
      </c>
      <c r="L5" s="9" t="s">
        <v>25</v>
      </c>
    </row>
    <row r="6" spans="1:19" ht="18" x14ac:dyDescent="0.35">
      <c r="B6" s="30" t="s">
        <v>45</v>
      </c>
      <c r="F6" s="30" t="s">
        <v>66</v>
      </c>
    </row>
    <row r="7" spans="1:19" x14ac:dyDescent="0.25">
      <c r="A7" s="30" t="s">
        <v>69</v>
      </c>
      <c r="F7" s="10"/>
      <c r="S7" s="30" t="s">
        <v>49</v>
      </c>
    </row>
    <row r="8" spans="1:19" x14ac:dyDescent="0.25">
      <c r="A8" s="9"/>
      <c r="F8" s="10"/>
      <c r="K8" s="42" t="s">
        <v>28</v>
      </c>
      <c r="L8" s="42"/>
      <c r="M8" s="42"/>
      <c r="N8" s="42"/>
      <c r="R8" s="8" t="s">
        <v>29</v>
      </c>
      <c r="S8" s="8" t="s">
        <v>30</v>
      </c>
    </row>
    <row r="9" spans="1:19" s="1" customFormat="1" ht="45" x14ac:dyDescent="0.25">
      <c r="A9" s="2" t="s">
        <v>1</v>
      </c>
      <c r="B9" s="3" t="s">
        <v>18</v>
      </c>
      <c r="C9" s="3" t="s">
        <v>19</v>
      </c>
      <c r="D9" s="3" t="s">
        <v>2</v>
      </c>
      <c r="E9" s="3" t="s">
        <v>5</v>
      </c>
      <c r="F9" s="3" t="s">
        <v>0</v>
      </c>
      <c r="G9" s="4" t="s">
        <v>3</v>
      </c>
      <c r="H9" s="3" t="s">
        <v>20</v>
      </c>
      <c r="I9" s="5" t="s">
        <v>10</v>
      </c>
      <c r="J9" s="3" t="s">
        <v>10</v>
      </c>
      <c r="K9" s="3" t="s">
        <v>21</v>
      </c>
      <c r="L9" s="3" t="s">
        <v>22</v>
      </c>
      <c r="M9" s="6" t="s">
        <v>23</v>
      </c>
      <c r="N9" s="7" t="s">
        <v>24</v>
      </c>
      <c r="O9" s="7" t="s">
        <v>11</v>
      </c>
      <c r="P9" s="7" t="s">
        <v>65</v>
      </c>
      <c r="Q9" s="7" t="s">
        <v>27</v>
      </c>
      <c r="R9" s="3" t="s">
        <v>12</v>
      </c>
      <c r="S9" s="35" t="s">
        <v>31</v>
      </c>
    </row>
    <row r="10" spans="1:19" x14ac:dyDescent="0.25">
      <c r="A10" s="14">
        <v>1</v>
      </c>
      <c r="B10" s="37">
        <v>9</v>
      </c>
      <c r="C10" s="16">
        <f>4*770</f>
        <v>3080</v>
      </c>
      <c r="D10" s="29" t="s">
        <v>55</v>
      </c>
      <c r="E10" s="17">
        <v>1</v>
      </c>
      <c r="F10" s="29" t="s">
        <v>41</v>
      </c>
      <c r="G10" s="18">
        <f>-LN(1-(B10/C10))</f>
        <v>2.9263555267977433E-3</v>
      </c>
      <c r="H10" s="29" t="s">
        <v>39</v>
      </c>
      <c r="I10" s="17">
        <f>LN(G10/(G17))</f>
        <v>-2.0319621830664367</v>
      </c>
      <c r="J10" s="17">
        <f>EXP(I10)</f>
        <v>0.13107806947912945</v>
      </c>
      <c r="K10" s="17">
        <f>(1-EXP(-$G10))/($C10*$G10^2*EXP(-$G10))+(1-EXP(-$G17))/($C17*$G17^2*EXP(-$G17))</f>
        <v>0.12581768357332981</v>
      </c>
      <c r="L10" s="17">
        <f>SQRT(K10)</f>
        <v>0.35470788484798277</v>
      </c>
      <c r="M10" s="17">
        <f>L10*J10</f>
        <v>4.6494424774898936E-2</v>
      </c>
      <c r="N10" s="19">
        <f>O10*(L10^2+L$16^2)^0.5</f>
        <v>4.9202785019235133E-2</v>
      </c>
      <c r="O10" s="19">
        <f t="shared" ref="O10:O15" si="0">(J10/J$16)</f>
        <v>0.12577243350632353</v>
      </c>
      <c r="P10" s="19">
        <f>1-O10</f>
        <v>0.8742275664936765</v>
      </c>
      <c r="Q10" s="19">
        <f>AVERAGE(P10,P24,P38)</f>
        <v>0.93817752193741788</v>
      </c>
      <c r="R10" s="33">
        <f t="shared" ref="R10:R16" si="1">AVERAGE(N10,N24,N38)</f>
        <v>2.8534025830469673E-2</v>
      </c>
      <c r="S10" s="38" t="s">
        <v>61</v>
      </c>
    </row>
    <row r="11" spans="1:19" x14ac:dyDescent="0.25">
      <c r="A11" s="14">
        <v>0.9</v>
      </c>
      <c r="B11" s="37">
        <v>14</v>
      </c>
      <c r="C11" s="16">
        <f t="shared" ref="C11:C51" si="2">4*770</f>
        <v>3080</v>
      </c>
      <c r="D11" s="29" t="s">
        <v>55</v>
      </c>
      <c r="E11" s="17">
        <v>1</v>
      </c>
      <c r="F11" s="29" t="s">
        <v>41</v>
      </c>
      <c r="G11" s="18">
        <f t="shared" ref="G11:G51" si="3">-LN(1-(B11/C11))</f>
        <v>4.5558165358606907E-3</v>
      </c>
      <c r="H11" s="29" t="s">
        <v>39</v>
      </c>
      <c r="I11" s="17">
        <f t="shared" ref="I11:I16" si="4">LN(G11/(G18))</f>
        <v>-1.4959504002750084</v>
      </c>
      <c r="J11" s="17">
        <f t="shared" ref="J11:J16" si="5">EXP(I11)</f>
        <v>0.224035580040326</v>
      </c>
      <c r="K11" s="17">
        <f t="shared" ref="K11:K16" si="6">(1-EXP(-G11))/(C11*G11^2*EXP(-G11))+(1-EXP(-G18))/(C18*G18^2*EXP(-G18))</f>
        <v>8.7558283047750693E-2</v>
      </c>
      <c r="L11" s="17">
        <f t="shared" ref="L11:L15" si="7">SQRT(K11)</f>
        <v>0.29590248908677785</v>
      </c>
      <c r="M11" s="17">
        <f t="shared" ref="M11:M15" si="8">L11*J11</f>
        <v>6.6292685777932514E-2</v>
      </c>
      <c r="N11" s="19">
        <f t="shared" ref="N11:N14" si="9">O11*(L11^2+L$16^2)^0.5</f>
        <v>7.282977901480471E-2</v>
      </c>
      <c r="O11" s="19">
        <f t="shared" si="0"/>
        <v>0.21496731074574615</v>
      </c>
      <c r="P11" s="19">
        <f t="shared" ref="P11:P16" si="10">1-O11</f>
        <v>0.78503268925425385</v>
      </c>
      <c r="Q11" s="19">
        <f t="shared" ref="Q11:Q16" si="11">AVERAGE(P11,P25,P39)</f>
        <v>0.85682333244964093</v>
      </c>
      <c r="R11" s="33">
        <f t="shared" si="1"/>
        <v>5.0630463532092086E-2</v>
      </c>
      <c r="S11" s="38" t="s">
        <v>57</v>
      </c>
    </row>
    <row r="12" spans="1:19" x14ac:dyDescent="0.25">
      <c r="A12" s="14">
        <v>0.75</v>
      </c>
      <c r="B12" s="37">
        <v>24</v>
      </c>
      <c r="C12" s="16">
        <f t="shared" si="2"/>
        <v>3080</v>
      </c>
      <c r="D12" s="29" t="s">
        <v>55</v>
      </c>
      <c r="E12" s="17">
        <v>1</v>
      </c>
      <c r="F12" s="29" t="s">
        <v>41</v>
      </c>
      <c r="G12" s="18">
        <f t="shared" si="3"/>
        <v>7.8227256812090449E-3</v>
      </c>
      <c r="H12" s="29" t="s">
        <v>39</v>
      </c>
      <c r="I12" s="17">
        <f t="shared" si="4"/>
        <v>-0.97148760521764232</v>
      </c>
      <c r="J12" s="17">
        <f t="shared" si="5"/>
        <v>0.37851953143964168</v>
      </c>
      <c r="K12" s="17">
        <f t="shared" si="6"/>
        <v>5.7540459991081684E-2</v>
      </c>
      <c r="L12" s="17">
        <f t="shared" si="7"/>
        <v>0.2398759262433012</v>
      </c>
      <c r="M12" s="17">
        <f t="shared" si="8"/>
        <v>9.0797723205264413E-2</v>
      </c>
      <c r="N12" s="19">
        <f t="shared" si="9"/>
        <v>0.10574247121785932</v>
      </c>
      <c r="O12" s="19">
        <f t="shared" si="0"/>
        <v>0.36319822826210618</v>
      </c>
      <c r="P12" s="19">
        <f t="shared" si="10"/>
        <v>0.63680177173789376</v>
      </c>
      <c r="Q12" s="19">
        <f t="shared" si="11"/>
        <v>0.74277488809055792</v>
      </c>
      <c r="R12" s="33">
        <f t="shared" si="1"/>
        <v>7.4139851544878746E-2</v>
      </c>
      <c r="S12" s="38" t="s">
        <v>58</v>
      </c>
    </row>
    <row r="13" spans="1:19" x14ac:dyDescent="0.25">
      <c r="A13" s="14">
        <v>0.5</v>
      </c>
      <c r="B13" s="37">
        <v>37</v>
      </c>
      <c r="C13" s="16">
        <f t="shared" si="2"/>
        <v>3080</v>
      </c>
      <c r="D13" s="29" t="s">
        <v>55</v>
      </c>
      <c r="E13" s="17">
        <v>1</v>
      </c>
      <c r="F13" s="29" t="s">
        <v>41</v>
      </c>
      <c r="G13" s="18">
        <f t="shared" si="3"/>
        <v>1.2085726070649094E-2</v>
      </c>
      <c r="H13" s="29" t="s">
        <v>39</v>
      </c>
      <c r="I13" s="17">
        <f t="shared" si="4"/>
        <v>-0.53649555895960022</v>
      </c>
      <c r="J13" s="17">
        <f t="shared" si="5"/>
        <v>0.58479404184641104</v>
      </c>
      <c r="K13" s="17">
        <f t="shared" si="6"/>
        <v>4.2900936844560367E-2</v>
      </c>
      <c r="L13" s="17">
        <f t="shared" si="7"/>
        <v>0.20712541332381298</v>
      </c>
      <c r="M13" s="17">
        <f t="shared" si="8"/>
        <v>0.12112570762674107</v>
      </c>
      <c r="N13" s="19">
        <f t="shared" si="9"/>
        <v>0.14859123747875813</v>
      </c>
      <c r="O13" s="19">
        <f t="shared" si="0"/>
        <v>0.56112338269318862</v>
      </c>
      <c r="P13" s="19">
        <f t="shared" si="10"/>
        <v>0.43887661730681138</v>
      </c>
      <c r="Q13" s="19">
        <f t="shared" si="11"/>
        <v>0.58585446864276547</v>
      </c>
      <c r="R13" s="33">
        <f t="shared" si="1"/>
        <v>0.1087734850352689</v>
      </c>
      <c r="S13" s="38" t="s">
        <v>62</v>
      </c>
    </row>
    <row r="14" spans="1:19" x14ac:dyDescent="0.25">
      <c r="A14" s="14">
        <v>0.25</v>
      </c>
      <c r="B14" s="37">
        <v>37</v>
      </c>
      <c r="C14" s="16">
        <f t="shared" si="2"/>
        <v>3080</v>
      </c>
      <c r="D14" s="29" t="s">
        <v>55</v>
      </c>
      <c r="E14" s="17">
        <v>1</v>
      </c>
      <c r="F14" s="29" t="s">
        <v>41</v>
      </c>
      <c r="G14" s="18">
        <f t="shared" si="3"/>
        <v>1.2085726070649094E-2</v>
      </c>
      <c r="H14" s="29" t="s">
        <v>39</v>
      </c>
      <c r="I14" s="17">
        <f t="shared" si="4"/>
        <v>-0.45297862883896312</v>
      </c>
      <c r="J14" s="17">
        <f t="shared" si="5"/>
        <v>0.6357317198061978</v>
      </c>
      <c r="K14" s="17">
        <f t="shared" si="6"/>
        <v>4.4269254584277717E-2</v>
      </c>
      <c r="L14" s="17">
        <f t="shared" si="7"/>
        <v>0.21040260118229936</v>
      </c>
      <c r="M14" s="17">
        <f t="shared" si="8"/>
        <v>0.13375960750132071</v>
      </c>
      <c r="N14" s="19">
        <f t="shared" si="9"/>
        <v>0.16310244100877491</v>
      </c>
      <c r="O14" s="19">
        <f t="shared" si="0"/>
        <v>0.60999926055454101</v>
      </c>
      <c r="P14" s="19">
        <f t="shared" si="10"/>
        <v>0.39000073944545899</v>
      </c>
      <c r="Q14" s="19">
        <f t="shared" si="11"/>
        <v>0.3081150013204737</v>
      </c>
      <c r="R14" s="33">
        <f t="shared" si="1"/>
        <v>0.16682438049034387</v>
      </c>
      <c r="S14" s="38" t="s">
        <v>59</v>
      </c>
    </row>
    <row r="15" spans="1:19" x14ac:dyDescent="0.25">
      <c r="A15" s="14">
        <v>0.1</v>
      </c>
      <c r="B15" s="37">
        <v>75</v>
      </c>
      <c r="C15" s="16">
        <f t="shared" si="2"/>
        <v>3080</v>
      </c>
      <c r="D15" s="29" t="s">
        <v>55</v>
      </c>
      <c r="E15" s="17">
        <v>1</v>
      </c>
      <c r="F15" s="29" t="s">
        <v>41</v>
      </c>
      <c r="G15" s="18">
        <f t="shared" si="3"/>
        <v>2.4652028998312193E-2</v>
      </c>
      <c r="H15" s="29" t="s">
        <v>39</v>
      </c>
      <c r="I15" s="17">
        <f t="shared" si="4"/>
        <v>0.22562398705576911</v>
      </c>
      <c r="J15" s="17">
        <f t="shared" si="5"/>
        <v>1.2531043932092212</v>
      </c>
      <c r="K15" s="17">
        <f t="shared" si="6"/>
        <v>3.0001212792465183E-2</v>
      </c>
      <c r="L15" s="17">
        <f t="shared" si="7"/>
        <v>0.17320858175178613</v>
      </c>
      <c r="M15" s="17">
        <f t="shared" si="8"/>
        <v>0.21704843473470176</v>
      </c>
      <c r="N15" s="19">
        <f>ABS(O15*(L15^2+L$16^2)^0.5)</f>
        <v>0.28763031835769354</v>
      </c>
      <c r="O15" s="19">
        <f t="shared" si="0"/>
        <v>1.2023825922801148</v>
      </c>
      <c r="P15" s="19">
        <f t="shared" si="10"/>
        <v>-0.20238259228011479</v>
      </c>
      <c r="Q15" s="19">
        <f t="shared" si="11"/>
        <v>0.11370230629853144</v>
      </c>
      <c r="R15" s="33">
        <f t="shared" si="1"/>
        <v>0.21775298727479822</v>
      </c>
      <c r="S15" s="38" t="s">
        <v>60</v>
      </c>
    </row>
    <row r="16" spans="1:19" x14ac:dyDescent="0.25">
      <c r="A16" s="14">
        <v>0</v>
      </c>
      <c r="B16" s="37">
        <v>75</v>
      </c>
      <c r="C16" s="16">
        <f t="shared" si="2"/>
        <v>3080</v>
      </c>
      <c r="D16" s="29" t="s">
        <v>55</v>
      </c>
      <c r="E16" s="17">
        <v>1</v>
      </c>
      <c r="F16" s="29" t="s">
        <v>41</v>
      </c>
      <c r="G16" s="18">
        <f t="shared" si="3"/>
        <v>2.4652028998312193E-2</v>
      </c>
      <c r="H16" s="29" t="s">
        <v>39</v>
      </c>
      <c r="I16" s="17">
        <f t="shared" si="4"/>
        <v>4.1318905182222192E-2</v>
      </c>
      <c r="J16" s="17">
        <f t="shared" si="5"/>
        <v>1.0421844105651272</v>
      </c>
      <c r="K16" s="17">
        <f t="shared" si="6"/>
        <v>2.7223545088696243E-2</v>
      </c>
      <c r="L16" s="17">
        <f t="shared" ref="L16" si="12">SQRT(K16)</f>
        <v>0.16499559111896367</v>
      </c>
      <c r="M16" s="17">
        <f t="shared" ref="M16" si="13">L16*J16</f>
        <v>0.1719558328761619</v>
      </c>
      <c r="N16" s="19">
        <f>O16*(L16^2+L$16^2)^0.5</f>
        <v>0.23333900269220423</v>
      </c>
      <c r="O16" s="19">
        <f>(J16/J$16)</f>
        <v>1</v>
      </c>
      <c r="P16" s="19">
        <f t="shared" si="10"/>
        <v>0</v>
      </c>
      <c r="Q16" s="19">
        <f t="shared" si="11"/>
        <v>0</v>
      </c>
      <c r="R16" s="33">
        <f t="shared" si="1"/>
        <v>0.22611736124578341</v>
      </c>
      <c r="S16" s="38">
        <v>0</v>
      </c>
    </row>
    <row r="17" spans="1:18" x14ac:dyDescent="0.25">
      <c r="A17" s="14">
        <v>1</v>
      </c>
      <c r="B17" s="32">
        <v>68</v>
      </c>
      <c r="C17" s="16">
        <f t="shared" si="2"/>
        <v>3080</v>
      </c>
      <c r="D17" s="29" t="s">
        <v>55</v>
      </c>
      <c r="E17" s="17">
        <v>1</v>
      </c>
      <c r="F17" s="29" t="s">
        <v>42</v>
      </c>
      <c r="G17" s="18">
        <f t="shared" si="3"/>
        <v>2.2325287047835908E-2</v>
      </c>
      <c r="H17" s="29" t="s">
        <v>39</v>
      </c>
    </row>
    <row r="18" spans="1:18" x14ac:dyDescent="0.25">
      <c r="A18" s="14">
        <v>0.9</v>
      </c>
      <c r="B18" s="32">
        <v>62</v>
      </c>
      <c r="C18" s="16">
        <f t="shared" si="2"/>
        <v>3080</v>
      </c>
      <c r="D18" s="29" t="s">
        <v>55</v>
      </c>
      <c r="E18" s="17">
        <v>1</v>
      </c>
      <c r="F18" s="29" t="s">
        <v>42</v>
      </c>
      <c r="G18" s="18">
        <f t="shared" si="3"/>
        <v>2.0335236639825924E-2</v>
      </c>
      <c r="H18" s="29" t="s">
        <v>39</v>
      </c>
    </row>
    <row r="19" spans="1:18" x14ac:dyDescent="0.25">
      <c r="A19" s="14">
        <v>0.75</v>
      </c>
      <c r="B19" s="32">
        <v>63</v>
      </c>
      <c r="C19" s="16">
        <f t="shared" si="2"/>
        <v>3080</v>
      </c>
      <c r="D19" s="29" t="s">
        <v>55</v>
      </c>
      <c r="E19" s="17">
        <v>1</v>
      </c>
      <c r="F19" s="29" t="s">
        <v>42</v>
      </c>
      <c r="G19" s="18">
        <f t="shared" si="3"/>
        <v>2.0666636808559107E-2</v>
      </c>
      <c r="H19" s="29" t="s">
        <v>39</v>
      </c>
    </row>
    <row r="20" spans="1:18" x14ac:dyDescent="0.25">
      <c r="A20" s="14">
        <v>0.5</v>
      </c>
      <c r="B20" s="32">
        <v>63</v>
      </c>
      <c r="C20" s="16">
        <f t="shared" si="2"/>
        <v>3080</v>
      </c>
      <c r="D20" s="29" t="s">
        <v>55</v>
      </c>
      <c r="E20" s="17">
        <v>1</v>
      </c>
      <c r="F20" s="29" t="s">
        <v>42</v>
      </c>
      <c r="G20" s="18">
        <f t="shared" si="3"/>
        <v>2.0666636808559107E-2</v>
      </c>
      <c r="H20" s="29" t="s">
        <v>39</v>
      </c>
    </row>
    <row r="21" spans="1:18" x14ac:dyDescent="0.25">
      <c r="A21" s="14">
        <v>0.25</v>
      </c>
      <c r="B21" s="32">
        <v>58</v>
      </c>
      <c r="C21" s="16">
        <f t="shared" si="2"/>
        <v>3080</v>
      </c>
      <c r="D21" s="29" t="s">
        <v>55</v>
      </c>
      <c r="E21" s="17">
        <v>1</v>
      </c>
      <c r="F21" s="29" t="s">
        <v>42</v>
      </c>
      <c r="G21" s="18">
        <f t="shared" si="3"/>
        <v>1.9010733134935308E-2</v>
      </c>
      <c r="H21" s="29" t="s">
        <v>39</v>
      </c>
    </row>
    <row r="22" spans="1:18" x14ac:dyDescent="0.25">
      <c r="A22" s="14">
        <v>0.1</v>
      </c>
      <c r="B22" s="32">
        <v>60</v>
      </c>
      <c r="C22" s="16">
        <f t="shared" si="2"/>
        <v>3080</v>
      </c>
      <c r="D22" s="29" t="s">
        <v>55</v>
      </c>
      <c r="E22" s="17">
        <v>1</v>
      </c>
      <c r="F22" s="29" t="s">
        <v>42</v>
      </c>
      <c r="G22" s="18">
        <f t="shared" si="3"/>
        <v>1.9672765598704779E-2</v>
      </c>
      <c r="H22" s="29" t="s">
        <v>39</v>
      </c>
    </row>
    <row r="23" spans="1:18" x14ac:dyDescent="0.25">
      <c r="A23" s="14">
        <v>0</v>
      </c>
      <c r="B23" s="32">
        <v>72</v>
      </c>
      <c r="C23" s="16">
        <f t="shared" si="2"/>
        <v>3080</v>
      </c>
      <c r="D23" s="29" t="s">
        <v>55</v>
      </c>
      <c r="E23" s="17">
        <v>1</v>
      </c>
      <c r="F23" s="29" t="s">
        <v>42</v>
      </c>
      <c r="G23" s="18">
        <f t="shared" si="3"/>
        <v>2.3654190897889716E-2</v>
      </c>
      <c r="H23" s="29" t="s">
        <v>39</v>
      </c>
    </row>
    <row r="24" spans="1:18" x14ac:dyDescent="0.25">
      <c r="A24" s="14">
        <v>1</v>
      </c>
      <c r="B24" s="32">
        <v>3</v>
      </c>
      <c r="C24" s="16">
        <f t="shared" si="2"/>
        <v>3080</v>
      </c>
      <c r="D24" s="29" t="s">
        <v>55</v>
      </c>
      <c r="E24" s="17">
        <v>2</v>
      </c>
      <c r="F24" s="29" t="s">
        <v>41</v>
      </c>
      <c r="G24" s="18">
        <f t="shared" ref="G24:G37" si="14">-LN(1-(B24/C24))</f>
        <v>9.745006455783114E-4</v>
      </c>
      <c r="H24" s="29" t="s">
        <v>43</v>
      </c>
      <c r="I24" s="17">
        <f>LN(G24/(G31))</f>
        <v>-3.1165696340160745</v>
      </c>
      <c r="J24" s="17">
        <f>EXP(I24)</f>
        <v>4.43089037732897E-2</v>
      </c>
      <c r="K24" s="17">
        <f t="shared" ref="K24:K30" si="15">(1-EXP(-G24))/(C24*G24^2*EXP(-G24))+(1-EXP(-G31))/(C31*G31^2*EXP(-G31))</f>
        <v>0.34825933448203039</v>
      </c>
      <c r="L24" s="17">
        <f t="shared" ref="L24:L30" si="16">SQRT(K24)</f>
        <v>0.59013501377399258</v>
      </c>
      <c r="M24" s="17">
        <f>L24*J24</f>
        <v>2.614823553856083E-2</v>
      </c>
      <c r="N24" s="19">
        <f>O24*(L24^2+L$30^2)^0.5</f>
        <v>1.8802280409305604E-2</v>
      </c>
      <c r="O24" s="14">
        <f t="shared" ref="O24:O29" si="17">(J24/J$30)</f>
        <v>3.0623480208202342E-2</v>
      </c>
      <c r="P24" s="19">
        <f>1-O24</f>
        <v>0.96937651979179762</v>
      </c>
      <c r="Q24"/>
      <c r="R24"/>
    </row>
    <row r="25" spans="1:18" x14ac:dyDescent="0.25">
      <c r="A25" s="14">
        <v>0.9</v>
      </c>
      <c r="B25" s="32">
        <v>7</v>
      </c>
      <c r="C25" s="16">
        <f t="shared" si="2"/>
        <v>3080</v>
      </c>
      <c r="D25" s="29" t="s">
        <v>55</v>
      </c>
      <c r="E25" s="17">
        <v>2</v>
      </c>
      <c r="F25" s="29" t="s">
        <v>41</v>
      </c>
      <c r="G25" s="18">
        <f t="shared" si="14"/>
        <v>2.2753138371355394E-3</v>
      </c>
      <c r="H25" s="29" t="s">
        <v>43</v>
      </c>
      <c r="I25" s="17">
        <f t="shared" ref="I25:I29" si="18">LN(G25/(G32))</f>
        <v>-1.9731477423404971</v>
      </c>
      <c r="J25" s="17">
        <f t="shared" ref="J25:J30" si="19">EXP(I25)</f>
        <v>0.13901857212864496</v>
      </c>
      <c r="K25" s="17">
        <f t="shared" si="15"/>
        <v>0.1628576509559736</v>
      </c>
      <c r="L25" s="17">
        <f t="shared" si="16"/>
        <v>0.40355625500786579</v>
      </c>
      <c r="M25" s="17">
        <f t="shared" ref="M25:M30" si="20">L25*J25</f>
        <v>5.6101814344776832E-2</v>
      </c>
      <c r="N25" s="19">
        <f>O25*(L25^2+L$30^2)^0.5</f>
        <v>4.2053610935504721E-2</v>
      </c>
      <c r="O25" s="14">
        <f t="shared" si="17"/>
        <v>9.6080745168885318E-2</v>
      </c>
      <c r="P25" s="19">
        <f t="shared" ref="P25:P30" si="21">1-O25</f>
        <v>0.90391925483111468</v>
      </c>
      <c r="Q25"/>
      <c r="R25"/>
    </row>
    <row r="26" spans="1:18" x14ac:dyDescent="0.25">
      <c r="A26" s="14">
        <v>0.75</v>
      </c>
      <c r="B26" s="32">
        <v>33</v>
      </c>
      <c r="C26" s="16">
        <f t="shared" si="2"/>
        <v>3080</v>
      </c>
      <c r="D26" s="29" t="s">
        <v>55</v>
      </c>
      <c r="E26" s="17">
        <v>2</v>
      </c>
      <c r="F26" s="29" t="s">
        <v>41</v>
      </c>
      <c r="G26" s="18">
        <f t="shared" si="14"/>
        <v>1.077209698191107E-2</v>
      </c>
      <c r="H26" s="29" t="s">
        <v>43</v>
      </c>
      <c r="I26" s="17">
        <f t="shared" si="18"/>
        <v>-0.85454884297106126</v>
      </c>
      <c r="J26" s="17">
        <f t="shared" si="19"/>
        <v>0.42547510387136706</v>
      </c>
      <c r="K26" s="17">
        <f t="shared" si="15"/>
        <v>4.3291030045074536E-2</v>
      </c>
      <c r="L26" s="17">
        <f t="shared" si="16"/>
        <v>0.20806496592428658</v>
      </c>
      <c r="M26" s="17">
        <f t="shared" si="20"/>
        <v>8.8526462988628277E-2</v>
      </c>
      <c r="N26" s="19">
        <f t="shared" ref="N26:N28" si="22">O26*(L26^2+L$30^2)^0.5</f>
        <v>7.8908282767650884E-2</v>
      </c>
      <c r="O26" s="14">
        <f t="shared" si="17"/>
        <v>0.29406117761690387</v>
      </c>
      <c r="P26" s="19">
        <f t="shared" si="21"/>
        <v>0.70593882238309613</v>
      </c>
      <c r="Q26"/>
      <c r="R26"/>
    </row>
    <row r="27" spans="1:18" x14ac:dyDescent="0.25">
      <c r="A27" s="14">
        <v>0.5</v>
      </c>
      <c r="B27" s="32">
        <v>20</v>
      </c>
      <c r="C27" s="16">
        <f t="shared" si="2"/>
        <v>3080</v>
      </c>
      <c r="D27" s="29" t="s">
        <v>55</v>
      </c>
      <c r="E27" s="17">
        <v>2</v>
      </c>
      <c r="F27" s="29" t="s">
        <v>41</v>
      </c>
      <c r="G27" s="18">
        <f t="shared" si="14"/>
        <v>6.5146810211936419E-3</v>
      </c>
      <c r="H27" s="29" t="s">
        <v>43</v>
      </c>
      <c r="I27" s="17">
        <f t="shared" si="18"/>
        <v>-1.0533888237018512</v>
      </c>
      <c r="J27" s="17">
        <f t="shared" si="19"/>
        <v>0.3487538788695384</v>
      </c>
      <c r="K27" s="17">
        <f t="shared" si="15"/>
        <v>6.7544546636311903E-2</v>
      </c>
      <c r="L27" s="17">
        <f t="shared" si="16"/>
        <v>0.25989333703716205</v>
      </c>
      <c r="M27" s="17">
        <f t="shared" si="20"/>
        <v>9.0638809384058536E-2</v>
      </c>
      <c r="N27" s="19">
        <f t="shared" si="22"/>
        <v>7.4783337018158369E-2</v>
      </c>
      <c r="O27" s="14">
        <f t="shared" si="17"/>
        <v>0.24103637412788487</v>
      </c>
      <c r="P27" s="19">
        <f t="shared" si="21"/>
        <v>0.75896362587211508</v>
      </c>
      <c r="Q27"/>
      <c r="R27"/>
    </row>
    <row r="28" spans="1:18" x14ac:dyDescent="0.25">
      <c r="A28" s="14">
        <v>0.25</v>
      </c>
      <c r="B28" s="32">
        <v>92</v>
      </c>
      <c r="C28" s="16">
        <f t="shared" si="2"/>
        <v>3080</v>
      </c>
      <c r="D28" s="29" t="s">
        <v>55</v>
      </c>
      <c r="E28" s="17">
        <v>2</v>
      </c>
      <c r="F28" s="29" t="s">
        <v>41</v>
      </c>
      <c r="G28" s="18">
        <f t="shared" si="14"/>
        <v>3.032532971491218E-2</v>
      </c>
      <c r="H28" s="29" t="s">
        <v>43</v>
      </c>
      <c r="I28" s="17">
        <f t="shared" si="18"/>
        <v>0.24844302325663467</v>
      </c>
      <c r="J28" s="17">
        <f t="shared" si="19"/>
        <v>1.2820277745208195</v>
      </c>
      <c r="K28" s="17">
        <f t="shared" si="15"/>
        <v>2.4759934731573903E-2</v>
      </c>
      <c r="L28" s="17">
        <f t="shared" si="16"/>
        <v>0.15735289870724944</v>
      </c>
      <c r="M28" s="17">
        <f t="shared" si="20"/>
        <v>0.20173078654405494</v>
      </c>
      <c r="N28" s="19">
        <f t="shared" si="22"/>
        <v>0.20489753459462742</v>
      </c>
      <c r="O28" s="14">
        <f t="shared" si="17"/>
        <v>0.88605559686788782</v>
      </c>
      <c r="P28" s="19">
        <f t="shared" si="21"/>
        <v>0.11394440313211218</v>
      </c>
      <c r="Q28"/>
      <c r="R28"/>
    </row>
    <row r="29" spans="1:18" x14ac:dyDescent="0.25">
      <c r="A29" s="14">
        <v>0.1</v>
      </c>
      <c r="B29" s="32">
        <v>45</v>
      </c>
      <c r="C29" s="16">
        <f t="shared" si="2"/>
        <v>3080</v>
      </c>
      <c r="D29" s="29" t="s">
        <v>55</v>
      </c>
      <c r="E29" s="17">
        <v>2</v>
      </c>
      <c r="F29" s="29" t="s">
        <v>41</v>
      </c>
      <c r="G29" s="18">
        <f t="shared" si="14"/>
        <v>1.4718172474021534E-2</v>
      </c>
      <c r="H29" s="29" t="s">
        <v>43</v>
      </c>
      <c r="I29" s="17">
        <f t="shared" si="18"/>
        <v>-4.3813883226444902E-2</v>
      </c>
      <c r="J29" s="17">
        <f t="shared" si="19"/>
        <v>0.95713207923126165</v>
      </c>
      <c r="K29" s="17">
        <f t="shared" si="15"/>
        <v>4.3499638391218197E-2</v>
      </c>
      <c r="L29" s="17">
        <f t="shared" si="16"/>
        <v>0.20856566925363867</v>
      </c>
      <c r="M29" s="17">
        <f t="shared" si="20"/>
        <v>0.1996248926689948</v>
      </c>
      <c r="N29" s="19">
        <f>O29*(L29^2+L$30^2)^0.5</f>
        <v>0.17776591677670042</v>
      </c>
      <c r="O29" s="14">
        <f t="shared" si="17"/>
        <v>0.66150847321668982</v>
      </c>
      <c r="P29" s="19">
        <f t="shared" si="21"/>
        <v>0.33849152678331018</v>
      </c>
      <c r="Q29"/>
      <c r="R29"/>
    </row>
    <row r="30" spans="1:18" x14ac:dyDescent="0.25">
      <c r="A30" s="14">
        <v>0</v>
      </c>
      <c r="B30" s="32">
        <v>85</v>
      </c>
      <c r="C30" s="16">
        <f t="shared" si="2"/>
        <v>3080</v>
      </c>
      <c r="D30" s="29" t="s">
        <v>55</v>
      </c>
      <c r="E30" s="17">
        <v>2</v>
      </c>
      <c r="F30" s="29" t="s">
        <v>41</v>
      </c>
      <c r="G30" s="18">
        <f t="shared" si="14"/>
        <v>2.7985365418070451E-2</v>
      </c>
      <c r="H30" s="29" t="s">
        <v>43</v>
      </c>
      <c r="I30" s="17">
        <f>LN(G30/(G37))</f>
        <v>0.3694186031871925</v>
      </c>
      <c r="J30" s="17">
        <f t="shared" si="19"/>
        <v>1.4468931510084144</v>
      </c>
      <c r="K30" s="17">
        <f t="shared" si="15"/>
        <v>2.8715154667007511E-2</v>
      </c>
      <c r="L30" s="17">
        <f t="shared" si="16"/>
        <v>0.16945546514352233</v>
      </c>
      <c r="M30" s="17">
        <f t="shared" si="20"/>
        <v>0.24518395191710757</v>
      </c>
      <c r="N30" s="19">
        <f>O30*(L30^2+L$30^2)^0.5</f>
        <v>0.23964621702421054</v>
      </c>
      <c r="O30" s="14">
        <f>(J30/J$30)</f>
        <v>1</v>
      </c>
      <c r="P30" s="19">
        <f t="shared" si="21"/>
        <v>0</v>
      </c>
      <c r="Q30"/>
      <c r="R30"/>
    </row>
    <row r="31" spans="1:18" x14ac:dyDescent="0.25">
      <c r="A31" s="14">
        <v>1</v>
      </c>
      <c r="B31" s="32">
        <v>67</v>
      </c>
      <c r="C31" s="16">
        <f t="shared" si="2"/>
        <v>3080</v>
      </c>
      <c r="D31" s="29" t="s">
        <v>55</v>
      </c>
      <c r="E31" s="17">
        <v>2</v>
      </c>
      <c r="F31" s="29" t="s">
        <v>42</v>
      </c>
      <c r="G31" s="18">
        <f t="shared" si="14"/>
        <v>2.1993336837318911E-2</v>
      </c>
      <c r="H31" s="29" t="s">
        <v>43</v>
      </c>
      <c r="N31" s="10"/>
      <c r="Q31"/>
      <c r="R31"/>
    </row>
    <row r="32" spans="1:18" x14ac:dyDescent="0.25">
      <c r="A32" s="14">
        <v>0.9</v>
      </c>
      <c r="B32" s="32">
        <v>50</v>
      </c>
      <c r="C32" s="16">
        <f t="shared" si="2"/>
        <v>3080</v>
      </c>
      <c r="D32" s="29" t="s">
        <v>55</v>
      </c>
      <c r="E32" s="17">
        <v>2</v>
      </c>
      <c r="F32" s="29" t="s">
        <v>42</v>
      </c>
      <c r="G32" s="18">
        <f t="shared" si="14"/>
        <v>1.6366977464205359E-2</v>
      </c>
      <c r="H32" s="29" t="s">
        <v>43</v>
      </c>
      <c r="Q32"/>
      <c r="R32"/>
    </row>
    <row r="33" spans="1:18" x14ac:dyDescent="0.25">
      <c r="A33" s="14">
        <v>0.75</v>
      </c>
      <c r="B33" s="32">
        <v>77</v>
      </c>
      <c r="C33" s="16">
        <f t="shared" si="2"/>
        <v>3080</v>
      </c>
      <c r="D33" s="29" t="s">
        <v>55</v>
      </c>
      <c r="E33" s="17">
        <v>2</v>
      </c>
      <c r="F33" s="29" t="s">
        <v>42</v>
      </c>
      <c r="G33" s="18">
        <f t="shared" si="14"/>
        <v>2.5317807984289897E-2</v>
      </c>
      <c r="H33" s="29" t="s">
        <v>43</v>
      </c>
      <c r="Q33"/>
      <c r="R33"/>
    </row>
    <row r="34" spans="1:18" x14ac:dyDescent="0.25">
      <c r="A34" s="14">
        <v>0.5</v>
      </c>
      <c r="B34" s="32">
        <v>57</v>
      </c>
      <c r="C34" s="16">
        <f t="shared" si="2"/>
        <v>3080</v>
      </c>
      <c r="D34" s="29" t="s">
        <v>55</v>
      </c>
      <c r="E34" s="17">
        <v>2</v>
      </c>
      <c r="F34" s="29" t="s">
        <v>42</v>
      </c>
      <c r="G34" s="18">
        <f t="shared" si="14"/>
        <v>1.8679881188162065E-2</v>
      </c>
      <c r="H34" s="29" t="s">
        <v>43</v>
      </c>
      <c r="Q34"/>
      <c r="R34"/>
    </row>
    <row r="35" spans="1:18" x14ac:dyDescent="0.25">
      <c r="A35" s="14">
        <v>0.25</v>
      </c>
      <c r="B35" s="32">
        <v>72</v>
      </c>
      <c r="C35" s="16">
        <f t="shared" si="2"/>
        <v>3080</v>
      </c>
      <c r="D35" s="29" t="s">
        <v>55</v>
      </c>
      <c r="E35" s="17">
        <v>2</v>
      </c>
      <c r="F35" s="29" t="s">
        <v>42</v>
      </c>
      <c r="G35" s="18">
        <f t="shared" si="14"/>
        <v>2.3654190897889716E-2</v>
      </c>
      <c r="H35" s="29" t="s">
        <v>43</v>
      </c>
      <c r="Q35"/>
      <c r="R35"/>
    </row>
    <row r="36" spans="1:18" x14ac:dyDescent="0.25">
      <c r="A36" s="14">
        <v>0.1</v>
      </c>
      <c r="B36" s="32">
        <v>47</v>
      </c>
      <c r="C36" s="16">
        <f t="shared" si="2"/>
        <v>3080</v>
      </c>
      <c r="D36" s="29" t="s">
        <v>55</v>
      </c>
      <c r="E36" s="17">
        <v>2</v>
      </c>
      <c r="F36" s="29" t="s">
        <v>42</v>
      </c>
      <c r="G36" s="18">
        <f t="shared" si="14"/>
        <v>1.5377368279039093E-2</v>
      </c>
      <c r="H36" s="29" t="s">
        <v>43</v>
      </c>
      <c r="Q36"/>
      <c r="R36"/>
    </row>
    <row r="37" spans="1:18" x14ac:dyDescent="0.25">
      <c r="A37" s="14">
        <v>0</v>
      </c>
      <c r="B37" s="32">
        <v>59</v>
      </c>
      <c r="C37" s="16">
        <f t="shared" si="2"/>
        <v>3080</v>
      </c>
      <c r="D37" s="29" t="s">
        <v>55</v>
      </c>
      <c r="E37" s="17">
        <v>2</v>
      </c>
      <c r="F37" s="29" t="s">
        <v>42</v>
      </c>
      <c r="G37" s="18">
        <f t="shared" si="14"/>
        <v>1.9341694580948157E-2</v>
      </c>
      <c r="H37" s="29" t="s">
        <v>43</v>
      </c>
      <c r="Q37"/>
      <c r="R37"/>
    </row>
    <row r="38" spans="1:18" x14ac:dyDescent="0.25">
      <c r="A38" s="14">
        <v>1</v>
      </c>
      <c r="B38" s="32">
        <v>3.0032518224500109</v>
      </c>
      <c r="C38" s="16">
        <f t="shared" si="2"/>
        <v>3080</v>
      </c>
      <c r="D38" s="29" t="s">
        <v>55</v>
      </c>
      <c r="E38" s="17">
        <v>3</v>
      </c>
      <c r="F38" s="29" t="s">
        <v>41</v>
      </c>
      <c r="G38" s="18">
        <f t="shared" si="3"/>
        <v>9.7555746201262829E-4</v>
      </c>
      <c r="H38" s="29" t="s">
        <v>46</v>
      </c>
      <c r="I38" s="17">
        <f>LN(G38/(G45))</f>
        <v>-3.3090130735022423</v>
      </c>
      <c r="J38" s="17">
        <f>EXP(I38)</f>
        <v>3.6552230322879783E-2</v>
      </c>
      <c r="K38" s="17">
        <f t="shared" ref="K38:K44" si="23">(1-EXP(-G38))/(C38*G38^2*EXP(-G38))+(1-EXP(-G45))/(C45*G45^2*EXP(-G45))</f>
        <v>0.34530117842433855</v>
      </c>
      <c r="L38" s="17">
        <f t="shared" ref="L38:L44" si="24">SQRT(K38)</f>
        <v>0.58762333039485304</v>
      </c>
      <c r="M38" s="17">
        <f t="shared" ref="M38:M44" si="25">L38*J38</f>
        <v>2.1478943315690353E-2</v>
      </c>
      <c r="N38" s="19">
        <f t="shared" ref="N38:N43" si="26">O38*(L38^2+L$44^2)^0.5</f>
        <v>1.7597012062868286E-2</v>
      </c>
      <c r="O38" s="14">
        <f t="shared" ref="O38:O43" si="27">(J38/J$44)</f>
        <v>2.9071520473220536E-2</v>
      </c>
      <c r="P38" s="19">
        <f>1-O38</f>
        <v>0.97092847952677941</v>
      </c>
      <c r="Q38"/>
      <c r="R38"/>
    </row>
    <row r="39" spans="1:18" x14ac:dyDescent="0.25">
      <c r="A39" s="14">
        <v>0.9</v>
      </c>
      <c r="B39" s="32">
        <v>15.05156855248892</v>
      </c>
      <c r="C39" s="16">
        <f t="shared" si="2"/>
        <v>3080</v>
      </c>
      <c r="D39" s="29" t="s">
        <v>55</v>
      </c>
      <c r="E39" s="17">
        <v>3</v>
      </c>
      <c r="F39" s="29" t="s">
        <v>41</v>
      </c>
      <c r="G39" s="18">
        <f t="shared" si="3"/>
        <v>4.8988527151920978E-3</v>
      </c>
      <c r="H39" s="29" t="s">
        <v>46</v>
      </c>
      <c r="I39" s="17">
        <f t="shared" ref="I39:I44" si="28">LN(G39/(G46))</f>
        <v>-1.9040114898122134</v>
      </c>
      <c r="J39" s="17">
        <f t="shared" ref="J39:J44" si="29">EXP(I39)</f>
        <v>0.14896982805571077</v>
      </c>
      <c r="K39" s="17">
        <f t="shared" si="23"/>
        <v>7.6475615851513523E-2</v>
      </c>
      <c r="L39" s="17">
        <f t="shared" si="24"/>
        <v>0.27654224966813573</v>
      </c>
      <c r="M39" s="17">
        <f t="shared" si="25"/>
        <v>4.1196451383201618E-2</v>
      </c>
      <c r="N39" s="19">
        <f t="shared" si="26"/>
        <v>3.7008000645966821E-2</v>
      </c>
      <c r="O39" s="14">
        <f t="shared" si="27"/>
        <v>0.11848194673644571</v>
      </c>
      <c r="P39" s="19">
        <f t="shared" ref="P39:P44" si="30">1-O39</f>
        <v>0.88151805326355426</v>
      </c>
      <c r="Q39"/>
      <c r="R39"/>
    </row>
    <row r="40" spans="1:18" x14ac:dyDescent="0.25">
      <c r="A40" s="14">
        <v>0.75</v>
      </c>
      <c r="B40" s="32">
        <v>13.037176329477415</v>
      </c>
      <c r="C40" s="16">
        <f t="shared" si="2"/>
        <v>3080</v>
      </c>
      <c r="D40" s="29" t="s">
        <v>55</v>
      </c>
      <c r="E40" s="17">
        <v>3</v>
      </c>
      <c r="F40" s="29" t="s">
        <v>41</v>
      </c>
      <c r="G40" s="18">
        <f t="shared" si="3"/>
        <v>4.2418333254240301E-3</v>
      </c>
      <c r="H40" s="29" t="s">
        <v>46</v>
      </c>
      <c r="I40" s="17">
        <f t="shared" si="28"/>
        <v>-1.9389317743792598</v>
      </c>
      <c r="J40" s="17">
        <f t="shared" si="29"/>
        <v>0.14385754003857767</v>
      </c>
      <c r="K40" s="17">
        <f t="shared" si="23"/>
        <v>8.7878825327694449E-2</v>
      </c>
      <c r="L40" s="17">
        <f t="shared" si="24"/>
        <v>0.29644362925806728</v>
      </c>
      <c r="M40" s="17">
        <f t="shared" si="25"/>
        <v>4.2645651265173688E-2</v>
      </c>
      <c r="N40" s="19">
        <f t="shared" si="26"/>
        <v>3.7768800649126064E-2</v>
      </c>
      <c r="O40" s="14">
        <f t="shared" si="27"/>
        <v>0.11441592984931598</v>
      </c>
      <c r="P40" s="19">
        <f t="shared" si="30"/>
        <v>0.88558407015068408</v>
      </c>
      <c r="Q40"/>
      <c r="R40"/>
    </row>
    <row r="41" spans="1:18" x14ac:dyDescent="0.25">
      <c r="A41" s="14">
        <v>0.5</v>
      </c>
      <c r="B41" s="32">
        <v>46.361032685243494</v>
      </c>
      <c r="C41" s="16">
        <f t="shared" si="2"/>
        <v>3080</v>
      </c>
      <c r="D41" s="29" t="s">
        <v>55</v>
      </c>
      <c r="E41" s="17">
        <v>3</v>
      </c>
      <c r="F41" s="29" t="s">
        <v>41</v>
      </c>
      <c r="G41" s="18">
        <f t="shared" si="3"/>
        <v>1.5166718751166463E-2</v>
      </c>
      <c r="H41" s="29" t="s">
        <v>46</v>
      </c>
      <c r="I41" s="17">
        <f t="shared" si="28"/>
        <v>-0.59136838593162755</v>
      </c>
      <c r="J41" s="17">
        <f t="shared" si="29"/>
        <v>0.5535692698233099</v>
      </c>
      <c r="K41" s="17">
        <f t="shared" si="23"/>
        <v>3.3584390289652225E-2</v>
      </c>
      <c r="L41" s="17">
        <f t="shared" si="24"/>
        <v>0.1832604438760646</v>
      </c>
      <c r="M41" s="17">
        <f t="shared" si="25"/>
        <v>0.10144735010396874</v>
      </c>
      <c r="N41" s="19">
        <f t="shared" si="26"/>
        <v>0.10294588060889022</v>
      </c>
      <c r="O41" s="14">
        <f t="shared" si="27"/>
        <v>0.44027683725063027</v>
      </c>
      <c r="P41" s="19">
        <f t="shared" si="30"/>
        <v>0.55972316274936973</v>
      </c>
      <c r="Q41"/>
      <c r="R41"/>
    </row>
    <row r="42" spans="1:18" x14ac:dyDescent="0.25">
      <c r="A42" s="14">
        <v>0.25</v>
      </c>
      <c r="B42" s="32">
        <v>55.575569546334059</v>
      </c>
      <c r="C42" s="16">
        <f t="shared" si="2"/>
        <v>3080</v>
      </c>
      <c r="D42" s="29" t="s">
        <v>55</v>
      </c>
      <c r="E42" s="17">
        <v>3</v>
      </c>
      <c r="F42" s="29" t="s">
        <v>41</v>
      </c>
      <c r="G42" s="18">
        <f t="shared" si="3"/>
        <v>1.8208794530895068E-2</v>
      </c>
      <c r="H42" s="29" t="s">
        <v>46</v>
      </c>
      <c r="I42" s="17">
        <f t="shared" si="28"/>
        <v>-0.31643364096078547</v>
      </c>
      <c r="J42" s="17">
        <f t="shared" si="29"/>
        <v>0.72874336866507972</v>
      </c>
      <c r="K42" s="17">
        <f t="shared" si="23"/>
        <v>3.1151708466633225E-2</v>
      </c>
      <c r="L42" s="17">
        <f t="shared" si="24"/>
        <v>0.17649846590447529</v>
      </c>
      <c r="M42" s="17">
        <f t="shared" si="25"/>
        <v>0.12862208660744603</v>
      </c>
      <c r="N42" s="19">
        <f t="shared" si="26"/>
        <v>0.13247316586762925</v>
      </c>
      <c r="O42" s="14">
        <f t="shared" si="27"/>
        <v>0.57960013861615001</v>
      </c>
      <c r="P42" s="19">
        <f t="shared" si="30"/>
        <v>0.42039986138384999</v>
      </c>
      <c r="Q42"/>
      <c r="R42"/>
    </row>
    <row r="43" spans="1:18" x14ac:dyDescent="0.25">
      <c r="A43" s="14">
        <v>0.1</v>
      </c>
      <c r="B43" s="32">
        <v>57.539928840265155</v>
      </c>
      <c r="C43" s="16">
        <f t="shared" si="2"/>
        <v>3080</v>
      </c>
      <c r="D43" s="29" t="s">
        <v>55</v>
      </c>
      <c r="E43" s="17">
        <v>3</v>
      </c>
      <c r="F43" s="29" t="s">
        <v>41</v>
      </c>
      <c r="G43" s="18">
        <f t="shared" si="3"/>
        <v>1.8858504100345896E-2</v>
      </c>
      <c r="H43" s="29" t="s">
        <v>46</v>
      </c>
      <c r="I43" s="17">
        <f t="shared" si="28"/>
        <v>-4.2744055899205909E-4</v>
      </c>
      <c r="J43" s="17">
        <f t="shared" si="29"/>
        <v>0.99957265078070912</v>
      </c>
      <c r="K43" s="17">
        <f t="shared" si="23"/>
        <v>3.4752145081918637E-2</v>
      </c>
      <c r="L43" s="17">
        <f t="shared" si="24"/>
        <v>0.18641927229210675</v>
      </c>
      <c r="M43" s="17">
        <f t="shared" si="25"/>
        <v>0.18633960616163195</v>
      </c>
      <c r="N43" s="19">
        <f t="shared" si="26"/>
        <v>0.1878627266900007</v>
      </c>
      <c r="O43" s="14">
        <f t="shared" si="27"/>
        <v>0.79500201560760109</v>
      </c>
      <c r="P43" s="19">
        <f t="shared" si="30"/>
        <v>0.20499798439239891</v>
      </c>
      <c r="Q43"/>
      <c r="R43"/>
    </row>
    <row r="44" spans="1:18" x14ac:dyDescent="0.25">
      <c r="A44" s="14">
        <v>0</v>
      </c>
      <c r="B44" s="32">
        <v>106.83901112701759</v>
      </c>
      <c r="C44" s="16">
        <f t="shared" si="2"/>
        <v>3080</v>
      </c>
      <c r="D44" s="29" t="s">
        <v>55</v>
      </c>
      <c r="E44" s="17">
        <v>3</v>
      </c>
      <c r="F44" s="29" t="s">
        <v>41</v>
      </c>
      <c r="G44" s="18">
        <f t="shared" si="3"/>
        <v>3.5303904125142734E-2</v>
      </c>
      <c r="H44" s="29" t="s">
        <v>46</v>
      </c>
      <c r="I44" s="17">
        <f t="shared" si="28"/>
        <v>0.22898318841655399</v>
      </c>
      <c r="J44" s="17">
        <f t="shared" si="29"/>
        <v>1.25732090127691</v>
      </c>
      <c r="K44" s="17">
        <f t="shared" si="23"/>
        <v>2.1087774418896685E-2</v>
      </c>
      <c r="L44" s="17">
        <f t="shared" si="24"/>
        <v>0.14521630218021903</v>
      </c>
      <c r="M44" s="17">
        <f t="shared" si="25"/>
        <v>0.18258349193733309</v>
      </c>
      <c r="N44" s="19">
        <f>O44*(L44^2+L$44^2)^0.5</f>
        <v>0.2053668640209354</v>
      </c>
      <c r="O44" s="14">
        <f>(J44/J$44)</f>
        <v>1</v>
      </c>
      <c r="P44" s="19">
        <f t="shared" si="30"/>
        <v>0</v>
      </c>
      <c r="Q44"/>
      <c r="R44"/>
    </row>
    <row r="45" spans="1:18" x14ac:dyDescent="0.25">
      <c r="A45" s="14">
        <v>1</v>
      </c>
      <c r="B45" s="32">
        <v>81.116097426057394</v>
      </c>
      <c r="C45" s="16">
        <f t="shared" si="2"/>
        <v>3080</v>
      </c>
      <c r="D45" s="29" t="s">
        <v>55</v>
      </c>
      <c r="E45" s="17">
        <v>3</v>
      </c>
      <c r="F45" s="29" t="s">
        <v>42</v>
      </c>
      <c r="G45" s="18">
        <f t="shared" si="3"/>
        <v>2.6689410013976098E-2</v>
      </c>
      <c r="H45" s="29" t="s">
        <v>46</v>
      </c>
    </row>
    <row r="46" spans="1:18" x14ac:dyDescent="0.25">
      <c r="A46" s="14">
        <v>0.9</v>
      </c>
      <c r="B46" s="32">
        <v>99.638112863352148</v>
      </c>
      <c r="C46" s="16">
        <f t="shared" si="2"/>
        <v>3080</v>
      </c>
      <c r="D46" s="29" t="s">
        <v>55</v>
      </c>
      <c r="E46" s="17">
        <v>3</v>
      </c>
      <c r="F46" s="29" t="s">
        <v>42</v>
      </c>
      <c r="G46" s="18">
        <f t="shared" si="3"/>
        <v>3.2884865204785341E-2</v>
      </c>
      <c r="H46" s="29" t="s">
        <v>46</v>
      </c>
    </row>
    <row r="47" spans="1:18" x14ac:dyDescent="0.25">
      <c r="A47" s="14">
        <v>0.75</v>
      </c>
      <c r="B47" s="32">
        <v>89.492067349894953</v>
      </c>
      <c r="C47" s="16">
        <f t="shared" si="2"/>
        <v>3080</v>
      </c>
      <c r="D47" s="29" t="s">
        <v>55</v>
      </c>
      <c r="E47" s="17">
        <v>3</v>
      </c>
      <c r="F47" s="29" t="s">
        <v>42</v>
      </c>
      <c r="G47" s="18">
        <f t="shared" si="3"/>
        <v>2.9486346869872202E-2</v>
      </c>
      <c r="H47" s="29" t="s">
        <v>46</v>
      </c>
    </row>
    <row r="48" spans="1:18" x14ac:dyDescent="0.25">
      <c r="A48" s="14">
        <v>0.5</v>
      </c>
      <c r="B48" s="32">
        <v>83.24047485558927</v>
      </c>
      <c r="C48" s="16">
        <f t="shared" si="2"/>
        <v>3080</v>
      </c>
      <c r="D48" s="29" t="s">
        <v>55</v>
      </c>
      <c r="E48" s="17">
        <v>3</v>
      </c>
      <c r="F48" s="29" t="s">
        <v>42</v>
      </c>
      <c r="G48" s="18">
        <f t="shared" si="3"/>
        <v>2.7398050393959598E-2</v>
      </c>
      <c r="H48" s="29" t="s">
        <v>46</v>
      </c>
    </row>
    <row r="49" spans="1:8" x14ac:dyDescent="0.25">
      <c r="A49" s="14">
        <v>0.25</v>
      </c>
      <c r="B49" s="32">
        <v>76.005116598123578</v>
      </c>
      <c r="C49" s="16">
        <f t="shared" si="2"/>
        <v>3080</v>
      </c>
      <c r="D49" s="29" t="s">
        <v>55</v>
      </c>
      <c r="E49" s="17">
        <v>3</v>
      </c>
      <c r="F49" s="29" t="s">
        <v>42</v>
      </c>
      <c r="G49" s="18">
        <f t="shared" si="3"/>
        <v>2.4986566346737592E-2</v>
      </c>
      <c r="H49" s="29" t="s">
        <v>46</v>
      </c>
    </row>
    <row r="50" spans="1:8" x14ac:dyDescent="0.25">
      <c r="A50" s="14">
        <v>0.1</v>
      </c>
      <c r="B50" s="32">
        <v>57.56429766654481</v>
      </c>
      <c r="C50" s="16">
        <f t="shared" si="2"/>
        <v>3080</v>
      </c>
      <c r="D50" s="29" t="s">
        <v>55</v>
      </c>
      <c r="E50" s="17">
        <v>3</v>
      </c>
      <c r="F50" s="29" t="s">
        <v>42</v>
      </c>
      <c r="G50" s="18">
        <f t="shared" si="3"/>
        <v>1.8866566712901354E-2</v>
      </c>
      <c r="H50" s="29" t="s">
        <v>46</v>
      </c>
    </row>
    <row r="51" spans="1:8" x14ac:dyDescent="0.25">
      <c r="A51" s="14">
        <v>0</v>
      </c>
      <c r="B51" s="32">
        <v>85.279447177118669</v>
      </c>
      <c r="C51" s="16">
        <f t="shared" si="2"/>
        <v>3080</v>
      </c>
      <c r="D51" s="29" t="s">
        <v>55</v>
      </c>
      <c r="E51" s="17">
        <v>3</v>
      </c>
      <c r="F51" s="29" t="s">
        <v>42</v>
      </c>
      <c r="G51" s="18">
        <f t="shared" si="3"/>
        <v>2.8078674337862985E-2</v>
      </c>
      <c r="H51" s="29" t="s">
        <v>46</v>
      </c>
    </row>
  </sheetData>
  <mergeCells count="1">
    <mergeCell ref="K8:N8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Methylight dPCR</vt:lpstr>
      <vt:lpstr>MSRE dPCR</vt:lpstr>
      <vt:lpstr>MDRE dPCR</vt:lpstr>
    </vt:vector>
  </TitlesOfParts>
  <Company>LGC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nicholas.redsha</dc:creator>
  <cp:lastModifiedBy>nicholas.redsha</cp:lastModifiedBy>
  <cp:lastPrinted>2014-03-18T12:09:40Z</cp:lastPrinted>
  <dcterms:created xsi:type="dcterms:W3CDTF">2013-04-18T11:01:29Z</dcterms:created>
  <dcterms:modified xsi:type="dcterms:W3CDTF">2014-12-17T13:45:23Z</dcterms:modified>
</cp:coreProperties>
</file>