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195" windowHeight="6405" activeTab="2"/>
  </bookViews>
  <sheets>
    <sheet name="Continuous outcomes" sheetId="1" r:id="rId1"/>
    <sheet name="Ratio outcomes (OR, RR, HR)" sheetId="5" r:id="rId2"/>
    <sheet name="Reference, contact, disclaimer" sheetId="3" r:id="rId3"/>
  </sheets>
  <calcPr calcId="125725"/>
</workbook>
</file>

<file path=xl/calcChain.xml><?xml version="1.0" encoding="utf-8"?>
<calcChain xmlns="http://schemas.openxmlformats.org/spreadsheetml/2006/main">
  <c r="D13" i="5"/>
  <c r="D14" s="1"/>
  <c r="E27" i="1"/>
  <c r="E28"/>
  <c r="E30"/>
  <c r="E31"/>
  <c r="E32"/>
  <c r="E33"/>
  <c r="E34"/>
  <c r="E35"/>
  <c r="E36"/>
  <c r="E37"/>
  <c r="E38"/>
  <c r="E39"/>
  <c r="E40"/>
  <c r="E41"/>
  <c r="E29"/>
  <c r="E24"/>
  <c r="E25"/>
  <c r="E22"/>
  <c r="E23"/>
  <c r="E26"/>
  <c r="F41" l="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D13"/>
  <c r="D14" s="1"/>
  <c r="K28" l="1"/>
  <c r="E37" i="5"/>
  <c r="F37" s="1"/>
  <c r="E39"/>
  <c r="F39" s="1"/>
  <c r="E40"/>
  <c r="F40" s="1"/>
  <c r="E41"/>
  <c r="F41" s="1"/>
  <c r="E42"/>
  <c r="F42" s="1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23"/>
  <c r="D17"/>
  <c r="B44"/>
  <c r="B43" i="1"/>
  <c r="K29" i="5"/>
  <c r="A24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E34"/>
  <c r="E35"/>
  <c r="E38"/>
  <c r="E33"/>
  <c r="E36"/>
  <c r="E24"/>
  <c r="E31"/>
  <c r="K24"/>
  <c r="E25"/>
  <c r="E29"/>
  <c r="E32"/>
  <c r="E27"/>
  <c r="E30"/>
  <c r="K23" i="1"/>
  <c r="E26" i="5"/>
  <c r="E28"/>
  <c r="E23"/>
  <c r="F36" l="1"/>
  <c r="F34"/>
  <c r="F35"/>
  <c r="F38"/>
  <c r="F33"/>
  <c r="F30"/>
  <c r="F26"/>
  <c r="F29"/>
  <c r="F25"/>
  <c r="F32"/>
  <c r="F28"/>
  <c r="F24"/>
  <c r="F31"/>
  <c r="F27"/>
  <c r="F23"/>
  <c r="F22" i="1"/>
  <c r="A23"/>
  <c r="A24" s="1"/>
  <c r="A25" s="1"/>
  <c r="A26" s="1"/>
  <c r="F44" i="5" l="1"/>
  <c r="F43" i="1"/>
  <c r="K23" i="5"/>
  <c r="K22" i="1"/>
  <c r="K28" i="5" l="1"/>
  <c r="K30" s="1"/>
  <c r="K27" i="1"/>
  <c r="K29" s="1"/>
  <c r="A27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K25"/>
  <c r="K24"/>
  <c r="K25" i="5"/>
  <c r="K26"/>
</calcChain>
</file>

<file path=xl/sharedStrings.xml><?xml version="1.0" encoding="utf-8"?>
<sst xmlns="http://schemas.openxmlformats.org/spreadsheetml/2006/main" count="102" uniqueCount="68">
  <si>
    <t>Conversion from DerSimonian-Laird results to Hartung-Knapp-Sidik-Jonkman results  - Continuous outcomes</t>
  </si>
  <si>
    <t>Corresponding t-value</t>
  </si>
  <si>
    <t>Calculation of t-value</t>
  </si>
  <si>
    <t>Number of studies</t>
  </si>
  <si>
    <t>Version: December 2013</t>
  </si>
  <si>
    <t>By: Joanna IntHout</t>
  </si>
  <si>
    <t>study</t>
  </si>
  <si>
    <t>weight</t>
  </si>
  <si>
    <t>study effect</t>
  </si>
  <si>
    <t>Reported DL pooled effect</t>
  </si>
  <si>
    <r>
      <t>(y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- y)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</si>
  <si>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* (y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- y)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</si>
  <si>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 xml:space="preserve">   Reported DL results</t>
  </si>
  <si>
    <t>SE HKSJ</t>
  </si>
  <si>
    <t>HKSJ Results</t>
  </si>
  <si>
    <t>CI_lower</t>
  </si>
  <si>
    <t>CI_upper</t>
  </si>
  <si>
    <t>Sum</t>
  </si>
  <si>
    <t>Calculated HKSJ weights</t>
  </si>
  <si>
    <t>Point estimate</t>
  </si>
  <si>
    <t xml:space="preserve">The Hartung-Knapp-Sidik-Jonkman method for random effects meta-analysis is straightforward and considerably outperforms the standard DerSimonian-Laird method </t>
  </si>
  <si>
    <t>Joanna IntHout, John P.A. Ioannidis, George F. Borm</t>
  </si>
  <si>
    <t>NOTE: Adapt values in the yellow cells</t>
  </si>
  <si>
    <t>t-value</t>
  </si>
  <si>
    <t>degrees of freedom</t>
  </si>
  <si>
    <t>p-value</t>
  </si>
  <si>
    <t>ln(study effect)</t>
  </si>
  <si>
    <r>
      <t>(ln(y</t>
    </r>
    <r>
      <rPr>
        <b/>
        <i/>
        <vertAlign val="subscript"/>
        <sz val="11"/>
        <color theme="1"/>
        <rFont val="Calibri"/>
        <family val="2"/>
        <scheme val="minor"/>
      </rPr>
      <t>i</t>
    </r>
    <r>
      <rPr>
        <b/>
        <i/>
        <sz val="11"/>
        <color theme="1"/>
        <rFont val="Calibri"/>
        <family val="2"/>
        <scheme val="minor"/>
      </rPr>
      <t>)–ln(y))</t>
    </r>
    <r>
      <rPr>
        <b/>
        <i/>
        <vertAlign val="superscript"/>
        <sz val="11"/>
        <color theme="1"/>
        <rFont val="Calibri"/>
        <family val="2"/>
        <scheme val="minor"/>
      </rPr>
      <t>2</t>
    </r>
  </si>
  <si>
    <r>
      <t>w</t>
    </r>
    <r>
      <rPr>
        <b/>
        <i/>
        <vertAlign val="subscript"/>
        <sz val="11"/>
        <color theme="1"/>
        <rFont val="Calibri"/>
        <family val="2"/>
        <scheme val="minor"/>
      </rPr>
      <t>i</t>
    </r>
    <r>
      <rPr>
        <b/>
        <i/>
        <sz val="11"/>
        <color theme="1"/>
        <rFont val="Calibri"/>
        <family val="2"/>
        <scheme val="minor"/>
      </rPr>
      <t>*(ln(y</t>
    </r>
    <r>
      <rPr>
        <b/>
        <i/>
        <vertAlign val="subscript"/>
        <sz val="11"/>
        <color theme="1"/>
        <rFont val="Calibri"/>
        <family val="2"/>
        <scheme val="minor"/>
      </rPr>
      <t>i</t>
    </r>
    <r>
      <rPr>
        <b/>
        <i/>
        <sz val="11"/>
        <color theme="1"/>
        <rFont val="Calibri"/>
        <family val="2"/>
        <scheme val="minor"/>
      </rPr>
      <t>)–ln(y))</t>
    </r>
    <r>
      <rPr>
        <b/>
        <i/>
        <vertAlign val="superscript"/>
        <sz val="11"/>
        <color theme="1"/>
        <rFont val="Calibri"/>
        <family val="2"/>
        <scheme val="minor"/>
      </rPr>
      <t>2</t>
    </r>
  </si>
  <si>
    <t>HKSJ</t>
  </si>
  <si>
    <t>Hartung-Knapp-Sidik-Jonkman result</t>
  </si>
  <si>
    <t>SE</t>
  </si>
  <si>
    <t>Standard error</t>
  </si>
  <si>
    <t>DL</t>
  </si>
  <si>
    <t>DerSimonian-Laird result</t>
  </si>
  <si>
    <t xml:space="preserve">      Reported DL results</t>
  </si>
  <si>
    <t>Pooled DL effect on ln-scale</t>
  </si>
  <si>
    <t>Conversion from DerSimonian-Laird results to Hartung-Knapp-Sidik-Jonkman results  - Ratio outcomes (OR, RR, HR)</t>
  </si>
  <si>
    <t>Article reference, disclaimer and contact details: see last sheet</t>
  </si>
  <si>
    <t>Example table 3 from article</t>
  </si>
  <si>
    <t>Example table 4 from article</t>
  </si>
  <si>
    <t>Contact details</t>
  </si>
  <si>
    <t>Disclaimer</t>
  </si>
  <si>
    <r>
      <t>w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</si>
  <si>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y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</si>
  <si>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ln(y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>)</t>
    </r>
  </si>
  <si>
    <t>This excel book contains supplemental information to the following paper:</t>
  </si>
  <si>
    <t>BMC Medical Research Methodology, 2014</t>
  </si>
  <si>
    <t>Joanna IntHout</t>
  </si>
  <si>
    <t>Radboud university medical center, Biostatics, Department for Health Evidence, Nijmegen, The Netherlands</t>
  </si>
  <si>
    <t xml:space="preserve">Email: </t>
  </si>
  <si>
    <t>Joanna.IntHout@radboudumc.nl</t>
  </si>
  <si>
    <t xml:space="preserve">Confidence level </t>
  </si>
  <si>
    <t>Copyright (C) 2013, Joanna IntHout</t>
  </si>
  <si>
    <t>This program is free software: you can redistribute it and/or modify</t>
  </si>
  <si>
    <t>it under the terms of the GNU General Public License as published by</t>
  </si>
  <si>
    <t>the Free Software Foundation, either version 3 of the License, or</t>
  </si>
  <si>
    <t>any later version.</t>
  </si>
  <si>
    <t>This program is distributed in the hope that it will be useful,</t>
  </si>
  <si>
    <t>but WITHOUT ANY WARRANTY; without even the implied warranty of</t>
  </si>
  <si>
    <t>MERCHANTABILITY or FITNESS FOR A PARTICULAR PURPOSE.  See the</t>
  </si>
  <si>
    <t>GNU General Public License for more details.</t>
  </si>
  <si>
    <t>The GNU General Public Licence (GPL) can be found at &lt;http://www.gnu.org/licenses/&gt;.</t>
  </si>
  <si>
    <t>This excel book was created with Excel 2007. Please contact the author in case of problems.</t>
  </si>
  <si>
    <t xml:space="preserve">  (default 95% Confidence Interval; change into 99 for 99% Confidence Interval)</t>
  </si>
  <si>
    <t>Number of decimals required in Confidence Interval</t>
  </si>
  <si>
    <t>CI</t>
  </si>
  <si>
    <t>Confidence Interval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</si>
</sst>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3CC3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2" borderId="0" xfId="0" applyFont="1" applyFill="1"/>
    <xf numFmtId="0" fontId="3" fillId="0" borderId="0" xfId="0" applyFont="1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3" fillId="3" borderId="0" xfId="0" applyFont="1" applyFill="1"/>
    <xf numFmtId="0" fontId="0" fillId="3" borderId="0" xfId="0" applyFont="1" applyFill="1"/>
    <xf numFmtId="0" fontId="0" fillId="3" borderId="0" xfId="0" applyFill="1"/>
    <xf numFmtId="0" fontId="0" fillId="3" borderId="0" xfId="0" applyFill="1" applyBorder="1"/>
    <xf numFmtId="0" fontId="3" fillId="3" borderId="0" xfId="0" applyFont="1" applyFill="1" applyBorder="1"/>
    <xf numFmtId="0" fontId="0" fillId="2" borderId="0" xfId="0" applyNumberFormat="1" applyFont="1" applyFill="1" applyBorder="1" applyAlignment="1">
      <alignment horizontal="center" vertical="top" wrapText="1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Border="1" applyAlignment="1">
      <alignment horizontal="right" vertical="top" wrapText="1"/>
    </xf>
    <xf numFmtId="0" fontId="9" fillId="2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right" vertical="top" wrapText="1"/>
    </xf>
    <xf numFmtId="0" fontId="0" fillId="0" borderId="0" xfId="0" applyNumberFormat="1" applyFont="1" applyBorder="1"/>
    <xf numFmtId="0" fontId="3" fillId="0" borderId="0" xfId="0" applyNumberFormat="1" applyFont="1" applyFill="1" applyBorder="1"/>
    <xf numFmtId="0" fontId="0" fillId="2" borderId="0" xfId="0" applyNumberFormat="1" applyFill="1"/>
    <xf numFmtId="0" fontId="0" fillId="0" borderId="0" xfId="0" applyNumberFormat="1" applyFill="1"/>
    <xf numFmtId="0" fontId="3" fillId="3" borderId="0" xfId="0" applyNumberFormat="1" applyFont="1" applyFill="1"/>
    <xf numFmtId="0" fontId="0" fillId="3" borderId="0" xfId="0" applyNumberFormat="1" applyFill="1"/>
    <xf numFmtId="0" fontId="0" fillId="3" borderId="0" xfId="0" applyNumberFormat="1" applyFill="1" applyBorder="1"/>
    <xf numFmtId="0" fontId="3" fillId="3" borderId="0" xfId="0" applyNumberFormat="1" applyFont="1" applyFill="1" applyBorder="1"/>
    <xf numFmtId="0" fontId="0" fillId="0" borderId="0" xfId="0" applyFont="1" applyAlignment="1">
      <alignment horizontal="left" vertical="center"/>
    </xf>
    <xf numFmtId="0" fontId="14" fillId="0" borderId="0" xfId="1" applyFont="1" applyAlignment="1" applyProtection="1"/>
  </cellXfs>
  <cellStyles count="2">
    <cellStyle name="Hyperlink" xfId="1" builtinId="8"/>
    <cellStyle name="Normal" xfId="0" builtinId="0"/>
  </cellStyles>
  <dxfs count="2">
    <dxf>
      <font>
        <color theme="2" tint="-0.24994659260841701"/>
      </font>
    </dxf>
    <dxf>
      <font>
        <color theme="2" tint="-0.24994659260841701"/>
      </font>
    </dxf>
  </dxfs>
  <tableStyles count="0" defaultTableStyle="TableStyleMedium9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oanna.IntHout@radboudumc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3"/>
  <sheetViews>
    <sheetView topLeftCell="A7" workbookViewId="0">
      <selection activeCell="F15" sqref="F15"/>
    </sheetView>
  </sheetViews>
  <sheetFormatPr defaultRowHeight="15"/>
  <cols>
    <col min="2" max="2" width="18.28515625" customWidth="1"/>
    <col min="3" max="3" width="21.140625" customWidth="1"/>
    <col min="4" max="4" width="12.7109375" customWidth="1"/>
    <col min="5" max="5" width="15.42578125" customWidth="1"/>
    <col min="6" max="6" width="15.28515625" customWidth="1"/>
  </cols>
  <sheetData>
    <row r="2" spans="1:5" ht="21">
      <c r="A2" s="4" t="s">
        <v>0</v>
      </c>
    </row>
    <row r="3" spans="1:5" s="5" customFormat="1">
      <c r="A3" s="2" t="s">
        <v>5</v>
      </c>
    </row>
    <row r="4" spans="1:5">
      <c r="A4" s="2" t="s">
        <v>4</v>
      </c>
    </row>
    <row r="5" spans="1:5">
      <c r="A5" s="2" t="s">
        <v>38</v>
      </c>
    </row>
    <row r="6" spans="1:5">
      <c r="A6" s="2"/>
    </row>
    <row r="7" spans="1:5" ht="18.75">
      <c r="A7" s="3" t="s">
        <v>39</v>
      </c>
    </row>
    <row r="9" spans="1:5" ht="15.75">
      <c r="A9" s="12" t="s">
        <v>22</v>
      </c>
      <c r="B9" s="8"/>
      <c r="C9" s="8"/>
    </row>
    <row r="11" spans="1:5" ht="15.75">
      <c r="A11" s="1" t="s">
        <v>2</v>
      </c>
    </row>
    <row r="12" spans="1:5">
      <c r="A12" t="s">
        <v>52</v>
      </c>
      <c r="D12" s="8">
        <v>95</v>
      </c>
      <c r="E12" t="s">
        <v>64</v>
      </c>
    </row>
    <row r="13" spans="1:5">
      <c r="A13" t="s">
        <v>3</v>
      </c>
      <c r="D13">
        <f>COUNT(B22:B41)</f>
        <v>5</v>
      </c>
    </row>
    <row r="14" spans="1:5">
      <c r="A14" s="5" t="s">
        <v>1</v>
      </c>
      <c r="D14" s="5">
        <f>TINV(1-D12/100,D13-1)</f>
        <v>2.7764451050438019</v>
      </c>
    </row>
    <row r="16" spans="1:5">
      <c r="A16" t="s">
        <v>9</v>
      </c>
      <c r="D16" s="8">
        <v>-0.39</v>
      </c>
    </row>
    <row r="17" spans="1:11">
      <c r="A17" t="s">
        <v>65</v>
      </c>
      <c r="D17" s="8">
        <v>2</v>
      </c>
    </row>
    <row r="19" spans="1:11" ht="18.75">
      <c r="A19" s="1"/>
      <c r="B19" s="3" t="s">
        <v>35</v>
      </c>
      <c r="E19" s="3" t="s">
        <v>18</v>
      </c>
      <c r="I19" s="3" t="s">
        <v>14</v>
      </c>
      <c r="J19" s="2"/>
    </row>
    <row r="20" spans="1:11" s="6" customFormat="1" ht="18.75">
      <c r="A20" s="7" t="s">
        <v>6</v>
      </c>
      <c r="B20" s="7" t="s">
        <v>7</v>
      </c>
      <c r="C20" s="7" t="s">
        <v>8</v>
      </c>
      <c r="D20" s="7"/>
      <c r="E20" s="7" t="s">
        <v>10</v>
      </c>
      <c r="F20" s="7" t="s">
        <v>11</v>
      </c>
    </row>
    <row r="21" spans="1:11" s="6" customFormat="1" ht="18">
      <c r="A21" s="9"/>
      <c r="B21" s="9" t="s">
        <v>43</v>
      </c>
      <c r="C21" s="9" t="s">
        <v>44</v>
      </c>
      <c r="D21" s="9"/>
      <c r="E21" s="9"/>
      <c r="F21" s="9"/>
      <c r="G21" s="10"/>
      <c r="H21" s="10"/>
    </row>
    <row r="22" spans="1:11">
      <c r="A22" s="10">
        <v>1</v>
      </c>
      <c r="B22" s="21">
        <v>24</v>
      </c>
      <c r="C22" s="21">
        <v>-0.04</v>
      </c>
      <c r="D22" s="22"/>
      <c r="E22" s="23">
        <f t="shared" ref="E22:E41" ca="1" si="0">IF(ISBLANK(C22),0,(C22-INDIRECT("d16"))^2)</f>
        <v>0.12250000000000003</v>
      </c>
      <c r="F22" s="23">
        <f t="shared" ref="F22:F41" ca="1" si="1">B22*E22</f>
        <v>2.9400000000000004</v>
      </c>
      <c r="G22" s="11"/>
      <c r="H22" s="11"/>
      <c r="I22" s="16" t="s">
        <v>13</v>
      </c>
      <c r="J22" s="17"/>
      <c r="K22" s="17">
        <f ca="1" xml:space="preserve"> SQRT(F43/(B43*(INDIRECT("D13")-1)))</f>
        <v>0.22536664571315784</v>
      </c>
    </row>
    <row r="23" spans="1:11">
      <c r="A23" s="10">
        <f>A22+1</f>
        <v>2</v>
      </c>
      <c r="B23" s="21">
        <v>22.2</v>
      </c>
      <c r="C23" s="21">
        <v>-7.0000000000000007E-2</v>
      </c>
      <c r="D23" s="22"/>
      <c r="E23" s="23">
        <f t="shared" ca="1" si="0"/>
        <v>0.1024</v>
      </c>
      <c r="F23" s="23">
        <f t="shared" ca="1" si="1"/>
        <v>2.2732800000000002</v>
      </c>
      <c r="G23" s="11"/>
      <c r="H23" s="11"/>
      <c r="I23" s="16" t="s">
        <v>19</v>
      </c>
      <c r="J23" s="18"/>
      <c r="K23" s="18">
        <f ca="1">INDIRECT("d16")</f>
        <v>-0.39</v>
      </c>
    </row>
    <row r="24" spans="1:11">
      <c r="A24" s="10">
        <f t="shared" ref="A24:A26" si="2">A23+1</f>
        <v>3</v>
      </c>
      <c r="B24" s="21">
        <v>21.3</v>
      </c>
      <c r="C24" s="21">
        <v>-0.31</v>
      </c>
      <c r="D24" s="22"/>
      <c r="E24" s="23">
        <f t="shared" ca="1" si="0"/>
        <v>6.4000000000000029E-3</v>
      </c>
      <c r="F24" s="23">
        <f t="shared" ca="1" si="1"/>
        <v>0.13632000000000008</v>
      </c>
      <c r="G24" s="11"/>
      <c r="H24" s="11"/>
      <c r="I24" s="16" t="s">
        <v>15</v>
      </c>
      <c r="J24" s="18"/>
      <c r="K24" s="18">
        <f ca="1" xml:space="preserve"> ROUND(K23 - INDIRECT("D14")*K22,INDIRECT("d17"))</f>
        <v>-1.02</v>
      </c>
    </row>
    <row r="25" spans="1:11">
      <c r="A25" s="10">
        <f t="shared" si="2"/>
        <v>4</v>
      </c>
      <c r="B25" s="21">
        <v>15.5</v>
      </c>
      <c r="C25" s="21">
        <v>-1.36</v>
      </c>
      <c r="D25" s="22"/>
      <c r="E25" s="23">
        <f t="shared" ca="1" si="0"/>
        <v>0.94090000000000018</v>
      </c>
      <c r="F25" s="23">
        <f t="shared" ca="1" si="1"/>
        <v>14.583950000000003</v>
      </c>
      <c r="G25" s="11"/>
      <c r="H25" s="11"/>
      <c r="I25" s="16" t="s">
        <v>16</v>
      </c>
      <c r="J25" s="18"/>
      <c r="K25" s="18">
        <f ca="1" xml:space="preserve"> ROUND(K23 + INDIRECT("D14")*K22,INDIRECT("d17"))</f>
        <v>0.24</v>
      </c>
    </row>
    <row r="26" spans="1:11">
      <c r="A26" s="10">
        <f t="shared" si="2"/>
        <v>5</v>
      </c>
      <c r="B26" s="21">
        <v>17</v>
      </c>
      <c r="C26" s="21">
        <v>-0.54</v>
      </c>
      <c r="D26" s="22"/>
      <c r="E26" s="23">
        <f t="shared" ca="1" si="0"/>
        <v>2.2500000000000006E-2</v>
      </c>
      <c r="F26" s="23">
        <f t="shared" ca="1" si="1"/>
        <v>0.38250000000000012</v>
      </c>
      <c r="G26" s="11"/>
      <c r="H26" s="11"/>
      <c r="I26" s="19"/>
      <c r="J26" s="18"/>
      <c r="K26" s="18"/>
    </row>
    <row r="27" spans="1:11" ht="15.75">
      <c r="A27" s="10">
        <f t="shared" ref="A27:A35" si="3">A26+1</f>
        <v>6</v>
      </c>
      <c r="B27" s="21"/>
      <c r="C27" s="21"/>
      <c r="D27" s="24"/>
      <c r="E27" s="23">
        <f t="shared" ca="1" si="0"/>
        <v>0</v>
      </c>
      <c r="F27" s="23">
        <f t="shared" ca="1" si="1"/>
        <v>0</v>
      </c>
      <c r="G27" s="11"/>
      <c r="H27" s="11"/>
      <c r="I27" s="20" t="s">
        <v>23</v>
      </c>
      <c r="J27" s="18"/>
      <c r="K27" s="18">
        <f ca="1">K23/K22</f>
        <v>-1.7305133985815462</v>
      </c>
    </row>
    <row r="28" spans="1:11" ht="15.75">
      <c r="A28" s="10">
        <f t="shared" si="3"/>
        <v>7</v>
      </c>
      <c r="B28" s="21"/>
      <c r="C28" s="21"/>
      <c r="D28" s="24"/>
      <c r="E28" s="23">
        <f t="shared" ca="1" si="0"/>
        <v>0</v>
      </c>
      <c r="F28" s="23">
        <f t="shared" ca="1" si="1"/>
        <v>0</v>
      </c>
      <c r="G28" s="11"/>
      <c r="H28" s="11"/>
      <c r="I28" s="20" t="s">
        <v>24</v>
      </c>
      <c r="J28" s="18"/>
      <c r="K28" s="18">
        <f>D13-1</f>
        <v>4</v>
      </c>
    </row>
    <row r="29" spans="1:11" ht="15.75">
      <c r="A29" s="10">
        <f t="shared" si="3"/>
        <v>8</v>
      </c>
      <c r="B29" s="21"/>
      <c r="C29" s="21"/>
      <c r="D29" s="24"/>
      <c r="E29" s="23">
        <f t="shared" ca="1" si="0"/>
        <v>0</v>
      </c>
      <c r="F29" s="23">
        <f t="shared" ca="1" si="1"/>
        <v>0</v>
      </c>
      <c r="G29" s="11"/>
      <c r="H29" s="11"/>
      <c r="I29" s="20" t="s">
        <v>25</v>
      </c>
      <c r="J29" s="18"/>
      <c r="K29" s="18">
        <f ca="1">TDIST(ABS(K27),K28,2)</f>
        <v>0.15858730707287058</v>
      </c>
    </row>
    <row r="30" spans="1:11" ht="15.75">
      <c r="A30" s="6">
        <f t="shared" si="3"/>
        <v>9</v>
      </c>
      <c r="B30" s="21"/>
      <c r="C30" s="21"/>
      <c r="D30" s="24"/>
      <c r="E30" s="23">
        <f t="shared" ca="1" si="0"/>
        <v>0</v>
      </c>
      <c r="F30" s="23">
        <f t="shared" ca="1" si="1"/>
        <v>0</v>
      </c>
    </row>
    <row r="31" spans="1:11" ht="15.75">
      <c r="A31" s="6">
        <f t="shared" si="3"/>
        <v>10</v>
      </c>
      <c r="B31" s="21"/>
      <c r="C31" s="21"/>
      <c r="D31" s="24"/>
      <c r="E31" s="23">
        <f t="shared" ca="1" si="0"/>
        <v>0</v>
      </c>
      <c r="F31" s="23">
        <f t="shared" ca="1" si="1"/>
        <v>0</v>
      </c>
    </row>
    <row r="32" spans="1:11" ht="15.75">
      <c r="A32" s="6">
        <f t="shared" si="3"/>
        <v>11</v>
      </c>
      <c r="B32" s="21"/>
      <c r="C32" s="21"/>
      <c r="D32" s="24"/>
      <c r="E32" s="23">
        <f t="shared" ca="1" si="0"/>
        <v>0</v>
      </c>
      <c r="F32" s="23">
        <f t="shared" ca="1" si="1"/>
        <v>0</v>
      </c>
      <c r="I32" s="13" t="s">
        <v>31</v>
      </c>
      <c r="J32" t="s">
        <v>32</v>
      </c>
    </row>
    <row r="33" spans="1:10" ht="15.75">
      <c r="A33" s="6">
        <f t="shared" si="3"/>
        <v>12</v>
      </c>
      <c r="B33" s="21"/>
      <c r="C33" s="21"/>
      <c r="D33" s="24"/>
      <c r="E33" s="23">
        <f t="shared" ca="1" si="0"/>
        <v>0</v>
      </c>
      <c r="F33" s="23">
        <f t="shared" ca="1" si="1"/>
        <v>0</v>
      </c>
      <c r="I33" s="13" t="s">
        <v>33</v>
      </c>
      <c r="J33" t="s">
        <v>34</v>
      </c>
    </row>
    <row r="34" spans="1:10" ht="15.75">
      <c r="A34" s="6">
        <f t="shared" si="3"/>
        <v>13</v>
      </c>
      <c r="B34" s="21"/>
      <c r="C34" s="21"/>
      <c r="D34" s="24"/>
      <c r="E34" s="23">
        <f t="shared" ca="1" si="0"/>
        <v>0</v>
      </c>
      <c r="F34" s="23">
        <f t="shared" ca="1" si="1"/>
        <v>0</v>
      </c>
      <c r="I34" s="13" t="s">
        <v>29</v>
      </c>
      <c r="J34" t="s">
        <v>30</v>
      </c>
    </row>
    <row r="35" spans="1:10" ht="15.75">
      <c r="A35" s="6">
        <f t="shared" si="3"/>
        <v>14</v>
      </c>
      <c r="B35" s="21"/>
      <c r="C35" s="21"/>
      <c r="D35" s="24"/>
      <c r="E35" s="23">
        <f t="shared" ca="1" si="0"/>
        <v>0</v>
      </c>
      <c r="F35" s="23">
        <f t="shared" ca="1" si="1"/>
        <v>0</v>
      </c>
      <c r="I35" s="29" t="s">
        <v>66</v>
      </c>
      <c r="J35" s="22" t="s">
        <v>67</v>
      </c>
    </row>
    <row r="36" spans="1:10" ht="15.75">
      <c r="A36" s="6">
        <f t="shared" ref="A36:A41" si="4">A35+1</f>
        <v>15</v>
      </c>
      <c r="B36" s="21"/>
      <c r="C36" s="21"/>
      <c r="D36" s="24"/>
      <c r="E36" s="23">
        <f t="shared" ca="1" si="0"/>
        <v>0</v>
      </c>
      <c r="F36" s="23">
        <f t="shared" ca="1" si="1"/>
        <v>0</v>
      </c>
    </row>
    <row r="37" spans="1:10" ht="15.75">
      <c r="A37" s="6">
        <f t="shared" si="4"/>
        <v>16</v>
      </c>
      <c r="B37" s="21"/>
      <c r="C37" s="21"/>
      <c r="D37" s="24"/>
      <c r="E37" s="23">
        <f t="shared" ca="1" si="0"/>
        <v>0</v>
      </c>
      <c r="F37" s="23">
        <f t="shared" ca="1" si="1"/>
        <v>0</v>
      </c>
    </row>
    <row r="38" spans="1:10" ht="15.75">
      <c r="A38" s="6">
        <f t="shared" si="4"/>
        <v>17</v>
      </c>
      <c r="B38" s="21"/>
      <c r="C38" s="21"/>
      <c r="D38" s="24"/>
      <c r="E38" s="23">
        <f t="shared" ca="1" si="0"/>
        <v>0</v>
      </c>
      <c r="F38" s="23">
        <f t="shared" ca="1" si="1"/>
        <v>0</v>
      </c>
    </row>
    <row r="39" spans="1:10" ht="15.75">
      <c r="A39" s="6">
        <f t="shared" si="4"/>
        <v>18</v>
      </c>
      <c r="B39" s="21"/>
      <c r="C39" s="21"/>
      <c r="D39" s="24"/>
      <c r="E39" s="23">
        <f t="shared" ca="1" si="0"/>
        <v>0</v>
      </c>
      <c r="F39" s="23">
        <f t="shared" ca="1" si="1"/>
        <v>0</v>
      </c>
    </row>
    <row r="40" spans="1:10" ht="15.75">
      <c r="A40" s="6">
        <f t="shared" si="4"/>
        <v>19</v>
      </c>
      <c r="B40" s="21"/>
      <c r="C40" s="21"/>
      <c r="D40" s="24"/>
      <c r="E40" s="23">
        <f t="shared" ca="1" si="0"/>
        <v>0</v>
      </c>
      <c r="F40" s="23">
        <f t="shared" ca="1" si="1"/>
        <v>0</v>
      </c>
    </row>
    <row r="41" spans="1:10" ht="15.75">
      <c r="A41" s="6">
        <f t="shared" si="4"/>
        <v>20</v>
      </c>
      <c r="B41" s="21"/>
      <c r="C41" s="21"/>
      <c r="D41" s="24"/>
      <c r="E41" s="23">
        <f t="shared" ca="1" si="0"/>
        <v>0</v>
      </c>
      <c r="F41" s="23">
        <f t="shared" ca="1" si="1"/>
        <v>0</v>
      </c>
    </row>
    <row r="42" spans="1:10">
      <c r="B42" s="22"/>
      <c r="C42" s="22"/>
      <c r="D42" s="22"/>
      <c r="E42" s="22"/>
      <c r="F42" s="22"/>
    </row>
    <row r="43" spans="1:10">
      <c r="A43" t="s">
        <v>17</v>
      </c>
      <c r="B43" s="22">
        <f>SUM(B22:B41)</f>
        <v>100</v>
      </c>
      <c r="C43" s="22"/>
      <c r="D43" s="22"/>
      <c r="E43" s="22"/>
      <c r="F43" s="22">
        <f ca="1">SUM(F22:F41)</f>
        <v>20.316050000000004</v>
      </c>
    </row>
  </sheetData>
  <sheetProtection sheet="1" objects="1" scenarios="1"/>
  <protectedRanges>
    <protectedRange sqref="D12" name="Conf level"/>
    <protectedRange sqref="B22:C41" name="DL results"/>
    <protectedRange sqref="D16:D17" name="DL pooled"/>
  </protectedRanges>
  <conditionalFormatting sqref="E22:F41">
    <cfRule type="cellIs" dxfId="1" priority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48"/>
  <sheetViews>
    <sheetView workbookViewId="0">
      <selection activeCell="D35" sqref="D35"/>
    </sheetView>
  </sheetViews>
  <sheetFormatPr defaultRowHeight="15"/>
  <cols>
    <col min="2" max="2" width="15.5703125" customWidth="1"/>
    <col min="3" max="3" width="24.5703125" customWidth="1"/>
    <col min="4" max="4" width="15" customWidth="1"/>
    <col min="5" max="5" width="14.42578125" customWidth="1"/>
    <col min="6" max="6" width="14.140625" customWidth="1"/>
  </cols>
  <sheetData>
    <row r="2" spans="1:5" ht="21">
      <c r="A2" s="4" t="s">
        <v>37</v>
      </c>
    </row>
    <row r="3" spans="1:5" s="5" customFormat="1">
      <c r="A3" s="2" t="s">
        <v>5</v>
      </c>
    </row>
    <row r="4" spans="1:5">
      <c r="A4" s="2" t="s">
        <v>4</v>
      </c>
    </row>
    <row r="5" spans="1:5">
      <c r="A5" s="2" t="s">
        <v>38</v>
      </c>
    </row>
    <row r="6" spans="1:5">
      <c r="A6" s="2"/>
    </row>
    <row r="7" spans="1:5" ht="18.75">
      <c r="A7" s="3" t="s">
        <v>40</v>
      </c>
    </row>
    <row r="9" spans="1:5" ht="15.75">
      <c r="A9" s="12" t="s">
        <v>22</v>
      </c>
      <c r="B9" s="8"/>
      <c r="C9" s="8"/>
    </row>
    <row r="11" spans="1:5" ht="15.75">
      <c r="A11" s="1" t="s">
        <v>2</v>
      </c>
    </row>
    <row r="12" spans="1:5">
      <c r="A12" t="s">
        <v>52</v>
      </c>
      <c r="D12" s="8">
        <v>95</v>
      </c>
      <c r="E12" t="s">
        <v>64</v>
      </c>
    </row>
    <row r="13" spans="1:5">
      <c r="A13" t="s">
        <v>3</v>
      </c>
      <c r="D13">
        <f>COUNT(B23:B42)</f>
        <v>10</v>
      </c>
    </row>
    <row r="14" spans="1:5">
      <c r="A14" s="5" t="s">
        <v>1</v>
      </c>
      <c r="D14" s="5">
        <f>TINV(1-D12/100,D13-1)</f>
        <v>2.262157158173582</v>
      </c>
    </row>
    <row r="15" spans="1:5">
      <c r="D15" s="22"/>
    </row>
    <row r="16" spans="1:5">
      <c r="A16" t="s">
        <v>9</v>
      </c>
      <c r="D16" s="30">
        <v>0.86</v>
      </c>
    </row>
    <row r="17" spans="1:12">
      <c r="A17" t="s">
        <v>36</v>
      </c>
      <c r="D17" s="31">
        <f>LN(D16)</f>
        <v>-0.15082288973458366</v>
      </c>
    </row>
    <row r="18" spans="1:12">
      <c r="A18" t="s">
        <v>65</v>
      </c>
      <c r="D18" s="30">
        <v>2</v>
      </c>
    </row>
    <row r="20" spans="1:12" ht="18.75">
      <c r="A20" s="1"/>
      <c r="B20" s="3" t="s">
        <v>12</v>
      </c>
      <c r="E20" s="3" t="s">
        <v>18</v>
      </c>
      <c r="I20" s="3" t="s">
        <v>14</v>
      </c>
      <c r="J20" s="2"/>
    </row>
    <row r="21" spans="1:12" s="6" customFormat="1" ht="18.75">
      <c r="A21" s="7" t="s">
        <v>6</v>
      </c>
      <c r="B21" s="7" t="s">
        <v>7</v>
      </c>
      <c r="C21" s="7" t="s">
        <v>8</v>
      </c>
      <c r="D21" s="7" t="s">
        <v>26</v>
      </c>
      <c r="E21" s="15" t="s">
        <v>27</v>
      </c>
      <c r="F21" s="14" t="s">
        <v>28</v>
      </c>
    </row>
    <row r="22" spans="1:12" s="6" customFormat="1" ht="18">
      <c r="A22" s="9"/>
      <c r="B22" s="9" t="s">
        <v>43</v>
      </c>
      <c r="C22" s="9" t="s">
        <v>44</v>
      </c>
      <c r="D22" s="9" t="s">
        <v>45</v>
      </c>
      <c r="E22" s="9"/>
      <c r="F22" s="9"/>
      <c r="G22" s="10"/>
      <c r="H22" s="10"/>
    </row>
    <row r="23" spans="1:12">
      <c r="A23" s="10">
        <v>1</v>
      </c>
      <c r="B23" s="25">
        <v>5</v>
      </c>
      <c r="C23" s="26">
        <v>0.81</v>
      </c>
      <c r="D23" s="27">
        <f>IF(ISBLANK(C23),0,LN(C23))</f>
        <v>-0.21072103131565253</v>
      </c>
      <c r="E23" s="28">
        <f ca="1">IF(ISBLANK(C23),0,(D23-INDIRECT("d17"))^2)</f>
        <v>3.5877873648657724E-3</v>
      </c>
      <c r="F23" s="28">
        <f ca="1">B23*E23</f>
        <v>1.7938936824328861E-2</v>
      </c>
      <c r="G23" s="23"/>
      <c r="H23" s="22"/>
      <c r="I23" s="32" t="s">
        <v>13</v>
      </c>
      <c r="J23" s="33"/>
      <c r="K23" s="33">
        <f ca="1" xml:space="preserve"> SQRT(F44/(B44*(INDIRECT("D13")-1)))</f>
        <v>4.7015056752533688E-2</v>
      </c>
      <c r="L23" s="22"/>
    </row>
    <row r="24" spans="1:12">
      <c r="A24" s="10">
        <f>A23+1</f>
        <v>2</v>
      </c>
      <c r="B24" s="25">
        <v>2.1</v>
      </c>
      <c r="C24" s="26">
        <v>0.67</v>
      </c>
      <c r="D24" s="27">
        <f t="shared" ref="D24:D42" si="0">IF(ISBLANK(C24),0,LN(C24))</f>
        <v>-0.40047756659712525</v>
      </c>
      <c r="E24" s="28">
        <f t="shared" ref="E24:E42" ca="1" si="1">IF(ISBLANK(C24),0,(D24-INDIRECT("d17"))^2)</f>
        <v>6.2327457679340059E-2</v>
      </c>
      <c r="F24" s="28">
        <f t="shared" ref="F24:F42" ca="1" si="2">B24*E24</f>
        <v>0.13088766112661412</v>
      </c>
      <c r="G24" s="23"/>
      <c r="H24" s="22"/>
      <c r="I24" s="32" t="s">
        <v>19</v>
      </c>
      <c r="J24" s="33"/>
      <c r="K24" s="33">
        <f ca="1">INDIRECT("d16")</f>
        <v>0.86</v>
      </c>
      <c r="L24" s="22"/>
    </row>
    <row r="25" spans="1:12">
      <c r="A25" s="10">
        <f t="shared" ref="A25:A42" si="3">A24+1</f>
        <v>3</v>
      </c>
      <c r="B25" s="25">
        <v>11.5</v>
      </c>
      <c r="C25" s="26">
        <v>0.8</v>
      </c>
      <c r="D25" s="27">
        <f t="shared" si="0"/>
        <v>-0.22314355131420971</v>
      </c>
      <c r="E25" s="28">
        <f t="shared" ca="1" si="1"/>
        <v>5.2302780913147991E-3</v>
      </c>
      <c r="F25" s="28">
        <f t="shared" ca="1" si="2"/>
        <v>6.0148198050120193E-2</v>
      </c>
      <c r="G25" s="23"/>
      <c r="H25" s="22"/>
      <c r="I25" s="32" t="s">
        <v>15</v>
      </c>
      <c r="J25" s="33"/>
      <c r="K25" s="33">
        <f ca="1" xml:space="preserve"> ROUND(EXP(D17 - INDIRECT("D14")*K23),INDIRECT("d18"))</f>
        <v>0.77</v>
      </c>
      <c r="L25" s="22"/>
    </row>
    <row r="26" spans="1:12">
      <c r="A26" s="10">
        <f t="shared" si="3"/>
        <v>4</v>
      </c>
      <c r="B26" s="25">
        <v>46.7</v>
      </c>
      <c r="C26" s="26">
        <v>0.91</v>
      </c>
      <c r="D26" s="27">
        <f t="shared" si="0"/>
        <v>-9.431067947124129E-2</v>
      </c>
      <c r="E26" s="28">
        <f t="shared" ca="1" si="1"/>
        <v>3.1936299088482184E-3</v>
      </c>
      <c r="F26" s="28">
        <f t="shared" ca="1" si="2"/>
        <v>0.1491425167432118</v>
      </c>
      <c r="G26" s="23"/>
      <c r="H26" s="22"/>
      <c r="I26" s="32" t="s">
        <v>16</v>
      </c>
      <c r="J26" s="33"/>
      <c r="K26" s="33">
        <f ca="1" xml:space="preserve"> ROUND(EXP(INDIRECT("D17") + INDIRECT("D14")*K23),INDIRECT("d18"))</f>
        <v>0.96</v>
      </c>
      <c r="L26" s="22"/>
    </row>
    <row r="27" spans="1:12">
      <c r="A27" s="10">
        <f t="shared" si="3"/>
        <v>5</v>
      </c>
      <c r="B27" s="25">
        <v>2.9</v>
      </c>
      <c r="C27" s="26">
        <v>0.56000000000000005</v>
      </c>
      <c r="D27" s="27">
        <f t="shared" si="0"/>
        <v>-0.57981849525294205</v>
      </c>
      <c r="E27" s="28">
        <f t="shared" ca="1" si="1"/>
        <v>0.18403722955406293</v>
      </c>
      <c r="F27" s="28">
        <f t="shared" ca="1" si="2"/>
        <v>0.53370796570678247</v>
      </c>
      <c r="G27" s="23"/>
      <c r="H27" s="22"/>
      <c r="I27" s="34"/>
      <c r="J27" s="33"/>
      <c r="K27" s="33"/>
      <c r="L27" s="22"/>
    </row>
    <row r="28" spans="1:12">
      <c r="A28" s="10">
        <f t="shared" si="3"/>
        <v>6</v>
      </c>
      <c r="B28" s="25">
        <v>9.3000000000000007</v>
      </c>
      <c r="C28" s="26">
        <v>0.98</v>
      </c>
      <c r="D28" s="27">
        <f t="shared" si="0"/>
        <v>-2.0202707317519466E-2</v>
      </c>
      <c r="E28" s="28">
        <f t="shared" ca="1" si="1"/>
        <v>1.7061632054667125E-2</v>
      </c>
      <c r="F28" s="28">
        <f t="shared" ca="1" si="2"/>
        <v>0.15867317810840428</v>
      </c>
      <c r="G28" s="23"/>
      <c r="H28" s="22"/>
      <c r="I28" s="35" t="s">
        <v>23</v>
      </c>
      <c r="J28" s="33"/>
      <c r="K28" s="33">
        <f ca="1">D17/K23</f>
        <v>-3.2079699601012535</v>
      </c>
      <c r="L28" s="22"/>
    </row>
    <row r="29" spans="1:12">
      <c r="A29" s="10">
        <f t="shared" si="3"/>
        <v>7</v>
      </c>
      <c r="B29" s="25">
        <v>3.9</v>
      </c>
      <c r="C29" s="26">
        <v>1.24</v>
      </c>
      <c r="D29" s="27">
        <f t="shared" si="0"/>
        <v>0.21511137961694549</v>
      </c>
      <c r="E29" s="28">
        <f t="shared" ca="1" si="1"/>
        <v>0.13390788948583751</v>
      </c>
      <c r="F29" s="28">
        <f t="shared" ca="1" si="2"/>
        <v>0.52224076899476624</v>
      </c>
      <c r="G29" s="23"/>
      <c r="H29" s="22"/>
      <c r="I29" s="35" t="s">
        <v>24</v>
      </c>
      <c r="J29" s="33"/>
      <c r="K29" s="33">
        <f>D13-1</f>
        <v>9</v>
      </c>
      <c r="L29" s="22"/>
    </row>
    <row r="30" spans="1:12">
      <c r="A30" s="10">
        <f t="shared" si="3"/>
        <v>8</v>
      </c>
      <c r="B30" s="25">
        <v>12.7</v>
      </c>
      <c r="C30" s="26">
        <v>0.75</v>
      </c>
      <c r="D30" s="27">
        <f t="shared" si="0"/>
        <v>-0.2876820724517809</v>
      </c>
      <c r="E30" s="28">
        <f t="shared" ca="1" si="1"/>
        <v>1.8730435894019182E-2</v>
      </c>
      <c r="F30" s="28">
        <f t="shared" ca="1" si="2"/>
        <v>0.23787653585404359</v>
      </c>
      <c r="G30" s="23"/>
      <c r="H30" s="22"/>
      <c r="I30" s="35" t="s">
        <v>25</v>
      </c>
      <c r="J30" s="33"/>
      <c r="K30" s="33">
        <f ca="1">TDIST(ABS(K28),K29,2)</f>
        <v>1.0693686540521125E-2</v>
      </c>
      <c r="L30" s="22"/>
    </row>
    <row r="31" spans="1:12">
      <c r="A31" s="6">
        <f t="shared" si="3"/>
        <v>9</v>
      </c>
      <c r="B31" s="25">
        <v>3.9</v>
      </c>
      <c r="C31" s="26">
        <v>0.95</v>
      </c>
      <c r="D31" s="27">
        <f t="shared" si="0"/>
        <v>-5.1293294387550578E-2</v>
      </c>
      <c r="E31" s="28">
        <f t="shared" ca="1" si="1"/>
        <v>9.9061403499441491E-3</v>
      </c>
      <c r="F31" s="28">
        <f t="shared" ca="1" si="2"/>
        <v>3.8633947364782179E-2</v>
      </c>
      <c r="G31" s="22"/>
      <c r="H31" s="22"/>
      <c r="I31" s="22"/>
      <c r="J31" s="22"/>
      <c r="K31" s="22"/>
      <c r="L31" s="22"/>
    </row>
    <row r="32" spans="1:12">
      <c r="A32" s="6">
        <f t="shared" si="3"/>
        <v>10</v>
      </c>
      <c r="B32" s="25">
        <v>2</v>
      </c>
      <c r="C32" s="26">
        <v>0.66</v>
      </c>
      <c r="D32" s="27">
        <f t="shared" si="0"/>
        <v>-0.41551544396166579</v>
      </c>
      <c r="E32" s="28">
        <f t="shared" ca="1" si="1"/>
        <v>7.0062148263256824E-2</v>
      </c>
      <c r="F32" s="28">
        <f t="shared" ca="1" si="2"/>
        <v>0.14012429652651365</v>
      </c>
      <c r="G32" s="22"/>
      <c r="H32" s="22"/>
      <c r="I32" s="22"/>
      <c r="J32" s="22"/>
      <c r="K32" s="22"/>
      <c r="L32" s="22"/>
    </row>
    <row r="33" spans="1:12">
      <c r="A33" s="6">
        <f t="shared" si="3"/>
        <v>11</v>
      </c>
      <c r="B33" s="21"/>
      <c r="C33" s="21"/>
      <c r="D33" s="27">
        <f t="shared" si="0"/>
        <v>0</v>
      </c>
      <c r="E33" s="28">
        <f t="shared" ca="1" si="1"/>
        <v>0</v>
      </c>
      <c r="F33" s="28">
        <f t="shared" ca="1" si="2"/>
        <v>0</v>
      </c>
      <c r="G33" s="22"/>
      <c r="H33" s="22"/>
      <c r="I33" s="29" t="s">
        <v>31</v>
      </c>
      <c r="J33" s="22" t="s">
        <v>32</v>
      </c>
      <c r="K33" s="22"/>
      <c r="L33" s="22"/>
    </row>
    <row r="34" spans="1:12">
      <c r="A34" s="6">
        <f t="shared" si="3"/>
        <v>12</v>
      </c>
      <c r="B34" s="21"/>
      <c r="C34" s="21"/>
      <c r="D34" s="27">
        <f t="shared" si="0"/>
        <v>0</v>
      </c>
      <c r="E34" s="28">
        <f t="shared" ca="1" si="1"/>
        <v>0</v>
      </c>
      <c r="F34" s="28">
        <f t="shared" ca="1" si="2"/>
        <v>0</v>
      </c>
      <c r="G34" s="22"/>
      <c r="H34" s="22"/>
      <c r="I34" s="29" t="s">
        <v>33</v>
      </c>
      <c r="J34" s="22" t="s">
        <v>34</v>
      </c>
      <c r="K34" s="22"/>
      <c r="L34" s="22"/>
    </row>
    <row r="35" spans="1:12">
      <c r="A35" s="6">
        <f t="shared" si="3"/>
        <v>13</v>
      </c>
      <c r="B35" s="21"/>
      <c r="C35" s="21"/>
      <c r="D35" s="27">
        <f t="shared" si="0"/>
        <v>0</v>
      </c>
      <c r="E35" s="28">
        <f t="shared" ca="1" si="1"/>
        <v>0</v>
      </c>
      <c r="F35" s="28">
        <f t="shared" ca="1" si="2"/>
        <v>0</v>
      </c>
      <c r="G35" s="22"/>
      <c r="H35" s="22"/>
      <c r="I35" s="29" t="s">
        <v>29</v>
      </c>
      <c r="J35" s="22" t="s">
        <v>30</v>
      </c>
      <c r="K35" s="22"/>
      <c r="L35" s="22"/>
    </row>
    <row r="36" spans="1:12">
      <c r="A36" s="6">
        <f t="shared" si="3"/>
        <v>14</v>
      </c>
      <c r="B36" s="21"/>
      <c r="C36" s="21"/>
      <c r="D36" s="27">
        <f t="shared" si="0"/>
        <v>0</v>
      </c>
      <c r="E36" s="28">
        <f t="shared" ca="1" si="1"/>
        <v>0</v>
      </c>
      <c r="F36" s="28">
        <f t="shared" ca="1" si="2"/>
        <v>0</v>
      </c>
      <c r="G36" s="22"/>
      <c r="H36" s="22"/>
      <c r="I36" s="29" t="s">
        <v>66</v>
      </c>
      <c r="J36" s="22" t="s">
        <v>67</v>
      </c>
      <c r="K36" s="22"/>
      <c r="L36" s="22"/>
    </row>
    <row r="37" spans="1:12">
      <c r="A37" s="6">
        <f t="shared" si="3"/>
        <v>15</v>
      </c>
      <c r="B37" s="21"/>
      <c r="C37" s="21"/>
      <c r="D37" s="27">
        <f t="shared" si="0"/>
        <v>0</v>
      </c>
      <c r="E37" s="28">
        <f t="shared" ca="1" si="1"/>
        <v>0</v>
      </c>
      <c r="F37" s="28">
        <f t="shared" ca="1" si="2"/>
        <v>0</v>
      </c>
      <c r="G37" s="22"/>
      <c r="H37" s="22"/>
      <c r="I37" s="22"/>
      <c r="J37" s="22"/>
      <c r="K37" s="22"/>
      <c r="L37" s="22"/>
    </row>
    <row r="38" spans="1:12">
      <c r="A38" s="6">
        <f t="shared" si="3"/>
        <v>16</v>
      </c>
      <c r="B38" s="21"/>
      <c r="C38" s="21"/>
      <c r="D38" s="27">
        <f t="shared" si="0"/>
        <v>0</v>
      </c>
      <c r="E38" s="28">
        <f t="shared" ca="1" si="1"/>
        <v>0</v>
      </c>
      <c r="F38" s="28">
        <f t="shared" ca="1" si="2"/>
        <v>0</v>
      </c>
      <c r="G38" s="22"/>
      <c r="H38" s="22"/>
      <c r="I38" s="22"/>
      <c r="J38" s="22"/>
      <c r="K38" s="22"/>
      <c r="L38" s="22"/>
    </row>
    <row r="39" spans="1:12">
      <c r="A39" s="6">
        <f t="shared" si="3"/>
        <v>17</v>
      </c>
      <c r="B39" s="21"/>
      <c r="C39" s="21"/>
      <c r="D39" s="27">
        <f t="shared" si="0"/>
        <v>0</v>
      </c>
      <c r="E39" s="28">
        <f t="shared" ca="1" si="1"/>
        <v>0</v>
      </c>
      <c r="F39" s="28">
        <f t="shared" ca="1" si="2"/>
        <v>0</v>
      </c>
      <c r="G39" s="22"/>
      <c r="H39" s="22"/>
      <c r="I39" s="22"/>
      <c r="J39" s="22"/>
      <c r="K39" s="22"/>
      <c r="L39" s="22"/>
    </row>
    <row r="40" spans="1:12">
      <c r="A40" s="6">
        <f t="shared" si="3"/>
        <v>18</v>
      </c>
      <c r="B40" s="21"/>
      <c r="C40" s="21"/>
      <c r="D40" s="27">
        <f t="shared" si="0"/>
        <v>0</v>
      </c>
      <c r="E40" s="28">
        <f t="shared" ca="1" si="1"/>
        <v>0</v>
      </c>
      <c r="F40" s="28">
        <f t="shared" ca="1" si="2"/>
        <v>0</v>
      </c>
      <c r="G40" s="22"/>
      <c r="H40" s="22"/>
      <c r="I40" s="22"/>
      <c r="J40" s="22"/>
      <c r="K40" s="22"/>
      <c r="L40" s="22"/>
    </row>
    <row r="41" spans="1:12">
      <c r="A41" s="6">
        <f t="shared" si="3"/>
        <v>19</v>
      </c>
      <c r="B41" s="21"/>
      <c r="C41" s="21"/>
      <c r="D41" s="27">
        <f t="shared" si="0"/>
        <v>0</v>
      </c>
      <c r="E41" s="28">
        <f t="shared" ca="1" si="1"/>
        <v>0</v>
      </c>
      <c r="F41" s="28">
        <f t="shared" ca="1" si="2"/>
        <v>0</v>
      </c>
      <c r="G41" s="22"/>
      <c r="H41" s="22"/>
      <c r="I41" s="22"/>
      <c r="J41" s="22"/>
      <c r="K41" s="22"/>
      <c r="L41" s="22"/>
    </row>
    <row r="42" spans="1:12">
      <c r="A42" s="6">
        <f t="shared" si="3"/>
        <v>20</v>
      </c>
      <c r="B42" s="21"/>
      <c r="C42" s="21"/>
      <c r="D42" s="27">
        <f t="shared" si="0"/>
        <v>0</v>
      </c>
      <c r="E42" s="28">
        <f t="shared" ca="1" si="1"/>
        <v>0</v>
      </c>
      <c r="F42" s="28">
        <f t="shared" ca="1" si="2"/>
        <v>0</v>
      </c>
      <c r="G42" s="22"/>
      <c r="H42" s="22"/>
      <c r="I42" s="22"/>
      <c r="J42" s="22"/>
      <c r="K42" s="22"/>
      <c r="L42" s="22"/>
    </row>
    <row r="43" spans="1:12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1:12">
      <c r="A44" t="s">
        <v>17</v>
      </c>
      <c r="B44" s="22">
        <f>SUM(B23:B42)</f>
        <v>100.00000000000003</v>
      </c>
      <c r="C44" s="22"/>
      <c r="D44" s="22"/>
      <c r="E44" s="22"/>
      <c r="F44" s="22">
        <f ca="1">SUM(F23:F42)</f>
        <v>1.9893740052995674</v>
      </c>
      <c r="G44" s="22"/>
      <c r="H44" s="22"/>
      <c r="I44" s="22"/>
      <c r="J44" s="22"/>
      <c r="K44" s="22"/>
      <c r="L44" s="22"/>
    </row>
    <row r="48" spans="1:12">
      <c r="A48" s="2"/>
    </row>
  </sheetData>
  <sheetProtection sheet="1" objects="1" scenarios="1"/>
  <protectedRanges>
    <protectedRange sqref="D12" name="conf level"/>
    <protectedRange sqref="D18" name="decimals"/>
    <protectedRange sqref="B23:C42" name="DL results"/>
    <protectedRange sqref="D16" name="pooled DL"/>
  </protectedRanges>
  <conditionalFormatting sqref="D23:F42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>
      <selection activeCell="J16" sqref="J16"/>
    </sheetView>
  </sheetViews>
  <sheetFormatPr defaultRowHeight="15"/>
  <sheetData>
    <row r="1" spans="1:2">
      <c r="A1" s="5"/>
      <c r="B1" s="5"/>
    </row>
    <row r="2" spans="1:2">
      <c r="A2" s="2" t="s">
        <v>46</v>
      </c>
      <c r="B2" s="5"/>
    </row>
    <row r="3" spans="1:2">
      <c r="A3" s="5" t="s">
        <v>20</v>
      </c>
      <c r="B3" s="5"/>
    </row>
    <row r="4" spans="1:2">
      <c r="A4" s="5" t="s">
        <v>21</v>
      </c>
      <c r="B4" s="5"/>
    </row>
    <row r="5" spans="1:2">
      <c r="A5" s="5" t="s">
        <v>47</v>
      </c>
      <c r="B5" s="5"/>
    </row>
    <row r="6" spans="1:2">
      <c r="A6" s="5"/>
      <c r="B6" s="5"/>
    </row>
    <row r="7" spans="1:2">
      <c r="A7" s="2" t="s">
        <v>41</v>
      </c>
      <c r="B7" s="5"/>
    </row>
    <row r="8" spans="1:2">
      <c r="A8" s="5" t="s">
        <v>48</v>
      </c>
      <c r="B8" s="5"/>
    </row>
    <row r="9" spans="1:2">
      <c r="A9" s="5" t="s">
        <v>49</v>
      </c>
      <c r="B9" s="5"/>
    </row>
    <row r="10" spans="1:2">
      <c r="A10" s="5" t="s">
        <v>50</v>
      </c>
      <c r="B10" s="37" t="s">
        <v>51</v>
      </c>
    </row>
    <row r="11" spans="1:2">
      <c r="A11" s="5"/>
      <c r="B11" s="5"/>
    </row>
    <row r="12" spans="1:2">
      <c r="A12" s="2" t="s">
        <v>42</v>
      </c>
      <c r="B12" s="5"/>
    </row>
    <row r="13" spans="1:2">
      <c r="A13" s="5" t="s">
        <v>63</v>
      </c>
      <c r="B13" s="5"/>
    </row>
    <row r="14" spans="1:2">
      <c r="A14" s="5"/>
      <c r="B14" s="5"/>
    </row>
    <row r="15" spans="1:2">
      <c r="A15" s="5" t="s">
        <v>53</v>
      </c>
      <c r="B15" s="5"/>
    </row>
    <row r="16" spans="1:2">
      <c r="A16" s="5"/>
      <c r="B16" s="5"/>
    </row>
    <row r="17" spans="1:2">
      <c r="A17" s="36" t="s">
        <v>54</v>
      </c>
      <c r="B17" s="5"/>
    </row>
    <row r="18" spans="1:2">
      <c r="A18" s="36" t="s">
        <v>55</v>
      </c>
      <c r="B18" s="5"/>
    </row>
    <row r="19" spans="1:2">
      <c r="A19" s="36" t="s">
        <v>56</v>
      </c>
      <c r="B19" s="5"/>
    </row>
    <row r="20" spans="1:2">
      <c r="A20" s="36" t="s">
        <v>57</v>
      </c>
      <c r="B20" s="5"/>
    </row>
    <row r="21" spans="1:2">
      <c r="A21" s="36"/>
      <c r="B21" s="5"/>
    </row>
    <row r="22" spans="1:2">
      <c r="A22" s="36" t="s">
        <v>58</v>
      </c>
      <c r="B22" s="5"/>
    </row>
    <row r="23" spans="1:2">
      <c r="A23" s="36" t="s">
        <v>59</v>
      </c>
      <c r="B23" s="5"/>
    </row>
    <row r="24" spans="1:2">
      <c r="A24" s="36" t="s">
        <v>60</v>
      </c>
      <c r="B24" s="5"/>
    </row>
    <row r="25" spans="1:2">
      <c r="A25" s="36" t="s">
        <v>61</v>
      </c>
      <c r="B25" s="5"/>
    </row>
    <row r="26" spans="1:2">
      <c r="A26" s="36"/>
      <c r="B26" s="5"/>
    </row>
    <row r="27" spans="1:2">
      <c r="A27" s="36" t="s">
        <v>62</v>
      </c>
      <c r="B27" s="5"/>
    </row>
  </sheetData>
  <hyperlinks>
    <hyperlink ref="B10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Continuous outcomes</vt:lpstr>
      <vt:lpstr>Ratio outcomes (OR, RR, HR)</vt:lpstr>
      <vt:lpstr>Reference, contact, disclaimer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</dc:creator>
  <cp:lastModifiedBy>Z367191</cp:lastModifiedBy>
  <dcterms:created xsi:type="dcterms:W3CDTF">2012-06-04T08:03:45Z</dcterms:created>
  <dcterms:modified xsi:type="dcterms:W3CDTF">2013-12-23T12:46:56Z</dcterms:modified>
</cp:coreProperties>
</file>