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6" yWindow="120" windowWidth="19932" windowHeight="9144"/>
  </bookViews>
  <sheets>
    <sheet name="Table S2" sheetId="1" r:id="rId1"/>
  </sheets>
  <definedNames>
    <definedName name="_xlnm._FilterDatabase" localSheetId="0" hidden="1">'Table S2'!$A$3:$Z$246</definedName>
  </definedNames>
  <calcPr calcId="125725"/>
</workbook>
</file>

<file path=xl/calcChain.xml><?xml version="1.0" encoding="utf-8"?>
<calcChain xmlns="http://schemas.openxmlformats.org/spreadsheetml/2006/main">
  <c r="K4" i="1"/>
  <c r="K5"/>
  <c r="K6"/>
  <c r="K7"/>
  <c r="K8"/>
  <c r="K9"/>
  <c r="K10"/>
  <c r="K11"/>
  <c r="K12"/>
  <c r="K13"/>
  <c r="K14"/>
  <c r="K15"/>
  <c r="K16"/>
  <c r="K17"/>
  <c r="K18"/>
  <c r="K19"/>
  <c r="K20"/>
  <c r="K21"/>
  <c r="K22"/>
  <c r="K23"/>
  <c r="K24"/>
  <c r="K25"/>
  <c r="K26"/>
  <c r="K27"/>
  <c r="K28"/>
  <c r="K29"/>
  <c r="K30"/>
  <c r="K31"/>
  <c r="K32"/>
  <c r="K33"/>
  <c r="K34"/>
  <c r="K35"/>
  <c r="K36"/>
  <c r="K37"/>
  <c r="K38"/>
  <c r="K39"/>
  <c r="K40"/>
  <c r="K41"/>
  <c r="K42"/>
  <c r="K43"/>
  <c r="K44"/>
  <c r="K45"/>
  <c r="K46"/>
  <c r="K47"/>
  <c r="K48"/>
  <c r="K49"/>
  <c r="K50"/>
  <c r="K51"/>
  <c r="K52"/>
  <c r="K53"/>
  <c r="K54"/>
  <c r="K55"/>
  <c r="K56"/>
  <c r="K57"/>
  <c r="K58"/>
  <c r="K59"/>
  <c r="K60"/>
  <c r="K61"/>
  <c r="K62"/>
  <c r="K63"/>
  <c r="K64"/>
  <c r="K65"/>
  <c r="K66"/>
  <c r="K67"/>
  <c r="K68"/>
  <c r="K69"/>
  <c r="K70"/>
  <c r="K71"/>
  <c r="K72"/>
  <c r="K73"/>
  <c r="K74"/>
  <c r="K75"/>
  <c r="K76"/>
  <c r="K77"/>
  <c r="K78"/>
  <c r="K79"/>
  <c r="K80"/>
  <c r="K81"/>
  <c r="K82"/>
  <c r="K83"/>
  <c r="K84"/>
  <c r="K85"/>
  <c r="K86"/>
  <c r="K87"/>
  <c r="K88"/>
  <c r="K89"/>
  <c r="K90"/>
  <c r="K91"/>
  <c r="K92"/>
  <c r="K93"/>
  <c r="K94"/>
  <c r="K95"/>
  <c r="K96"/>
  <c r="K97"/>
  <c r="K98"/>
  <c r="K99"/>
  <c r="K100"/>
  <c r="K101"/>
  <c r="K102"/>
  <c r="K103"/>
  <c r="K104"/>
  <c r="K105"/>
  <c r="K106"/>
  <c r="K107"/>
  <c r="K108"/>
  <c r="K109"/>
  <c r="K110"/>
  <c r="K111"/>
  <c r="K112"/>
  <c r="K113"/>
  <c r="K114"/>
  <c r="K115"/>
  <c r="K116"/>
  <c r="K117"/>
  <c r="K118"/>
  <c r="K119"/>
  <c r="K120"/>
  <c r="K121"/>
  <c r="K122"/>
  <c r="K123"/>
  <c r="K124"/>
  <c r="K125"/>
  <c r="K126"/>
  <c r="K127"/>
  <c r="K128"/>
  <c r="K129"/>
  <c r="K130"/>
  <c r="K131"/>
  <c r="K132"/>
  <c r="K133"/>
  <c r="K134"/>
  <c r="K135"/>
  <c r="K136"/>
  <c r="K137"/>
  <c r="K138"/>
  <c r="K139"/>
  <c r="K140"/>
  <c r="K141"/>
  <c r="K142"/>
  <c r="K143"/>
  <c r="K144"/>
  <c r="K145"/>
  <c r="K146"/>
  <c r="K147"/>
  <c r="K148"/>
  <c r="K149"/>
  <c r="K150"/>
  <c r="K151"/>
  <c r="K152"/>
  <c r="K153"/>
  <c r="K154"/>
  <c r="K155"/>
  <c r="K156"/>
  <c r="K157"/>
  <c r="K158"/>
  <c r="K159"/>
  <c r="K160"/>
  <c r="K161"/>
  <c r="K162"/>
  <c r="K163"/>
  <c r="K164"/>
  <c r="K165"/>
  <c r="K166"/>
  <c r="K167"/>
  <c r="K168"/>
  <c r="K169"/>
  <c r="K170"/>
  <c r="K171"/>
  <c r="K172"/>
  <c r="K173"/>
  <c r="K174"/>
  <c r="K175"/>
  <c r="K176"/>
  <c r="K177"/>
  <c r="K178"/>
  <c r="K179"/>
  <c r="K180"/>
  <c r="K181"/>
  <c r="K182"/>
  <c r="K183"/>
  <c r="K184"/>
  <c r="K185"/>
  <c r="K186"/>
  <c r="K187"/>
  <c r="K188"/>
  <c r="K189"/>
  <c r="K190"/>
  <c r="K191"/>
  <c r="K192"/>
  <c r="K193"/>
  <c r="K194"/>
  <c r="K195"/>
  <c r="K196"/>
  <c r="K197"/>
  <c r="K198"/>
  <c r="K199"/>
  <c r="K200"/>
  <c r="K201"/>
  <c r="K202"/>
  <c r="K203"/>
  <c r="K204"/>
  <c r="K205"/>
  <c r="K206"/>
  <c r="K207"/>
  <c r="K208"/>
  <c r="K209"/>
  <c r="K210"/>
  <c r="K211"/>
  <c r="K212"/>
  <c r="K213"/>
  <c r="K214"/>
  <c r="K215"/>
  <c r="K216"/>
  <c r="K217"/>
  <c r="K218"/>
  <c r="K219"/>
  <c r="K220"/>
  <c r="K221"/>
  <c r="K222"/>
  <c r="K223"/>
  <c r="K224"/>
  <c r="K225"/>
  <c r="K226"/>
  <c r="K227"/>
  <c r="K228"/>
  <c r="K229"/>
  <c r="K230"/>
  <c r="K231"/>
  <c r="K232"/>
  <c r="K233"/>
  <c r="K234"/>
  <c r="K235"/>
  <c r="K236"/>
  <c r="K237"/>
  <c r="K238"/>
  <c r="K239"/>
  <c r="K240"/>
  <c r="K241"/>
  <c r="K242"/>
  <c r="K243"/>
  <c r="K244"/>
</calcChain>
</file>

<file path=xl/sharedStrings.xml><?xml version="1.0" encoding="utf-8"?>
<sst xmlns="http://schemas.openxmlformats.org/spreadsheetml/2006/main" count="1066" uniqueCount="364">
  <si>
    <r>
      <t xml:space="preserve">§ </t>
    </r>
    <r>
      <rPr>
        <sz val="10"/>
        <color rgb="FF000000"/>
        <rFont val="Times New Roman"/>
        <family val="1"/>
      </rPr>
      <t>results are shown for the model or test chosen to deal with rare variants in the sequence of logistic regression on the additive trend model, logistic regression on the dominant model, or the Fisher’s Exact Test.</t>
    </r>
  </si>
  <si>
    <r>
      <t>P</t>
    </r>
    <r>
      <rPr>
        <vertAlign val="subscript"/>
        <sz val="10"/>
        <color rgb="FF000000"/>
        <rFont val="Times New Roman"/>
        <family val="1"/>
      </rPr>
      <t>adj</t>
    </r>
    <r>
      <rPr>
        <sz val="10"/>
        <color rgb="FF000000"/>
        <rFont val="Times New Roman"/>
        <family val="1"/>
      </rPr>
      <t xml:space="preserve"> = Bonferroni corrected </t>
    </r>
    <r>
      <rPr>
        <i/>
        <sz val="10"/>
        <color rgb="FF000000"/>
        <rFont val="Times New Roman"/>
        <family val="1"/>
      </rPr>
      <t>P</t>
    </r>
    <r>
      <rPr>
        <sz val="10"/>
        <color rgb="FF000000"/>
        <rFont val="Times New Roman"/>
        <family val="1"/>
      </rPr>
      <t xml:space="preserve"> by gene; </t>
    </r>
  </si>
  <si>
    <r>
      <t xml:space="preserve">† </t>
    </r>
    <r>
      <rPr>
        <sz val="10"/>
        <color rgb="FF000000"/>
        <rFont val="Times New Roman"/>
        <family val="1"/>
      </rPr>
      <t>Odds ratios were estimated using logistic regression models with the most common allele or genotype as the referent, adjusted for gender;</t>
    </r>
  </si>
  <si>
    <t>MAF = minor allele frequency;</t>
  </si>
  <si>
    <t xml:space="preserve">Additive trend </t>
  </si>
  <si>
    <t>A</t>
  </si>
  <si>
    <t>rs7048650</t>
  </si>
  <si>
    <t>RPS6</t>
  </si>
  <si>
    <t>rs1863898</t>
  </si>
  <si>
    <t>RPS24</t>
  </si>
  <si>
    <t>T</t>
  </si>
  <si>
    <t>rs11002385</t>
  </si>
  <si>
    <t>Ribosomal</t>
  </si>
  <si>
    <t>C</t>
  </si>
  <si>
    <t>rs2741048</t>
  </si>
  <si>
    <t>UGT1A8</t>
  </si>
  <si>
    <t>rs4663969</t>
  </si>
  <si>
    <t>Fisher’s Exact Test</t>
  </si>
  <si>
    <t xml:space="preserve"> —</t>
  </si>
  <si>
    <t>—</t>
  </si>
  <si>
    <t>G</t>
  </si>
  <si>
    <t>rs17863803</t>
  </si>
  <si>
    <t>rs2741042</t>
  </si>
  <si>
    <t>rs17862866</t>
  </si>
  <si>
    <t>rs4663963</t>
  </si>
  <si>
    <t>rs3755319</t>
  </si>
  <si>
    <t>rs4294999</t>
  </si>
  <si>
    <t>rs10179091</t>
  </si>
  <si>
    <t>rs871514</t>
  </si>
  <si>
    <t>rs3806597</t>
  </si>
  <si>
    <t>rs7556676</t>
  </si>
  <si>
    <t>rs6732223</t>
  </si>
  <si>
    <t>SRD5A2</t>
  </si>
  <si>
    <t>rs6543631</t>
  </si>
  <si>
    <t xml:space="preserve">Dominant </t>
  </si>
  <si>
    <t>rs12618729</t>
  </si>
  <si>
    <t>LHCGR</t>
  </si>
  <si>
    <t>rs7371084</t>
  </si>
  <si>
    <t>rs6711321</t>
  </si>
  <si>
    <t>rs7420849</t>
  </si>
  <si>
    <t>IGFBP5</t>
  </si>
  <si>
    <t>rs6953668</t>
  </si>
  <si>
    <t>IGFBP3</t>
  </si>
  <si>
    <t>rs12694392</t>
  </si>
  <si>
    <t>IGFBP2</t>
  </si>
  <si>
    <t>rs9341105</t>
  </si>
  <si>
    <t>rs600324</t>
  </si>
  <si>
    <t>IGF2R</t>
  </si>
  <si>
    <t>rs12202350</t>
  </si>
  <si>
    <t>rs2297372</t>
  </si>
  <si>
    <t>rs384167</t>
  </si>
  <si>
    <t>rs9456484</t>
  </si>
  <si>
    <t>rs2282141</t>
  </si>
  <si>
    <t>rs9850770</t>
  </si>
  <si>
    <t>IGF2BP2</t>
  </si>
  <si>
    <t>rs1546713</t>
  </si>
  <si>
    <t>IGF1R</t>
  </si>
  <si>
    <t>rs4966017</t>
  </si>
  <si>
    <t>rs2684777</t>
  </si>
  <si>
    <t>rs2684806</t>
  </si>
  <si>
    <t>rs2195240</t>
  </si>
  <si>
    <t>IGF1</t>
  </si>
  <si>
    <t>rs2288378</t>
  </si>
  <si>
    <t>rs9651925</t>
  </si>
  <si>
    <t>rs10860869</t>
  </si>
  <si>
    <t>rs5742692</t>
  </si>
  <si>
    <t>rs17796225</t>
  </si>
  <si>
    <t>rs10860864</t>
  </si>
  <si>
    <t>rs5742714</t>
  </si>
  <si>
    <t>rs7956547</t>
  </si>
  <si>
    <t>rs8190534</t>
  </si>
  <si>
    <t>HSD17B3</t>
  </si>
  <si>
    <t>rs12552648</t>
  </si>
  <si>
    <t>rs16956419</t>
  </si>
  <si>
    <t>HSD17B2</t>
  </si>
  <si>
    <t>rs8048090</t>
  </si>
  <si>
    <t>rs13337293</t>
  </si>
  <si>
    <t>rs8059915</t>
  </si>
  <si>
    <t>rs8052451</t>
  </si>
  <si>
    <t>rs8191167</t>
  </si>
  <si>
    <t>rs11150436</t>
  </si>
  <si>
    <t>rs11648233</t>
  </si>
  <si>
    <t>rs4404064</t>
  </si>
  <si>
    <t>rs8058561</t>
  </si>
  <si>
    <t>rs8049423</t>
  </si>
  <si>
    <t>rs7192075</t>
  </si>
  <si>
    <t>rs16956274</t>
  </si>
  <si>
    <t>rs16956238</t>
  </si>
  <si>
    <t>rs16956406</t>
  </si>
  <si>
    <t>rs8045494</t>
  </si>
  <si>
    <t>rs2676530</t>
  </si>
  <si>
    <t>HSD17B1</t>
  </si>
  <si>
    <t>rs676387</t>
  </si>
  <si>
    <t>rs6076466</t>
  </si>
  <si>
    <t>GNRH2</t>
  </si>
  <si>
    <t>rs3761243</t>
  </si>
  <si>
    <t>rs26802</t>
  </si>
  <si>
    <t>GHRL</t>
  </si>
  <si>
    <t>rs11079515</t>
  </si>
  <si>
    <t>GH1</t>
  </si>
  <si>
    <t>rs7921</t>
  </si>
  <si>
    <t>rs12371904</t>
  </si>
  <si>
    <t>FRS2</t>
  </si>
  <si>
    <t>rs6599400</t>
  </si>
  <si>
    <t>FGFR3</t>
  </si>
  <si>
    <t>rs2247088</t>
  </si>
  <si>
    <t>FGFR2</t>
  </si>
  <si>
    <t>rs12572779</t>
  </si>
  <si>
    <t>rs3750815</t>
  </si>
  <si>
    <t>rs3135819</t>
  </si>
  <si>
    <t>rs6983315</t>
  </si>
  <si>
    <t>FGFR1</t>
  </si>
  <si>
    <t>rs3804158</t>
  </si>
  <si>
    <t>FGF2</t>
  </si>
  <si>
    <t>rs3789138</t>
  </si>
  <si>
    <t>rs11737764</t>
  </si>
  <si>
    <t>rs1256064</t>
  </si>
  <si>
    <t>ESR2</t>
  </si>
  <si>
    <t>rs4986934</t>
  </si>
  <si>
    <t>ESR1</t>
  </si>
  <si>
    <t>rs2470150</t>
  </si>
  <si>
    <t>CYP19A1</t>
  </si>
  <si>
    <t>rs868475</t>
  </si>
  <si>
    <t>rs1902584</t>
  </si>
  <si>
    <t>rs28757184</t>
  </si>
  <si>
    <t>rs2486758</t>
  </si>
  <si>
    <t>CYP17A1</t>
  </si>
  <si>
    <t>rs7016924</t>
  </si>
  <si>
    <t>CYP11B2</t>
  </si>
  <si>
    <t>rs7833415</t>
  </si>
  <si>
    <t>CYP11B1</t>
  </si>
  <si>
    <t>rs4736349</t>
  </si>
  <si>
    <t>rs11252932</t>
  </si>
  <si>
    <t>AKR1C3</t>
  </si>
  <si>
    <t>Growth and hormone</t>
  </si>
  <si>
    <t>rs16855489</t>
  </si>
  <si>
    <t>XRCC5</t>
  </si>
  <si>
    <t>rs207876</t>
  </si>
  <si>
    <t>rs828918</t>
  </si>
  <si>
    <t>rs2241320</t>
  </si>
  <si>
    <t>rs16855552</t>
  </si>
  <si>
    <t>rs3212092</t>
  </si>
  <si>
    <t>XRCC3</t>
  </si>
  <si>
    <t>rs833061</t>
  </si>
  <si>
    <t>VEGFA</t>
  </si>
  <si>
    <t>rs559567</t>
  </si>
  <si>
    <t>TGFA</t>
  </si>
  <si>
    <t>rs8010627</t>
  </si>
  <si>
    <t>TDP1</t>
  </si>
  <si>
    <t>rs3751206</t>
  </si>
  <si>
    <t>TDG</t>
  </si>
  <si>
    <t>rs4135128</t>
  </si>
  <si>
    <t>rs17482927</t>
  </si>
  <si>
    <t>RPA3</t>
  </si>
  <si>
    <t>rs2024374</t>
  </si>
  <si>
    <t>rs2287320</t>
  </si>
  <si>
    <t>RPA1</t>
  </si>
  <si>
    <t>rs8067195</t>
  </si>
  <si>
    <t>rs3136405</t>
  </si>
  <si>
    <t>RAD54B</t>
  </si>
  <si>
    <t>rs10978792</t>
  </si>
  <si>
    <t>RAD23B</t>
  </si>
  <si>
    <t>rs11573709</t>
  </si>
  <si>
    <t>rs9783238</t>
  </si>
  <si>
    <t>PTEN</t>
  </si>
  <si>
    <t>rs478839</t>
  </si>
  <si>
    <t>rs4676727</t>
  </si>
  <si>
    <t>POLQ</t>
  </si>
  <si>
    <t>rs4640970</t>
  </si>
  <si>
    <t>POLM</t>
  </si>
  <si>
    <t>rs3218655</t>
  </si>
  <si>
    <t>rs6955679</t>
  </si>
  <si>
    <t>rs11191064</t>
  </si>
  <si>
    <t>POLL</t>
  </si>
  <si>
    <t>rs10883663</t>
  </si>
  <si>
    <t>rs979182</t>
  </si>
  <si>
    <t>POLK</t>
  </si>
  <si>
    <t>rs2305922</t>
  </si>
  <si>
    <t>PNKP</t>
  </si>
  <si>
    <t>rs1167795</t>
  </si>
  <si>
    <t>PMS2L3</t>
  </si>
  <si>
    <t>rs4770687</t>
  </si>
  <si>
    <t>PARP4</t>
  </si>
  <si>
    <t>rs750391</t>
  </si>
  <si>
    <t>rs1807271</t>
  </si>
  <si>
    <t>rs9511308</t>
  </si>
  <si>
    <t>rs12863638</t>
  </si>
  <si>
    <t>rs4981998</t>
  </si>
  <si>
    <t>PARP2</t>
  </si>
  <si>
    <t>rs3093942</t>
  </si>
  <si>
    <t>rs11622655</t>
  </si>
  <si>
    <t>rs10147163</t>
  </si>
  <si>
    <t>rs3093919</t>
  </si>
  <si>
    <t>rs3093938</t>
  </si>
  <si>
    <t>rs3219123</t>
  </si>
  <si>
    <t>PARP1</t>
  </si>
  <si>
    <t>rs17754589</t>
  </si>
  <si>
    <t>NEIL2</t>
  </si>
  <si>
    <t>rs8191604</t>
  </si>
  <si>
    <t>rs11072542</t>
  </si>
  <si>
    <t>NEIL1</t>
  </si>
  <si>
    <t>rs11161887</t>
  </si>
  <si>
    <t>MSH4</t>
  </si>
  <si>
    <t>rs946163</t>
  </si>
  <si>
    <t>rs11161848</t>
  </si>
  <si>
    <t>rs1045001</t>
  </si>
  <si>
    <t>MPG</t>
  </si>
  <si>
    <t>rs2288490</t>
  </si>
  <si>
    <t>rs1013358</t>
  </si>
  <si>
    <t>rs216614</t>
  </si>
  <si>
    <t>rs11016811</t>
  </si>
  <si>
    <t>MGMT</t>
  </si>
  <si>
    <t>rs2026975</t>
  </si>
  <si>
    <t>rs10741191</t>
  </si>
  <si>
    <t>rs11592922</t>
  </si>
  <si>
    <t>rs10829619</t>
  </si>
  <si>
    <t>rs1846402</t>
  </si>
  <si>
    <t>MDM2</t>
  </si>
  <si>
    <t>rs1695147</t>
  </si>
  <si>
    <t>rs1196334</t>
  </si>
  <si>
    <t>rs1690916</t>
  </si>
  <si>
    <t>rs12485319</t>
  </si>
  <si>
    <t>MBD4</t>
  </si>
  <si>
    <t>rs6694489</t>
  </si>
  <si>
    <t>MAD2L2</t>
  </si>
  <si>
    <t>rs931196</t>
  </si>
  <si>
    <t>LIG3</t>
  </si>
  <si>
    <t>rs3786763</t>
  </si>
  <si>
    <t>LIG1</t>
  </si>
  <si>
    <t>rs380359</t>
  </si>
  <si>
    <t>rs3730912</t>
  </si>
  <si>
    <t>rs3730872</t>
  </si>
  <si>
    <t>rs274875</t>
  </si>
  <si>
    <t>rs9378150</t>
  </si>
  <si>
    <t>GTF2H4</t>
  </si>
  <si>
    <t>rs1264320</t>
  </si>
  <si>
    <t>rs4424945</t>
  </si>
  <si>
    <t>FLJ35220</t>
  </si>
  <si>
    <t>rs4074302</t>
  </si>
  <si>
    <t>rs4074303</t>
  </si>
  <si>
    <t>rs4491586</t>
  </si>
  <si>
    <t>rs4603608</t>
  </si>
  <si>
    <t>rs12938834</t>
  </si>
  <si>
    <t>rs8065843</t>
  </si>
  <si>
    <t>rs11157432</t>
  </si>
  <si>
    <t>FANCM</t>
  </si>
  <si>
    <t>rs3783702</t>
  </si>
  <si>
    <t>rs7141145</t>
  </si>
  <si>
    <t>rs4900664</t>
  </si>
  <si>
    <t>rs11845507</t>
  </si>
  <si>
    <t>rs1367580</t>
  </si>
  <si>
    <t>rs11894186</t>
  </si>
  <si>
    <t>FANCL</t>
  </si>
  <si>
    <t>rs10972310</t>
  </si>
  <si>
    <t>FANCG</t>
  </si>
  <si>
    <t>rs4253211</t>
  </si>
  <si>
    <t>ERCC6</t>
  </si>
  <si>
    <t>rs4253099</t>
  </si>
  <si>
    <t>rs3810944</t>
  </si>
  <si>
    <t>rs4253200</t>
  </si>
  <si>
    <t>rs3136189</t>
  </si>
  <si>
    <t>ERCC4</t>
  </si>
  <si>
    <t>rs4781563</t>
  </si>
  <si>
    <t>rs9646271</t>
  </si>
  <si>
    <t>rs1799801</t>
  </si>
  <si>
    <t>rs6498486</t>
  </si>
  <si>
    <t>rs1799797</t>
  </si>
  <si>
    <t>rs17135510</t>
  </si>
  <si>
    <t>EME2</t>
  </si>
  <si>
    <t>rs3784619</t>
  </si>
  <si>
    <t>DUT</t>
  </si>
  <si>
    <t>rs8037626</t>
  </si>
  <si>
    <t>rs16960758</t>
  </si>
  <si>
    <t>rs6668495</t>
  </si>
  <si>
    <t>CDKN2C</t>
  </si>
  <si>
    <t>rs10738604</t>
  </si>
  <si>
    <t>CDKN2B</t>
  </si>
  <si>
    <t>rs3731257</t>
  </si>
  <si>
    <t>CDKN2A</t>
  </si>
  <si>
    <t>rs10492237</t>
  </si>
  <si>
    <t>CDKN1B</t>
  </si>
  <si>
    <t>rs7702564</t>
  </si>
  <si>
    <t>CCNH</t>
  </si>
  <si>
    <t>rs3093816</t>
  </si>
  <si>
    <t>rs4805834</t>
  </si>
  <si>
    <t>C19orf40</t>
  </si>
  <si>
    <t>rs16967668</t>
  </si>
  <si>
    <t>rs12937080</t>
  </si>
  <si>
    <t>BRIP1</t>
  </si>
  <si>
    <t>rs9908659</t>
  </si>
  <si>
    <t>rs3737559</t>
  </si>
  <si>
    <t>BRCA1</t>
  </si>
  <si>
    <t>rs2518968</t>
  </si>
  <si>
    <t>BLM</t>
  </si>
  <si>
    <t>rs2532105</t>
  </si>
  <si>
    <t>rs618499</t>
  </si>
  <si>
    <t>ATM</t>
  </si>
  <si>
    <t>rs228606</t>
  </si>
  <si>
    <t>rs1800889</t>
  </si>
  <si>
    <t>rs10971263</t>
  </si>
  <si>
    <t>APTX</t>
  </si>
  <si>
    <t>rs10971259</t>
  </si>
  <si>
    <t>DNA repair</t>
  </si>
  <si>
    <t>rs7239261</t>
  </si>
  <si>
    <t>TNFRSF11A</t>
  </si>
  <si>
    <t>rs884205</t>
  </si>
  <si>
    <t>rs2981006</t>
  </si>
  <si>
    <t>rs4941129</t>
  </si>
  <si>
    <t>rs515110</t>
  </si>
  <si>
    <t>SQSTM1</t>
  </si>
  <si>
    <t>rs383711</t>
  </si>
  <si>
    <t>RXRB</t>
  </si>
  <si>
    <t>rs17822219</t>
  </si>
  <si>
    <t>NOG</t>
  </si>
  <si>
    <t>rs16957413</t>
  </si>
  <si>
    <t>rs743509</t>
  </si>
  <si>
    <t>GDF2</t>
  </si>
  <si>
    <t>rs2125064</t>
  </si>
  <si>
    <t>rs7093975</t>
  </si>
  <si>
    <t>rs9421731</t>
  </si>
  <si>
    <t>rs1155563</t>
  </si>
  <si>
    <t>GC</t>
  </si>
  <si>
    <t>rs705117</t>
  </si>
  <si>
    <t>rs568617</t>
  </si>
  <si>
    <t>FOSL1</t>
  </si>
  <si>
    <t>rs694994</t>
  </si>
  <si>
    <t>rs4670185</t>
  </si>
  <si>
    <t>EIF2AK2</t>
  </si>
  <si>
    <t>rs2307466</t>
  </si>
  <si>
    <t>rs4897555</t>
  </si>
  <si>
    <t>CTGF</t>
  </si>
  <si>
    <t>rs928501</t>
  </si>
  <si>
    <t>rs7788014</t>
  </si>
  <si>
    <t>COL1A2</t>
  </si>
  <si>
    <t>rs6970279</t>
  </si>
  <si>
    <t>rs17166206</t>
  </si>
  <si>
    <t>rs42521</t>
  </si>
  <si>
    <t>rs2521205</t>
  </si>
  <si>
    <t>rs42527</t>
  </si>
  <si>
    <t>rs760043</t>
  </si>
  <si>
    <t>rs17639446</t>
  </si>
  <si>
    <t>COL1A1</t>
  </si>
  <si>
    <t>rs267174</t>
  </si>
  <si>
    <t>BMP6</t>
  </si>
  <si>
    <t>rs270398</t>
  </si>
  <si>
    <t>rs12210175</t>
  </si>
  <si>
    <t>rs911749</t>
  </si>
  <si>
    <t>rs1322239</t>
  </si>
  <si>
    <t>rs270407</t>
  </si>
  <si>
    <t>Bone Formation</t>
  </si>
  <si>
    <t>Upper</t>
  </si>
  <si>
    <t>Lower</t>
  </si>
  <si>
    <r>
      <t>Model or Test</t>
    </r>
    <r>
      <rPr>
        <vertAlign val="superscript"/>
        <sz val="10"/>
        <color theme="1"/>
        <rFont val="Times New Roman"/>
        <family val="1"/>
      </rPr>
      <t>§</t>
    </r>
  </si>
  <si>
    <r>
      <rPr>
        <i/>
        <sz val="10"/>
        <color theme="1"/>
        <rFont val="Times New Roman"/>
        <family val="1"/>
      </rPr>
      <t>P</t>
    </r>
    <r>
      <rPr>
        <vertAlign val="subscript"/>
        <sz val="10"/>
        <color theme="1"/>
        <rFont val="Times New Roman"/>
        <family val="1"/>
      </rPr>
      <t>adj</t>
    </r>
  </si>
  <si>
    <t>P</t>
  </si>
  <si>
    <t>95% CI</t>
  </si>
  <si>
    <r>
      <t>OR</t>
    </r>
    <r>
      <rPr>
        <vertAlign val="superscript"/>
        <sz val="10"/>
        <color theme="1"/>
        <rFont val="Times New Roman"/>
        <family val="1"/>
      </rPr>
      <t>†</t>
    </r>
  </si>
  <si>
    <t>MAF (%) Cases</t>
  </si>
  <si>
    <t>MAF (%) Controls</t>
  </si>
  <si>
    <t>Minor Allele</t>
  </si>
  <si>
    <t>SNP</t>
  </si>
  <si>
    <t>Gene</t>
  </si>
  <si>
    <t>Pathway</t>
  </si>
  <si>
    <r>
      <t>Table S2. Significant SNPs (</t>
    </r>
    <r>
      <rPr>
        <i/>
        <sz val="10"/>
        <color theme="1"/>
        <rFont val="Times New Roman"/>
        <family val="1"/>
      </rPr>
      <t>P</t>
    </r>
    <r>
      <rPr>
        <sz val="10"/>
        <color theme="1"/>
        <rFont val="Times New Roman"/>
        <family val="1"/>
      </rPr>
      <t xml:space="preserve"> &lt; 0.05) in each pathway associated with osteosarcoma before correction for multiple tests.</t>
    </r>
  </si>
</sst>
</file>

<file path=xl/styles.xml><?xml version="1.0" encoding="utf-8"?>
<styleSheet xmlns="http://schemas.openxmlformats.org/spreadsheetml/2006/main">
  <numFmts count="3">
    <numFmt numFmtId="164" formatCode="0.000"/>
    <numFmt numFmtId="165" formatCode="0.0000"/>
    <numFmt numFmtId="166" formatCode="0.0%"/>
  </numFmts>
  <fonts count="12">
    <font>
      <sz val="11"/>
      <color theme="1"/>
      <name val="Calibri"/>
      <family val="2"/>
      <scheme val="minor"/>
    </font>
    <font>
      <sz val="11"/>
      <color theme="1"/>
      <name val="Times New Roman"/>
      <family val="2"/>
    </font>
    <font>
      <sz val="11"/>
      <color theme="1"/>
      <name val="Calibri"/>
      <family val="2"/>
      <scheme val="minor"/>
    </font>
    <font>
      <sz val="10"/>
      <color theme="1"/>
      <name val="Times New Roman"/>
      <family val="1"/>
    </font>
    <font>
      <vertAlign val="superscript"/>
      <sz val="10"/>
      <color rgb="FF000000"/>
      <name val="Times New Roman"/>
      <family val="1"/>
    </font>
    <font>
      <sz val="10"/>
      <color rgb="FF000000"/>
      <name val="Times New Roman"/>
      <family val="1"/>
    </font>
    <font>
      <i/>
      <sz val="10"/>
      <color rgb="FF000000"/>
      <name val="Times New Roman"/>
      <family val="1"/>
    </font>
    <font>
      <vertAlign val="subscript"/>
      <sz val="10"/>
      <color rgb="FF000000"/>
      <name val="Times New Roman"/>
      <family val="1"/>
    </font>
    <font>
      <b/>
      <sz val="10"/>
      <color theme="1"/>
      <name val="Times New Roman"/>
      <family val="1"/>
    </font>
    <font>
      <i/>
      <sz val="10"/>
      <color theme="1"/>
      <name val="Times New Roman"/>
      <family val="1"/>
    </font>
    <font>
      <vertAlign val="superscript"/>
      <sz val="10"/>
      <color theme="1"/>
      <name val="Times New Roman"/>
      <family val="1"/>
    </font>
    <font>
      <vertAlign val="subscript"/>
      <sz val="10"/>
      <color theme="1"/>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3">
    <xf numFmtId="0" fontId="0" fillId="0" borderId="0"/>
    <xf numFmtId="0" fontId="1" fillId="0" borderId="0"/>
    <xf numFmtId="0" fontId="2" fillId="0" borderId="0"/>
  </cellStyleXfs>
  <cellXfs count="41">
    <xf numFmtId="0" fontId="0" fillId="0" borderId="0" xfId="0"/>
    <xf numFmtId="0" fontId="3" fillId="0" borderId="0" xfId="0" applyFont="1"/>
    <xf numFmtId="0" fontId="3" fillId="0" borderId="0" xfId="0" applyFont="1" applyAlignment="1">
      <alignment horizontal="center"/>
    </xf>
    <xf numFmtId="164" fontId="3" fillId="0" borderId="0" xfId="0" applyNumberFormat="1" applyFont="1" applyAlignment="1">
      <alignment horizontal="center"/>
    </xf>
    <xf numFmtId="2" fontId="3" fillId="0" borderId="0" xfId="0" applyNumberFormat="1" applyFont="1" applyAlignment="1">
      <alignment horizontal="center"/>
    </xf>
    <xf numFmtId="0" fontId="6" fillId="0" borderId="0" xfId="0" applyFont="1"/>
    <xf numFmtId="0" fontId="4" fillId="0" borderId="0" xfId="1" applyFont="1" applyFill="1" applyBorder="1" applyAlignment="1">
      <alignment horizontal="left" vertical="center"/>
    </xf>
    <xf numFmtId="0" fontId="3" fillId="0" borderId="0" xfId="1" applyFont="1" applyFill="1" applyAlignment="1">
      <alignment vertical="center"/>
    </xf>
    <xf numFmtId="0" fontId="8" fillId="0" borderId="0" xfId="0" applyFont="1" applyAlignment="1">
      <alignment horizontal="left"/>
    </xf>
    <xf numFmtId="0" fontId="3" fillId="0" borderId="0" xfId="0" applyFont="1" applyAlignment="1">
      <alignment horizontal="left"/>
    </xf>
    <xf numFmtId="0" fontId="3" fillId="0" borderId="1" xfId="0" applyFont="1" applyBorder="1" applyAlignment="1">
      <alignment horizontal="center"/>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0" fontId="3" fillId="0" borderId="1" xfId="0" applyFont="1" applyBorder="1" applyAlignment="1">
      <alignment horizontal="left"/>
    </xf>
    <xf numFmtId="165" fontId="3" fillId="0" borderId="0" xfId="0" applyNumberFormat="1" applyFont="1" applyAlignment="1">
      <alignment horizontal="center"/>
    </xf>
    <xf numFmtId="166" fontId="3" fillId="0" borderId="0" xfId="0" applyNumberFormat="1" applyFont="1" applyAlignment="1">
      <alignment horizontal="center"/>
    </xf>
    <xf numFmtId="164" fontId="8" fillId="0" borderId="0" xfId="0" applyNumberFormat="1" applyFont="1" applyAlignment="1">
      <alignment horizontal="center"/>
    </xf>
    <xf numFmtId="0" fontId="3" fillId="0" borderId="0" xfId="0" applyFont="1" applyAlignment="1">
      <alignment vertical="center" wrapText="1"/>
    </xf>
    <xf numFmtId="0" fontId="8" fillId="0" borderId="0" xfId="0" applyFont="1" applyAlignment="1">
      <alignmen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xf>
    <xf numFmtId="2" fontId="3" fillId="0" borderId="0" xfId="0" applyNumberFormat="1" applyFont="1" applyAlignment="1">
      <alignment horizontal="center" vertical="center"/>
    </xf>
    <xf numFmtId="0" fontId="9" fillId="0" borderId="0" xfId="0" applyFont="1" applyAlignment="1">
      <alignment horizontal="left"/>
    </xf>
    <xf numFmtId="0" fontId="9" fillId="0" borderId="1" xfId="0" applyFont="1" applyBorder="1" applyAlignment="1">
      <alignment horizontal="left"/>
    </xf>
    <xf numFmtId="0" fontId="4" fillId="0" borderId="0" xfId="0" applyFont="1" applyAlignment="1">
      <alignment horizontal="left" wrapText="1"/>
    </xf>
    <xf numFmtId="0" fontId="3" fillId="0" borderId="2" xfId="1" applyFont="1" applyFill="1" applyBorder="1" applyAlignment="1">
      <alignment horizontal="center" vertical="center" wrapText="1"/>
    </xf>
    <xf numFmtId="0" fontId="3" fillId="0" borderId="1" xfId="1" applyFont="1" applyFill="1" applyBorder="1" applyAlignment="1">
      <alignment horizontal="center" vertical="center" wrapText="1"/>
    </xf>
    <xf numFmtId="2" fontId="3" fillId="0" borderId="2" xfId="0" applyNumberFormat="1" applyFont="1" applyBorder="1" applyAlignment="1">
      <alignment horizontal="center"/>
    </xf>
    <xf numFmtId="0" fontId="9" fillId="0" borderId="2"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3" fillId="0" borderId="0" xfId="0" applyFont="1" applyAlignment="1">
      <alignment horizontal="left" wrapText="1"/>
    </xf>
    <xf numFmtId="0" fontId="3" fillId="0" borderId="2" xfId="1" applyFont="1" applyFill="1" applyBorder="1" applyAlignment="1">
      <alignment horizontal="left" vertical="center" wrapText="1"/>
    </xf>
    <xf numFmtId="0" fontId="3" fillId="0" borderId="1" xfId="1" applyFont="1" applyFill="1" applyBorder="1" applyAlignment="1">
      <alignment horizontal="left" vertical="center" wrapText="1"/>
    </xf>
  </cellXfs>
  <cellStyles count="3">
    <cellStyle name="Normal" xfId="0" builtinId="0"/>
    <cellStyle name="Normal 2" xfId="1"/>
    <cellStyle name="Normal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249"/>
  <sheetViews>
    <sheetView tabSelected="1" workbookViewId="0">
      <selection activeCell="B7" sqref="B7"/>
    </sheetView>
  </sheetViews>
  <sheetFormatPr defaultRowHeight="13.2"/>
  <cols>
    <col min="1" max="1" width="12.21875" style="1" customWidth="1"/>
    <col min="2" max="2" width="11.88671875" style="1" customWidth="1"/>
    <col min="3" max="3" width="12.5546875" style="1" customWidth="1"/>
    <col min="4" max="5" width="8.88671875" style="2"/>
    <col min="6" max="6" width="9" style="2" customWidth="1"/>
    <col min="7" max="7" width="7.6640625" style="4" customWidth="1"/>
    <col min="8" max="8" width="11.21875" style="4" customWidth="1"/>
    <col min="9" max="9" width="9.88671875" style="4" customWidth="1"/>
    <col min="10" max="10" width="8.88671875" style="2"/>
    <col min="11" max="11" width="8.88671875" style="3"/>
    <col min="12" max="12" width="18.5546875" style="2" customWidth="1"/>
    <col min="13" max="16384" width="8.88671875" style="1"/>
  </cols>
  <sheetData>
    <row r="1" spans="1:20" s="23" customFormat="1" ht="17.399999999999999" customHeight="1">
      <c r="A1" s="23" t="s">
        <v>363</v>
      </c>
      <c r="D1" s="24"/>
      <c r="E1" s="24"/>
      <c r="F1" s="24"/>
      <c r="G1" s="26"/>
      <c r="H1" s="26"/>
      <c r="I1" s="26"/>
      <c r="J1" s="24"/>
      <c r="K1" s="25"/>
      <c r="L1" s="24"/>
    </row>
    <row r="2" spans="1:20" ht="14.4" customHeight="1">
      <c r="A2" s="39" t="s">
        <v>362</v>
      </c>
      <c r="B2" s="39" t="s">
        <v>361</v>
      </c>
      <c r="C2" s="39" t="s">
        <v>360</v>
      </c>
      <c r="D2" s="30" t="s">
        <v>359</v>
      </c>
      <c r="E2" s="30" t="s">
        <v>358</v>
      </c>
      <c r="F2" s="30" t="s">
        <v>357</v>
      </c>
      <c r="G2" s="30" t="s">
        <v>356</v>
      </c>
      <c r="H2" s="32" t="s">
        <v>355</v>
      </c>
      <c r="I2" s="32"/>
      <c r="J2" s="33" t="s">
        <v>354</v>
      </c>
      <c r="K2" s="30" t="s">
        <v>353</v>
      </c>
      <c r="L2" s="35" t="s">
        <v>352</v>
      </c>
    </row>
    <row r="3" spans="1:20" s="19" customFormat="1">
      <c r="A3" s="40"/>
      <c r="B3" s="40"/>
      <c r="C3" s="40"/>
      <c r="D3" s="31"/>
      <c r="E3" s="31"/>
      <c r="F3" s="31"/>
      <c r="G3" s="31"/>
      <c r="H3" s="22" t="s">
        <v>351</v>
      </c>
      <c r="I3" s="21" t="s">
        <v>350</v>
      </c>
      <c r="J3" s="34"/>
      <c r="K3" s="31"/>
      <c r="L3" s="36"/>
      <c r="M3" s="20"/>
    </row>
    <row r="4" spans="1:20" s="8" customFormat="1">
      <c r="A4" s="37" t="s">
        <v>349</v>
      </c>
      <c r="B4" s="27" t="s">
        <v>343</v>
      </c>
      <c r="C4" s="9" t="s">
        <v>348</v>
      </c>
      <c r="D4" s="2" t="s">
        <v>13</v>
      </c>
      <c r="E4" s="17">
        <v>0.30526315789473701</v>
      </c>
      <c r="F4" s="17">
        <v>0.23106591865357601</v>
      </c>
      <c r="G4" s="4">
        <v>1.4570993627048801</v>
      </c>
      <c r="H4" s="4">
        <v>1.0604</v>
      </c>
      <c r="I4" s="4">
        <v>2.0021</v>
      </c>
      <c r="J4" s="16">
        <v>2.0234039910577099E-2</v>
      </c>
      <c r="K4" s="3">
        <f t="shared" ref="K4:K9" si="0">J4*43</f>
        <v>0.87006371615481526</v>
      </c>
      <c r="L4" s="2" t="s">
        <v>4</v>
      </c>
      <c r="M4" s="9"/>
      <c r="N4" s="9"/>
      <c r="O4" s="9"/>
      <c r="P4" s="9"/>
      <c r="Q4" s="9"/>
      <c r="R4" s="9"/>
      <c r="S4" s="9"/>
      <c r="T4" s="9"/>
    </row>
    <row r="5" spans="1:20" s="8" customFormat="1">
      <c r="A5" s="38"/>
      <c r="B5" s="27" t="s">
        <v>343</v>
      </c>
      <c r="C5" s="9" t="s">
        <v>347</v>
      </c>
      <c r="D5" s="2" t="s">
        <v>10</v>
      </c>
      <c r="E5" s="17">
        <v>0.109375</v>
      </c>
      <c r="F5" s="17">
        <v>0.16807017543859601</v>
      </c>
      <c r="G5" s="4">
        <v>0.56608460339698297</v>
      </c>
      <c r="H5" s="4">
        <v>0.33829999999999999</v>
      </c>
      <c r="I5" s="4">
        <v>0.94730000000000003</v>
      </c>
      <c r="J5" s="16">
        <v>3.0295017536791501E-2</v>
      </c>
      <c r="K5" s="3">
        <f t="shared" si="0"/>
        <v>1.3026857540820345</v>
      </c>
      <c r="L5" s="2" t="s">
        <v>34</v>
      </c>
      <c r="M5" s="9"/>
      <c r="N5" s="9"/>
      <c r="O5" s="9"/>
      <c r="P5" s="9"/>
      <c r="Q5" s="9"/>
      <c r="R5" s="9"/>
      <c r="S5" s="9"/>
      <c r="T5" s="9"/>
    </row>
    <row r="6" spans="1:20" s="8" customFormat="1">
      <c r="A6" s="9"/>
      <c r="B6" s="27" t="s">
        <v>343</v>
      </c>
      <c r="C6" s="9" t="s">
        <v>346</v>
      </c>
      <c r="D6" s="2" t="s">
        <v>5</v>
      </c>
      <c r="E6" s="17">
        <v>0.17708333333333301</v>
      </c>
      <c r="F6" s="17">
        <v>0.23036465638148701</v>
      </c>
      <c r="G6" s="4">
        <v>0.62054027145545798</v>
      </c>
      <c r="H6" s="4">
        <v>0.3962</v>
      </c>
      <c r="I6" s="4">
        <v>0.9718</v>
      </c>
      <c r="J6" s="16">
        <v>3.70865312312686E-2</v>
      </c>
      <c r="K6" s="3">
        <f t="shared" si="0"/>
        <v>1.5947208429445499</v>
      </c>
      <c r="L6" s="2" t="s">
        <v>34</v>
      </c>
      <c r="M6" s="9"/>
      <c r="N6" s="9"/>
      <c r="O6" s="9"/>
      <c r="P6" s="9"/>
      <c r="Q6" s="9"/>
      <c r="R6" s="9"/>
      <c r="S6" s="9"/>
      <c r="T6" s="9"/>
    </row>
    <row r="7" spans="1:20" s="8" customFormat="1">
      <c r="A7" s="9"/>
      <c r="B7" s="27" t="s">
        <v>343</v>
      </c>
      <c r="C7" s="9" t="s">
        <v>345</v>
      </c>
      <c r="D7" s="2" t="s">
        <v>20</v>
      </c>
      <c r="E7" s="17">
        <v>0.52604166666666696</v>
      </c>
      <c r="F7" s="17">
        <v>0.45330056179775302</v>
      </c>
      <c r="G7" s="4">
        <v>1.35734446508139</v>
      </c>
      <c r="H7" s="4">
        <v>1.0094000000000001</v>
      </c>
      <c r="I7" s="4">
        <v>1.8251999999999999</v>
      </c>
      <c r="J7" s="16">
        <v>4.3175076148539701E-2</v>
      </c>
      <c r="K7" s="3">
        <f t="shared" si="0"/>
        <v>1.8565282743872071</v>
      </c>
      <c r="L7" s="2" t="s">
        <v>4</v>
      </c>
      <c r="M7" s="9"/>
      <c r="N7" s="9"/>
      <c r="O7" s="9"/>
      <c r="P7" s="9"/>
      <c r="Q7" s="9"/>
      <c r="R7" s="9"/>
      <c r="S7" s="9"/>
      <c r="T7" s="9"/>
    </row>
    <row r="8" spans="1:20" s="8" customFormat="1">
      <c r="A8" s="9"/>
      <c r="B8" s="27" t="s">
        <v>343</v>
      </c>
      <c r="C8" s="9" t="s">
        <v>344</v>
      </c>
      <c r="D8" s="2" t="s">
        <v>5</v>
      </c>
      <c r="E8" s="17">
        <v>0.23958333333333301</v>
      </c>
      <c r="F8" s="17">
        <v>0.184431977559607</v>
      </c>
      <c r="G8" s="4">
        <v>1.5380428916467701</v>
      </c>
      <c r="H8" s="4">
        <v>1.0109999999999999</v>
      </c>
      <c r="I8" s="4">
        <v>2.3399000000000001</v>
      </c>
      <c r="J8" s="16">
        <v>4.4318085666399103E-2</v>
      </c>
      <c r="K8" s="3">
        <f t="shared" si="0"/>
        <v>1.9056776836551614</v>
      </c>
      <c r="L8" s="2" t="s">
        <v>34</v>
      </c>
      <c r="M8" s="9"/>
      <c r="N8" s="9"/>
      <c r="O8" s="9"/>
      <c r="P8" s="9"/>
      <c r="Q8" s="9"/>
      <c r="R8" s="9"/>
      <c r="S8" s="9"/>
      <c r="T8" s="9"/>
    </row>
    <row r="9" spans="1:20" s="8" customFormat="1">
      <c r="A9" s="9"/>
      <c r="B9" s="27" t="s">
        <v>343</v>
      </c>
      <c r="C9" s="9" t="s">
        <v>342</v>
      </c>
      <c r="D9" s="2" t="s">
        <v>5</v>
      </c>
      <c r="E9" s="17">
        <v>0.32105263157894698</v>
      </c>
      <c r="F9" s="17">
        <v>0.394586894586895</v>
      </c>
      <c r="G9" s="4">
        <v>0.72808425487822503</v>
      </c>
      <c r="H9" s="4">
        <v>0.53369999999999995</v>
      </c>
      <c r="I9" s="4">
        <v>0.99319999999999997</v>
      </c>
      <c r="J9" s="16">
        <v>4.51795290900893E-2</v>
      </c>
      <c r="K9" s="3">
        <f t="shared" si="0"/>
        <v>1.9427197508738399</v>
      </c>
      <c r="L9" s="2" t="s">
        <v>4</v>
      </c>
      <c r="M9" s="9"/>
      <c r="N9" s="9"/>
      <c r="O9" s="9"/>
      <c r="P9" s="9"/>
      <c r="Q9" s="9"/>
      <c r="R9" s="9"/>
      <c r="S9" s="9"/>
      <c r="T9" s="9"/>
    </row>
    <row r="10" spans="1:20" s="8" customFormat="1">
      <c r="A10" s="9"/>
      <c r="B10" s="27" t="s">
        <v>341</v>
      </c>
      <c r="C10" s="9" t="s">
        <v>340</v>
      </c>
      <c r="D10" s="2" t="s">
        <v>13</v>
      </c>
      <c r="E10" s="17">
        <v>0.15625</v>
      </c>
      <c r="F10" s="17">
        <v>0.113955119214586</v>
      </c>
      <c r="G10" s="4">
        <v>1.6012977067084799</v>
      </c>
      <c r="H10" s="4">
        <v>1.0166999999999999</v>
      </c>
      <c r="I10" s="4">
        <v>2.5221</v>
      </c>
      <c r="J10" s="16">
        <v>4.2226818977908802E-2</v>
      </c>
      <c r="K10" s="3">
        <f>J10*16</f>
        <v>0.67562910364654083</v>
      </c>
      <c r="L10" s="2" t="s">
        <v>34</v>
      </c>
      <c r="M10" s="9"/>
      <c r="N10" s="9"/>
      <c r="O10" s="9"/>
      <c r="P10" s="9"/>
      <c r="Q10" s="9"/>
      <c r="R10" s="9"/>
      <c r="S10" s="9"/>
      <c r="T10" s="9"/>
    </row>
    <row r="11" spans="1:20" s="8" customFormat="1">
      <c r="A11" s="9"/>
      <c r="B11" s="27" t="s">
        <v>333</v>
      </c>
      <c r="C11" s="9" t="s">
        <v>339</v>
      </c>
      <c r="D11" s="2" t="s">
        <v>20</v>
      </c>
      <c r="E11" s="17">
        <v>0.104166666666667</v>
      </c>
      <c r="F11" s="17">
        <v>0.17706872370266499</v>
      </c>
      <c r="G11" s="4">
        <v>0.40884584534153101</v>
      </c>
      <c r="H11" s="4">
        <v>0.23619999999999999</v>
      </c>
      <c r="I11" s="4">
        <v>0.70760000000000001</v>
      </c>
      <c r="J11" s="16">
        <v>1.3951966753594301E-3</v>
      </c>
      <c r="K11" s="3">
        <f t="shared" ref="K11:K17" si="1">J11*42</f>
        <v>5.8598260365096064E-2</v>
      </c>
      <c r="L11" s="2" t="s">
        <v>34</v>
      </c>
      <c r="M11" s="9"/>
      <c r="N11" s="9"/>
      <c r="O11" s="9"/>
      <c r="P11" s="9"/>
      <c r="Q11" s="9"/>
      <c r="R11" s="9"/>
      <c r="S11" s="9"/>
      <c r="T11" s="9"/>
    </row>
    <row r="12" spans="1:20" s="8" customFormat="1">
      <c r="A12" s="9"/>
      <c r="B12" s="27" t="s">
        <v>333</v>
      </c>
      <c r="C12" s="9" t="s">
        <v>338</v>
      </c>
      <c r="D12" s="2" t="s">
        <v>10</v>
      </c>
      <c r="E12" s="17">
        <v>0.16145833333333301</v>
      </c>
      <c r="F12" s="17">
        <v>0.25490883590462798</v>
      </c>
      <c r="G12" s="4">
        <v>0.56356063148984004</v>
      </c>
      <c r="H12" s="4">
        <v>0.38109999999999999</v>
      </c>
      <c r="I12" s="4">
        <v>0.83340000000000003</v>
      </c>
      <c r="J12" s="16">
        <v>4.0691273991009299E-3</v>
      </c>
      <c r="K12" s="3">
        <f t="shared" si="1"/>
        <v>0.17090335076223906</v>
      </c>
      <c r="L12" s="2" t="s">
        <v>4</v>
      </c>
      <c r="M12" s="9"/>
      <c r="N12" s="9"/>
      <c r="O12" s="9"/>
      <c r="P12" s="9"/>
      <c r="Q12" s="9"/>
      <c r="R12" s="9"/>
      <c r="S12" s="9"/>
      <c r="T12" s="9"/>
    </row>
    <row r="13" spans="1:20" s="8" customFormat="1">
      <c r="A13" s="9"/>
      <c r="B13" s="27" t="s">
        <v>333</v>
      </c>
      <c r="C13" s="9" t="s">
        <v>337</v>
      </c>
      <c r="D13" s="2" t="s">
        <v>10</v>
      </c>
      <c r="E13" s="17">
        <v>0.58333333333333304</v>
      </c>
      <c r="F13" s="17">
        <v>0.48524244553759699</v>
      </c>
      <c r="G13" s="4">
        <v>1.4880349940016599</v>
      </c>
      <c r="H13" s="4">
        <v>1.1071</v>
      </c>
      <c r="I13" s="4">
        <v>2.0001000000000002</v>
      </c>
      <c r="J13" s="16">
        <v>8.4391841940303896E-3</v>
      </c>
      <c r="K13" s="3">
        <f t="shared" si="1"/>
        <v>0.35444573614927638</v>
      </c>
      <c r="L13" s="2" t="s">
        <v>4</v>
      </c>
      <c r="M13" s="9"/>
      <c r="N13" s="9"/>
      <c r="O13" s="9"/>
      <c r="P13" s="9"/>
      <c r="Q13" s="9"/>
      <c r="R13" s="9"/>
      <c r="S13" s="9"/>
      <c r="T13" s="9"/>
    </row>
    <row r="14" spans="1:20" s="8" customFormat="1">
      <c r="A14" s="9"/>
      <c r="B14" s="27" t="s">
        <v>333</v>
      </c>
      <c r="C14" s="9" t="s">
        <v>336</v>
      </c>
      <c r="D14" s="2" t="s">
        <v>13</v>
      </c>
      <c r="E14" s="17">
        <v>0.28645833333333298</v>
      </c>
      <c r="F14" s="17">
        <v>0.3787023977433</v>
      </c>
      <c r="G14" s="4">
        <v>0.66229260002439705</v>
      </c>
      <c r="H14" s="4">
        <v>0.48199999999999998</v>
      </c>
      <c r="I14" s="4">
        <v>0.91010000000000002</v>
      </c>
      <c r="J14" s="16">
        <v>1.1054331492938401E-2</v>
      </c>
      <c r="K14" s="3">
        <f t="shared" si="1"/>
        <v>0.46428192270341284</v>
      </c>
      <c r="L14" s="2" t="s">
        <v>4</v>
      </c>
      <c r="M14" s="9"/>
      <c r="N14" s="9"/>
      <c r="O14" s="9"/>
      <c r="P14" s="9"/>
      <c r="Q14" s="9"/>
      <c r="R14" s="9"/>
      <c r="S14" s="9"/>
      <c r="T14" s="9"/>
    </row>
    <row r="15" spans="1:20" s="8" customFormat="1">
      <c r="A15" s="9"/>
      <c r="B15" s="27" t="s">
        <v>333</v>
      </c>
      <c r="C15" s="9" t="s">
        <v>335</v>
      </c>
      <c r="D15" s="2" t="s">
        <v>10</v>
      </c>
      <c r="E15" s="17">
        <v>7.2916666666666699E-2</v>
      </c>
      <c r="F15" s="17">
        <v>0.117461430575035</v>
      </c>
      <c r="G15" s="4">
        <v>0.46094385800933202</v>
      </c>
      <c r="H15" s="4">
        <v>0.2429</v>
      </c>
      <c r="I15" s="4">
        <v>0.87480000000000002</v>
      </c>
      <c r="J15" s="16">
        <v>1.7822181915080601E-2</v>
      </c>
      <c r="K15" s="3">
        <f t="shared" si="1"/>
        <v>0.74853164043338527</v>
      </c>
      <c r="L15" s="2" t="s">
        <v>34</v>
      </c>
      <c r="M15" s="9"/>
      <c r="N15" s="9"/>
      <c r="O15" s="9"/>
      <c r="P15" s="9"/>
      <c r="Q15" s="9"/>
      <c r="R15" s="9"/>
      <c r="S15" s="9"/>
      <c r="T15" s="9"/>
    </row>
    <row r="16" spans="1:20" s="8" customFormat="1">
      <c r="A16" s="9"/>
      <c r="B16" s="27" t="s">
        <v>333</v>
      </c>
      <c r="C16" s="9" t="s">
        <v>334</v>
      </c>
      <c r="D16" s="2" t="s">
        <v>5</v>
      </c>
      <c r="E16" s="17">
        <v>0.19270833333333301</v>
      </c>
      <c r="F16" s="17">
        <v>0.26577840112202</v>
      </c>
      <c r="G16" s="4">
        <v>0.67313332937825299</v>
      </c>
      <c r="H16" s="4">
        <v>0.46750000000000003</v>
      </c>
      <c r="I16" s="4">
        <v>0.96909999999999996</v>
      </c>
      <c r="J16" s="16">
        <v>3.3291542979008E-2</v>
      </c>
      <c r="K16" s="3">
        <f t="shared" si="1"/>
        <v>1.398244805118336</v>
      </c>
      <c r="L16" s="2" t="s">
        <v>4</v>
      </c>
      <c r="M16" s="9"/>
      <c r="N16" s="9"/>
      <c r="O16" s="9"/>
      <c r="P16" s="9"/>
      <c r="Q16" s="9"/>
      <c r="R16" s="9"/>
      <c r="S16" s="9"/>
      <c r="T16" s="9"/>
    </row>
    <row r="17" spans="1:20" s="8" customFormat="1">
      <c r="A17" s="9"/>
      <c r="B17" s="27" t="s">
        <v>333</v>
      </c>
      <c r="C17" s="9" t="s">
        <v>332</v>
      </c>
      <c r="D17" s="2" t="s">
        <v>20</v>
      </c>
      <c r="E17" s="17">
        <v>0.20833333333333301</v>
      </c>
      <c r="F17" s="17">
        <v>0.27629733520336602</v>
      </c>
      <c r="G17" s="4">
        <v>0.69989426435743596</v>
      </c>
      <c r="H17" s="4">
        <v>0.49020000000000002</v>
      </c>
      <c r="I17" s="4">
        <v>0.99919999999999998</v>
      </c>
      <c r="J17" s="16">
        <v>4.9504925999057099E-2</v>
      </c>
      <c r="K17" s="3">
        <f t="shared" si="1"/>
        <v>2.0792068919603981</v>
      </c>
      <c r="L17" s="2" t="s">
        <v>4</v>
      </c>
      <c r="M17" s="9"/>
      <c r="N17" s="9"/>
      <c r="O17" s="9"/>
      <c r="P17" s="9"/>
      <c r="Q17" s="9"/>
      <c r="R17" s="9"/>
      <c r="S17" s="9"/>
      <c r="T17" s="9"/>
    </row>
    <row r="18" spans="1:20" s="8" customFormat="1">
      <c r="A18" s="9"/>
      <c r="B18" s="27" t="s">
        <v>330</v>
      </c>
      <c r="C18" s="9" t="s">
        <v>331</v>
      </c>
      <c r="D18" s="2" t="s">
        <v>10</v>
      </c>
      <c r="E18" s="17">
        <v>0.173684210526316</v>
      </c>
      <c r="F18" s="17">
        <v>0.26809557273366103</v>
      </c>
      <c r="G18" s="4">
        <v>0.57661009153057197</v>
      </c>
      <c r="H18" s="4">
        <v>0.39340000000000003</v>
      </c>
      <c r="I18" s="4">
        <v>0.84519999999999995</v>
      </c>
      <c r="J18" s="16">
        <v>4.7789094355164497E-3</v>
      </c>
      <c r="K18" s="3">
        <f>J18*13</f>
        <v>6.2125822661713848E-2</v>
      </c>
      <c r="L18" s="2" t="s">
        <v>4</v>
      </c>
      <c r="M18" s="9"/>
      <c r="N18" s="9"/>
      <c r="O18" s="9"/>
      <c r="P18" s="9"/>
      <c r="Q18" s="9"/>
      <c r="R18" s="9"/>
      <c r="S18" s="9"/>
      <c r="T18" s="9"/>
    </row>
    <row r="19" spans="1:20" s="8" customFormat="1">
      <c r="A19" s="9"/>
      <c r="B19" s="27" t="s">
        <v>330</v>
      </c>
      <c r="C19" s="9" t="s">
        <v>329</v>
      </c>
      <c r="D19" s="2" t="s">
        <v>13</v>
      </c>
      <c r="E19" s="17">
        <v>0.14583333333333301</v>
      </c>
      <c r="F19" s="17">
        <v>0.104255319148936</v>
      </c>
      <c r="G19" s="4">
        <v>1.75862981916789</v>
      </c>
      <c r="H19" s="4">
        <v>1.1094999999999999</v>
      </c>
      <c r="I19" s="4">
        <v>2.7875000000000001</v>
      </c>
      <c r="J19" s="16">
        <v>1.6295824486719301E-2</v>
      </c>
      <c r="K19" s="3">
        <f>J19*13</f>
        <v>0.21184571832735091</v>
      </c>
      <c r="L19" s="2" t="s">
        <v>34</v>
      </c>
      <c r="M19" s="9"/>
      <c r="N19" s="9"/>
      <c r="O19" s="9"/>
      <c r="P19" s="9"/>
      <c r="Q19" s="9"/>
      <c r="R19" s="9"/>
      <c r="S19" s="9"/>
      <c r="T19" s="9"/>
    </row>
    <row r="20" spans="1:20" s="8" customFormat="1">
      <c r="A20" s="9"/>
      <c r="B20" s="27" t="s">
        <v>327</v>
      </c>
      <c r="C20" s="9" t="s">
        <v>328</v>
      </c>
      <c r="D20" s="2" t="s">
        <v>13</v>
      </c>
      <c r="E20" s="17">
        <v>0.104166666666667</v>
      </c>
      <c r="F20" s="17">
        <v>5.8204768583450202E-2</v>
      </c>
      <c r="G20" s="4">
        <v>1.99709735743348</v>
      </c>
      <c r="H20" s="4">
        <v>1.1762999999999999</v>
      </c>
      <c r="I20" s="4">
        <v>3.3906000000000001</v>
      </c>
      <c r="J20" s="16">
        <v>1.04278592712597E-2</v>
      </c>
      <c r="K20" s="3">
        <f>J20*24</f>
        <v>0.2502686225102328</v>
      </c>
      <c r="L20" s="2" t="s">
        <v>34</v>
      </c>
      <c r="M20" s="9"/>
      <c r="N20" s="9"/>
      <c r="O20" s="9"/>
      <c r="P20" s="9"/>
      <c r="Q20" s="9"/>
      <c r="R20" s="9"/>
      <c r="S20" s="9"/>
      <c r="T20" s="9"/>
    </row>
    <row r="21" spans="1:20" s="8" customFormat="1">
      <c r="A21" s="9"/>
      <c r="B21" s="27" t="s">
        <v>327</v>
      </c>
      <c r="C21" s="9" t="s">
        <v>326</v>
      </c>
      <c r="D21" s="2" t="s">
        <v>20</v>
      </c>
      <c r="E21" s="17">
        <v>9.8958333333333301E-2</v>
      </c>
      <c r="F21" s="17">
        <v>6.2807017543859603E-2</v>
      </c>
      <c r="G21" s="4">
        <v>1.7275138350651</v>
      </c>
      <c r="H21" s="4">
        <v>1.0088999999999999</v>
      </c>
      <c r="I21" s="4">
        <v>2.9581</v>
      </c>
      <c r="J21" s="16">
        <v>4.6353335513234999E-2</v>
      </c>
      <c r="K21" s="3">
        <f>J21*24</f>
        <v>1.1124800523176399</v>
      </c>
      <c r="L21" s="2" t="s">
        <v>34</v>
      </c>
      <c r="N21" s="9"/>
      <c r="O21" s="9"/>
      <c r="P21" s="9"/>
      <c r="Q21" s="9"/>
      <c r="R21" s="9"/>
      <c r="S21" s="9"/>
      <c r="T21" s="9"/>
    </row>
    <row r="22" spans="1:20" s="8" customFormat="1">
      <c r="A22" s="9"/>
      <c r="B22" s="27" t="s">
        <v>324</v>
      </c>
      <c r="C22" s="9" t="s">
        <v>325</v>
      </c>
      <c r="D22" s="2" t="s">
        <v>13</v>
      </c>
      <c r="E22" s="17">
        <v>0.125</v>
      </c>
      <c r="F22" s="17">
        <v>0.19543859649122799</v>
      </c>
      <c r="G22" s="4">
        <v>0.60832577670146004</v>
      </c>
      <c r="H22" s="4">
        <v>0.37840000000000001</v>
      </c>
      <c r="I22" s="4">
        <v>0.97799999999999998</v>
      </c>
      <c r="J22" s="16">
        <v>4.01820290451574E-2</v>
      </c>
      <c r="K22" s="3">
        <f>J22*3</f>
        <v>0.1205460871354722</v>
      </c>
      <c r="L22" s="2" t="s">
        <v>34</v>
      </c>
      <c r="M22" s="9"/>
      <c r="N22" s="9"/>
      <c r="O22" s="9"/>
      <c r="P22" s="9"/>
      <c r="Q22" s="9"/>
      <c r="R22" s="9"/>
      <c r="S22" s="9"/>
      <c r="T22" s="9"/>
    </row>
    <row r="23" spans="1:20" s="8" customFormat="1">
      <c r="A23" s="9"/>
      <c r="B23" s="27" t="s">
        <v>324</v>
      </c>
      <c r="C23" s="9" t="s">
        <v>323</v>
      </c>
      <c r="D23" s="2" t="s">
        <v>10</v>
      </c>
      <c r="E23" s="17">
        <v>0.125</v>
      </c>
      <c r="F23" s="17">
        <v>0.19522471910112399</v>
      </c>
      <c r="G23" s="4">
        <v>0.60976901510203096</v>
      </c>
      <c r="H23" s="4">
        <v>0.37930000000000003</v>
      </c>
      <c r="I23" s="4">
        <v>0.98029999999999995</v>
      </c>
      <c r="J23" s="16">
        <v>4.11537943855508E-2</v>
      </c>
      <c r="K23" s="3">
        <f>J23*3</f>
        <v>0.12346138315665239</v>
      </c>
      <c r="L23" s="2" t="s">
        <v>34</v>
      </c>
      <c r="M23" s="9"/>
      <c r="N23" s="9"/>
      <c r="O23" s="9"/>
      <c r="P23" s="9"/>
      <c r="Q23" s="9"/>
      <c r="R23" s="9"/>
      <c r="S23" s="9"/>
      <c r="T23" s="9"/>
    </row>
    <row r="24" spans="1:20" s="8" customFormat="1">
      <c r="A24" s="9"/>
      <c r="B24" s="27" t="s">
        <v>321</v>
      </c>
      <c r="C24" s="9" t="s">
        <v>322</v>
      </c>
      <c r="D24" s="2" t="s">
        <v>13</v>
      </c>
      <c r="E24" s="17">
        <v>7.8125E-2</v>
      </c>
      <c r="F24" s="17">
        <v>0.14621318373071501</v>
      </c>
      <c r="G24" s="4">
        <v>0.49781872858218701</v>
      </c>
      <c r="H24" s="4">
        <v>0.28339999999999999</v>
      </c>
      <c r="I24" s="4">
        <v>0.87450000000000006</v>
      </c>
      <c r="J24" s="16">
        <v>1.52532439572934E-2</v>
      </c>
      <c r="K24" s="3">
        <f>J24*17</f>
        <v>0.25930514727398779</v>
      </c>
      <c r="L24" s="2" t="s">
        <v>34</v>
      </c>
      <c r="M24" s="9"/>
      <c r="N24" s="9"/>
      <c r="O24" s="9"/>
      <c r="P24" s="9"/>
      <c r="Q24" s="9"/>
      <c r="R24" s="9"/>
      <c r="S24" s="9"/>
      <c r="T24" s="9"/>
    </row>
    <row r="25" spans="1:20" s="8" customFormat="1">
      <c r="A25" s="9"/>
      <c r="B25" s="27" t="s">
        <v>321</v>
      </c>
      <c r="C25" s="9" t="s">
        <v>320</v>
      </c>
      <c r="D25" s="2" t="s">
        <v>13</v>
      </c>
      <c r="E25" s="17">
        <v>0.359375</v>
      </c>
      <c r="F25" s="17">
        <v>0.28706957132818001</v>
      </c>
      <c r="G25" s="4">
        <v>1.3881744616140701</v>
      </c>
      <c r="H25" s="4">
        <v>1.0228999999999999</v>
      </c>
      <c r="I25" s="4">
        <v>1.8839999999999999</v>
      </c>
      <c r="J25" s="16">
        <v>3.5282259407745598E-2</v>
      </c>
      <c r="K25" s="3">
        <f>J25*17</f>
        <v>0.5997984099316751</v>
      </c>
      <c r="L25" s="2" t="s">
        <v>4</v>
      </c>
      <c r="M25" s="9"/>
      <c r="N25" s="9"/>
      <c r="O25" s="9"/>
      <c r="P25" s="9"/>
      <c r="Q25" s="9"/>
      <c r="R25" s="9"/>
      <c r="S25" s="9"/>
      <c r="T25" s="9"/>
    </row>
    <row r="26" spans="1:20" s="8" customFormat="1">
      <c r="A26" s="9"/>
      <c r="B26" s="27" t="s">
        <v>316</v>
      </c>
      <c r="C26" s="9" t="s">
        <v>319</v>
      </c>
      <c r="D26" s="2" t="s">
        <v>20</v>
      </c>
      <c r="E26" s="17">
        <v>0.421875</v>
      </c>
      <c r="F26" s="17">
        <v>0.33835904628330998</v>
      </c>
      <c r="G26" s="4">
        <v>1.4625328416544301</v>
      </c>
      <c r="H26" s="4">
        <v>1.0743</v>
      </c>
      <c r="I26" s="4">
        <v>1.9910000000000001</v>
      </c>
      <c r="J26" s="16">
        <v>1.57083037702112E-2</v>
      </c>
      <c r="K26" s="3">
        <f>J26*19</f>
        <v>0.29845777163401283</v>
      </c>
      <c r="L26" s="2" t="s">
        <v>4</v>
      </c>
      <c r="M26" s="9"/>
      <c r="N26" s="9"/>
      <c r="O26" s="9"/>
      <c r="P26" s="9"/>
      <c r="Q26" s="9"/>
      <c r="R26" s="9"/>
      <c r="S26" s="9"/>
      <c r="T26" s="9"/>
    </row>
    <row r="27" spans="1:20" s="8" customFormat="1">
      <c r="A27" s="9"/>
      <c r="B27" s="27" t="s">
        <v>316</v>
      </c>
      <c r="C27" s="9" t="s">
        <v>318</v>
      </c>
      <c r="D27" s="2" t="s">
        <v>10</v>
      </c>
      <c r="E27" s="17">
        <v>0.33157894736842097</v>
      </c>
      <c r="F27" s="17">
        <v>0.26158707865168501</v>
      </c>
      <c r="G27" s="4">
        <v>1.4269705185985799</v>
      </c>
      <c r="H27" s="4">
        <v>1.0295000000000001</v>
      </c>
      <c r="I27" s="4">
        <v>1.9778</v>
      </c>
      <c r="J27" s="16">
        <v>3.2774864382991299E-2</v>
      </c>
      <c r="K27" s="3">
        <f>J27*19</f>
        <v>0.62272242327683469</v>
      </c>
      <c r="L27" s="2" t="s">
        <v>4</v>
      </c>
      <c r="M27" s="9"/>
      <c r="N27" s="9"/>
      <c r="O27" s="9"/>
      <c r="P27" s="9"/>
      <c r="Q27" s="9"/>
      <c r="R27" s="9"/>
      <c r="S27" s="9"/>
      <c r="T27" s="9"/>
    </row>
    <row r="28" spans="1:20" s="8" customFormat="1">
      <c r="A28" s="9"/>
      <c r="B28" s="27" t="s">
        <v>316</v>
      </c>
      <c r="C28" s="9" t="s">
        <v>317</v>
      </c>
      <c r="D28" s="2" t="s">
        <v>10</v>
      </c>
      <c r="E28" s="17">
        <v>0.569148936170213</v>
      </c>
      <c r="F28" s="17">
        <v>0.48848920863309397</v>
      </c>
      <c r="G28" s="4">
        <v>1.3878357661304599</v>
      </c>
      <c r="H28" s="4">
        <v>1.0241</v>
      </c>
      <c r="I28" s="4">
        <v>1.8808</v>
      </c>
      <c r="J28" s="16">
        <v>3.4552872815287398E-2</v>
      </c>
      <c r="K28" s="3">
        <f>J28*19</f>
        <v>0.65650458349046059</v>
      </c>
      <c r="L28" s="2" t="s">
        <v>4</v>
      </c>
      <c r="M28" s="9"/>
      <c r="N28" s="9"/>
      <c r="O28" s="9"/>
      <c r="P28" s="9"/>
      <c r="Q28" s="9"/>
      <c r="R28" s="9"/>
      <c r="S28" s="9"/>
      <c r="T28" s="9"/>
    </row>
    <row r="29" spans="1:20" s="8" customFormat="1">
      <c r="A29" s="9"/>
      <c r="B29" s="27" t="s">
        <v>316</v>
      </c>
      <c r="C29" s="9" t="s">
        <v>315</v>
      </c>
      <c r="D29" s="2" t="s">
        <v>13</v>
      </c>
      <c r="E29" s="17">
        <v>0.41666666666666702</v>
      </c>
      <c r="F29" s="17">
        <v>0.34350877192982499</v>
      </c>
      <c r="G29" s="4">
        <v>1.3661325856757001</v>
      </c>
      <c r="H29" s="4">
        <v>1.0129999999999999</v>
      </c>
      <c r="I29" s="4">
        <v>1.8424</v>
      </c>
      <c r="J29" s="16">
        <v>4.0886420538590498E-2</v>
      </c>
      <c r="K29" s="3">
        <f>J29*19</f>
        <v>0.77684199023321943</v>
      </c>
      <c r="L29" s="2" t="s">
        <v>4</v>
      </c>
      <c r="M29" s="9"/>
      <c r="N29" s="9"/>
      <c r="O29" s="9"/>
      <c r="P29" s="9"/>
      <c r="Q29" s="9"/>
      <c r="R29" s="9"/>
      <c r="S29" s="9"/>
      <c r="T29" s="9"/>
    </row>
    <row r="30" spans="1:20" s="8" customFormat="1">
      <c r="A30" s="9"/>
      <c r="B30" s="27" t="s">
        <v>313</v>
      </c>
      <c r="C30" s="9" t="s">
        <v>314</v>
      </c>
      <c r="D30" s="2" t="s">
        <v>10</v>
      </c>
      <c r="E30" s="17">
        <v>6.7708333333333301E-2</v>
      </c>
      <c r="F30" s="17">
        <v>0.12692847124824699</v>
      </c>
      <c r="G30" s="4">
        <v>0.49523778503264199</v>
      </c>
      <c r="H30" s="4">
        <v>0.27250000000000002</v>
      </c>
      <c r="I30" s="4">
        <v>0.90010000000000001</v>
      </c>
      <c r="J30" s="16">
        <v>2.1140370852537799E-2</v>
      </c>
      <c r="K30" s="3">
        <f>J30*9</f>
        <v>0.1902633376728402</v>
      </c>
      <c r="L30" s="2" t="s">
        <v>34</v>
      </c>
      <c r="M30" s="9"/>
      <c r="N30" s="9"/>
      <c r="O30" s="9"/>
      <c r="P30" s="9"/>
      <c r="Q30" s="9"/>
      <c r="R30" s="9"/>
      <c r="S30" s="9"/>
      <c r="T30" s="9"/>
    </row>
    <row r="31" spans="1:20" s="8" customFormat="1">
      <c r="A31" s="9"/>
      <c r="B31" s="27" t="s">
        <v>313</v>
      </c>
      <c r="C31" s="9" t="s">
        <v>312</v>
      </c>
      <c r="D31" s="2" t="s">
        <v>10</v>
      </c>
      <c r="E31" s="17">
        <v>0.40625</v>
      </c>
      <c r="F31" s="17">
        <v>0.32819074333800802</v>
      </c>
      <c r="G31" s="4">
        <v>1.3928722381120999</v>
      </c>
      <c r="H31" s="4">
        <v>1.0304</v>
      </c>
      <c r="I31" s="4">
        <v>1.8828</v>
      </c>
      <c r="J31" s="16">
        <v>3.11748375220973E-2</v>
      </c>
      <c r="K31" s="3">
        <f>J31*9</f>
        <v>0.28057353769887572</v>
      </c>
      <c r="L31" s="2" t="s">
        <v>4</v>
      </c>
      <c r="M31" s="9"/>
      <c r="N31" s="9"/>
      <c r="O31" s="9"/>
      <c r="P31" s="9"/>
      <c r="Q31" s="9"/>
      <c r="R31" s="9"/>
      <c r="S31" s="9"/>
      <c r="T31" s="9"/>
    </row>
    <row r="32" spans="1:20" s="8" customFormat="1">
      <c r="A32" s="9"/>
      <c r="B32" s="27" t="s">
        <v>311</v>
      </c>
      <c r="C32" s="9" t="s">
        <v>310</v>
      </c>
      <c r="D32" s="2" t="s">
        <v>5</v>
      </c>
      <c r="E32" s="17">
        <v>0.104166666666667</v>
      </c>
      <c r="F32" s="17">
        <v>6.4912280701754393E-2</v>
      </c>
      <c r="G32" s="4">
        <v>1.83913933224259</v>
      </c>
      <c r="H32" s="4">
        <v>1.0962000000000001</v>
      </c>
      <c r="I32" s="4">
        <v>3.0855000000000001</v>
      </c>
      <c r="J32" s="16">
        <v>2.0996772225096799E-2</v>
      </c>
      <c r="K32" s="3">
        <f>J32*13</f>
        <v>0.27295803892625836</v>
      </c>
      <c r="L32" s="2" t="s">
        <v>34</v>
      </c>
      <c r="M32" s="9"/>
      <c r="N32" s="9"/>
      <c r="O32" s="9"/>
      <c r="P32" s="9"/>
      <c r="Q32" s="9"/>
      <c r="R32" s="9"/>
      <c r="S32" s="9"/>
      <c r="T32" s="9"/>
    </row>
    <row r="33" spans="1:20" s="8" customFormat="1">
      <c r="A33" s="9"/>
      <c r="B33" s="27" t="s">
        <v>309</v>
      </c>
      <c r="C33" s="9" t="s">
        <v>308</v>
      </c>
      <c r="D33" s="2" t="s">
        <v>13</v>
      </c>
      <c r="E33" s="17">
        <v>5.2083333333333301E-2</v>
      </c>
      <c r="F33" s="17">
        <v>2.7719298245614001E-2</v>
      </c>
      <c r="G33" s="4">
        <v>2.0468765221312499</v>
      </c>
      <c r="H33" s="4">
        <v>1.0217000000000001</v>
      </c>
      <c r="I33" s="4">
        <v>4.1006999999999998</v>
      </c>
      <c r="J33" s="16">
        <v>4.3321223965608599E-2</v>
      </c>
      <c r="K33" s="3">
        <f>J33*15</f>
        <v>0.64981835948412903</v>
      </c>
      <c r="L33" s="2" t="s">
        <v>34</v>
      </c>
      <c r="M33" s="9"/>
      <c r="N33" s="9"/>
      <c r="O33" s="9"/>
      <c r="P33" s="9"/>
      <c r="Q33" s="9"/>
      <c r="R33" s="9"/>
      <c r="S33" s="9"/>
      <c r="T33" s="9"/>
    </row>
    <row r="34" spans="1:20" s="8" customFormat="1">
      <c r="A34" s="9"/>
      <c r="B34" s="27" t="s">
        <v>304</v>
      </c>
      <c r="C34" s="9" t="s">
        <v>307</v>
      </c>
      <c r="D34" s="2" t="s">
        <v>13</v>
      </c>
      <c r="E34" s="17">
        <v>0.21875</v>
      </c>
      <c r="F34" s="17">
        <v>0.30828651685393299</v>
      </c>
      <c r="G34" s="4">
        <v>0.61561665290295497</v>
      </c>
      <c r="H34" s="4">
        <v>0.43130000000000002</v>
      </c>
      <c r="I34" s="4">
        <v>0.87860000000000005</v>
      </c>
      <c r="J34" s="16">
        <v>7.5181158258227901E-3</v>
      </c>
      <c r="K34" s="3">
        <f>J34*40</f>
        <v>0.30072463303291158</v>
      </c>
      <c r="L34" s="2" t="s">
        <v>4</v>
      </c>
      <c r="M34" s="9"/>
      <c r="N34" s="9"/>
      <c r="O34" s="9"/>
      <c r="P34" s="9"/>
      <c r="Q34" s="9"/>
      <c r="R34" s="9"/>
      <c r="S34" s="9"/>
      <c r="T34" s="9"/>
    </row>
    <row r="35" spans="1:20" s="8" customFormat="1">
      <c r="A35" s="9"/>
      <c r="B35" s="27" t="s">
        <v>304</v>
      </c>
      <c r="C35" s="9" t="s">
        <v>306</v>
      </c>
      <c r="D35" s="2" t="s">
        <v>20</v>
      </c>
      <c r="E35" s="17">
        <v>0.19791666666666699</v>
      </c>
      <c r="F35" s="17">
        <v>0.27980364656381501</v>
      </c>
      <c r="G35" s="4">
        <v>0.63790373867295502</v>
      </c>
      <c r="H35" s="4">
        <v>0.44429999999999997</v>
      </c>
      <c r="I35" s="4">
        <v>0.91579999999999995</v>
      </c>
      <c r="J35" s="16">
        <v>1.4833289186289201E-2</v>
      </c>
      <c r="K35" s="3">
        <f>J35*40</f>
        <v>0.59333156745156801</v>
      </c>
      <c r="L35" s="2" t="s">
        <v>4</v>
      </c>
      <c r="M35" s="9"/>
      <c r="N35" s="9"/>
      <c r="O35" s="9"/>
      <c r="P35" s="9"/>
      <c r="Q35" s="9"/>
      <c r="R35" s="9"/>
      <c r="S35" s="9"/>
      <c r="T35" s="9"/>
    </row>
    <row r="36" spans="1:20" s="8" customFormat="1">
      <c r="A36" s="9"/>
      <c r="B36" s="27" t="s">
        <v>304</v>
      </c>
      <c r="C36" s="9" t="s">
        <v>305</v>
      </c>
      <c r="D36" s="2" t="s">
        <v>5</v>
      </c>
      <c r="E36" s="17">
        <v>0.18947368421052599</v>
      </c>
      <c r="F36" s="17">
        <v>0.25789473684210501</v>
      </c>
      <c r="G36" s="4">
        <v>0.67175842937005903</v>
      </c>
      <c r="H36" s="4">
        <v>0.46239999999999998</v>
      </c>
      <c r="I36" s="4">
        <v>0.97599999999999998</v>
      </c>
      <c r="J36" s="16">
        <v>3.6840863192878E-2</v>
      </c>
      <c r="K36" s="3">
        <f>J36*40</f>
        <v>1.4736345277151199</v>
      </c>
      <c r="L36" s="2" t="s">
        <v>4</v>
      </c>
      <c r="M36" s="9"/>
      <c r="N36" s="9"/>
      <c r="O36" s="9"/>
      <c r="P36" s="9"/>
      <c r="Q36" s="9"/>
      <c r="R36" s="9"/>
      <c r="S36" s="9"/>
      <c r="T36" s="9"/>
    </row>
    <row r="37" spans="1:20" s="8" customFormat="1">
      <c r="A37" s="15"/>
      <c r="B37" s="28" t="s">
        <v>304</v>
      </c>
      <c r="C37" s="15" t="s">
        <v>303</v>
      </c>
      <c r="D37" s="10" t="s">
        <v>5</v>
      </c>
      <c r="E37" s="14">
        <v>0.5</v>
      </c>
      <c r="F37" s="14">
        <v>0.42601683029453002</v>
      </c>
      <c r="G37" s="13">
        <v>1.3425121883183699</v>
      </c>
      <c r="H37" s="13">
        <v>1.0044</v>
      </c>
      <c r="I37" s="13">
        <v>1.7945</v>
      </c>
      <c r="J37" s="12">
        <v>4.6643498585518299E-2</v>
      </c>
      <c r="K37" s="11">
        <f>J37*40</f>
        <v>1.865739943420732</v>
      </c>
      <c r="L37" s="10" t="s">
        <v>4</v>
      </c>
      <c r="M37" s="9"/>
      <c r="N37" s="9"/>
      <c r="O37" s="9"/>
      <c r="P37" s="9"/>
      <c r="Q37" s="9"/>
      <c r="R37" s="9"/>
      <c r="S37" s="9"/>
      <c r="T37" s="9"/>
    </row>
    <row r="38" spans="1:20" s="8" customFormat="1">
      <c r="A38" s="9" t="s">
        <v>302</v>
      </c>
      <c r="B38" s="27" t="s">
        <v>300</v>
      </c>
      <c r="C38" s="9" t="s">
        <v>301</v>
      </c>
      <c r="D38" s="2" t="s">
        <v>10</v>
      </c>
      <c r="E38" s="17">
        <v>0.21875</v>
      </c>
      <c r="F38" s="17">
        <v>0.13849929873772801</v>
      </c>
      <c r="G38" s="4">
        <v>1.79204855751815</v>
      </c>
      <c r="H38" s="4">
        <v>1.1678999999999999</v>
      </c>
      <c r="I38" s="4">
        <v>2.7498</v>
      </c>
      <c r="J38" s="16">
        <v>7.5759137816829103E-3</v>
      </c>
      <c r="K38" s="3">
        <f>J38*8</f>
        <v>6.0607310253463283E-2</v>
      </c>
      <c r="L38" s="2" t="s">
        <v>34</v>
      </c>
      <c r="M38" s="9"/>
      <c r="N38" s="9"/>
      <c r="O38" s="9"/>
      <c r="P38" s="9"/>
      <c r="Q38" s="9"/>
      <c r="R38" s="9"/>
      <c r="S38" s="9"/>
      <c r="T38" s="9"/>
    </row>
    <row r="39" spans="1:20" s="8" customFormat="1">
      <c r="A39" s="9"/>
      <c r="B39" s="27" t="s">
        <v>300</v>
      </c>
      <c r="C39" s="9" t="s">
        <v>299</v>
      </c>
      <c r="D39" s="2" t="s">
        <v>20</v>
      </c>
      <c r="E39" s="17">
        <v>6.25E-2</v>
      </c>
      <c r="F39" s="17">
        <v>0.115087719298246</v>
      </c>
      <c r="G39" s="4">
        <v>0.459325760935274</v>
      </c>
      <c r="H39" s="4">
        <v>0.24199999999999999</v>
      </c>
      <c r="I39" s="4">
        <v>0.87190000000000001</v>
      </c>
      <c r="J39" s="16">
        <v>1.7351768147584701E-2</v>
      </c>
      <c r="K39" s="3">
        <f>J39*8</f>
        <v>0.13881414518067761</v>
      </c>
      <c r="L39" s="2" t="s">
        <v>34</v>
      </c>
      <c r="M39" s="9"/>
      <c r="N39" s="9"/>
      <c r="O39" s="9"/>
      <c r="P39" s="9"/>
      <c r="Q39" s="9"/>
      <c r="R39" s="9"/>
      <c r="S39" s="9"/>
      <c r="T39" s="9"/>
    </row>
    <row r="40" spans="1:20" s="8" customFormat="1">
      <c r="A40" s="9"/>
      <c r="B40" s="27" t="s">
        <v>296</v>
      </c>
      <c r="C40" s="9" t="s">
        <v>298</v>
      </c>
      <c r="D40" s="2" t="s">
        <v>10</v>
      </c>
      <c r="E40" s="17">
        <v>1.5625E-2</v>
      </c>
      <c r="F40" s="17">
        <v>5.36842105263158E-2</v>
      </c>
      <c r="G40" s="4">
        <v>0.27110877548483803</v>
      </c>
      <c r="H40" s="4">
        <v>8.48E-2</v>
      </c>
      <c r="I40" s="4">
        <v>0.8669</v>
      </c>
      <c r="J40" s="16">
        <v>2.7751136459096899E-2</v>
      </c>
      <c r="K40" s="3">
        <f>J40*20</f>
        <v>0.55502272918193796</v>
      </c>
      <c r="L40" s="2" t="s">
        <v>34</v>
      </c>
      <c r="M40" s="9"/>
      <c r="N40" s="9"/>
      <c r="O40" s="9"/>
      <c r="P40" s="9"/>
      <c r="Q40" s="9"/>
      <c r="R40" s="9"/>
      <c r="S40" s="9"/>
      <c r="T40" s="9"/>
    </row>
    <row r="41" spans="1:20" s="8" customFormat="1">
      <c r="A41" s="9"/>
      <c r="B41" s="27" t="s">
        <v>296</v>
      </c>
      <c r="C41" s="9" t="s">
        <v>297</v>
      </c>
      <c r="D41" s="2" t="s">
        <v>10</v>
      </c>
      <c r="E41" s="17">
        <v>0.47916666666666702</v>
      </c>
      <c r="F41" s="17">
        <v>0.40280701754386</v>
      </c>
      <c r="G41" s="4">
        <v>1.39425137183425</v>
      </c>
      <c r="H41" s="4">
        <v>1.0346</v>
      </c>
      <c r="I41" s="4">
        <v>1.879</v>
      </c>
      <c r="J41" s="16">
        <v>2.9013605143836399E-2</v>
      </c>
      <c r="K41" s="3">
        <f>J41*20</f>
        <v>0.58027210287672792</v>
      </c>
      <c r="L41" s="2" t="s">
        <v>4</v>
      </c>
      <c r="M41" s="9"/>
      <c r="N41" s="9"/>
      <c r="O41" s="9"/>
      <c r="P41" s="9"/>
      <c r="Q41" s="9"/>
      <c r="R41" s="9"/>
      <c r="S41" s="9"/>
      <c r="T41" s="9"/>
    </row>
    <row r="42" spans="1:20" s="8" customFormat="1">
      <c r="A42" s="9"/>
      <c r="B42" s="27" t="s">
        <v>296</v>
      </c>
      <c r="C42" s="9" t="s">
        <v>295</v>
      </c>
      <c r="D42" s="2" t="s">
        <v>5</v>
      </c>
      <c r="E42" s="17">
        <v>0.36315789473684201</v>
      </c>
      <c r="F42" s="17">
        <v>0.43157894736842101</v>
      </c>
      <c r="G42" s="4">
        <v>0.73383937937497601</v>
      </c>
      <c r="H42" s="4">
        <v>0.53900000000000003</v>
      </c>
      <c r="I42" s="4">
        <v>0.999</v>
      </c>
      <c r="J42" s="16">
        <v>4.9291922330961399E-2</v>
      </c>
      <c r="K42" s="3">
        <f>J42*20</f>
        <v>0.98583844661922804</v>
      </c>
      <c r="L42" s="2" t="s">
        <v>4</v>
      </c>
      <c r="M42" s="9"/>
      <c r="N42" s="9"/>
      <c r="O42" s="9"/>
      <c r="P42" s="9"/>
      <c r="Q42" s="9"/>
      <c r="R42" s="9"/>
      <c r="S42" s="9"/>
      <c r="T42" s="9"/>
    </row>
    <row r="43" spans="1:20" s="8" customFormat="1">
      <c r="A43" s="9"/>
      <c r="B43" s="27" t="s">
        <v>293</v>
      </c>
      <c r="C43" s="9" t="s">
        <v>294</v>
      </c>
      <c r="D43" s="2" t="s">
        <v>5</v>
      </c>
      <c r="E43" s="17">
        <v>0.19791666666666699</v>
      </c>
      <c r="F43" s="17">
        <v>0.15052631578947401</v>
      </c>
      <c r="G43" s="4">
        <v>1.5781877388024499</v>
      </c>
      <c r="H43" s="4">
        <v>1.0269999999999999</v>
      </c>
      <c r="I43" s="4">
        <v>2.4251</v>
      </c>
      <c r="J43" s="16">
        <v>3.7370481727595301E-2</v>
      </c>
      <c r="K43" s="3">
        <f>J43*30</f>
        <v>1.1211144518278591</v>
      </c>
      <c r="L43" s="2" t="s">
        <v>34</v>
      </c>
      <c r="M43" s="9"/>
      <c r="N43" s="9"/>
      <c r="O43" s="9"/>
      <c r="P43" s="9"/>
      <c r="Q43" s="9"/>
      <c r="R43" s="9"/>
      <c r="S43" s="9"/>
      <c r="T43" s="9"/>
    </row>
    <row r="44" spans="1:20" s="8" customFormat="1">
      <c r="A44" s="9"/>
      <c r="B44" s="27" t="s">
        <v>293</v>
      </c>
      <c r="C44" s="9" t="s">
        <v>292</v>
      </c>
      <c r="D44" s="2" t="s">
        <v>13</v>
      </c>
      <c r="E44" s="17">
        <v>0.52604166666666696</v>
      </c>
      <c r="F44" s="17">
        <v>0.45077355836849498</v>
      </c>
      <c r="G44" s="4">
        <v>1.36777705005015</v>
      </c>
      <c r="H44" s="4">
        <v>1.0115000000000001</v>
      </c>
      <c r="I44" s="4">
        <v>1.8494999999999999</v>
      </c>
      <c r="J44" s="16">
        <v>4.1918561508240401E-2</v>
      </c>
      <c r="K44" s="3">
        <f>J44*30</f>
        <v>1.2575568452472121</v>
      </c>
      <c r="L44" s="2" t="s">
        <v>4</v>
      </c>
      <c r="M44" s="9"/>
      <c r="N44" s="9"/>
      <c r="O44" s="9"/>
      <c r="P44" s="9"/>
      <c r="Q44" s="9"/>
      <c r="R44" s="9"/>
      <c r="S44" s="9"/>
      <c r="T44" s="9"/>
    </row>
    <row r="45" spans="1:20" s="8" customFormat="1">
      <c r="A45" s="9"/>
      <c r="B45" s="27" t="s">
        <v>291</v>
      </c>
      <c r="C45" s="9" t="s">
        <v>290</v>
      </c>
      <c r="D45" s="2" t="s">
        <v>10</v>
      </c>
      <c r="E45" s="17">
        <v>0.13020833333333301</v>
      </c>
      <c r="F45" s="17">
        <v>7.7840112201963504E-2</v>
      </c>
      <c r="G45" s="4">
        <v>1.67704134260377</v>
      </c>
      <c r="H45" s="4">
        <v>1.0188999999999999</v>
      </c>
      <c r="I45" s="4">
        <v>2.7603</v>
      </c>
      <c r="J45" s="16">
        <v>4.1982038287824999E-2</v>
      </c>
      <c r="K45" s="3">
        <f>J45*11</f>
        <v>0.46180242116607501</v>
      </c>
      <c r="L45" s="2" t="s">
        <v>34</v>
      </c>
      <c r="M45" s="9"/>
      <c r="N45" s="9"/>
      <c r="O45" s="9"/>
      <c r="P45" s="9"/>
      <c r="Q45" s="9"/>
      <c r="R45" s="9"/>
      <c r="S45" s="9"/>
      <c r="T45" s="9"/>
    </row>
    <row r="46" spans="1:20" s="8" customFormat="1">
      <c r="A46" s="9"/>
      <c r="B46" s="27" t="s">
        <v>288</v>
      </c>
      <c r="C46" s="9" t="s">
        <v>289</v>
      </c>
      <c r="D46" s="2" t="s">
        <v>13</v>
      </c>
      <c r="E46" s="17">
        <v>0.29473684210526302</v>
      </c>
      <c r="F46" s="17">
        <v>0.404247660187185</v>
      </c>
      <c r="G46" s="4">
        <v>0.63711485994938499</v>
      </c>
      <c r="H46" s="4">
        <v>0.4657</v>
      </c>
      <c r="I46" s="4">
        <v>0.87170000000000003</v>
      </c>
      <c r="J46" s="16">
        <v>4.8201377445423396E-3</v>
      </c>
      <c r="K46" s="3">
        <f>J46*18</f>
        <v>8.6762479401762113E-2</v>
      </c>
      <c r="L46" s="2" t="s">
        <v>4</v>
      </c>
      <c r="M46" s="9"/>
      <c r="N46" s="9"/>
      <c r="O46" s="9"/>
      <c r="P46" s="9"/>
      <c r="Q46" s="9"/>
      <c r="R46" s="9"/>
      <c r="S46" s="9"/>
      <c r="T46" s="9"/>
    </row>
    <row r="47" spans="1:20" s="8" customFormat="1">
      <c r="A47" s="9"/>
      <c r="B47" s="27" t="s">
        <v>288</v>
      </c>
      <c r="C47" s="9" t="s">
        <v>287</v>
      </c>
      <c r="D47" s="2" t="s">
        <v>20</v>
      </c>
      <c r="E47" s="17">
        <v>5.7291666666666699E-2</v>
      </c>
      <c r="F47" s="17">
        <v>2.9102384291725101E-2</v>
      </c>
      <c r="G47" s="4">
        <v>2.1198210917226299</v>
      </c>
      <c r="H47" s="4">
        <v>1.0878000000000001</v>
      </c>
      <c r="I47" s="4">
        <v>4.1308999999999996</v>
      </c>
      <c r="J47" s="16">
        <v>2.7293062053635599E-2</v>
      </c>
      <c r="K47" s="3">
        <f>J47*18</f>
        <v>0.49127511696544079</v>
      </c>
      <c r="L47" s="2" t="s">
        <v>34</v>
      </c>
      <c r="M47" s="9"/>
      <c r="N47" s="9"/>
      <c r="O47" s="9"/>
      <c r="P47" s="9"/>
      <c r="Q47" s="9"/>
      <c r="R47" s="9"/>
      <c r="S47" s="9"/>
      <c r="T47" s="9"/>
    </row>
    <row r="48" spans="1:20" s="8" customFormat="1">
      <c r="A48" s="9"/>
      <c r="B48" s="27" t="s">
        <v>285</v>
      </c>
      <c r="C48" s="9" t="s">
        <v>286</v>
      </c>
      <c r="D48" s="2" t="s">
        <v>10</v>
      </c>
      <c r="E48" s="17">
        <v>0.21354166666666699</v>
      </c>
      <c r="F48" s="17">
        <v>0.16596491228070201</v>
      </c>
      <c r="G48" s="4">
        <v>1.58853781185418</v>
      </c>
      <c r="H48" s="4">
        <v>1.0403</v>
      </c>
      <c r="I48" s="4">
        <v>2.4256000000000002</v>
      </c>
      <c r="J48" s="16">
        <v>3.2102444017740997E-2</v>
      </c>
      <c r="K48" s="3">
        <f>J48*19</f>
        <v>0.6099464363370789</v>
      </c>
      <c r="L48" s="2" t="s">
        <v>34</v>
      </c>
      <c r="M48" s="9"/>
      <c r="N48" s="9"/>
      <c r="O48" s="9"/>
      <c r="P48" s="9"/>
      <c r="Q48" s="9"/>
      <c r="R48" s="9"/>
      <c r="S48" s="9"/>
      <c r="T48" s="9"/>
    </row>
    <row r="49" spans="1:20" s="8" customFormat="1">
      <c r="A49" s="9"/>
      <c r="B49" s="27" t="s">
        <v>285</v>
      </c>
      <c r="C49" s="9" t="s">
        <v>284</v>
      </c>
      <c r="D49" s="2" t="s">
        <v>10</v>
      </c>
      <c r="E49" s="17">
        <v>9.375E-2</v>
      </c>
      <c r="F49" s="17">
        <v>0.14586255259466999</v>
      </c>
      <c r="G49" s="4">
        <v>0.56978736931912299</v>
      </c>
      <c r="H49" s="4">
        <v>0.33300000000000002</v>
      </c>
      <c r="I49" s="4">
        <v>0.97509999999999997</v>
      </c>
      <c r="J49" s="16">
        <v>4.0164071983944602E-2</v>
      </c>
      <c r="K49" s="3">
        <f>J49*19</f>
        <v>0.76311736769494742</v>
      </c>
      <c r="L49" s="2" t="s">
        <v>34</v>
      </c>
      <c r="M49" s="9"/>
      <c r="N49" s="9"/>
      <c r="O49" s="9"/>
      <c r="P49" s="9"/>
      <c r="Q49" s="9"/>
      <c r="R49" s="9"/>
      <c r="S49" s="9"/>
      <c r="T49" s="9"/>
    </row>
    <row r="50" spans="1:20" s="8" customFormat="1">
      <c r="A50" s="9"/>
      <c r="B50" s="27" t="s">
        <v>282</v>
      </c>
      <c r="C50" s="9" t="s">
        <v>283</v>
      </c>
      <c r="D50" s="2" t="s">
        <v>20</v>
      </c>
      <c r="E50" s="17">
        <v>0.34375</v>
      </c>
      <c r="F50" s="17">
        <v>0.41994382022471899</v>
      </c>
      <c r="G50" s="4">
        <v>0.721171526238083</v>
      </c>
      <c r="H50" s="4">
        <v>0.53159999999999996</v>
      </c>
      <c r="I50" s="4">
        <v>0.97840000000000005</v>
      </c>
      <c r="J50" s="16">
        <v>3.56730959864466E-2</v>
      </c>
      <c r="K50" s="3">
        <f>J50*12</f>
        <v>0.42807715183735917</v>
      </c>
      <c r="L50" s="2" t="s">
        <v>4</v>
      </c>
      <c r="M50" s="9"/>
      <c r="N50" s="9"/>
      <c r="O50" s="9"/>
      <c r="P50" s="9"/>
      <c r="Q50" s="9"/>
      <c r="R50" s="9"/>
      <c r="S50" s="9"/>
      <c r="T50" s="9"/>
    </row>
    <row r="51" spans="1:20" s="8" customFormat="1">
      <c r="A51" s="9"/>
      <c r="B51" s="27" t="s">
        <v>282</v>
      </c>
      <c r="C51" s="9" t="s">
        <v>281</v>
      </c>
      <c r="D51" s="2" t="s">
        <v>20</v>
      </c>
      <c r="E51" s="17">
        <v>0.33854166666666702</v>
      </c>
      <c r="F51" s="17">
        <v>0.41023842917251102</v>
      </c>
      <c r="G51" s="4">
        <v>0.73230690243815399</v>
      </c>
      <c r="H51" s="4">
        <v>0.5393</v>
      </c>
      <c r="I51" s="4">
        <v>0.99439999999999995</v>
      </c>
      <c r="J51" s="16">
        <v>4.5923619871006599E-2</v>
      </c>
      <c r="K51" s="3">
        <f>J51*12</f>
        <v>0.55108343845207919</v>
      </c>
      <c r="L51" s="2" t="s">
        <v>4</v>
      </c>
      <c r="M51" s="9"/>
      <c r="N51" s="9"/>
      <c r="O51" s="9"/>
      <c r="P51" s="9"/>
      <c r="Q51" s="9"/>
      <c r="R51" s="9"/>
      <c r="S51" s="9"/>
      <c r="T51" s="9"/>
    </row>
    <row r="52" spans="1:20" s="8" customFormat="1">
      <c r="A52" s="9"/>
      <c r="B52" s="27" t="s">
        <v>280</v>
      </c>
      <c r="C52" s="9" t="s">
        <v>279</v>
      </c>
      <c r="D52" s="2" t="s">
        <v>13</v>
      </c>
      <c r="E52" s="17">
        <v>0.14736842105263201</v>
      </c>
      <c r="F52" s="17">
        <v>9.4385964912280698E-2</v>
      </c>
      <c r="G52" s="4">
        <v>1.7529584029732601</v>
      </c>
      <c r="H52" s="4">
        <v>1.0940000000000001</v>
      </c>
      <c r="I52" s="4">
        <v>2.8088000000000002</v>
      </c>
      <c r="J52" s="16">
        <v>1.9615007888840699E-2</v>
      </c>
      <c r="K52" s="3">
        <f>J52*12</f>
        <v>0.23538009466608839</v>
      </c>
      <c r="L52" s="2" t="s">
        <v>34</v>
      </c>
      <c r="M52" s="9"/>
    </row>
    <row r="53" spans="1:20" s="8" customFormat="1">
      <c r="A53" s="9"/>
      <c r="B53" s="27" t="s">
        <v>278</v>
      </c>
      <c r="C53" s="9" t="s">
        <v>277</v>
      </c>
      <c r="D53" s="2" t="s">
        <v>5</v>
      </c>
      <c r="E53" s="17">
        <v>0.328125</v>
      </c>
      <c r="F53" s="17">
        <v>0.25210378681626899</v>
      </c>
      <c r="G53" s="4">
        <v>1.4352501660649699</v>
      </c>
      <c r="H53" s="4">
        <v>1.0489999999999999</v>
      </c>
      <c r="I53" s="4">
        <v>1.9638</v>
      </c>
      <c r="J53" s="16">
        <v>2.3892341140874698E-2</v>
      </c>
      <c r="K53" s="3">
        <f>J53*29</f>
        <v>0.69287789308536629</v>
      </c>
      <c r="L53" s="2" t="s">
        <v>4</v>
      </c>
      <c r="M53" s="9"/>
      <c r="N53" s="9"/>
      <c r="O53" s="9"/>
      <c r="P53" s="9"/>
      <c r="Q53" s="9"/>
      <c r="R53" s="9"/>
      <c r="S53" s="9"/>
      <c r="T53" s="9"/>
    </row>
    <row r="54" spans="1:20" s="8" customFormat="1">
      <c r="A54" s="9"/>
      <c r="B54" s="27" t="s">
        <v>276</v>
      </c>
      <c r="C54" s="9" t="s">
        <v>275</v>
      </c>
      <c r="D54" s="2" t="s">
        <v>5</v>
      </c>
      <c r="E54" s="17">
        <v>0.43229166666666702</v>
      </c>
      <c r="F54" s="17">
        <v>0.35418130709768098</v>
      </c>
      <c r="G54" s="4">
        <v>1.36828629999677</v>
      </c>
      <c r="H54" s="4">
        <v>1.0197000000000001</v>
      </c>
      <c r="I54" s="4">
        <v>1.8361000000000001</v>
      </c>
      <c r="J54" s="16">
        <v>3.66237587352281E-2</v>
      </c>
      <c r="K54" s="3">
        <f>J54*6</f>
        <v>0.21974255241136859</v>
      </c>
      <c r="L54" s="2" t="s">
        <v>4</v>
      </c>
      <c r="M54" s="9"/>
    </row>
    <row r="55" spans="1:20" s="8" customFormat="1">
      <c r="A55" s="9"/>
      <c r="B55" s="27" t="s">
        <v>274</v>
      </c>
      <c r="C55" s="9" t="s">
        <v>273</v>
      </c>
      <c r="D55" s="2" t="s">
        <v>5</v>
      </c>
      <c r="E55" s="17">
        <v>0.39893617021276601</v>
      </c>
      <c r="F55" s="17">
        <v>0.317064606741573</v>
      </c>
      <c r="G55" s="4">
        <v>1.4251011410865799</v>
      </c>
      <c r="H55" s="4">
        <v>1.0521</v>
      </c>
      <c r="I55" s="4">
        <v>1.9302999999999999</v>
      </c>
      <c r="J55" s="16">
        <v>2.2120052009144901E-2</v>
      </c>
      <c r="K55" s="3">
        <f>J55*5</f>
        <v>0.11060026004572451</v>
      </c>
      <c r="L55" s="2" t="s">
        <v>4</v>
      </c>
      <c r="M55" s="9"/>
      <c r="N55" s="9"/>
      <c r="O55" s="9"/>
      <c r="P55" s="9"/>
      <c r="Q55" s="9"/>
      <c r="R55" s="9"/>
      <c r="S55" s="9"/>
      <c r="T55" s="9"/>
    </row>
    <row r="56" spans="1:20" s="8" customFormat="1">
      <c r="A56" s="9"/>
      <c r="B56" s="27" t="s">
        <v>270</v>
      </c>
      <c r="C56" s="9" t="s">
        <v>272</v>
      </c>
      <c r="D56" s="2" t="s">
        <v>13</v>
      </c>
      <c r="E56" s="17">
        <v>0.22916666666666699</v>
      </c>
      <c r="F56" s="17">
        <v>0.150771388499299</v>
      </c>
      <c r="G56" s="4">
        <v>1.67744635263875</v>
      </c>
      <c r="H56" s="4">
        <v>1.0959000000000001</v>
      </c>
      <c r="I56" s="4">
        <v>2.5674999999999999</v>
      </c>
      <c r="J56" s="16">
        <v>1.7228889647231901E-2</v>
      </c>
      <c r="K56" s="3">
        <f>J56*11</f>
        <v>0.18951778611955092</v>
      </c>
      <c r="L56" s="2" t="s">
        <v>34</v>
      </c>
      <c r="M56" s="9"/>
      <c r="N56" s="9"/>
      <c r="O56" s="9"/>
      <c r="P56" s="9"/>
      <c r="Q56" s="9"/>
      <c r="R56" s="9"/>
      <c r="S56" s="9"/>
      <c r="T56" s="9"/>
    </row>
    <row r="57" spans="1:20" s="8" customFormat="1">
      <c r="A57" s="9"/>
      <c r="B57" s="27" t="s">
        <v>270</v>
      </c>
      <c r="C57" s="9" t="s">
        <v>271</v>
      </c>
      <c r="D57" s="2" t="s">
        <v>20</v>
      </c>
      <c r="E57" s="17">
        <v>0.221052631578947</v>
      </c>
      <c r="F57" s="17">
        <v>0.150108774474257</v>
      </c>
      <c r="G57" s="4">
        <v>1.6450411751147</v>
      </c>
      <c r="H57" s="4">
        <v>1.0708</v>
      </c>
      <c r="I57" s="4">
        <v>2.5272000000000001</v>
      </c>
      <c r="J57" s="16">
        <v>2.3061045374015099E-2</v>
      </c>
      <c r="K57" s="3">
        <f>J57*11</f>
        <v>0.25367149911416609</v>
      </c>
      <c r="L57" s="2" t="s">
        <v>34</v>
      </c>
      <c r="M57" s="9"/>
      <c r="N57" s="9"/>
      <c r="O57" s="9"/>
      <c r="P57" s="9"/>
      <c r="Q57" s="9"/>
      <c r="R57" s="9"/>
      <c r="S57" s="9"/>
      <c r="T57" s="9"/>
    </row>
    <row r="58" spans="1:20" s="8" customFormat="1">
      <c r="A58" s="9"/>
      <c r="B58" s="27" t="s">
        <v>270</v>
      </c>
      <c r="C58" s="9" t="s">
        <v>269</v>
      </c>
      <c r="D58" s="2" t="s">
        <v>20</v>
      </c>
      <c r="E58" s="17">
        <v>0.22395833333333301</v>
      </c>
      <c r="F58" s="17">
        <v>0.15182328190743299</v>
      </c>
      <c r="G58" s="4">
        <v>1.5856962048712999</v>
      </c>
      <c r="H58" s="4">
        <v>1.0338000000000001</v>
      </c>
      <c r="I58" s="4">
        <v>2.4321000000000002</v>
      </c>
      <c r="J58" s="16">
        <v>3.4641260200828403E-2</v>
      </c>
      <c r="K58" s="3">
        <f>J58*11</f>
        <v>0.38105386220911242</v>
      </c>
      <c r="L58" s="2" t="s">
        <v>34</v>
      </c>
      <c r="M58" s="9"/>
      <c r="N58" s="9"/>
      <c r="O58" s="9"/>
      <c r="P58" s="9"/>
      <c r="Q58" s="9"/>
      <c r="R58" s="9"/>
      <c r="S58" s="9"/>
      <c r="T58" s="9"/>
    </row>
    <row r="59" spans="1:20" s="8" customFormat="1">
      <c r="A59" s="9"/>
      <c r="B59" s="27" t="s">
        <v>268</v>
      </c>
      <c r="C59" s="9" t="s">
        <v>267</v>
      </c>
      <c r="D59" s="2" t="s">
        <v>20</v>
      </c>
      <c r="E59" s="17">
        <v>1.5625E-2</v>
      </c>
      <c r="F59" s="17">
        <v>3.5063113604488099E-3</v>
      </c>
      <c r="G59" s="4" t="s">
        <v>19</v>
      </c>
      <c r="H59" s="4" t="s">
        <v>19</v>
      </c>
      <c r="I59" s="4" t="s">
        <v>18</v>
      </c>
      <c r="J59" s="16">
        <v>4.3811701135102001E-2</v>
      </c>
      <c r="K59" s="3">
        <f>J59*14</f>
        <v>0.61336381589142797</v>
      </c>
      <c r="L59" s="2" t="s">
        <v>17</v>
      </c>
      <c r="M59" s="9"/>
      <c r="N59" s="9"/>
      <c r="O59" s="9"/>
      <c r="P59" s="9"/>
      <c r="Q59" s="9"/>
      <c r="R59" s="9"/>
      <c r="S59" s="9"/>
      <c r="T59" s="9"/>
    </row>
    <row r="60" spans="1:20" s="8" customFormat="1">
      <c r="A60" s="9"/>
      <c r="B60" s="27" t="s">
        <v>261</v>
      </c>
      <c r="C60" s="9" t="s">
        <v>266</v>
      </c>
      <c r="D60" s="2" t="s">
        <v>5</v>
      </c>
      <c r="E60" s="17">
        <v>0.19270833333333301</v>
      </c>
      <c r="F60" s="17">
        <v>0.270716292134831</v>
      </c>
      <c r="G60" s="4">
        <v>0.65471570032815496</v>
      </c>
      <c r="H60" s="4">
        <v>0.45610000000000001</v>
      </c>
      <c r="I60" s="4">
        <v>0.93979999999999997</v>
      </c>
      <c r="J60" s="16">
        <v>2.1650844954723601E-2</v>
      </c>
      <c r="K60" s="3">
        <f t="shared" ref="K60:K65" si="2">J60*30</f>
        <v>0.64952534864170808</v>
      </c>
      <c r="L60" s="2" t="s">
        <v>4</v>
      </c>
      <c r="M60" s="9"/>
      <c r="N60" s="9"/>
      <c r="O60" s="9"/>
      <c r="P60" s="9"/>
      <c r="Q60" s="9"/>
      <c r="R60" s="9"/>
      <c r="S60" s="9"/>
      <c r="T60" s="9"/>
    </row>
    <row r="61" spans="1:20" s="8" customFormat="1">
      <c r="A61" s="9"/>
      <c r="B61" s="27" t="s">
        <v>261</v>
      </c>
      <c r="C61" s="9" t="s">
        <v>265</v>
      </c>
      <c r="D61" s="2" t="s">
        <v>13</v>
      </c>
      <c r="E61" s="17">
        <v>0.19791666666666699</v>
      </c>
      <c r="F61" s="17">
        <v>0.274736842105263</v>
      </c>
      <c r="G61" s="4">
        <v>0.66284024891085402</v>
      </c>
      <c r="H61" s="4">
        <v>0.46350000000000002</v>
      </c>
      <c r="I61" s="4">
        <v>0.94779999999999998</v>
      </c>
      <c r="J61" s="16">
        <v>2.4220071854204599E-2</v>
      </c>
      <c r="K61" s="3">
        <f t="shared" si="2"/>
        <v>0.72660215562613795</v>
      </c>
      <c r="L61" s="2" t="s">
        <v>4</v>
      </c>
      <c r="M61" s="9"/>
      <c r="N61" s="9"/>
      <c r="O61" s="9"/>
      <c r="P61" s="9"/>
      <c r="Q61" s="9"/>
      <c r="R61" s="9"/>
      <c r="S61" s="9"/>
      <c r="T61" s="9"/>
    </row>
    <row r="62" spans="1:20" s="8" customFormat="1">
      <c r="A62" s="9"/>
      <c r="B62" s="27" t="s">
        <v>261</v>
      </c>
      <c r="C62" s="9" t="s">
        <v>264</v>
      </c>
      <c r="D62" s="2" t="s">
        <v>13</v>
      </c>
      <c r="E62" s="17">
        <v>0.21354166666666699</v>
      </c>
      <c r="F62" s="17">
        <v>0.28807017543859598</v>
      </c>
      <c r="G62" s="4">
        <v>0.67901367010046199</v>
      </c>
      <c r="H62" s="4">
        <v>0.47889999999999999</v>
      </c>
      <c r="I62" s="4">
        <v>0.9627</v>
      </c>
      <c r="J62" s="16">
        <v>2.97559422388564E-2</v>
      </c>
      <c r="K62" s="3">
        <f t="shared" si="2"/>
        <v>0.89267826716569199</v>
      </c>
      <c r="L62" s="2" t="s">
        <v>4</v>
      </c>
      <c r="M62" s="9"/>
      <c r="N62" s="9"/>
      <c r="O62" s="9"/>
      <c r="P62" s="9"/>
      <c r="Q62" s="9"/>
      <c r="R62" s="9"/>
      <c r="S62" s="9"/>
      <c r="T62" s="9"/>
    </row>
    <row r="63" spans="1:20" s="8" customFormat="1">
      <c r="A63" s="9"/>
      <c r="B63" s="27" t="s">
        <v>261</v>
      </c>
      <c r="C63" s="9" t="s">
        <v>263</v>
      </c>
      <c r="D63" s="2" t="s">
        <v>10</v>
      </c>
      <c r="E63" s="17">
        <v>0.20833333333333301</v>
      </c>
      <c r="F63" s="17">
        <v>0.282258064516129</v>
      </c>
      <c r="G63" s="4">
        <v>0.67874963394802501</v>
      </c>
      <c r="H63" s="4">
        <v>0.47770000000000001</v>
      </c>
      <c r="I63" s="4">
        <v>0.96440000000000003</v>
      </c>
      <c r="J63" s="16">
        <v>3.06108628825204E-2</v>
      </c>
      <c r="K63" s="3">
        <f t="shared" si="2"/>
        <v>0.91832588647561197</v>
      </c>
      <c r="L63" s="2" t="s">
        <v>4</v>
      </c>
      <c r="M63" s="9"/>
      <c r="N63" s="9"/>
      <c r="O63" s="9"/>
      <c r="P63" s="9"/>
      <c r="Q63" s="9"/>
      <c r="R63" s="9"/>
      <c r="S63" s="9"/>
      <c r="T63" s="9"/>
    </row>
    <row r="64" spans="1:20" s="8" customFormat="1">
      <c r="A64" s="9"/>
      <c r="B64" s="27" t="s">
        <v>261</v>
      </c>
      <c r="C64" s="9" t="s">
        <v>262</v>
      </c>
      <c r="D64" s="2" t="s">
        <v>5</v>
      </c>
      <c r="E64" s="17">
        <v>0.20833333333333301</v>
      </c>
      <c r="F64" s="17">
        <v>0.28109627547435001</v>
      </c>
      <c r="G64" s="4">
        <v>0.68212644227294195</v>
      </c>
      <c r="H64" s="4">
        <v>0.47989999999999999</v>
      </c>
      <c r="I64" s="4">
        <v>0.96960000000000002</v>
      </c>
      <c r="J64" s="16">
        <v>3.2998293050306597E-2</v>
      </c>
      <c r="K64" s="3">
        <f t="shared" si="2"/>
        <v>0.9899487915091979</v>
      </c>
      <c r="L64" s="2" t="s">
        <v>4</v>
      </c>
      <c r="M64" s="9"/>
      <c r="N64" s="9"/>
      <c r="O64" s="9"/>
      <c r="P64" s="9"/>
      <c r="Q64" s="9"/>
      <c r="R64" s="9"/>
      <c r="S64" s="9"/>
      <c r="T64" s="9"/>
    </row>
    <row r="65" spans="1:20" s="8" customFormat="1">
      <c r="A65" s="9"/>
      <c r="B65" s="27" t="s">
        <v>261</v>
      </c>
      <c r="C65" s="9" t="s">
        <v>260</v>
      </c>
      <c r="D65" s="2" t="s">
        <v>13</v>
      </c>
      <c r="E65" s="17">
        <v>0.21354166666666699</v>
      </c>
      <c r="F65" s="17">
        <v>0.28373579545454503</v>
      </c>
      <c r="G65" s="4">
        <v>0.69672884036614102</v>
      </c>
      <c r="H65" s="4">
        <v>0.49259999999999998</v>
      </c>
      <c r="I65" s="4">
        <v>0.98550000000000004</v>
      </c>
      <c r="J65" s="16">
        <v>4.1121090093485503E-2</v>
      </c>
      <c r="K65" s="3">
        <f t="shared" si="2"/>
        <v>1.2336327028045651</v>
      </c>
      <c r="L65" s="2" t="s">
        <v>4</v>
      </c>
      <c r="M65" s="9"/>
      <c r="N65" s="9"/>
      <c r="O65" s="9"/>
      <c r="P65" s="9"/>
      <c r="Q65" s="9"/>
      <c r="R65" s="9"/>
      <c r="S65" s="9"/>
      <c r="T65" s="9"/>
    </row>
    <row r="66" spans="1:20" s="8" customFormat="1">
      <c r="A66" s="9"/>
      <c r="B66" s="27" t="s">
        <v>256</v>
      </c>
      <c r="C66" s="9" t="s">
        <v>259</v>
      </c>
      <c r="D66" s="2" t="s">
        <v>13</v>
      </c>
      <c r="E66" s="17">
        <v>7.8125E-2</v>
      </c>
      <c r="F66" s="17">
        <v>4.1052631578947403E-2</v>
      </c>
      <c r="G66" s="4">
        <v>1.98462432853782</v>
      </c>
      <c r="H66" s="4">
        <v>1.0902000000000001</v>
      </c>
      <c r="I66" s="4">
        <v>3.613</v>
      </c>
      <c r="J66" s="16">
        <v>2.4932218764329901E-2</v>
      </c>
      <c r="K66" s="3">
        <f>J66*29</f>
        <v>0.72303434416556711</v>
      </c>
      <c r="L66" s="2" t="s">
        <v>34</v>
      </c>
      <c r="M66" s="9"/>
      <c r="N66" s="9"/>
      <c r="O66" s="9"/>
      <c r="P66" s="9"/>
      <c r="Q66" s="9"/>
      <c r="R66" s="9"/>
      <c r="S66" s="9"/>
      <c r="T66" s="9"/>
    </row>
    <row r="67" spans="1:20" s="8" customFormat="1">
      <c r="A67" s="9"/>
      <c r="B67" s="27" t="s">
        <v>256</v>
      </c>
      <c r="C67" s="9" t="s">
        <v>258</v>
      </c>
      <c r="D67" s="2" t="s">
        <v>20</v>
      </c>
      <c r="E67" s="17">
        <v>0.15625</v>
      </c>
      <c r="F67" s="17">
        <v>0.10126582278481</v>
      </c>
      <c r="G67" s="4">
        <v>1.6171079325381099</v>
      </c>
      <c r="H67" s="4">
        <v>1.0165</v>
      </c>
      <c r="I67" s="4">
        <v>2.5727000000000002</v>
      </c>
      <c r="J67" s="16">
        <v>4.2465931320094803E-2</v>
      </c>
      <c r="K67" s="3">
        <f>J67*29</f>
        <v>1.2315120082827493</v>
      </c>
      <c r="L67" s="2" t="s">
        <v>34</v>
      </c>
      <c r="M67" s="9"/>
      <c r="N67" s="9"/>
      <c r="O67" s="9"/>
      <c r="P67" s="9"/>
      <c r="Q67" s="9"/>
      <c r="R67" s="9"/>
      <c r="S67" s="9"/>
      <c r="T67" s="9"/>
    </row>
    <row r="68" spans="1:20" s="8" customFormat="1">
      <c r="A68" s="9"/>
      <c r="B68" s="27" t="s">
        <v>256</v>
      </c>
      <c r="C68" s="9" t="s">
        <v>257</v>
      </c>
      <c r="D68" s="2" t="s">
        <v>5</v>
      </c>
      <c r="E68" s="17">
        <v>0.15625</v>
      </c>
      <c r="F68" s="17">
        <v>0.10168302945301499</v>
      </c>
      <c r="G68" s="4">
        <v>1.6110304611550501</v>
      </c>
      <c r="H68" s="4">
        <v>1.0127999999999999</v>
      </c>
      <c r="I68" s="4">
        <v>2.5627</v>
      </c>
      <c r="J68" s="16">
        <v>4.4053375079117302E-2</v>
      </c>
      <c r="K68" s="3">
        <f>J68*29</f>
        <v>1.2775478772944018</v>
      </c>
      <c r="L68" s="2" t="s">
        <v>34</v>
      </c>
      <c r="M68" s="9"/>
      <c r="N68" s="9"/>
      <c r="O68" s="9"/>
      <c r="P68" s="9"/>
      <c r="Q68" s="9"/>
      <c r="R68" s="9"/>
      <c r="S68" s="9"/>
      <c r="T68" s="9"/>
    </row>
    <row r="69" spans="1:20" s="8" customFormat="1">
      <c r="A69" s="9"/>
      <c r="B69" s="27" t="s">
        <v>256</v>
      </c>
      <c r="C69" s="9" t="s">
        <v>255</v>
      </c>
      <c r="D69" s="2" t="s">
        <v>20</v>
      </c>
      <c r="E69" s="17">
        <v>0.15625</v>
      </c>
      <c r="F69" s="17">
        <v>0.10203366058905999</v>
      </c>
      <c r="G69" s="4">
        <v>1.60262989631089</v>
      </c>
      <c r="H69" s="4">
        <v>1.0075000000000001</v>
      </c>
      <c r="I69" s="4">
        <v>2.5491999999999999</v>
      </c>
      <c r="J69" s="16">
        <v>4.6404742839752697E-2</v>
      </c>
      <c r="K69" s="3">
        <f>J69*29</f>
        <v>1.3457375423528282</v>
      </c>
      <c r="L69" s="2" t="s">
        <v>34</v>
      </c>
      <c r="M69" s="9"/>
      <c r="N69" s="9"/>
      <c r="O69" s="9"/>
      <c r="P69" s="9"/>
      <c r="Q69" s="9"/>
      <c r="R69" s="9"/>
      <c r="S69" s="9"/>
      <c r="T69" s="9"/>
    </row>
    <row r="70" spans="1:20" s="8" customFormat="1">
      <c r="A70" s="9"/>
      <c r="B70" s="27" t="s">
        <v>254</v>
      </c>
      <c r="C70" s="9" t="s">
        <v>253</v>
      </c>
      <c r="D70" s="2" t="s">
        <v>5</v>
      </c>
      <c r="E70" s="17">
        <v>8.3333333333333301E-2</v>
      </c>
      <c r="F70" s="17">
        <v>5.1542776998597502E-2</v>
      </c>
      <c r="G70" s="4">
        <v>1.8034673980454401</v>
      </c>
      <c r="H70" s="4">
        <v>1.0254000000000001</v>
      </c>
      <c r="I70" s="4">
        <v>3.1718000000000002</v>
      </c>
      <c r="J70" s="16">
        <v>4.0641929113346402E-2</v>
      </c>
      <c r="K70" s="3">
        <f>J70*11</f>
        <v>0.44706122024681044</v>
      </c>
      <c r="L70" s="2" t="s">
        <v>34</v>
      </c>
      <c r="N70" s="9"/>
      <c r="O70" s="9"/>
      <c r="P70" s="9"/>
      <c r="Q70" s="9"/>
      <c r="R70" s="9"/>
      <c r="S70" s="9"/>
      <c r="T70" s="9"/>
    </row>
    <row r="71" spans="1:20" s="8" customFormat="1">
      <c r="A71" s="9"/>
      <c r="B71" s="27" t="s">
        <v>252</v>
      </c>
      <c r="C71" s="9" t="s">
        <v>251</v>
      </c>
      <c r="D71" s="2" t="s">
        <v>5</v>
      </c>
      <c r="E71" s="17">
        <v>0.546875</v>
      </c>
      <c r="F71" s="17">
        <v>0.47155898876404501</v>
      </c>
      <c r="G71" s="4">
        <v>1.39600014257301</v>
      </c>
      <c r="H71" s="4">
        <v>1.0316000000000001</v>
      </c>
      <c r="I71" s="4">
        <v>1.8892</v>
      </c>
      <c r="J71" s="16">
        <v>3.0660606866098099E-2</v>
      </c>
      <c r="K71" s="3">
        <f>J71*33</f>
        <v>1.0118000265812372</v>
      </c>
      <c r="L71" s="2" t="s">
        <v>4</v>
      </c>
      <c r="M71" s="9"/>
      <c r="N71" s="9"/>
      <c r="O71" s="9"/>
      <c r="P71" s="9"/>
      <c r="Q71" s="9"/>
      <c r="R71" s="9"/>
      <c r="S71" s="9"/>
      <c r="T71" s="9"/>
    </row>
    <row r="72" spans="1:20" s="8" customFormat="1">
      <c r="A72" s="9"/>
      <c r="B72" s="27" t="s">
        <v>245</v>
      </c>
      <c r="C72" s="9" t="s">
        <v>250</v>
      </c>
      <c r="D72" s="2" t="s">
        <v>10</v>
      </c>
      <c r="E72" s="17">
        <v>0.16666666666666699</v>
      </c>
      <c r="F72" s="17">
        <v>0.10393258426966299</v>
      </c>
      <c r="G72" s="4">
        <v>1.9672922259186101</v>
      </c>
      <c r="H72" s="4">
        <v>1.2566999999999999</v>
      </c>
      <c r="I72" s="4">
        <v>3.0796999999999999</v>
      </c>
      <c r="J72" s="16">
        <v>3.08357727251477E-3</v>
      </c>
      <c r="K72" s="18">
        <f t="shared" ref="K72:K77" si="3">J72*11</f>
        <v>3.3919349997662468E-2</v>
      </c>
      <c r="L72" s="2" t="s">
        <v>34</v>
      </c>
      <c r="M72" s="9"/>
      <c r="N72" s="9"/>
      <c r="O72" s="9"/>
      <c r="P72" s="9"/>
      <c r="Q72" s="9"/>
      <c r="R72" s="9"/>
      <c r="S72" s="9"/>
      <c r="T72" s="9"/>
    </row>
    <row r="73" spans="1:20" s="8" customFormat="1">
      <c r="A73" s="9"/>
      <c r="B73" s="27" t="s">
        <v>245</v>
      </c>
      <c r="C73" s="9" t="s">
        <v>249</v>
      </c>
      <c r="D73" s="2" t="s">
        <v>5</v>
      </c>
      <c r="E73" s="17">
        <v>0.16666666666666699</v>
      </c>
      <c r="F73" s="17">
        <v>0.105263157894737</v>
      </c>
      <c r="G73" s="4">
        <v>1.95637571729028</v>
      </c>
      <c r="H73" s="4">
        <v>1.2497</v>
      </c>
      <c r="I73" s="4">
        <v>3.0627</v>
      </c>
      <c r="J73" s="16">
        <v>3.3393738793066701E-3</v>
      </c>
      <c r="K73" s="18">
        <f t="shared" si="3"/>
        <v>3.6733112672373371E-2</v>
      </c>
      <c r="L73" s="2" t="s">
        <v>34</v>
      </c>
      <c r="M73" s="9"/>
      <c r="N73" s="9"/>
      <c r="O73" s="9"/>
      <c r="P73" s="9"/>
      <c r="Q73" s="9"/>
      <c r="R73" s="9"/>
      <c r="S73" s="9"/>
      <c r="T73" s="9"/>
    </row>
    <row r="74" spans="1:20" s="8" customFormat="1">
      <c r="A74" s="9"/>
      <c r="B74" s="27" t="s">
        <v>245</v>
      </c>
      <c r="C74" s="9" t="s">
        <v>248</v>
      </c>
      <c r="D74" s="2" t="s">
        <v>10</v>
      </c>
      <c r="E74" s="17">
        <v>0.15263157894736801</v>
      </c>
      <c r="F74" s="17">
        <v>9.32678821879383E-2</v>
      </c>
      <c r="G74" s="4">
        <v>1.9958865009645499</v>
      </c>
      <c r="H74" s="4">
        <v>1.2557</v>
      </c>
      <c r="I74" s="4">
        <v>3.1724000000000001</v>
      </c>
      <c r="J74" s="16">
        <v>3.4661329288548401E-3</v>
      </c>
      <c r="K74" s="18">
        <f t="shared" si="3"/>
        <v>3.8127462217403242E-2</v>
      </c>
      <c r="L74" s="2" t="s">
        <v>34</v>
      </c>
      <c r="M74" s="9"/>
      <c r="N74" s="9"/>
      <c r="O74" s="9"/>
      <c r="P74" s="9"/>
      <c r="Q74" s="9"/>
      <c r="R74" s="9"/>
      <c r="S74" s="9"/>
      <c r="T74" s="9"/>
    </row>
    <row r="75" spans="1:20" s="8" customFormat="1">
      <c r="A75" s="9"/>
      <c r="B75" s="27" t="s">
        <v>245</v>
      </c>
      <c r="C75" s="9" t="s">
        <v>247</v>
      </c>
      <c r="D75" s="2" t="s">
        <v>5</v>
      </c>
      <c r="E75" s="17">
        <v>0.164893617021277</v>
      </c>
      <c r="F75" s="17">
        <v>0.10341151385927499</v>
      </c>
      <c r="G75" s="4">
        <v>1.95178543198017</v>
      </c>
      <c r="H75" s="4">
        <v>1.2395</v>
      </c>
      <c r="I75" s="4">
        <v>3.0733000000000001</v>
      </c>
      <c r="J75" s="16">
        <v>3.8880481425785001E-3</v>
      </c>
      <c r="K75" s="18">
        <f t="shared" si="3"/>
        <v>4.2768529568363502E-2</v>
      </c>
      <c r="L75" s="2" t="s">
        <v>34</v>
      </c>
      <c r="M75" s="9"/>
      <c r="N75" s="9"/>
      <c r="O75" s="9"/>
      <c r="P75" s="9"/>
      <c r="Q75" s="9"/>
      <c r="R75" s="9"/>
      <c r="S75" s="9"/>
      <c r="T75" s="9"/>
    </row>
    <row r="76" spans="1:20" s="8" customFormat="1">
      <c r="A76" s="9"/>
      <c r="B76" s="27" t="s">
        <v>245</v>
      </c>
      <c r="C76" s="9" t="s">
        <v>246</v>
      </c>
      <c r="D76" s="2" t="s">
        <v>5</v>
      </c>
      <c r="E76" s="17">
        <v>8.8541666666666699E-2</v>
      </c>
      <c r="F76" s="17">
        <v>4.8036465638148701E-2</v>
      </c>
      <c r="G76" s="4">
        <v>2.1021478248198</v>
      </c>
      <c r="H76" s="4">
        <v>1.2076</v>
      </c>
      <c r="I76" s="4">
        <v>3.6594000000000002</v>
      </c>
      <c r="J76" s="16">
        <v>8.6172967643665093E-3</v>
      </c>
      <c r="K76" s="3">
        <f t="shared" si="3"/>
        <v>9.4790264408031608E-2</v>
      </c>
      <c r="L76" s="2" t="s">
        <v>34</v>
      </c>
      <c r="M76" s="9"/>
      <c r="N76" s="9"/>
      <c r="O76" s="9"/>
      <c r="P76" s="9"/>
      <c r="Q76" s="9"/>
      <c r="R76" s="9"/>
      <c r="S76" s="9"/>
      <c r="T76" s="9"/>
    </row>
    <row r="77" spans="1:20" s="8" customFormat="1">
      <c r="A77" s="9"/>
      <c r="B77" s="27" t="s">
        <v>245</v>
      </c>
      <c r="C77" s="9" t="s">
        <v>244</v>
      </c>
      <c r="D77" s="2" t="s">
        <v>20</v>
      </c>
      <c r="E77" s="17">
        <v>0.140625</v>
      </c>
      <c r="F77" s="17">
        <v>9.6072931276297305E-2</v>
      </c>
      <c r="G77" s="4">
        <v>1.63534828058936</v>
      </c>
      <c r="H77" s="4">
        <v>1.0216000000000001</v>
      </c>
      <c r="I77" s="4">
        <v>2.6177999999999999</v>
      </c>
      <c r="J77" s="16">
        <v>4.0462707755820497E-2</v>
      </c>
      <c r="K77" s="3">
        <f t="shared" si="3"/>
        <v>0.44508978531402549</v>
      </c>
      <c r="L77" s="2" t="s">
        <v>34</v>
      </c>
      <c r="M77" s="9"/>
      <c r="N77" s="9"/>
      <c r="O77" s="9"/>
      <c r="P77" s="9"/>
      <c r="Q77" s="9"/>
      <c r="R77" s="9"/>
      <c r="S77" s="9"/>
      <c r="T77" s="9"/>
    </row>
    <row r="78" spans="1:20" s="8" customFormat="1">
      <c r="A78" s="9"/>
      <c r="B78" s="27" t="s">
        <v>237</v>
      </c>
      <c r="C78" s="9" t="s">
        <v>243</v>
      </c>
      <c r="D78" s="2" t="s">
        <v>20</v>
      </c>
      <c r="E78" s="17">
        <v>0.171875</v>
      </c>
      <c r="F78" s="17">
        <v>0.26631578947368401</v>
      </c>
      <c r="G78" s="4">
        <v>0.56459083565544799</v>
      </c>
      <c r="H78" s="4">
        <v>0.38379999999999997</v>
      </c>
      <c r="I78" s="4">
        <v>0.83050000000000002</v>
      </c>
      <c r="J78" s="16">
        <v>3.69505976539228E-3</v>
      </c>
      <c r="K78" s="3">
        <f t="shared" ref="K78:K84" si="4">J78*17</f>
        <v>6.2816016011668765E-2</v>
      </c>
      <c r="L78" s="2" t="s">
        <v>4</v>
      </c>
      <c r="M78" s="9"/>
      <c r="N78" s="9"/>
      <c r="O78" s="9"/>
      <c r="P78" s="9"/>
      <c r="Q78" s="9"/>
      <c r="R78" s="9"/>
      <c r="S78" s="9"/>
      <c r="T78" s="9"/>
    </row>
    <row r="79" spans="1:20" s="8" customFormat="1">
      <c r="A79" s="9"/>
      <c r="B79" s="27" t="s">
        <v>237</v>
      </c>
      <c r="C79" s="9" t="s">
        <v>242</v>
      </c>
      <c r="D79" s="2" t="s">
        <v>20</v>
      </c>
      <c r="E79" s="17">
        <v>0.25</v>
      </c>
      <c r="F79" s="17">
        <v>0.34581818181818202</v>
      </c>
      <c r="G79" s="4">
        <v>0.62010455710260504</v>
      </c>
      <c r="H79" s="4">
        <v>0.44130000000000003</v>
      </c>
      <c r="I79" s="4">
        <v>0.87129999999999996</v>
      </c>
      <c r="J79" s="16">
        <v>5.8913104062028598E-3</v>
      </c>
      <c r="K79" s="3">
        <f t="shared" si="4"/>
        <v>0.10015227690544862</v>
      </c>
      <c r="L79" s="2" t="s">
        <v>4</v>
      </c>
      <c r="M79" s="9"/>
      <c r="N79" s="9"/>
      <c r="O79" s="9"/>
      <c r="P79" s="9"/>
      <c r="Q79" s="9"/>
      <c r="R79" s="9"/>
      <c r="S79" s="9"/>
      <c r="T79" s="9"/>
    </row>
    <row r="80" spans="1:20" s="8" customFormat="1">
      <c r="A80" s="9"/>
      <c r="B80" s="27" t="s">
        <v>237</v>
      </c>
      <c r="C80" s="9" t="s">
        <v>241</v>
      </c>
      <c r="D80" s="2" t="s">
        <v>13</v>
      </c>
      <c r="E80" s="17">
        <v>0.52631578947368396</v>
      </c>
      <c r="F80" s="17">
        <v>0.42671809256662002</v>
      </c>
      <c r="G80" s="4">
        <v>1.4928351266958</v>
      </c>
      <c r="H80" s="4">
        <v>1.1132</v>
      </c>
      <c r="I80" s="4">
        <v>2.0019999999999998</v>
      </c>
      <c r="J80" s="16">
        <v>7.4481719764604203E-3</v>
      </c>
      <c r="K80" s="3">
        <f t="shared" si="4"/>
        <v>0.12661892359982715</v>
      </c>
      <c r="L80" s="2" t="s">
        <v>4</v>
      </c>
      <c r="M80" s="9"/>
      <c r="N80" s="9"/>
      <c r="O80" s="9"/>
      <c r="P80" s="9"/>
      <c r="Q80" s="9"/>
      <c r="R80" s="9"/>
      <c r="S80" s="9"/>
      <c r="T80" s="9"/>
    </row>
    <row r="81" spans="1:20" s="8" customFormat="1">
      <c r="A81" s="9"/>
      <c r="B81" s="27" t="s">
        <v>237</v>
      </c>
      <c r="C81" s="9" t="s">
        <v>240</v>
      </c>
      <c r="D81" s="2" t="s">
        <v>13</v>
      </c>
      <c r="E81" s="17">
        <v>0.18229166666666699</v>
      </c>
      <c r="F81" s="17">
        <v>0.267417311752287</v>
      </c>
      <c r="G81" s="4">
        <v>0.60299747402433501</v>
      </c>
      <c r="H81" s="4">
        <v>0.41349999999999998</v>
      </c>
      <c r="I81" s="4">
        <v>0.87939999999999996</v>
      </c>
      <c r="J81" s="16">
        <v>8.6015271938523295E-3</v>
      </c>
      <c r="K81" s="3">
        <f t="shared" si="4"/>
        <v>0.14622596229548959</v>
      </c>
      <c r="L81" s="2" t="s">
        <v>4</v>
      </c>
      <c r="M81" s="9"/>
      <c r="N81" s="9"/>
      <c r="O81" s="9"/>
      <c r="P81" s="9"/>
      <c r="Q81" s="9"/>
      <c r="R81" s="9"/>
      <c r="S81" s="9"/>
      <c r="T81" s="9"/>
    </row>
    <row r="82" spans="1:20" s="8" customFormat="1">
      <c r="A82" s="9"/>
      <c r="B82" s="27" t="s">
        <v>237</v>
      </c>
      <c r="C82" s="9" t="s">
        <v>239</v>
      </c>
      <c r="D82" s="2" t="s">
        <v>5</v>
      </c>
      <c r="E82" s="17">
        <v>0.18229166666666699</v>
      </c>
      <c r="F82" s="17">
        <v>0.23684210526315799</v>
      </c>
      <c r="G82" s="4">
        <v>0.54700082056033095</v>
      </c>
      <c r="H82" s="4">
        <v>0.3478</v>
      </c>
      <c r="I82" s="4">
        <v>0.86019999999999996</v>
      </c>
      <c r="J82" s="16">
        <v>8.9970115307660293E-3</v>
      </c>
      <c r="K82" s="3">
        <f t="shared" si="4"/>
        <v>0.15294919602302251</v>
      </c>
      <c r="L82" s="2" t="s">
        <v>34</v>
      </c>
      <c r="M82" s="9"/>
      <c r="N82" s="9"/>
      <c r="O82" s="9"/>
      <c r="P82" s="9"/>
      <c r="Q82" s="9"/>
      <c r="R82" s="9"/>
      <c r="S82" s="9"/>
      <c r="T82" s="9"/>
    </row>
    <row r="83" spans="1:20" s="8" customFormat="1">
      <c r="A83" s="9"/>
      <c r="B83" s="27" t="s">
        <v>237</v>
      </c>
      <c r="C83" s="9" t="s">
        <v>238</v>
      </c>
      <c r="D83" s="2" t="s">
        <v>13</v>
      </c>
      <c r="E83" s="17">
        <v>0.21511627906976699</v>
      </c>
      <c r="F83" s="17">
        <v>0.27089665653495398</v>
      </c>
      <c r="G83" s="4">
        <v>0.58711756327981701</v>
      </c>
      <c r="H83" s="4">
        <v>0.37309999999999999</v>
      </c>
      <c r="I83" s="4">
        <v>0.92400000000000004</v>
      </c>
      <c r="J83" s="16">
        <v>2.13625109377561E-2</v>
      </c>
      <c r="K83" s="3">
        <f t="shared" si="4"/>
        <v>0.36316268594185369</v>
      </c>
      <c r="L83" s="2" t="s">
        <v>34</v>
      </c>
      <c r="M83" s="9"/>
      <c r="N83" s="9"/>
      <c r="O83" s="9"/>
      <c r="P83" s="9"/>
      <c r="Q83" s="9"/>
      <c r="R83" s="9"/>
      <c r="S83" s="9"/>
      <c r="T83" s="9"/>
    </row>
    <row r="84" spans="1:20" s="8" customFormat="1">
      <c r="A84" s="9"/>
      <c r="B84" s="27" t="s">
        <v>237</v>
      </c>
      <c r="C84" s="9" t="s">
        <v>236</v>
      </c>
      <c r="D84" s="2" t="s">
        <v>10</v>
      </c>
      <c r="E84" s="17">
        <v>0.265625</v>
      </c>
      <c r="F84" s="17">
        <v>0.20751404494382</v>
      </c>
      <c r="G84" s="4">
        <v>1.5479422177970099</v>
      </c>
      <c r="H84" s="4">
        <v>1.0223</v>
      </c>
      <c r="I84" s="4">
        <v>2.3439000000000001</v>
      </c>
      <c r="J84" s="16">
        <v>3.9001222501804801E-2</v>
      </c>
      <c r="K84" s="3">
        <f t="shared" si="4"/>
        <v>0.66302078253068164</v>
      </c>
      <c r="L84" s="2" t="s">
        <v>34</v>
      </c>
      <c r="M84" s="9"/>
      <c r="N84" s="9"/>
      <c r="O84" s="9"/>
      <c r="P84" s="9"/>
      <c r="Q84" s="9"/>
      <c r="R84" s="9"/>
      <c r="S84" s="9"/>
      <c r="T84" s="9"/>
    </row>
    <row r="85" spans="1:20" s="8" customFormat="1">
      <c r="A85" s="9"/>
      <c r="B85" s="27" t="s">
        <v>234</v>
      </c>
      <c r="C85" s="9" t="s">
        <v>235</v>
      </c>
      <c r="D85" s="2" t="s">
        <v>10</v>
      </c>
      <c r="E85" s="17">
        <v>0.3</v>
      </c>
      <c r="F85" s="17">
        <v>0.37605932203389802</v>
      </c>
      <c r="G85" s="4">
        <v>0.71123902793500304</v>
      </c>
      <c r="H85" s="4">
        <v>0.51910000000000001</v>
      </c>
      <c r="I85" s="4">
        <v>0.97450000000000003</v>
      </c>
      <c r="J85" s="16">
        <v>3.3958448391110799E-2</v>
      </c>
      <c r="K85" s="3">
        <f>J85*14</f>
        <v>0.47541827747555121</v>
      </c>
      <c r="L85" s="2" t="s">
        <v>4</v>
      </c>
      <c r="N85" s="9"/>
      <c r="O85" s="9"/>
      <c r="P85" s="9"/>
      <c r="Q85" s="9"/>
      <c r="R85" s="9"/>
      <c r="S85" s="9"/>
      <c r="T85" s="9"/>
    </row>
    <row r="86" spans="1:20" s="8" customFormat="1">
      <c r="A86" s="9"/>
      <c r="B86" s="27" t="s">
        <v>234</v>
      </c>
      <c r="C86" s="9" t="s">
        <v>233</v>
      </c>
      <c r="D86" s="2" t="s">
        <v>20</v>
      </c>
      <c r="E86" s="17">
        <v>2.0833333333333301E-2</v>
      </c>
      <c r="F86" s="17">
        <v>5.9607293127629697E-3</v>
      </c>
      <c r="G86" s="4" t="s">
        <v>19</v>
      </c>
      <c r="H86" s="4" t="s">
        <v>19</v>
      </c>
      <c r="I86" s="4" t="s">
        <v>18</v>
      </c>
      <c r="J86" s="16">
        <v>3.88137352081422E-2</v>
      </c>
      <c r="K86" s="3">
        <f>J86*14</f>
        <v>0.54339229291399083</v>
      </c>
      <c r="L86" s="2" t="s">
        <v>17</v>
      </c>
      <c r="M86" s="9"/>
      <c r="N86" s="9"/>
      <c r="O86" s="9"/>
      <c r="P86" s="9"/>
      <c r="Q86" s="9"/>
      <c r="R86" s="9"/>
      <c r="S86" s="9"/>
      <c r="T86" s="9"/>
    </row>
    <row r="87" spans="1:20" s="8" customFormat="1">
      <c r="A87" s="9"/>
      <c r="B87" s="27" t="s">
        <v>228</v>
      </c>
      <c r="C87" s="9" t="s">
        <v>232</v>
      </c>
      <c r="D87" s="2" t="s">
        <v>13</v>
      </c>
      <c r="E87" s="17">
        <v>1.5625E-2</v>
      </c>
      <c r="F87" s="17">
        <v>2.4544179523141702E-3</v>
      </c>
      <c r="G87" s="4" t="s">
        <v>19</v>
      </c>
      <c r="H87" s="4" t="s">
        <v>19</v>
      </c>
      <c r="I87" s="4" t="s">
        <v>18</v>
      </c>
      <c r="J87" s="16">
        <v>2.1097258627278299E-2</v>
      </c>
      <c r="K87" s="3">
        <f>J87*31</f>
        <v>0.65401501744562729</v>
      </c>
      <c r="L87" s="2" t="s">
        <v>17</v>
      </c>
      <c r="M87" s="9"/>
      <c r="N87" s="9"/>
      <c r="O87" s="9"/>
      <c r="P87" s="9"/>
      <c r="Q87" s="9"/>
      <c r="R87" s="9"/>
      <c r="S87" s="9"/>
      <c r="T87" s="9"/>
    </row>
    <row r="88" spans="1:20" s="8" customFormat="1">
      <c r="A88" s="9"/>
      <c r="B88" s="27" t="s">
        <v>228</v>
      </c>
      <c r="C88" s="9" t="s">
        <v>231</v>
      </c>
      <c r="D88" s="2" t="s">
        <v>5</v>
      </c>
      <c r="E88" s="17">
        <v>5.7291666666666699E-2</v>
      </c>
      <c r="F88" s="17">
        <v>0.103157894736842</v>
      </c>
      <c r="G88" s="4">
        <v>0.47197841257441397</v>
      </c>
      <c r="H88" s="4">
        <v>0.24199999999999999</v>
      </c>
      <c r="I88" s="4">
        <v>0.92049999999999998</v>
      </c>
      <c r="J88" s="16">
        <v>2.7598476584684398E-2</v>
      </c>
      <c r="K88" s="3">
        <f>J88*31</f>
        <v>0.85555277412521635</v>
      </c>
      <c r="L88" s="2" t="s">
        <v>34</v>
      </c>
      <c r="M88" s="9"/>
      <c r="N88" s="9"/>
      <c r="O88" s="9"/>
      <c r="P88" s="9"/>
      <c r="Q88" s="9"/>
      <c r="R88" s="9"/>
      <c r="S88" s="9"/>
      <c r="T88" s="9"/>
    </row>
    <row r="89" spans="1:20" s="8" customFormat="1">
      <c r="A89" s="9"/>
      <c r="B89" s="27" t="s">
        <v>228</v>
      </c>
      <c r="C89" s="9" t="s">
        <v>230</v>
      </c>
      <c r="D89" s="2" t="s">
        <v>10</v>
      </c>
      <c r="E89" s="17">
        <v>6.7708333333333301E-2</v>
      </c>
      <c r="F89" s="17">
        <v>0.1164095371669</v>
      </c>
      <c r="G89" s="4">
        <v>0.50342003134273094</v>
      </c>
      <c r="H89" s="4">
        <v>0.27139999999999997</v>
      </c>
      <c r="I89" s="4">
        <v>0.93389999999999995</v>
      </c>
      <c r="J89" s="16">
        <v>2.94857265180202E-2</v>
      </c>
      <c r="K89" s="3">
        <f>J89*31</f>
        <v>0.91405752205862623</v>
      </c>
      <c r="L89" s="2" t="s">
        <v>34</v>
      </c>
      <c r="M89" s="9"/>
      <c r="N89" s="9"/>
      <c r="O89" s="9"/>
      <c r="P89" s="9"/>
      <c r="Q89" s="9"/>
      <c r="R89" s="9"/>
      <c r="S89" s="9"/>
      <c r="T89" s="9"/>
    </row>
    <row r="90" spans="1:20" s="8" customFormat="1">
      <c r="A90" s="9"/>
      <c r="B90" s="27" t="s">
        <v>228</v>
      </c>
      <c r="C90" s="9" t="s">
        <v>229</v>
      </c>
      <c r="D90" s="2" t="s">
        <v>10</v>
      </c>
      <c r="E90" s="17">
        <v>7.2916666666666699E-2</v>
      </c>
      <c r="F90" s="17">
        <v>4.1725105189340798E-2</v>
      </c>
      <c r="G90" s="4">
        <v>1.90707797455881</v>
      </c>
      <c r="H90" s="4">
        <v>1.0482</v>
      </c>
      <c r="I90" s="4">
        <v>3.4697</v>
      </c>
      <c r="J90" s="16">
        <v>3.4496665859389999E-2</v>
      </c>
      <c r="K90" s="3">
        <f>J90*31</f>
        <v>1.0693966416410901</v>
      </c>
      <c r="L90" s="2" t="s">
        <v>34</v>
      </c>
      <c r="M90" s="9"/>
      <c r="N90" s="9"/>
      <c r="O90" s="9"/>
      <c r="P90" s="9"/>
      <c r="Q90" s="9"/>
      <c r="R90" s="9"/>
      <c r="S90" s="9"/>
      <c r="T90" s="9"/>
    </row>
    <row r="91" spans="1:20" s="8" customFormat="1">
      <c r="A91" s="9"/>
      <c r="B91" s="27" t="s">
        <v>228</v>
      </c>
      <c r="C91" s="9" t="s">
        <v>227</v>
      </c>
      <c r="D91" s="2" t="s">
        <v>5</v>
      </c>
      <c r="E91" s="17">
        <v>6.7708333333333301E-2</v>
      </c>
      <c r="F91" s="17">
        <v>0.113684210526316</v>
      </c>
      <c r="G91" s="4">
        <v>0.51792355222029396</v>
      </c>
      <c r="H91" s="4">
        <v>0.27910000000000001</v>
      </c>
      <c r="I91" s="4">
        <v>0.96099999999999997</v>
      </c>
      <c r="J91" s="16">
        <v>3.6971459316869203E-2</v>
      </c>
      <c r="K91" s="3">
        <f>J91*31</f>
        <v>1.1461152388229452</v>
      </c>
      <c r="L91" s="2" t="s">
        <v>34</v>
      </c>
      <c r="M91" s="9"/>
      <c r="N91" s="9"/>
      <c r="O91" s="9"/>
      <c r="P91" s="9"/>
      <c r="Q91" s="9"/>
      <c r="R91" s="9"/>
      <c r="S91" s="9"/>
      <c r="T91" s="9"/>
    </row>
    <row r="92" spans="1:20" s="8" customFormat="1">
      <c r="A92" s="9"/>
      <c r="B92" s="27" t="s">
        <v>226</v>
      </c>
      <c r="C92" s="9" t="s">
        <v>225</v>
      </c>
      <c r="D92" s="2" t="s">
        <v>10</v>
      </c>
      <c r="E92" s="17">
        <v>0</v>
      </c>
      <c r="F92" s="17">
        <v>1.9298245614035099E-2</v>
      </c>
      <c r="G92" s="4" t="s">
        <v>19</v>
      </c>
      <c r="H92" s="4" t="s">
        <v>19</v>
      </c>
      <c r="I92" s="4" t="s">
        <v>18</v>
      </c>
      <c r="J92" s="16">
        <v>4.5253688004207301E-2</v>
      </c>
      <c r="K92" s="3">
        <f>J92*20</f>
        <v>0.90507376008414608</v>
      </c>
      <c r="L92" s="2" t="s">
        <v>17</v>
      </c>
      <c r="M92" s="9"/>
      <c r="N92" s="9"/>
      <c r="O92" s="9"/>
      <c r="P92" s="9"/>
      <c r="Q92" s="9"/>
      <c r="R92" s="9"/>
      <c r="S92" s="9"/>
      <c r="T92" s="9"/>
    </row>
    <row r="93" spans="1:20" s="8" customFormat="1">
      <c r="A93" s="9"/>
      <c r="B93" s="27" t="s">
        <v>224</v>
      </c>
      <c r="C93" s="9" t="s">
        <v>223</v>
      </c>
      <c r="D93" s="2" t="s">
        <v>10</v>
      </c>
      <c r="E93" s="17">
        <v>0.12631578947368399</v>
      </c>
      <c r="F93" s="17">
        <v>8.5227272727272693E-2</v>
      </c>
      <c r="G93" s="4">
        <v>1.6582048136122201</v>
      </c>
      <c r="H93" s="4">
        <v>1.0149999999999999</v>
      </c>
      <c r="I93" s="4">
        <v>2.7088999999999999</v>
      </c>
      <c r="J93" s="16">
        <v>4.3419612545909002E-2</v>
      </c>
      <c r="K93" s="3">
        <f>J93*12</f>
        <v>0.52103535055090799</v>
      </c>
      <c r="L93" s="2" t="s">
        <v>34</v>
      </c>
      <c r="M93" s="9"/>
      <c r="N93" s="9"/>
      <c r="O93" s="9"/>
      <c r="P93" s="9"/>
      <c r="Q93" s="9"/>
      <c r="R93" s="9"/>
      <c r="S93" s="9"/>
      <c r="T93" s="9"/>
    </row>
    <row r="94" spans="1:20" s="8" customFormat="1">
      <c r="A94" s="9"/>
      <c r="B94" s="27" t="s">
        <v>222</v>
      </c>
      <c r="C94" s="9" t="s">
        <v>221</v>
      </c>
      <c r="D94" s="2" t="s">
        <v>20</v>
      </c>
      <c r="E94" s="17">
        <v>0.109375</v>
      </c>
      <c r="F94" s="17">
        <v>0.149368863955119</v>
      </c>
      <c r="G94" s="4">
        <v>0.58896357714119596</v>
      </c>
      <c r="H94" s="4">
        <v>0.34810000000000002</v>
      </c>
      <c r="I94" s="4">
        <v>0.99639999999999995</v>
      </c>
      <c r="J94" s="16">
        <v>4.8434881664810699E-2</v>
      </c>
      <c r="K94" s="3">
        <f>J94*11</f>
        <v>0.53278369831291772</v>
      </c>
      <c r="L94" s="2" t="s">
        <v>34</v>
      </c>
      <c r="M94" s="9"/>
      <c r="N94" s="9"/>
      <c r="O94" s="9"/>
      <c r="P94" s="9"/>
      <c r="Q94" s="9"/>
      <c r="R94" s="9"/>
      <c r="S94" s="9"/>
      <c r="T94" s="9"/>
    </row>
    <row r="95" spans="1:20" s="8" customFormat="1">
      <c r="A95" s="9"/>
      <c r="B95" s="27" t="s">
        <v>217</v>
      </c>
      <c r="C95" s="9" t="s">
        <v>220</v>
      </c>
      <c r="D95" s="2" t="s">
        <v>5</v>
      </c>
      <c r="E95" s="17">
        <v>0.3125</v>
      </c>
      <c r="F95" s="17">
        <v>0.425494350282486</v>
      </c>
      <c r="G95" s="4">
        <v>0.61934826144110799</v>
      </c>
      <c r="H95" s="4">
        <v>0.45179999999999998</v>
      </c>
      <c r="I95" s="4">
        <v>0.84899999999999998</v>
      </c>
      <c r="J95" s="16">
        <v>2.9122177401367799E-3</v>
      </c>
      <c r="K95" s="18">
        <f>J95*9</f>
        <v>2.6209959661231019E-2</v>
      </c>
      <c r="L95" s="2" t="s">
        <v>4</v>
      </c>
      <c r="M95" s="9"/>
      <c r="N95" s="9"/>
      <c r="O95" s="9"/>
      <c r="P95" s="9"/>
      <c r="Q95" s="9"/>
      <c r="R95" s="9"/>
      <c r="S95" s="9"/>
      <c r="T95" s="9"/>
    </row>
    <row r="96" spans="1:20" s="8" customFormat="1">
      <c r="A96" s="9"/>
      <c r="B96" s="27" t="s">
        <v>217</v>
      </c>
      <c r="C96" s="9" t="s">
        <v>219</v>
      </c>
      <c r="D96" s="2" t="s">
        <v>20</v>
      </c>
      <c r="E96" s="17">
        <v>0.20833333333333301</v>
      </c>
      <c r="F96" s="17">
        <v>0.15512367491166101</v>
      </c>
      <c r="G96" s="4">
        <v>1.7774268700711999</v>
      </c>
      <c r="H96" s="4">
        <v>1.1609</v>
      </c>
      <c r="I96" s="4">
        <v>2.7214999999999998</v>
      </c>
      <c r="J96" s="16">
        <v>8.1374216207907892E-3</v>
      </c>
      <c r="K96" s="3">
        <f>J96*9</f>
        <v>7.3236794587117099E-2</v>
      </c>
      <c r="L96" s="2" t="s">
        <v>34</v>
      </c>
      <c r="M96" s="9"/>
      <c r="N96" s="9"/>
      <c r="O96" s="9"/>
      <c r="P96" s="9"/>
      <c r="Q96" s="9"/>
      <c r="R96" s="9"/>
      <c r="S96" s="9"/>
      <c r="T96" s="9"/>
    </row>
    <row r="97" spans="1:20" s="8" customFormat="1">
      <c r="A97" s="9"/>
      <c r="B97" s="27" t="s">
        <v>217</v>
      </c>
      <c r="C97" s="9" t="s">
        <v>218</v>
      </c>
      <c r="D97" s="2" t="s">
        <v>20</v>
      </c>
      <c r="E97" s="17">
        <v>0.21354166666666699</v>
      </c>
      <c r="F97" s="17">
        <v>0.15673211781206201</v>
      </c>
      <c r="G97" s="4">
        <v>1.7465109463544499</v>
      </c>
      <c r="H97" s="4">
        <v>1.1409</v>
      </c>
      <c r="I97" s="4">
        <v>2.6735000000000002</v>
      </c>
      <c r="J97" s="16">
        <v>1.02576928555897E-2</v>
      </c>
      <c r="K97" s="3">
        <f>J97*9</f>
        <v>9.2319235700307298E-2</v>
      </c>
      <c r="L97" s="2" t="s">
        <v>34</v>
      </c>
      <c r="N97" s="9"/>
      <c r="O97" s="9"/>
      <c r="P97" s="9"/>
      <c r="Q97" s="9"/>
      <c r="R97" s="9"/>
      <c r="S97" s="9"/>
      <c r="T97" s="9"/>
    </row>
    <row r="98" spans="1:20" s="8" customFormat="1">
      <c r="A98" s="9"/>
      <c r="B98" s="27" t="s">
        <v>217</v>
      </c>
      <c r="C98" s="9" t="s">
        <v>216</v>
      </c>
      <c r="D98" s="2" t="s">
        <v>5</v>
      </c>
      <c r="E98" s="17">
        <v>0.21875</v>
      </c>
      <c r="F98" s="17">
        <v>0.17597173144876299</v>
      </c>
      <c r="G98" s="4">
        <v>1.63340451759005</v>
      </c>
      <c r="H98" s="4">
        <v>1.0711999999999999</v>
      </c>
      <c r="I98" s="4">
        <v>2.4906000000000001</v>
      </c>
      <c r="J98" s="16">
        <v>2.2629072271748499E-2</v>
      </c>
      <c r="K98" s="3">
        <f>J98*9</f>
        <v>0.20366165044573648</v>
      </c>
      <c r="L98" s="2" t="s">
        <v>34</v>
      </c>
      <c r="M98" s="9"/>
      <c r="N98" s="9"/>
      <c r="O98" s="9"/>
      <c r="P98" s="9"/>
      <c r="Q98" s="9"/>
      <c r="R98" s="9"/>
      <c r="S98" s="9"/>
      <c r="T98" s="9"/>
    </row>
    <row r="99" spans="1:20" s="8" customFormat="1">
      <c r="A99" s="9"/>
      <c r="B99" s="27" t="s">
        <v>211</v>
      </c>
      <c r="C99" s="9" t="s">
        <v>215</v>
      </c>
      <c r="D99" s="2" t="s">
        <v>20</v>
      </c>
      <c r="E99" s="17">
        <v>0.35263157894736802</v>
      </c>
      <c r="F99" s="17">
        <v>0.466339410939691</v>
      </c>
      <c r="G99" s="4">
        <v>0.61986465200376994</v>
      </c>
      <c r="H99" s="4">
        <v>0.45550000000000002</v>
      </c>
      <c r="I99" s="4">
        <v>0.84360000000000002</v>
      </c>
      <c r="J99" s="16">
        <v>2.3498099069584801E-3</v>
      </c>
      <c r="K99" s="3">
        <f>J99*77</f>
        <v>0.18093536283580297</v>
      </c>
      <c r="L99" s="2" t="s">
        <v>4</v>
      </c>
      <c r="M99" s="9"/>
      <c r="N99" s="9"/>
      <c r="O99" s="9"/>
      <c r="P99" s="9"/>
      <c r="Q99" s="9"/>
      <c r="R99" s="9"/>
      <c r="S99" s="9"/>
      <c r="T99" s="9"/>
    </row>
    <row r="100" spans="1:20" s="8" customFormat="1">
      <c r="A100" s="9"/>
      <c r="B100" s="27" t="s">
        <v>211</v>
      </c>
      <c r="C100" s="9" t="s">
        <v>214</v>
      </c>
      <c r="D100" s="2" t="s">
        <v>10</v>
      </c>
      <c r="E100" s="17">
        <v>0.35106382978723399</v>
      </c>
      <c r="F100" s="17">
        <v>0.46397694524495697</v>
      </c>
      <c r="G100" s="4">
        <v>0.62427544056817297</v>
      </c>
      <c r="H100" s="4">
        <v>0.45839999999999997</v>
      </c>
      <c r="I100" s="4">
        <v>0.85019999999999996</v>
      </c>
      <c r="J100" s="16">
        <v>2.7944306171715999E-3</v>
      </c>
      <c r="K100" s="3">
        <f>J100*77</f>
        <v>0.21517115752221319</v>
      </c>
      <c r="L100" s="2" t="s">
        <v>4</v>
      </c>
      <c r="M100" s="9"/>
      <c r="N100" s="9"/>
      <c r="O100" s="9"/>
      <c r="P100" s="9"/>
      <c r="Q100" s="9"/>
      <c r="R100" s="9"/>
      <c r="S100" s="9"/>
      <c r="T100" s="9"/>
    </row>
    <row r="101" spans="1:20" s="8" customFormat="1">
      <c r="A101" s="9"/>
      <c r="B101" s="27" t="s">
        <v>211</v>
      </c>
      <c r="C101" s="9" t="s">
        <v>213</v>
      </c>
      <c r="D101" s="2" t="s">
        <v>13</v>
      </c>
      <c r="E101" s="17">
        <v>0.484375</v>
      </c>
      <c r="F101" s="17">
        <v>0.39739985945186201</v>
      </c>
      <c r="G101" s="4">
        <v>1.44246412363224</v>
      </c>
      <c r="H101" s="4">
        <v>1.0718000000000001</v>
      </c>
      <c r="I101" s="4">
        <v>1.9412</v>
      </c>
      <c r="J101" s="16">
        <v>1.56093077191854E-2</v>
      </c>
      <c r="K101" s="3">
        <f>J101*77</f>
        <v>1.2019166943772759</v>
      </c>
      <c r="L101" s="2" t="s">
        <v>4</v>
      </c>
      <c r="M101" s="9"/>
    </row>
    <row r="102" spans="1:20" s="8" customFormat="1">
      <c r="A102" s="9"/>
      <c r="B102" s="27" t="s">
        <v>211</v>
      </c>
      <c r="C102" s="9" t="s">
        <v>212</v>
      </c>
      <c r="D102" s="2" t="s">
        <v>10</v>
      </c>
      <c r="E102" s="17">
        <v>0.19270833333333301</v>
      </c>
      <c r="F102" s="17">
        <v>0.26912280701754399</v>
      </c>
      <c r="G102" s="4">
        <v>0.65113826323538404</v>
      </c>
      <c r="H102" s="4">
        <v>0.45090000000000002</v>
      </c>
      <c r="I102" s="4">
        <v>0.94040000000000001</v>
      </c>
      <c r="J102" s="16">
        <v>2.2150434762511099E-2</v>
      </c>
      <c r="K102" s="3">
        <f>J102*77</f>
        <v>1.7055834767133546</v>
      </c>
      <c r="L102" s="2" t="s">
        <v>4</v>
      </c>
      <c r="M102" s="9"/>
      <c r="N102" s="9"/>
      <c r="O102" s="9"/>
      <c r="P102" s="9"/>
      <c r="Q102" s="9"/>
      <c r="R102" s="9"/>
      <c r="S102" s="9"/>
      <c r="T102" s="9"/>
    </row>
    <row r="103" spans="1:20" s="8" customFormat="1">
      <c r="A103" s="9"/>
      <c r="B103" s="27" t="s">
        <v>211</v>
      </c>
      <c r="C103" s="9" t="s">
        <v>210</v>
      </c>
      <c r="D103" s="2" t="s">
        <v>13</v>
      </c>
      <c r="E103" s="17">
        <v>0.33333333333333298</v>
      </c>
      <c r="F103" s="17">
        <v>0.26969914040114601</v>
      </c>
      <c r="G103" s="4">
        <v>1.3944444992504901</v>
      </c>
      <c r="H103" s="4">
        <v>1.0089999999999999</v>
      </c>
      <c r="I103" s="4">
        <v>1.9272</v>
      </c>
      <c r="J103" s="16">
        <v>4.4005108513871502E-2</v>
      </c>
      <c r="K103" s="3">
        <f>J103*77</f>
        <v>3.3883933555681058</v>
      </c>
      <c r="L103" s="2" t="s">
        <v>4</v>
      </c>
      <c r="M103" s="9"/>
      <c r="N103" s="9"/>
      <c r="O103" s="9"/>
      <c r="P103" s="9"/>
      <c r="Q103" s="9"/>
      <c r="R103" s="9"/>
      <c r="S103" s="9"/>
      <c r="T103" s="9"/>
    </row>
    <row r="104" spans="1:20" s="8" customFormat="1">
      <c r="A104" s="9"/>
      <c r="B104" s="27" t="s">
        <v>206</v>
      </c>
      <c r="C104" s="9" t="s">
        <v>209</v>
      </c>
      <c r="D104" s="2" t="s">
        <v>5</v>
      </c>
      <c r="E104" s="17">
        <v>3.125E-2</v>
      </c>
      <c r="F104" s="17">
        <v>6.68073136427567E-3</v>
      </c>
      <c r="G104" s="4">
        <v>4.7960000000000003</v>
      </c>
      <c r="H104" s="4" t="s">
        <v>19</v>
      </c>
      <c r="I104" s="4" t="s">
        <v>18</v>
      </c>
      <c r="J104" s="16">
        <v>3.6283674034533098E-3</v>
      </c>
      <c r="K104" s="18">
        <f>J104*13</f>
        <v>4.7168776244893025E-2</v>
      </c>
      <c r="L104" s="2" t="s">
        <v>17</v>
      </c>
      <c r="M104" s="9"/>
      <c r="N104" s="9"/>
      <c r="O104" s="9"/>
      <c r="P104" s="9"/>
      <c r="Q104" s="9"/>
      <c r="R104" s="9"/>
      <c r="S104" s="9"/>
      <c r="T104" s="9"/>
    </row>
    <row r="105" spans="1:20" s="8" customFormat="1">
      <c r="A105" s="9"/>
      <c r="B105" s="27" t="s">
        <v>206</v>
      </c>
      <c r="C105" s="9" t="s">
        <v>208</v>
      </c>
      <c r="D105" s="2" t="s">
        <v>13</v>
      </c>
      <c r="E105" s="17">
        <v>0.21354166666666699</v>
      </c>
      <c r="F105" s="17">
        <v>0.13814866760168301</v>
      </c>
      <c r="G105" s="4">
        <v>1.6144125940079801</v>
      </c>
      <c r="H105" s="4">
        <v>1.0474000000000001</v>
      </c>
      <c r="I105" s="4">
        <v>2.4883999999999999</v>
      </c>
      <c r="J105" s="16">
        <v>3.00298233726712E-2</v>
      </c>
      <c r="K105" s="3">
        <f>J105*13</f>
        <v>0.3903877038447256</v>
      </c>
      <c r="L105" s="2" t="s">
        <v>34</v>
      </c>
      <c r="M105" s="9"/>
    </row>
    <row r="106" spans="1:20" s="8" customFormat="1">
      <c r="A106" s="9"/>
      <c r="B106" s="27" t="s">
        <v>206</v>
      </c>
      <c r="C106" s="9" t="s">
        <v>207</v>
      </c>
      <c r="D106" s="2" t="s">
        <v>10</v>
      </c>
      <c r="E106" s="17">
        <v>0.26041666666666702</v>
      </c>
      <c r="F106" s="17">
        <v>0.33450704225352101</v>
      </c>
      <c r="G106" s="4">
        <v>0.69938942874152799</v>
      </c>
      <c r="H106" s="4">
        <v>0.502</v>
      </c>
      <c r="I106" s="4">
        <v>0.97440000000000004</v>
      </c>
      <c r="J106" s="16">
        <v>3.45975404347054E-2</v>
      </c>
      <c r="K106" s="3">
        <f>J106*13</f>
        <v>0.44976802565117019</v>
      </c>
      <c r="L106" s="2" t="s">
        <v>4</v>
      </c>
      <c r="M106" s="9"/>
      <c r="N106" s="9"/>
      <c r="O106" s="9"/>
      <c r="P106" s="9"/>
      <c r="Q106" s="9"/>
      <c r="R106" s="9"/>
      <c r="S106" s="9"/>
      <c r="T106" s="9"/>
    </row>
    <row r="107" spans="1:20" s="8" customFormat="1">
      <c r="A107" s="9"/>
      <c r="B107" s="27" t="s">
        <v>206</v>
      </c>
      <c r="C107" s="9" t="s">
        <v>205</v>
      </c>
      <c r="D107" s="2" t="s">
        <v>10</v>
      </c>
      <c r="E107" s="17">
        <v>0.25520833333333298</v>
      </c>
      <c r="F107" s="17">
        <v>0.16865357643758799</v>
      </c>
      <c r="G107" s="4">
        <v>1.5726714121294201</v>
      </c>
      <c r="H107" s="4">
        <v>1.032</v>
      </c>
      <c r="I107" s="4">
        <v>2.3965999999999998</v>
      </c>
      <c r="J107" s="16">
        <v>3.5157434338023798E-2</v>
      </c>
      <c r="K107" s="3">
        <f>J107*13</f>
        <v>0.45704664639430936</v>
      </c>
      <c r="L107" s="2" t="s">
        <v>34</v>
      </c>
      <c r="M107" s="9"/>
    </row>
    <row r="108" spans="1:20" s="8" customFormat="1">
      <c r="A108" s="9"/>
      <c r="B108" s="27" t="s">
        <v>202</v>
      </c>
      <c r="C108" s="9" t="s">
        <v>204</v>
      </c>
      <c r="D108" s="2" t="s">
        <v>20</v>
      </c>
      <c r="E108" s="17">
        <v>0.34210526315789502</v>
      </c>
      <c r="F108" s="17">
        <v>0.26404494382022498</v>
      </c>
      <c r="G108" s="4">
        <v>1.4231255401253899</v>
      </c>
      <c r="H108" s="4">
        <v>1.0487</v>
      </c>
      <c r="I108" s="4">
        <v>1.9313</v>
      </c>
      <c r="J108" s="16">
        <v>2.35175451496594E-2</v>
      </c>
      <c r="K108" s="3">
        <f>J108*24</f>
        <v>0.56442108359182563</v>
      </c>
      <c r="L108" s="2" t="s">
        <v>4</v>
      </c>
      <c r="N108" s="9"/>
      <c r="O108" s="9"/>
      <c r="P108" s="9"/>
      <c r="Q108" s="9"/>
      <c r="R108" s="9"/>
      <c r="S108" s="9"/>
      <c r="T108" s="9"/>
    </row>
    <row r="109" spans="1:20" s="8" customFormat="1">
      <c r="A109" s="9"/>
      <c r="B109" s="27" t="s">
        <v>202</v>
      </c>
      <c r="C109" s="9" t="s">
        <v>203</v>
      </c>
      <c r="D109" s="2" t="s">
        <v>5</v>
      </c>
      <c r="E109" s="17">
        <v>0.33854166666666702</v>
      </c>
      <c r="F109" s="17">
        <v>0.26367461430575001</v>
      </c>
      <c r="G109" s="4">
        <v>1.40363759673181</v>
      </c>
      <c r="H109" s="4">
        <v>1.0350999999999999</v>
      </c>
      <c r="I109" s="4">
        <v>1.9033</v>
      </c>
      <c r="J109" s="16">
        <v>2.90862001496234E-2</v>
      </c>
      <c r="K109" s="3">
        <f>J109*24</f>
        <v>0.69806880359096157</v>
      </c>
      <c r="L109" s="2" t="s">
        <v>4</v>
      </c>
      <c r="M109" s="9"/>
      <c r="N109" s="9"/>
      <c r="O109" s="9"/>
      <c r="P109" s="9"/>
      <c r="Q109" s="9"/>
      <c r="R109" s="9"/>
      <c r="S109" s="9"/>
      <c r="T109" s="9"/>
    </row>
    <row r="110" spans="1:20" s="8" customFormat="1">
      <c r="A110" s="9"/>
      <c r="B110" s="27" t="s">
        <v>202</v>
      </c>
      <c r="C110" s="9" t="s">
        <v>201</v>
      </c>
      <c r="D110" s="2" t="s">
        <v>5</v>
      </c>
      <c r="E110" s="17">
        <v>0.44270833333333298</v>
      </c>
      <c r="F110" s="17">
        <v>0.365708274894811</v>
      </c>
      <c r="G110" s="4">
        <v>1.3826378041321601</v>
      </c>
      <c r="H110" s="4">
        <v>1.0276000000000001</v>
      </c>
      <c r="I110" s="4">
        <v>1.8603000000000001</v>
      </c>
      <c r="J110" s="16">
        <v>3.2345097736012497E-2</v>
      </c>
      <c r="K110" s="3">
        <f>J110*24</f>
        <v>0.77628234566429999</v>
      </c>
      <c r="L110" s="2" t="s">
        <v>4</v>
      </c>
      <c r="M110" s="9"/>
      <c r="N110" s="9"/>
      <c r="O110" s="9"/>
      <c r="P110" s="9"/>
      <c r="Q110" s="9"/>
      <c r="R110" s="9"/>
      <c r="S110" s="9"/>
      <c r="T110" s="9"/>
    </row>
    <row r="111" spans="1:20" s="8" customFormat="1">
      <c r="A111" s="9"/>
      <c r="B111" s="27" t="s">
        <v>200</v>
      </c>
      <c r="C111" s="9" t="s">
        <v>199</v>
      </c>
      <c r="D111" s="2" t="s">
        <v>20</v>
      </c>
      <c r="E111" s="17">
        <v>0.29787234042553201</v>
      </c>
      <c r="F111" s="17">
        <v>0.23293768545994101</v>
      </c>
      <c r="G111" s="4">
        <v>1.3855281343375401</v>
      </c>
      <c r="H111" s="4">
        <v>1.0092000000000001</v>
      </c>
      <c r="I111" s="4">
        <v>1.9020999999999999</v>
      </c>
      <c r="J111" s="16">
        <v>4.3703374387632297E-2</v>
      </c>
      <c r="K111" s="3">
        <f>J111*4</f>
        <v>0.17481349755052919</v>
      </c>
      <c r="L111" s="2" t="s">
        <v>4</v>
      </c>
      <c r="M111" s="9"/>
      <c r="N111" s="9"/>
      <c r="O111" s="9"/>
      <c r="P111" s="9"/>
      <c r="Q111" s="9"/>
      <c r="R111" s="9"/>
      <c r="S111" s="9"/>
      <c r="T111" s="9"/>
    </row>
    <row r="112" spans="1:20" s="8" customFormat="1">
      <c r="A112" s="9"/>
      <c r="B112" s="27" t="s">
        <v>197</v>
      </c>
      <c r="C112" s="9" t="s">
        <v>198</v>
      </c>
      <c r="D112" s="2" t="s">
        <v>20</v>
      </c>
      <c r="E112" s="17">
        <v>0.173684210526316</v>
      </c>
      <c r="F112" s="17">
        <v>0.25597749648382601</v>
      </c>
      <c r="G112" s="4">
        <v>0.60922838975485005</v>
      </c>
      <c r="H112" s="4">
        <v>0.4133</v>
      </c>
      <c r="I112" s="4">
        <v>0.89800000000000002</v>
      </c>
      <c r="J112" s="16">
        <v>1.23053223882324E-2</v>
      </c>
      <c r="K112" s="3">
        <f>J112*42</f>
        <v>0.51682354030576083</v>
      </c>
      <c r="L112" s="2" t="s">
        <v>4</v>
      </c>
      <c r="M112" s="9"/>
      <c r="N112" s="9"/>
      <c r="O112" s="9"/>
      <c r="P112" s="9"/>
      <c r="Q112" s="9"/>
      <c r="R112" s="9"/>
      <c r="S112" s="9"/>
      <c r="T112" s="9"/>
    </row>
    <row r="113" spans="1:20" s="8" customFormat="1">
      <c r="A113" s="9"/>
      <c r="B113" s="27" t="s">
        <v>197</v>
      </c>
      <c r="C113" s="9" t="s">
        <v>196</v>
      </c>
      <c r="D113" s="2" t="s">
        <v>10</v>
      </c>
      <c r="E113" s="17">
        <v>0.14210526315789501</v>
      </c>
      <c r="F113" s="17">
        <v>0.22</v>
      </c>
      <c r="G113" s="4">
        <v>0.563133820253785</v>
      </c>
      <c r="H113" s="4">
        <v>0.3523</v>
      </c>
      <c r="I113" s="4">
        <v>0.9002</v>
      </c>
      <c r="J113" s="16">
        <v>1.6434032269726801E-2</v>
      </c>
      <c r="K113" s="3">
        <f>J113*42</f>
        <v>0.6902293553285257</v>
      </c>
      <c r="L113" s="2" t="s">
        <v>34</v>
      </c>
      <c r="M113" s="9"/>
      <c r="N113" s="9"/>
      <c r="O113" s="9"/>
      <c r="P113" s="9"/>
      <c r="Q113" s="9"/>
      <c r="R113" s="9"/>
      <c r="S113" s="9"/>
      <c r="T113" s="9"/>
    </row>
    <row r="114" spans="1:20" s="8" customFormat="1">
      <c r="A114" s="9"/>
      <c r="B114" s="27" t="s">
        <v>195</v>
      </c>
      <c r="C114" s="9" t="s">
        <v>194</v>
      </c>
      <c r="D114" s="2" t="s">
        <v>5</v>
      </c>
      <c r="E114" s="17">
        <v>1.5625E-2</v>
      </c>
      <c r="F114" s="17">
        <v>5.3295932678821899E-2</v>
      </c>
      <c r="G114" s="4">
        <v>0.28071128551608299</v>
      </c>
      <c r="H114" s="4">
        <v>8.7800000000000003E-2</v>
      </c>
      <c r="I114" s="4">
        <v>0.89770000000000005</v>
      </c>
      <c r="J114" s="16">
        <v>3.2189650170887298E-2</v>
      </c>
      <c r="K114" s="3">
        <f>J114*24</f>
        <v>0.7725516041012952</v>
      </c>
      <c r="L114" s="2" t="s">
        <v>34</v>
      </c>
      <c r="M114" s="9"/>
      <c r="N114" s="9"/>
      <c r="O114" s="9"/>
      <c r="P114" s="9"/>
      <c r="Q114" s="9"/>
      <c r="R114" s="9"/>
      <c r="S114" s="9"/>
      <c r="T114" s="9"/>
    </row>
    <row r="115" spans="1:20" s="8" customFormat="1">
      <c r="A115" s="9"/>
      <c r="B115" s="27" t="s">
        <v>188</v>
      </c>
      <c r="C115" s="9" t="s">
        <v>193</v>
      </c>
      <c r="D115" s="2" t="s">
        <v>20</v>
      </c>
      <c r="E115" s="17">
        <v>1.0416666666666701E-2</v>
      </c>
      <c r="F115" s="17">
        <v>0</v>
      </c>
      <c r="G115" s="4" t="s">
        <v>19</v>
      </c>
      <c r="H115" s="4" t="s">
        <v>19</v>
      </c>
      <c r="I115" s="4" t="s">
        <v>18</v>
      </c>
      <c r="J115" s="16">
        <v>3.9395895051409103E-3</v>
      </c>
      <c r="K115" s="3">
        <f t="shared" ref="K115:K120" si="5">J115*27</f>
        <v>0.10636891663880457</v>
      </c>
      <c r="L115" s="2" t="s">
        <v>17</v>
      </c>
      <c r="M115" s="9"/>
      <c r="N115" s="9"/>
      <c r="O115" s="9"/>
      <c r="P115" s="9"/>
      <c r="Q115" s="9"/>
      <c r="R115" s="9"/>
      <c r="S115" s="9"/>
      <c r="T115" s="9"/>
    </row>
    <row r="116" spans="1:20" s="8" customFormat="1">
      <c r="A116" s="9"/>
      <c r="B116" s="27" t="s">
        <v>188</v>
      </c>
      <c r="C116" s="9" t="s">
        <v>192</v>
      </c>
      <c r="D116" s="2" t="s">
        <v>20</v>
      </c>
      <c r="E116" s="17">
        <v>1.0416666666666701E-2</v>
      </c>
      <c r="F116" s="17">
        <v>3.5063113604488099E-4</v>
      </c>
      <c r="G116" s="4" t="s">
        <v>19</v>
      </c>
      <c r="H116" s="4" t="s">
        <v>19</v>
      </c>
      <c r="I116" s="4" t="s">
        <v>18</v>
      </c>
      <c r="J116" s="16">
        <v>1.1331503497681601E-2</v>
      </c>
      <c r="K116" s="3">
        <f t="shared" si="5"/>
        <v>0.30595059443740319</v>
      </c>
      <c r="L116" s="2" t="s">
        <v>17</v>
      </c>
      <c r="M116" s="9"/>
      <c r="N116" s="9"/>
      <c r="O116" s="9"/>
      <c r="P116" s="9"/>
      <c r="Q116" s="9"/>
      <c r="R116" s="9"/>
      <c r="S116" s="9"/>
      <c r="T116" s="9"/>
    </row>
    <row r="117" spans="1:20" s="8" customFormat="1">
      <c r="A117" s="9"/>
      <c r="B117" s="27" t="s">
        <v>188</v>
      </c>
      <c r="C117" s="9" t="s">
        <v>191</v>
      </c>
      <c r="D117" s="2" t="s">
        <v>13</v>
      </c>
      <c r="E117" s="17">
        <v>0.33854166666666702</v>
      </c>
      <c r="F117" s="17">
        <v>0.26736613603473203</v>
      </c>
      <c r="G117" s="4">
        <v>1.4051379468131999</v>
      </c>
      <c r="H117" s="4">
        <v>1.0276000000000001</v>
      </c>
      <c r="I117" s="4">
        <v>1.9213</v>
      </c>
      <c r="J117" s="16">
        <v>3.3100372992411503E-2</v>
      </c>
      <c r="K117" s="3">
        <f t="shared" si="5"/>
        <v>0.89371007079511056</v>
      </c>
      <c r="L117" s="2" t="s">
        <v>4</v>
      </c>
      <c r="M117" s="9"/>
    </row>
    <row r="118" spans="1:20" s="8" customFormat="1">
      <c r="A118" s="9"/>
      <c r="B118" s="27" t="s">
        <v>188</v>
      </c>
      <c r="C118" s="9" t="s">
        <v>190</v>
      </c>
      <c r="D118" s="2" t="s">
        <v>20</v>
      </c>
      <c r="E118" s="17">
        <v>0.328125</v>
      </c>
      <c r="F118" s="17">
        <v>0.25806451612903197</v>
      </c>
      <c r="G118" s="4">
        <v>1.4036057745863499</v>
      </c>
      <c r="H118" s="4">
        <v>1.0258</v>
      </c>
      <c r="I118" s="4">
        <v>1.9206000000000001</v>
      </c>
      <c r="J118" s="16">
        <v>3.4075424169763599E-2</v>
      </c>
      <c r="K118" s="3">
        <f t="shared" si="5"/>
        <v>0.92003645258361721</v>
      </c>
      <c r="L118" s="2" t="s">
        <v>4</v>
      </c>
      <c r="M118" s="9"/>
      <c r="N118" s="9"/>
      <c r="O118" s="9"/>
      <c r="P118" s="9"/>
      <c r="Q118" s="9"/>
      <c r="R118" s="9"/>
      <c r="S118" s="9"/>
      <c r="T118" s="9"/>
    </row>
    <row r="119" spans="1:20" s="8" customFormat="1">
      <c r="A119" s="9"/>
      <c r="B119" s="27" t="s">
        <v>188</v>
      </c>
      <c r="C119" s="9" t="s">
        <v>189</v>
      </c>
      <c r="D119" s="2" t="s">
        <v>13</v>
      </c>
      <c r="E119" s="17">
        <v>0.27604166666666702</v>
      </c>
      <c r="F119" s="17">
        <v>0.21423562412342201</v>
      </c>
      <c r="G119" s="4">
        <v>1.52814658455946</v>
      </c>
      <c r="H119" s="4">
        <v>1.0091000000000001</v>
      </c>
      <c r="I119" s="4">
        <v>2.3142</v>
      </c>
      <c r="J119" s="16">
        <v>4.52096587518966E-2</v>
      </c>
      <c r="K119" s="3">
        <f t="shared" si="5"/>
        <v>1.2206607863012082</v>
      </c>
      <c r="L119" s="2" t="s">
        <v>34</v>
      </c>
      <c r="M119" s="9"/>
      <c r="N119" s="9"/>
      <c r="O119" s="9"/>
      <c r="P119" s="9"/>
      <c r="Q119" s="9"/>
      <c r="R119" s="9"/>
      <c r="S119" s="9"/>
      <c r="T119" s="9"/>
    </row>
    <row r="120" spans="1:20" s="8" customFormat="1">
      <c r="A120" s="9"/>
      <c r="B120" s="27" t="s">
        <v>188</v>
      </c>
      <c r="C120" s="9" t="s">
        <v>187</v>
      </c>
      <c r="D120" s="2" t="s">
        <v>10</v>
      </c>
      <c r="E120" s="17">
        <v>0.30729166666666702</v>
      </c>
      <c r="F120" s="17">
        <v>0.24352517985611499</v>
      </c>
      <c r="G120" s="4">
        <v>1.38246661060513</v>
      </c>
      <c r="H120" s="4">
        <v>1.0044999999999999</v>
      </c>
      <c r="I120" s="4">
        <v>1.9026000000000001</v>
      </c>
      <c r="J120" s="16">
        <v>4.6843525426711802E-2</v>
      </c>
      <c r="K120" s="3">
        <f t="shared" si="5"/>
        <v>1.2647751865212187</v>
      </c>
      <c r="L120" s="2" t="s">
        <v>4</v>
      </c>
      <c r="M120" s="9"/>
      <c r="N120" s="9"/>
      <c r="O120" s="9"/>
      <c r="P120" s="9"/>
      <c r="Q120" s="9"/>
      <c r="R120" s="9"/>
      <c r="S120" s="9"/>
      <c r="T120" s="9"/>
    </row>
    <row r="121" spans="1:20" s="8" customFormat="1">
      <c r="A121" s="9"/>
      <c r="B121" s="27" t="s">
        <v>182</v>
      </c>
      <c r="C121" s="9" t="s">
        <v>186</v>
      </c>
      <c r="D121" s="2" t="s">
        <v>5</v>
      </c>
      <c r="E121" s="17">
        <v>0.171875</v>
      </c>
      <c r="F121" s="17">
        <v>0.25876577840112203</v>
      </c>
      <c r="G121" s="4">
        <v>0.58841440703958503</v>
      </c>
      <c r="H121" s="4">
        <v>0.39979999999999999</v>
      </c>
      <c r="I121" s="4">
        <v>0.86609999999999998</v>
      </c>
      <c r="J121" s="16">
        <v>7.1643340039102398E-3</v>
      </c>
      <c r="K121" s="3">
        <f>J121*29</f>
        <v>0.20776568611339696</v>
      </c>
      <c r="L121" s="2" t="s">
        <v>4</v>
      </c>
      <c r="M121" s="9"/>
      <c r="N121" s="9"/>
      <c r="O121" s="9"/>
      <c r="P121" s="9"/>
      <c r="Q121" s="9"/>
      <c r="R121" s="9"/>
      <c r="S121" s="9"/>
      <c r="T121" s="9"/>
    </row>
    <row r="122" spans="1:20" s="8" customFormat="1">
      <c r="A122" s="9"/>
      <c r="B122" s="27" t="s">
        <v>182</v>
      </c>
      <c r="C122" s="9" t="s">
        <v>185</v>
      </c>
      <c r="D122" s="2" t="s">
        <v>10</v>
      </c>
      <c r="E122" s="17">
        <v>0.17708333333333301</v>
      </c>
      <c r="F122" s="17">
        <v>0.26051893408134602</v>
      </c>
      <c r="G122" s="4">
        <v>0.60508646083798501</v>
      </c>
      <c r="H122" s="4">
        <v>0.41299999999999998</v>
      </c>
      <c r="I122" s="4">
        <v>0.88649999999999995</v>
      </c>
      <c r="J122" s="16">
        <v>9.9330402051433595E-3</v>
      </c>
      <c r="K122" s="3">
        <f>J122*29</f>
        <v>0.28805816594915745</v>
      </c>
      <c r="L122" s="2" t="s">
        <v>4</v>
      </c>
      <c r="M122" s="9"/>
      <c r="N122" s="9"/>
      <c r="O122" s="9"/>
      <c r="P122" s="9"/>
      <c r="Q122" s="9"/>
      <c r="R122" s="9"/>
      <c r="S122" s="9"/>
      <c r="T122" s="9"/>
    </row>
    <row r="123" spans="1:20" s="8" customFormat="1">
      <c r="A123" s="9"/>
      <c r="B123" s="27" t="s">
        <v>182</v>
      </c>
      <c r="C123" s="9" t="s">
        <v>184</v>
      </c>
      <c r="D123" s="2" t="s">
        <v>10</v>
      </c>
      <c r="E123" s="17">
        <v>0.27659574468085102</v>
      </c>
      <c r="F123" s="17">
        <v>0.226300784034212</v>
      </c>
      <c r="G123" s="4">
        <v>1.6327682653113</v>
      </c>
      <c r="H123" s="4">
        <v>1.073</v>
      </c>
      <c r="I123" s="4">
        <v>2.4845999999999999</v>
      </c>
      <c r="J123" s="16">
        <v>2.2081657705342699E-2</v>
      </c>
      <c r="K123" s="3">
        <f>J123*29</f>
        <v>0.64036807345493829</v>
      </c>
      <c r="L123" s="2" t="s">
        <v>34</v>
      </c>
      <c r="N123" s="9"/>
      <c r="O123" s="9"/>
      <c r="P123" s="9"/>
      <c r="Q123" s="9"/>
      <c r="R123" s="9"/>
      <c r="S123" s="9"/>
      <c r="T123" s="9"/>
    </row>
    <row r="124" spans="1:20" s="8" customFormat="1">
      <c r="A124" s="9"/>
      <c r="B124" s="27" t="s">
        <v>182</v>
      </c>
      <c r="C124" s="9" t="s">
        <v>183</v>
      </c>
      <c r="D124" s="2" t="s">
        <v>10</v>
      </c>
      <c r="E124" s="17">
        <v>0.28125</v>
      </c>
      <c r="F124" s="17">
        <v>0.35939691444600302</v>
      </c>
      <c r="G124" s="4">
        <v>0.69349725457175704</v>
      </c>
      <c r="H124" s="4">
        <v>0.501</v>
      </c>
      <c r="I124" s="4">
        <v>0.96</v>
      </c>
      <c r="J124" s="16">
        <v>2.7366875530171302E-2</v>
      </c>
      <c r="K124" s="3">
        <f>J124*29</f>
        <v>0.79363939037496778</v>
      </c>
      <c r="L124" s="2" t="s">
        <v>4</v>
      </c>
      <c r="M124" s="9"/>
      <c r="N124" s="9"/>
      <c r="O124" s="9"/>
      <c r="P124" s="9"/>
      <c r="Q124" s="9"/>
      <c r="R124" s="9"/>
      <c r="S124" s="9"/>
      <c r="T124" s="9"/>
    </row>
    <row r="125" spans="1:20" s="8" customFormat="1">
      <c r="A125" s="9"/>
      <c r="B125" s="27" t="s">
        <v>182</v>
      </c>
      <c r="C125" s="9" t="s">
        <v>181</v>
      </c>
      <c r="D125" s="2" t="s">
        <v>20</v>
      </c>
      <c r="E125" s="17">
        <v>0.359375</v>
      </c>
      <c r="F125" s="17">
        <v>0.432328190743338</v>
      </c>
      <c r="G125" s="4">
        <v>0.73267552095490596</v>
      </c>
      <c r="H125" s="4">
        <v>0.53939999999999999</v>
      </c>
      <c r="I125" s="4">
        <v>0.99519999999999997</v>
      </c>
      <c r="J125" s="16">
        <v>4.6495811590254399E-2</v>
      </c>
      <c r="K125" s="3">
        <f>J125*29</f>
        <v>1.3483785361173775</v>
      </c>
      <c r="L125" s="2" t="s">
        <v>4</v>
      </c>
      <c r="M125" s="9"/>
      <c r="N125" s="9"/>
      <c r="O125" s="9"/>
      <c r="P125" s="9"/>
      <c r="Q125" s="9"/>
      <c r="R125" s="9"/>
      <c r="S125" s="9"/>
      <c r="T125" s="9"/>
    </row>
    <row r="126" spans="1:20" s="8" customFormat="1">
      <c r="A126" s="9"/>
      <c r="B126" s="27" t="s">
        <v>180</v>
      </c>
      <c r="C126" s="9" t="s">
        <v>179</v>
      </c>
      <c r="D126" s="2" t="s">
        <v>5</v>
      </c>
      <c r="E126" s="17">
        <v>0.35416666666666702</v>
      </c>
      <c r="F126" s="17">
        <v>0.43635724331926901</v>
      </c>
      <c r="G126" s="4">
        <v>0.71924781359365197</v>
      </c>
      <c r="H126" s="4">
        <v>0.5323</v>
      </c>
      <c r="I126" s="4">
        <v>0.9718</v>
      </c>
      <c r="J126" s="16">
        <v>3.1862942174981798E-2</v>
      </c>
      <c r="K126" s="3">
        <f>J126*15</f>
        <v>0.47794413262472696</v>
      </c>
      <c r="L126" s="2" t="s">
        <v>4</v>
      </c>
      <c r="M126" s="9"/>
      <c r="N126" s="9"/>
      <c r="O126" s="9"/>
      <c r="P126" s="9"/>
      <c r="Q126" s="9"/>
      <c r="R126" s="9"/>
      <c r="S126" s="9"/>
      <c r="T126" s="9"/>
    </row>
    <row r="127" spans="1:20" s="8" customFormat="1">
      <c r="A127" s="9"/>
      <c r="B127" s="27" t="s">
        <v>178</v>
      </c>
      <c r="C127" s="9" t="s">
        <v>177</v>
      </c>
      <c r="D127" s="2" t="s">
        <v>20</v>
      </c>
      <c r="E127" s="17">
        <v>0.33157894736842097</v>
      </c>
      <c r="F127" s="17">
        <v>0.416549789621318</v>
      </c>
      <c r="G127" s="4">
        <v>0.700063466211297</v>
      </c>
      <c r="H127" s="4">
        <v>0.51300000000000001</v>
      </c>
      <c r="I127" s="4">
        <v>0.95530000000000004</v>
      </c>
      <c r="J127" s="16">
        <v>2.45332152661096E-2</v>
      </c>
      <c r="K127" s="3">
        <f>J127*12</f>
        <v>0.29439858319331519</v>
      </c>
      <c r="L127" s="2" t="s">
        <v>4</v>
      </c>
      <c r="M127" s="9"/>
      <c r="N127" s="9"/>
      <c r="O127" s="9"/>
      <c r="P127" s="9"/>
      <c r="Q127" s="9"/>
      <c r="R127" s="9"/>
      <c r="S127" s="9"/>
      <c r="T127" s="9"/>
    </row>
    <row r="128" spans="1:20" s="8" customFormat="1">
      <c r="A128" s="9"/>
      <c r="B128" s="27" t="s">
        <v>176</v>
      </c>
      <c r="C128" s="9" t="s">
        <v>175</v>
      </c>
      <c r="D128" s="2" t="s">
        <v>10</v>
      </c>
      <c r="E128" s="17">
        <v>6.7708333333333301E-2</v>
      </c>
      <c r="F128" s="17">
        <v>0.110526315789474</v>
      </c>
      <c r="G128" s="4">
        <v>0.53562474215329603</v>
      </c>
      <c r="H128" s="4">
        <v>0.28860000000000002</v>
      </c>
      <c r="I128" s="4">
        <v>0.99409999999999998</v>
      </c>
      <c r="J128" s="16">
        <v>4.78372294092917E-2</v>
      </c>
      <c r="K128" s="3">
        <f>J128*16</f>
        <v>0.7653956705486672</v>
      </c>
      <c r="L128" s="2" t="s">
        <v>34</v>
      </c>
      <c r="M128" s="9"/>
      <c r="N128" s="9"/>
      <c r="O128" s="9"/>
      <c r="P128" s="9"/>
      <c r="Q128" s="9"/>
      <c r="R128" s="9"/>
      <c r="S128" s="9"/>
      <c r="T128" s="9"/>
    </row>
    <row r="129" spans="1:20" s="8" customFormat="1">
      <c r="A129" s="9"/>
      <c r="B129" s="27" t="s">
        <v>173</v>
      </c>
      <c r="C129" s="9" t="s">
        <v>174</v>
      </c>
      <c r="D129" s="2" t="s">
        <v>13</v>
      </c>
      <c r="E129" s="17">
        <v>0.390625</v>
      </c>
      <c r="F129" s="17">
        <v>0.307719298245614</v>
      </c>
      <c r="G129" s="4">
        <v>1.4323090376312599</v>
      </c>
      <c r="H129" s="4">
        <v>1.0639000000000001</v>
      </c>
      <c r="I129" s="4">
        <v>1.9281999999999999</v>
      </c>
      <c r="J129" s="16">
        <v>1.78580815757204E-2</v>
      </c>
      <c r="K129" s="3">
        <f>J129*13</f>
        <v>0.23215506048436518</v>
      </c>
      <c r="L129" s="2" t="s">
        <v>4</v>
      </c>
      <c r="M129" s="9"/>
      <c r="N129" s="9"/>
      <c r="O129" s="9"/>
      <c r="P129" s="9"/>
      <c r="Q129" s="9"/>
      <c r="R129" s="9"/>
      <c r="S129" s="9"/>
      <c r="T129" s="9"/>
    </row>
    <row r="130" spans="1:20" s="8" customFormat="1">
      <c r="A130" s="9"/>
      <c r="B130" s="27" t="s">
        <v>173</v>
      </c>
      <c r="C130" s="9" t="s">
        <v>172</v>
      </c>
      <c r="D130" s="2" t="s">
        <v>13</v>
      </c>
      <c r="E130" s="17">
        <v>0.13541666666666699</v>
      </c>
      <c r="F130" s="17">
        <v>9.5692090395480198E-2</v>
      </c>
      <c r="G130" s="4">
        <v>1.70967387596623</v>
      </c>
      <c r="H130" s="4">
        <v>1.0678000000000001</v>
      </c>
      <c r="I130" s="4">
        <v>2.7372999999999998</v>
      </c>
      <c r="J130" s="16">
        <v>2.5526860933688299E-2</v>
      </c>
      <c r="K130" s="3">
        <f>J130*13</f>
        <v>0.33184919213794789</v>
      </c>
      <c r="L130" s="2" t="s">
        <v>34</v>
      </c>
      <c r="M130" s="9"/>
      <c r="N130" s="9"/>
      <c r="O130" s="9"/>
      <c r="P130" s="9"/>
      <c r="Q130" s="9"/>
      <c r="R130" s="9"/>
      <c r="S130" s="9"/>
      <c r="T130" s="9"/>
    </row>
    <row r="131" spans="1:20" s="8" customFormat="1">
      <c r="A131" s="9"/>
      <c r="B131" s="27" t="s">
        <v>169</v>
      </c>
      <c r="C131" s="9" t="s">
        <v>171</v>
      </c>
      <c r="D131" s="2" t="s">
        <v>5</v>
      </c>
      <c r="E131" s="17">
        <v>8.3333333333333301E-2</v>
      </c>
      <c r="F131" s="17">
        <v>0.14391273750879699</v>
      </c>
      <c r="G131" s="4">
        <v>0.50082348966902401</v>
      </c>
      <c r="H131" s="4">
        <v>0.28510000000000002</v>
      </c>
      <c r="I131" s="4">
        <v>0.87990000000000002</v>
      </c>
      <c r="J131" s="16">
        <v>1.61691540759476E-2</v>
      </c>
      <c r="K131" s="3">
        <f>J131*11</f>
        <v>0.17786069483542361</v>
      </c>
      <c r="L131" s="2" t="s">
        <v>34</v>
      </c>
      <c r="M131" s="9"/>
      <c r="N131" s="9"/>
      <c r="O131" s="9"/>
      <c r="P131" s="9"/>
      <c r="Q131" s="9"/>
      <c r="R131" s="9"/>
      <c r="S131" s="9"/>
      <c r="T131" s="9"/>
    </row>
    <row r="132" spans="1:20" s="8" customFormat="1">
      <c r="A132" s="9"/>
      <c r="B132" s="27" t="s">
        <v>169</v>
      </c>
      <c r="C132" s="9" t="s">
        <v>170</v>
      </c>
      <c r="D132" s="2" t="s">
        <v>5</v>
      </c>
      <c r="E132" s="17">
        <v>8.8541666666666699E-2</v>
      </c>
      <c r="F132" s="17">
        <v>0.14446002805049099</v>
      </c>
      <c r="G132" s="4">
        <v>0.53732617997597398</v>
      </c>
      <c r="H132" s="4">
        <v>0.31019999999999998</v>
      </c>
      <c r="I132" s="4">
        <v>0.93079999999999996</v>
      </c>
      <c r="J132" s="16">
        <v>2.6717777989786199E-2</v>
      </c>
      <c r="K132" s="3">
        <f>J132*11</f>
        <v>0.29389555788764821</v>
      </c>
      <c r="L132" s="2" t="s">
        <v>34</v>
      </c>
      <c r="M132" s="9"/>
      <c r="N132" s="9"/>
      <c r="O132" s="9"/>
      <c r="P132" s="9"/>
      <c r="Q132" s="9"/>
      <c r="R132" s="9"/>
      <c r="S132" s="9"/>
      <c r="T132" s="9"/>
    </row>
    <row r="133" spans="1:20" s="8" customFormat="1">
      <c r="A133" s="9"/>
      <c r="B133" s="27" t="s">
        <v>169</v>
      </c>
      <c r="C133" s="9" t="s">
        <v>168</v>
      </c>
      <c r="D133" s="2" t="s">
        <v>10</v>
      </c>
      <c r="E133" s="17">
        <v>0.47340425531914898</v>
      </c>
      <c r="F133" s="17">
        <v>0.39750889679715301</v>
      </c>
      <c r="G133" s="4">
        <v>1.3799197316496401</v>
      </c>
      <c r="H133" s="4">
        <v>1.0214000000000001</v>
      </c>
      <c r="I133" s="4">
        <v>1.8643000000000001</v>
      </c>
      <c r="J133" s="16">
        <v>3.5907997530985898E-2</v>
      </c>
      <c r="K133" s="3">
        <f>J133*11</f>
        <v>0.39498797284084486</v>
      </c>
      <c r="L133" s="2" t="s">
        <v>4</v>
      </c>
      <c r="M133" s="9"/>
      <c r="N133" s="9"/>
      <c r="O133" s="9"/>
      <c r="P133" s="9"/>
      <c r="Q133" s="9"/>
      <c r="R133" s="9"/>
      <c r="S133" s="9"/>
      <c r="T133" s="9"/>
    </row>
    <row r="134" spans="1:20" s="8" customFormat="1">
      <c r="A134" s="9"/>
      <c r="B134" s="27" t="s">
        <v>167</v>
      </c>
      <c r="C134" s="9" t="s">
        <v>166</v>
      </c>
      <c r="D134" s="2" t="s">
        <v>5</v>
      </c>
      <c r="E134" s="17">
        <v>0.108695652173913</v>
      </c>
      <c r="F134" s="17">
        <v>0.15604151223128199</v>
      </c>
      <c r="G134" s="4">
        <v>0.581801667832749</v>
      </c>
      <c r="H134" s="4">
        <v>0.34300000000000003</v>
      </c>
      <c r="I134" s="4">
        <v>0.9869</v>
      </c>
      <c r="J134" s="16">
        <v>4.4527000060330599E-2</v>
      </c>
      <c r="K134" s="3">
        <f>J134*26</f>
        <v>1.1577020015685955</v>
      </c>
      <c r="L134" s="2" t="s">
        <v>34</v>
      </c>
      <c r="M134" s="9"/>
      <c r="N134" s="9"/>
      <c r="O134" s="9"/>
      <c r="P134" s="9"/>
      <c r="Q134" s="9"/>
      <c r="R134" s="9"/>
      <c r="S134" s="9"/>
      <c r="T134" s="9"/>
    </row>
    <row r="135" spans="1:20" s="8" customFormat="1">
      <c r="A135" s="9"/>
      <c r="B135" s="27" t="s">
        <v>164</v>
      </c>
      <c r="C135" s="9" t="s">
        <v>165</v>
      </c>
      <c r="D135" s="2" t="s">
        <v>20</v>
      </c>
      <c r="E135" s="17">
        <v>0.31578947368421101</v>
      </c>
      <c r="F135" s="17">
        <v>0.42107117688513002</v>
      </c>
      <c r="G135" s="4">
        <v>0.64008803867664199</v>
      </c>
      <c r="H135" s="4">
        <v>0.46789999999999998</v>
      </c>
      <c r="I135" s="4">
        <v>0.87560000000000004</v>
      </c>
      <c r="J135" s="16">
        <v>5.2499525952238203E-3</v>
      </c>
      <c r="K135" s="3">
        <f>J135*15</f>
        <v>7.8749288928357308E-2</v>
      </c>
      <c r="L135" s="2" t="s">
        <v>4</v>
      </c>
      <c r="M135" s="9"/>
      <c r="N135" s="9"/>
      <c r="O135" s="9"/>
      <c r="P135" s="9"/>
      <c r="Q135" s="9"/>
      <c r="R135" s="9"/>
      <c r="S135" s="9"/>
      <c r="T135" s="9"/>
    </row>
    <row r="136" spans="1:20" s="8" customFormat="1">
      <c r="A136" s="9"/>
      <c r="B136" s="27" t="s">
        <v>164</v>
      </c>
      <c r="C136" s="9" t="s">
        <v>163</v>
      </c>
      <c r="D136" s="2" t="s">
        <v>20</v>
      </c>
      <c r="E136" s="17">
        <v>1.5625E-2</v>
      </c>
      <c r="F136" s="17">
        <v>2.1082220660576202E-3</v>
      </c>
      <c r="G136" s="4" t="s">
        <v>19</v>
      </c>
      <c r="H136" s="4" t="s">
        <v>19</v>
      </c>
      <c r="I136" s="4" t="s">
        <v>18</v>
      </c>
      <c r="J136" s="16">
        <v>1.55494862128366E-2</v>
      </c>
      <c r="K136" s="3">
        <f>J136*15</f>
        <v>0.23324229319254899</v>
      </c>
      <c r="L136" s="2" t="s">
        <v>17</v>
      </c>
      <c r="M136" s="9"/>
      <c r="N136" s="9"/>
      <c r="O136" s="9"/>
      <c r="P136" s="9"/>
      <c r="Q136" s="9"/>
      <c r="R136" s="9"/>
      <c r="S136" s="9"/>
      <c r="T136" s="9"/>
    </row>
    <row r="137" spans="1:20" s="8" customFormat="1">
      <c r="A137" s="9"/>
      <c r="B137" s="27" t="s">
        <v>161</v>
      </c>
      <c r="C137" s="9" t="s">
        <v>162</v>
      </c>
      <c r="D137" s="2" t="s">
        <v>5</v>
      </c>
      <c r="E137" s="17">
        <v>0.3125</v>
      </c>
      <c r="F137" s="17">
        <v>0.22861150070126199</v>
      </c>
      <c r="G137" s="4">
        <v>1.5279826105783401</v>
      </c>
      <c r="H137" s="4">
        <v>1.1080000000000001</v>
      </c>
      <c r="I137" s="4">
        <v>2.1072000000000002</v>
      </c>
      <c r="J137" s="16">
        <v>9.7325592372911694E-3</v>
      </c>
      <c r="K137" s="3">
        <f>J137*27</f>
        <v>0.26277909940686156</v>
      </c>
      <c r="L137" s="2" t="s">
        <v>4</v>
      </c>
      <c r="M137" s="9"/>
      <c r="N137" s="9"/>
      <c r="O137" s="9"/>
      <c r="P137" s="9"/>
      <c r="Q137" s="9"/>
      <c r="R137" s="9"/>
      <c r="S137" s="9"/>
      <c r="T137" s="9"/>
    </row>
    <row r="138" spans="1:20" s="8" customFormat="1">
      <c r="A138" s="9"/>
      <c r="B138" s="27" t="s">
        <v>161</v>
      </c>
      <c r="C138" s="9" t="s">
        <v>160</v>
      </c>
      <c r="D138" s="2" t="s">
        <v>20</v>
      </c>
      <c r="E138" s="17">
        <v>5.2083333333333296E-3</v>
      </c>
      <c r="F138" s="17">
        <v>4.1725105189340798E-2</v>
      </c>
      <c r="G138" s="4">
        <v>0.12151695186011401</v>
      </c>
      <c r="H138" s="4">
        <v>1.6799999999999999E-2</v>
      </c>
      <c r="I138" s="4">
        <v>0.87980000000000003</v>
      </c>
      <c r="J138" s="16">
        <v>3.6911515804650401E-2</v>
      </c>
      <c r="K138" s="3">
        <f>J138*27</f>
        <v>0.99661092672556084</v>
      </c>
      <c r="L138" s="2" t="s">
        <v>34</v>
      </c>
      <c r="M138" s="9"/>
      <c r="N138" s="9"/>
      <c r="O138" s="9"/>
      <c r="P138" s="9"/>
      <c r="Q138" s="9"/>
      <c r="R138" s="9"/>
      <c r="S138" s="9"/>
      <c r="T138" s="9"/>
    </row>
    <row r="139" spans="1:20" s="8" customFormat="1">
      <c r="A139" s="9"/>
      <c r="B139" s="27" t="s">
        <v>159</v>
      </c>
      <c r="C139" s="9" t="s">
        <v>158</v>
      </c>
      <c r="D139" s="2" t="s">
        <v>20</v>
      </c>
      <c r="E139" s="17">
        <v>3.125E-2</v>
      </c>
      <c r="F139" s="17">
        <v>1.1228070175438601E-2</v>
      </c>
      <c r="G139" s="4" t="s">
        <v>19</v>
      </c>
      <c r="H139" s="4" t="s">
        <v>19</v>
      </c>
      <c r="I139" s="4" t="s">
        <v>18</v>
      </c>
      <c r="J139" s="16">
        <v>2.8754800459689998E-2</v>
      </c>
      <c r="K139" s="3">
        <f>J139*27</f>
        <v>0.77637961241163</v>
      </c>
      <c r="L139" s="2" t="s">
        <v>17</v>
      </c>
      <c r="M139" s="9"/>
      <c r="N139" s="9"/>
      <c r="O139" s="9"/>
      <c r="P139" s="9"/>
      <c r="Q139" s="9"/>
      <c r="R139" s="9"/>
      <c r="S139" s="9"/>
      <c r="T139" s="9"/>
    </row>
    <row r="140" spans="1:20" s="8" customFormat="1">
      <c r="A140" s="9"/>
      <c r="B140" s="27" t="s">
        <v>156</v>
      </c>
      <c r="C140" s="9" t="s">
        <v>157</v>
      </c>
      <c r="D140" s="2" t="s">
        <v>20</v>
      </c>
      <c r="E140" s="17">
        <v>0.140625</v>
      </c>
      <c r="F140" s="17">
        <v>9.2215988779803706E-2</v>
      </c>
      <c r="G140" s="4">
        <v>1.77271107887275</v>
      </c>
      <c r="H140" s="4">
        <v>1.1053999999999999</v>
      </c>
      <c r="I140" s="4">
        <v>2.8428</v>
      </c>
      <c r="J140" s="16">
        <v>1.7504146995604399E-2</v>
      </c>
      <c r="K140" s="3">
        <f>J140*32</f>
        <v>0.56013270385934077</v>
      </c>
      <c r="L140" s="2" t="s">
        <v>34</v>
      </c>
      <c r="M140" s="9"/>
      <c r="N140" s="9"/>
      <c r="O140" s="9"/>
      <c r="P140" s="9"/>
      <c r="Q140" s="9"/>
      <c r="R140" s="9"/>
      <c r="S140" s="9"/>
      <c r="T140" s="9"/>
    </row>
    <row r="141" spans="1:20" s="8" customFormat="1">
      <c r="A141" s="9"/>
      <c r="B141" s="27" t="s">
        <v>156</v>
      </c>
      <c r="C141" s="9" t="s">
        <v>155</v>
      </c>
      <c r="D141" s="2" t="s">
        <v>20</v>
      </c>
      <c r="E141" s="17">
        <v>0.125</v>
      </c>
      <c r="F141" s="17">
        <v>8.2748948106591905E-2</v>
      </c>
      <c r="G141" s="4">
        <v>1.71154656166229</v>
      </c>
      <c r="H141" s="4">
        <v>1.0468</v>
      </c>
      <c r="I141" s="4">
        <v>2.7984</v>
      </c>
      <c r="J141" s="16">
        <v>3.2158240495293602E-2</v>
      </c>
      <c r="K141" s="3">
        <f>J141*32</f>
        <v>1.0290636958493953</v>
      </c>
      <c r="L141" s="2" t="s">
        <v>34</v>
      </c>
      <c r="M141" s="9"/>
      <c r="N141" s="9"/>
      <c r="O141" s="9"/>
      <c r="P141" s="9"/>
      <c r="Q141" s="9"/>
      <c r="R141" s="9"/>
      <c r="S141" s="9"/>
      <c r="T141" s="9"/>
    </row>
    <row r="142" spans="1:20" s="8" customFormat="1">
      <c r="A142" s="9"/>
      <c r="B142" s="27" t="s">
        <v>153</v>
      </c>
      <c r="C142" s="9" t="s">
        <v>154</v>
      </c>
      <c r="D142" s="2" t="s">
        <v>20</v>
      </c>
      <c r="E142" s="17">
        <v>0.23958333333333301</v>
      </c>
      <c r="F142" s="17">
        <v>0.17574257425742601</v>
      </c>
      <c r="G142" s="4">
        <v>1.62971549924481</v>
      </c>
      <c r="H142" s="4">
        <v>1.0707</v>
      </c>
      <c r="I142" s="4">
        <v>2.4805999999999999</v>
      </c>
      <c r="J142" s="16">
        <v>2.2686527904615401E-2</v>
      </c>
      <c r="K142" s="3">
        <f>J142*40</f>
        <v>0.907461116184616</v>
      </c>
      <c r="L142" s="2" t="s">
        <v>34</v>
      </c>
      <c r="M142" s="9"/>
      <c r="N142" s="9"/>
      <c r="O142" s="9"/>
      <c r="P142" s="9"/>
      <c r="Q142" s="9"/>
      <c r="R142" s="9"/>
      <c r="S142" s="9"/>
      <c r="T142" s="9"/>
    </row>
    <row r="143" spans="1:20" s="8" customFormat="1">
      <c r="A143" s="9"/>
      <c r="B143" s="27" t="s">
        <v>153</v>
      </c>
      <c r="C143" s="9" t="s">
        <v>152</v>
      </c>
      <c r="D143" s="2" t="s">
        <v>20</v>
      </c>
      <c r="E143" s="17">
        <v>2.6041666666666699E-2</v>
      </c>
      <c r="F143" s="17">
        <v>8.0645161290322596E-3</v>
      </c>
      <c r="G143" s="4" t="s">
        <v>19</v>
      </c>
      <c r="H143" s="4" t="s">
        <v>19</v>
      </c>
      <c r="I143" s="4" t="s">
        <v>18</v>
      </c>
      <c r="J143" s="16">
        <v>2.7713497154410599E-2</v>
      </c>
      <c r="K143" s="3">
        <f>J143*40</f>
        <v>1.108539886176424</v>
      </c>
      <c r="L143" s="2" t="s">
        <v>17</v>
      </c>
      <c r="M143" s="9"/>
      <c r="N143" s="9"/>
      <c r="O143" s="9"/>
      <c r="P143" s="9"/>
      <c r="Q143" s="9"/>
      <c r="R143" s="9"/>
      <c r="S143" s="9"/>
      <c r="T143" s="9"/>
    </row>
    <row r="144" spans="1:20" s="8" customFormat="1">
      <c r="A144" s="9"/>
      <c r="B144" s="27" t="s">
        <v>150</v>
      </c>
      <c r="C144" s="9" t="s">
        <v>151</v>
      </c>
      <c r="D144" s="2" t="s">
        <v>13</v>
      </c>
      <c r="E144" s="17">
        <v>4.1666666666666699E-2</v>
      </c>
      <c r="F144" s="17">
        <v>9.6423562412342206E-2</v>
      </c>
      <c r="G144" s="4">
        <v>0.40459085878593398</v>
      </c>
      <c r="H144" s="4">
        <v>0.19370000000000001</v>
      </c>
      <c r="I144" s="4">
        <v>0.84489999999999998</v>
      </c>
      <c r="J144" s="16">
        <v>1.6011619499086201E-2</v>
      </c>
      <c r="K144" s="3">
        <f>J144*34</f>
        <v>0.54439506296893081</v>
      </c>
      <c r="L144" s="2" t="s">
        <v>34</v>
      </c>
      <c r="M144" s="9"/>
      <c r="N144" s="9"/>
      <c r="O144" s="9"/>
      <c r="P144" s="9"/>
      <c r="Q144" s="9"/>
      <c r="R144" s="9"/>
      <c r="S144" s="9"/>
      <c r="T144" s="9"/>
    </row>
    <row r="145" spans="1:20" s="8" customFormat="1">
      <c r="A145" s="9"/>
      <c r="B145" s="27" t="s">
        <v>150</v>
      </c>
      <c r="C145" s="9" t="s">
        <v>149</v>
      </c>
      <c r="D145" s="2" t="s">
        <v>5</v>
      </c>
      <c r="E145" s="17">
        <v>3.6458333333333301E-2</v>
      </c>
      <c r="F145" s="17">
        <v>7.6788218793828897E-2</v>
      </c>
      <c r="G145" s="4">
        <v>0.45312398576527502</v>
      </c>
      <c r="H145" s="4">
        <v>0.20699999999999999</v>
      </c>
      <c r="I145" s="4">
        <v>0.9919</v>
      </c>
      <c r="J145" s="16">
        <v>4.7660403925558502E-2</v>
      </c>
      <c r="K145" s="3">
        <f>J145*34</f>
        <v>1.620453733468989</v>
      </c>
      <c r="L145" s="2" t="s">
        <v>34</v>
      </c>
      <c r="N145" s="9"/>
      <c r="O145" s="9"/>
      <c r="P145" s="9"/>
      <c r="Q145" s="9"/>
      <c r="R145" s="9"/>
      <c r="S145" s="9"/>
      <c r="T145" s="9"/>
    </row>
    <row r="146" spans="1:20" s="8" customFormat="1">
      <c r="A146" s="9"/>
      <c r="B146" s="27" t="s">
        <v>148</v>
      </c>
      <c r="C146" s="9" t="s">
        <v>147</v>
      </c>
      <c r="D146" s="2" t="s">
        <v>13</v>
      </c>
      <c r="E146" s="17">
        <v>7.8125E-2</v>
      </c>
      <c r="F146" s="17">
        <v>4.4592696629213502E-2</v>
      </c>
      <c r="G146" s="4">
        <v>1.9608215711282899</v>
      </c>
      <c r="H146" s="4">
        <v>1.0960000000000001</v>
      </c>
      <c r="I146" s="4">
        <v>3.5081000000000002</v>
      </c>
      <c r="J146" s="16">
        <v>2.3283086121814001E-2</v>
      </c>
      <c r="K146" s="3">
        <f>J146*24</f>
        <v>0.55879406692353606</v>
      </c>
      <c r="L146" s="2" t="s">
        <v>34</v>
      </c>
      <c r="M146" s="9"/>
      <c r="N146" s="9"/>
      <c r="O146" s="9"/>
      <c r="P146" s="9"/>
      <c r="Q146" s="9"/>
      <c r="R146" s="9"/>
      <c r="S146" s="9"/>
      <c r="T146" s="9"/>
    </row>
    <row r="147" spans="1:20" s="8" customFormat="1">
      <c r="A147" s="9"/>
      <c r="B147" s="27" t="s">
        <v>146</v>
      </c>
      <c r="C147" s="9" t="s">
        <v>145</v>
      </c>
      <c r="D147" s="2" t="s">
        <v>10</v>
      </c>
      <c r="E147" s="17">
        <v>6.7708333333333301E-2</v>
      </c>
      <c r="F147" s="17">
        <v>0.115708274894811</v>
      </c>
      <c r="G147" s="4">
        <v>0.50538321866194702</v>
      </c>
      <c r="H147" s="4">
        <v>0.27239999999999998</v>
      </c>
      <c r="I147" s="4">
        <v>0.93769999999999998</v>
      </c>
      <c r="J147" s="16">
        <v>3.0454207988942199E-2</v>
      </c>
      <c r="K147" s="3">
        <f>J147*45</f>
        <v>1.3704393595023989</v>
      </c>
      <c r="L147" s="2" t="s">
        <v>34</v>
      </c>
      <c r="M147" s="9"/>
      <c r="N147" s="9"/>
      <c r="O147" s="9"/>
      <c r="P147" s="9"/>
      <c r="Q147" s="9"/>
      <c r="R147" s="9"/>
      <c r="S147" s="9"/>
      <c r="T147" s="9"/>
    </row>
    <row r="148" spans="1:20" s="8" customFormat="1">
      <c r="A148" s="9"/>
      <c r="B148" s="27" t="s">
        <v>144</v>
      </c>
      <c r="C148" s="9" t="s">
        <v>143</v>
      </c>
      <c r="D148" s="2" t="s">
        <v>13</v>
      </c>
      <c r="E148" s="17">
        <v>0.55208333333333304</v>
      </c>
      <c r="F148" s="17">
        <v>0.48022598870056499</v>
      </c>
      <c r="G148" s="4">
        <v>1.36547169082725</v>
      </c>
      <c r="H148" s="4">
        <v>1.0052000000000001</v>
      </c>
      <c r="I148" s="4">
        <v>1.8548</v>
      </c>
      <c r="J148" s="16">
        <v>4.6214511066120303E-2</v>
      </c>
      <c r="K148" s="3">
        <f>J148*26</f>
        <v>1.201577287719128</v>
      </c>
      <c r="L148" s="2" t="s">
        <v>4</v>
      </c>
      <c r="M148" s="9"/>
      <c r="N148" s="9"/>
      <c r="O148" s="9"/>
      <c r="P148" s="9"/>
      <c r="Q148" s="9"/>
      <c r="R148" s="9"/>
      <c r="S148" s="9"/>
      <c r="T148" s="9"/>
    </row>
    <row r="149" spans="1:20" s="8" customFormat="1">
      <c r="A149" s="9"/>
      <c r="B149" s="27" t="s">
        <v>142</v>
      </c>
      <c r="C149" s="9" t="s">
        <v>141</v>
      </c>
      <c r="D149" s="2" t="s">
        <v>5</v>
      </c>
      <c r="E149" s="17">
        <v>2.1052631578947399E-2</v>
      </c>
      <c r="F149" s="17">
        <v>3.90625E-3</v>
      </c>
      <c r="G149" s="4" t="s">
        <v>19</v>
      </c>
      <c r="H149" s="4" t="s">
        <v>19</v>
      </c>
      <c r="I149" s="4" t="s">
        <v>18</v>
      </c>
      <c r="J149" s="16">
        <v>1.19220157556287E-2</v>
      </c>
      <c r="K149" s="3">
        <f>J149*21</f>
        <v>0.2503623308682027</v>
      </c>
      <c r="L149" s="2" t="s">
        <v>17</v>
      </c>
      <c r="M149" s="9"/>
      <c r="N149" s="9"/>
      <c r="O149" s="9"/>
      <c r="P149" s="9"/>
      <c r="Q149" s="9"/>
      <c r="R149" s="9"/>
      <c r="S149" s="9"/>
      <c r="T149" s="9"/>
    </row>
    <row r="150" spans="1:20" s="8" customFormat="1">
      <c r="A150" s="9"/>
      <c r="B150" s="27" t="s">
        <v>136</v>
      </c>
      <c r="C150" s="9" t="s">
        <v>140</v>
      </c>
      <c r="D150" s="2" t="s">
        <v>10</v>
      </c>
      <c r="E150" s="17">
        <v>0.157894736842105</v>
      </c>
      <c r="F150" s="17">
        <v>9.1966173361522199E-2</v>
      </c>
      <c r="G150" s="4">
        <v>2.07479874565768</v>
      </c>
      <c r="H150" s="4">
        <v>1.3179000000000001</v>
      </c>
      <c r="I150" s="4">
        <v>3.2665000000000002</v>
      </c>
      <c r="J150" s="16">
        <v>1.6219621388559001E-3</v>
      </c>
      <c r="K150" s="3">
        <f>J150*48</f>
        <v>7.7854182665083205E-2</v>
      </c>
      <c r="L150" s="2" t="s">
        <v>34</v>
      </c>
      <c r="M150" s="9"/>
      <c r="N150" s="9"/>
      <c r="O150" s="9"/>
      <c r="P150" s="9"/>
      <c r="Q150" s="9"/>
      <c r="R150" s="9"/>
      <c r="S150" s="9"/>
      <c r="T150" s="9"/>
    </row>
    <row r="151" spans="1:20" s="8" customFormat="1">
      <c r="A151" s="9"/>
      <c r="B151" s="27" t="s">
        <v>136</v>
      </c>
      <c r="C151" s="9" t="s">
        <v>139</v>
      </c>
      <c r="D151" s="2" t="s">
        <v>20</v>
      </c>
      <c r="E151" s="17">
        <v>0.164893617021277</v>
      </c>
      <c r="F151" s="17">
        <v>9.6415770609318996E-2</v>
      </c>
      <c r="G151" s="4">
        <v>2.0626064829678898</v>
      </c>
      <c r="H151" s="4">
        <v>1.3087</v>
      </c>
      <c r="I151" s="4">
        <v>3.2507000000000001</v>
      </c>
      <c r="J151" s="16">
        <v>1.81310875585372E-3</v>
      </c>
      <c r="K151" s="3">
        <f>J151*48</f>
        <v>8.7029220280978564E-2</v>
      </c>
      <c r="L151" s="2" t="s">
        <v>34</v>
      </c>
      <c r="M151" s="9"/>
      <c r="N151" s="9"/>
      <c r="O151" s="9"/>
      <c r="P151" s="9"/>
      <c r="Q151" s="9"/>
      <c r="R151" s="9"/>
      <c r="S151" s="9"/>
      <c r="T151" s="9"/>
    </row>
    <row r="152" spans="1:20" s="8" customFormat="1">
      <c r="A152" s="9"/>
      <c r="B152" s="27" t="s">
        <v>136</v>
      </c>
      <c r="C152" s="9" t="s">
        <v>138</v>
      </c>
      <c r="D152" s="2" t="s">
        <v>20</v>
      </c>
      <c r="E152" s="17">
        <v>0.20833333333333301</v>
      </c>
      <c r="F152" s="17">
        <v>0.13043478260869601</v>
      </c>
      <c r="G152" s="4">
        <v>1.8116138575748699</v>
      </c>
      <c r="H152" s="4">
        <v>1.1741999999999999</v>
      </c>
      <c r="I152" s="4">
        <v>2.7949000000000002</v>
      </c>
      <c r="J152" s="16">
        <v>7.2298000980443302E-3</v>
      </c>
      <c r="K152" s="3">
        <f>J152*48</f>
        <v>0.34703040470612784</v>
      </c>
      <c r="L152" s="2" t="s">
        <v>34</v>
      </c>
      <c r="M152" s="9"/>
      <c r="N152" s="9"/>
      <c r="O152" s="9"/>
      <c r="P152" s="9"/>
      <c r="Q152" s="9"/>
      <c r="R152" s="9"/>
      <c r="S152" s="9"/>
      <c r="T152" s="9"/>
    </row>
    <row r="153" spans="1:20" s="8" customFormat="1">
      <c r="A153" s="9"/>
      <c r="B153" s="27" t="s">
        <v>136</v>
      </c>
      <c r="C153" s="9" t="s">
        <v>137</v>
      </c>
      <c r="D153" s="2" t="s">
        <v>10</v>
      </c>
      <c r="E153" s="17">
        <v>0.58333333333333304</v>
      </c>
      <c r="F153" s="17">
        <v>0.49508426966292102</v>
      </c>
      <c r="G153" s="4">
        <v>1.4251782848172101</v>
      </c>
      <c r="H153" s="4">
        <v>1.0589999999999999</v>
      </c>
      <c r="I153" s="4">
        <v>1.9179999999999999</v>
      </c>
      <c r="J153" s="16">
        <v>1.93735042769216E-2</v>
      </c>
      <c r="K153" s="3">
        <f>J153*48</f>
        <v>0.92992820529223685</v>
      </c>
      <c r="L153" s="2" t="s">
        <v>4</v>
      </c>
      <c r="M153" s="9"/>
      <c r="N153" s="9"/>
      <c r="O153" s="9"/>
      <c r="P153" s="9"/>
      <c r="Q153" s="9"/>
      <c r="R153" s="9"/>
      <c r="S153" s="9"/>
      <c r="T153" s="9"/>
    </row>
    <row r="154" spans="1:20" s="8" customFormat="1">
      <c r="A154" s="15"/>
      <c r="B154" s="28" t="s">
        <v>136</v>
      </c>
      <c r="C154" s="15" t="s">
        <v>135</v>
      </c>
      <c r="D154" s="10" t="s">
        <v>10</v>
      </c>
      <c r="E154" s="14">
        <v>0.45833333333333298</v>
      </c>
      <c r="F154" s="14">
        <v>0.37447257383966198</v>
      </c>
      <c r="G154" s="13">
        <v>1.40743214075904</v>
      </c>
      <c r="H154" s="13">
        <v>1.0504</v>
      </c>
      <c r="I154" s="13">
        <v>1.8858999999999999</v>
      </c>
      <c r="J154" s="12">
        <v>2.2066425930150301E-2</v>
      </c>
      <c r="K154" s="11">
        <f>J154*48</f>
        <v>1.0591884446472144</v>
      </c>
      <c r="L154" s="10" t="s">
        <v>4</v>
      </c>
      <c r="M154" s="9"/>
      <c r="N154" s="9"/>
      <c r="O154" s="9"/>
      <c r="P154" s="9"/>
      <c r="Q154" s="9"/>
      <c r="R154" s="9"/>
      <c r="S154" s="9"/>
      <c r="T154" s="9"/>
    </row>
    <row r="155" spans="1:20" s="8" customFormat="1">
      <c r="A155" s="37" t="s">
        <v>134</v>
      </c>
      <c r="B155" s="27" t="s">
        <v>133</v>
      </c>
      <c r="C155" s="9" t="s">
        <v>132</v>
      </c>
      <c r="D155" s="2" t="s">
        <v>20</v>
      </c>
      <c r="E155" s="17">
        <v>0.26041666666666702</v>
      </c>
      <c r="F155" s="17">
        <v>0.185302390998594</v>
      </c>
      <c r="G155" s="4">
        <v>1.61710482042064</v>
      </c>
      <c r="H155" s="4">
        <v>1.0663</v>
      </c>
      <c r="I155" s="4">
        <v>2.4525000000000001</v>
      </c>
      <c r="J155" s="16">
        <v>2.3695335866637E-2</v>
      </c>
      <c r="K155" s="3">
        <f>J155*30</f>
        <v>0.71086007599910994</v>
      </c>
      <c r="L155" s="2" t="s">
        <v>34</v>
      </c>
      <c r="M155" s="9"/>
      <c r="N155" s="9"/>
      <c r="O155" s="9"/>
      <c r="P155" s="9"/>
      <c r="Q155" s="9"/>
      <c r="R155" s="9"/>
      <c r="S155" s="9"/>
      <c r="T155" s="9"/>
    </row>
    <row r="156" spans="1:20" s="8" customFormat="1">
      <c r="A156" s="38"/>
      <c r="B156" s="27" t="s">
        <v>130</v>
      </c>
      <c r="C156" s="9" t="s">
        <v>131</v>
      </c>
      <c r="D156" s="2" t="s">
        <v>10</v>
      </c>
      <c r="E156" s="17">
        <v>0.37634408602150499</v>
      </c>
      <c r="F156" s="17">
        <v>0.46509971509971498</v>
      </c>
      <c r="G156" s="4">
        <v>0.70323897225169596</v>
      </c>
      <c r="H156" s="4">
        <v>0.51970000000000005</v>
      </c>
      <c r="I156" s="4">
        <v>0.95150000000000001</v>
      </c>
      <c r="J156" s="16">
        <v>2.2487467650574799E-2</v>
      </c>
      <c r="K156" s="3">
        <f>J156*6</f>
        <v>0.1349248059034488</v>
      </c>
      <c r="L156" s="2" t="s">
        <v>4</v>
      </c>
      <c r="M156" s="9"/>
      <c r="N156" s="9"/>
      <c r="O156" s="9"/>
      <c r="P156" s="9"/>
      <c r="Q156" s="9"/>
      <c r="R156" s="9"/>
      <c r="S156" s="9"/>
      <c r="T156" s="9"/>
    </row>
    <row r="157" spans="1:20" s="8" customFormat="1">
      <c r="A157" s="9"/>
      <c r="B157" s="27" t="s">
        <v>130</v>
      </c>
      <c r="C157" s="9" t="s">
        <v>129</v>
      </c>
      <c r="D157" s="2" t="s">
        <v>13</v>
      </c>
      <c r="E157" s="17">
        <v>0.35955056179775302</v>
      </c>
      <c r="F157" s="17">
        <v>0.44432548179871501</v>
      </c>
      <c r="G157" s="4">
        <v>0.71032899636069402</v>
      </c>
      <c r="H157" s="4">
        <v>0.52010000000000001</v>
      </c>
      <c r="I157" s="4">
        <v>0.97019999999999995</v>
      </c>
      <c r="J157" s="16">
        <v>3.1519727004765803E-2</v>
      </c>
      <c r="K157" s="3">
        <f>J157*6</f>
        <v>0.18911836202859483</v>
      </c>
      <c r="L157" s="2" t="s">
        <v>4</v>
      </c>
      <c r="M157" s="9"/>
      <c r="N157" s="9"/>
      <c r="O157" s="9"/>
      <c r="P157" s="9"/>
      <c r="Q157" s="9"/>
      <c r="R157" s="9"/>
      <c r="S157" s="9"/>
      <c r="T157" s="9"/>
    </row>
    <row r="158" spans="1:20" s="8" customFormat="1">
      <c r="A158" s="9"/>
      <c r="B158" s="27" t="s">
        <v>128</v>
      </c>
      <c r="C158" s="9" t="s">
        <v>127</v>
      </c>
      <c r="D158" s="2" t="s">
        <v>5</v>
      </c>
      <c r="E158" s="17">
        <v>0.390625</v>
      </c>
      <c r="F158" s="17">
        <v>0.47440392706872397</v>
      </c>
      <c r="G158" s="4">
        <v>0.71871981812721997</v>
      </c>
      <c r="H158" s="4">
        <v>0.5343</v>
      </c>
      <c r="I158" s="4">
        <v>0.96679999999999999</v>
      </c>
      <c r="J158" s="16">
        <v>2.90042417904997E-2</v>
      </c>
      <c r="K158" s="3">
        <f>J158*9</f>
        <v>0.26103817611449731</v>
      </c>
      <c r="L158" s="2" t="s">
        <v>4</v>
      </c>
      <c r="M158" s="9"/>
      <c r="N158" s="9"/>
      <c r="O158" s="9"/>
      <c r="P158" s="9"/>
      <c r="Q158" s="9"/>
      <c r="R158" s="9"/>
      <c r="S158" s="9"/>
      <c r="T158" s="9"/>
    </row>
    <row r="159" spans="1:20" s="8" customFormat="1">
      <c r="A159" s="9"/>
      <c r="B159" s="27" t="s">
        <v>126</v>
      </c>
      <c r="C159" s="9" t="s">
        <v>125</v>
      </c>
      <c r="D159" s="2" t="s">
        <v>13</v>
      </c>
      <c r="E159" s="17">
        <v>0.27083333333333298</v>
      </c>
      <c r="F159" s="17">
        <v>0.21017543859649099</v>
      </c>
      <c r="G159" s="4">
        <v>1.5533701261977</v>
      </c>
      <c r="H159" s="4">
        <v>1.0259</v>
      </c>
      <c r="I159" s="4">
        <v>2.3521000000000001</v>
      </c>
      <c r="J159" s="16">
        <v>3.7469295911888398E-2</v>
      </c>
      <c r="K159" s="3">
        <f>J159*14</f>
        <v>0.52457014276643754</v>
      </c>
      <c r="L159" s="2" t="s">
        <v>34</v>
      </c>
      <c r="M159" s="9"/>
      <c r="N159" s="9"/>
      <c r="O159" s="9"/>
      <c r="P159" s="9"/>
      <c r="Q159" s="9"/>
      <c r="R159" s="9"/>
      <c r="S159" s="9"/>
      <c r="T159" s="9"/>
    </row>
    <row r="160" spans="1:20" s="8" customFormat="1">
      <c r="A160" s="9"/>
      <c r="B160" s="27" t="s">
        <v>121</v>
      </c>
      <c r="C160" s="9" t="s">
        <v>124</v>
      </c>
      <c r="D160" s="2" t="s">
        <v>5</v>
      </c>
      <c r="E160" s="17">
        <v>7.2916666666666699E-2</v>
      </c>
      <c r="F160" s="17">
        <v>3.1929824561403503E-2</v>
      </c>
      <c r="G160" s="4">
        <v>2.3829510800590299</v>
      </c>
      <c r="H160" s="4">
        <v>1.2763</v>
      </c>
      <c r="I160" s="4">
        <v>4.4492000000000003</v>
      </c>
      <c r="J160" s="16">
        <v>6.41394852960505E-3</v>
      </c>
      <c r="K160" s="3">
        <f>J160*82</f>
        <v>0.52594377942761406</v>
      </c>
      <c r="L160" s="2" t="s">
        <v>34</v>
      </c>
      <c r="M160" s="9"/>
      <c r="N160" s="9"/>
      <c r="O160" s="9"/>
      <c r="P160" s="9"/>
      <c r="Q160" s="9"/>
      <c r="R160" s="9"/>
      <c r="S160" s="9"/>
      <c r="T160" s="9"/>
    </row>
    <row r="161" spans="1:20" s="8" customFormat="1">
      <c r="A161" s="9"/>
      <c r="B161" s="27" t="s">
        <v>121</v>
      </c>
      <c r="C161" s="9" t="s">
        <v>123</v>
      </c>
      <c r="D161" s="2" t="s">
        <v>10</v>
      </c>
      <c r="E161" s="17">
        <v>0.115789473684211</v>
      </c>
      <c r="F161" s="17">
        <v>7.0476858345021001E-2</v>
      </c>
      <c r="G161" s="4">
        <v>1.8306267983612201</v>
      </c>
      <c r="H161" s="4">
        <v>1.1011</v>
      </c>
      <c r="I161" s="4">
        <v>3.0434999999999999</v>
      </c>
      <c r="J161" s="16">
        <v>1.9733753773711199E-2</v>
      </c>
      <c r="K161" s="3">
        <f>J161*82</f>
        <v>1.6181678094443184</v>
      </c>
      <c r="L161" s="2" t="s">
        <v>34</v>
      </c>
      <c r="M161" s="9"/>
      <c r="N161" s="9"/>
      <c r="O161" s="9"/>
      <c r="P161" s="9"/>
      <c r="Q161" s="9"/>
      <c r="R161" s="9"/>
      <c r="S161" s="9"/>
      <c r="T161" s="9"/>
    </row>
    <row r="162" spans="1:20" s="8" customFormat="1">
      <c r="A162" s="9"/>
      <c r="B162" s="27" t="s">
        <v>121</v>
      </c>
      <c r="C162" s="9" t="s">
        <v>122</v>
      </c>
      <c r="D162" s="2" t="s">
        <v>13</v>
      </c>
      <c r="E162" s="17">
        <v>2.6041666666666699E-2</v>
      </c>
      <c r="F162" s="17">
        <v>7.0476858345021001E-2</v>
      </c>
      <c r="G162" s="4">
        <v>0.35404396238644298</v>
      </c>
      <c r="H162" s="4">
        <v>0.14199999999999999</v>
      </c>
      <c r="I162" s="4">
        <v>0.88260000000000005</v>
      </c>
      <c r="J162" s="16">
        <v>2.5874140100322799E-2</v>
      </c>
      <c r="K162" s="3">
        <f>J162*82</f>
        <v>2.1216794882264693</v>
      </c>
      <c r="L162" s="2" t="s">
        <v>34</v>
      </c>
      <c r="M162" s="9"/>
      <c r="N162" s="9"/>
      <c r="O162" s="9"/>
      <c r="P162" s="9"/>
      <c r="Q162" s="9"/>
      <c r="R162" s="9"/>
      <c r="S162" s="9"/>
      <c r="T162" s="9"/>
    </row>
    <row r="163" spans="1:20" s="8" customFormat="1">
      <c r="A163" s="9"/>
      <c r="B163" s="27" t="s">
        <v>121</v>
      </c>
      <c r="C163" s="9" t="s">
        <v>120</v>
      </c>
      <c r="D163" s="2" t="s">
        <v>20</v>
      </c>
      <c r="E163" s="17">
        <v>3.125E-2</v>
      </c>
      <c r="F163" s="17">
        <v>7.2982456140350899E-2</v>
      </c>
      <c r="G163" s="4">
        <v>0.41167806990799199</v>
      </c>
      <c r="H163" s="4">
        <v>0.1777</v>
      </c>
      <c r="I163" s="4">
        <v>0.95379999999999998</v>
      </c>
      <c r="J163" s="16">
        <v>3.8428666205426898E-2</v>
      </c>
      <c r="K163" s="3">
        <f>J163*82</f>
        <v>3.1511506288450057</v>
      </c>
      <c r="L163" s="2" t="s">
        <v>34</v>
      </c>
      <c r="M163" s="9"/>
      <c r="N163" s="9"/>
      <c r="O163" s="9"/>
      <c r="P163" s="9"/>
      <c r="Q163" s="9"/>
      <c r="R163" s="9"/>
      <c r="S163" s="9"/>
      <c r="T163" s="9"/>
    </row>
    <row r="164" spans="1:20" s="8" customFormat="1">
      <c r="A164" s="9"/>
      <c r="B164" s="27" t="s">
        <v>119</v>
      </c>
      <c r="C164" s="9" t="s">
        <v>118</v>
      </c>
      <c r="D164" s="2" t="s">
        <v>10</v>
      </c>
      <c r="E164" s="17">
        <v>6.7708333333333301E-2</v>
      </c>
      <c r="F164" s="17">
        <v>3.4361851332398302E-2</v>
      </c>
      <c r="G164" s="4">
        <v>2.2208141916793398</v>
      </c>
      <c r="H164" s="4">
        <v>1.1917</v>
      </c>
      <c r="I164" s="4">
        <v>4.1384999999999996</v>
      </c>
      <c r="J164" s="16">
        <v>1.1992687502077401E-2</v>
      </c>
      <c r="K164" s="3">
        <f>J164*85</f>
        <v>1.0193784376765791</v>
      </c>
      <c r="L164" s="2" t="s">
        <v>34</v>
      </c>
      <c r="M164" s="9"/>
      <c r="N164" s="9"/>
      <c r="O164" s="9"/>
      <c r="P164" s="9"/>
      <c r="Q164" s="9"/>
      <c r="R164" s="9"/>
      <c r="S164" s="9"/>
      <c r="T164" s="9"/>
    </row>
    <row r="165" spans="1:20" s="8" customFormat="1">
      <c r="A165" s="9"/>
      <c r="B165" s="27" t="s">
        <v>117</v>
      </c>
      <c r="C165" s="9" t="s">
        <v>116</v>
      </c>
      <c r="D165" s="2" t="s">
        <v>20</v>
      </c>
      <c r="E165" s="17">
        <v>0.15625</v>
      </c>
      <c r="F165" s="17">
        <v>0.103085553997195</v>
      </c>
      <c r="G165" s="4">
        <v>1.62760723408504</v>
      </c>
      <c r="H165" s="4">
        <v>1.0227999999999999</v>
      </c>
      <c r="I165" s="4">
        <v>2.5901000000000001</v>
      </c>
      <c r="J165" s="16">
        <v>3.98842091251995E-2</v>
      </c>
      <c r="K165" s="3">
        <f>J165*33</f>
        <v>1.3161789011315834</v>
      </c>
      <c r="L165" s="2" t="s">
        <v>34</v>
      </c>
      <c r="M165" s="9"/>
      <c r="N165" s="9"/>
      <c r="O165" s="9"/>
      <c r="P165" s="9"/>
      <c r="Q165" s="9"/>
      <c r="R165" s="9"/>
      <c r="S165" s="9"/>
      <c r="T165" s="9"/>
    </row>
    <row r="166" spans="1:20" s="8" customFormat="1">
      <c r="A166" s="9"/>
      <c r="B166" s="27" t="s">
        <v>113</v>
      </c>
      <c r="C166" s="9" t="s">
        <v>115</v>
      </c>
      <c r="D166" s="2" t="s">
        <v>10</v>
      </c>
      <c r="E166" s="17">
        <v>0.140625</v>
      </c>
      <c r="F166" s="17">
        <v>8.0645161290322606E-2</v>
      </c>
      <c r="G166" s="4">
        <v>2.1222552264035102</v>
      </c>
      <c r="H166" s="4">
        <v>1.3290999999999999</v>
      </c>
      <c r="I166" s="4">
        <v>3.3887999999999998</v>
      </c>
      <c r="J166" s="16">
        <v>1.62420283665159E-3</v>
      </c>
      <c r="K166" s="18">
        <f>J166*22</f>
        <v>3.5732462406334979E-2</v>
      </c>
      <c r="L166" s="2" t="s">
        <v>34</v>
      </c>
      <c r="M166" s="9"/>
      <c r="N166" s="9"/>
      <c r="O166" s="9"/>
      <c r="P166" s="9"/>
      <c r="Q166" s="9"/>
      <c r="R166" s="9"/>
      <c r="S166" s="9"/>
      <c r="T166" s="9"/>
    </row>
    <row r="167" spans="1:20" s="8" customFormat="1">
      <c r="A167" s="9"/>
      <c r="B167" s="27" t="s">
        <v>113</v>
      </c>
      <c r="C167" s="9" t="s">
        <v>114</v>
      </c>
      <c r="D167" s="2" t="s">
        <v>5</v>
      </c>
      <c r="E167" s="17">
        <v>0.49479166666666702</v>
      </c>
      <c r="F167" s="17">
        <v>0.41824561403508798</v>
      </c>
      <c r="G167" s="4">
        <v>1.3655784036296901</v>
      </c>
      <c r="H167" s="4">
        <v>1.0189999999999999</v>
      </c>
      <c r="I167" s="4">
        <v>1.83</v>
      </c>
      <c r="J167" s="16">
        <v>3.6981727277174498E-2</v>
      </c>
      <c r="K167" s="3">
        <f>J167*22</f>
        <v>0.81359800009783889</v>
      </c>
      <c r="L167" s="2" t="s">
        <v>4</v>
      </c>
      <c r="N167" s="9"/>
      <c r="O167" s="9"/>
      <c r="P167" s="9"/>
      <c r="Q167" s="9"/>
      <c r="R167" s="9"/>
      <c r="S167" s="9"/>
      <c r="T167" s="9"/>
    </row>
    <row r="168" spans="1:20" s="8" customFormat="1">
      <c r="A168" s="9"/>
      <c r="B168" s="27" t="s">
        <v>113</v>
      </c>
      <c r="C168" s="9" t="s">
        <v>112</v>
      </c>
      <c r="D168" s="2" t="s">
        <v>20</v>
      </c>
      <c r="E168" s="17">
        <v>0.515625</v>
      </c>
      <c r="F168" s="17">
        <v>0.44245614035087699</v>
      </c>
      <c r="G168" s="4">
        <v>1.3540687753984999</v>
      </c>
      <c r="H168" s="4">
        <v>1.008</v>
      </c>
      <c r="I168" s="4">
        <v>1.8189</v>
      </c>
      <c r="J168" s="16">
        <v>4.4117068114428303E-2</v>
      </c>
      <c r="K168" s="3">
        <f>J168*22</f>
        <v>0.97057549851742264</v>
      </c>
      <c r="L168" s="2" t="s">
        <v>4</v>
      </c>
      <c r="M168" s="9"/>
      <c r="N168" s="9"/>
      <c r="O168" s="9"/>
      <c r="P168" s="9"/>
      <c r="Q168" s="9"/>
      <c r="R168" s="9"/>
      <c r="S168" s="9"/>
      <c r="T168" s="9"/>
    </row>
    <row r="169" spans="1:20" s="8" customFormat="1">
      <c r="A169" s="9"/>
      <c r="B169" s="27" t="s">
        <v>111</v>
      </c>
      <c r="C169" s="9" t="s">
        <v>110</v>
      </c>
      <c r="D169" s="2" t="s">
        <v>5</v>
      </c>
      <c r="E169" s="17">
        <v>0.34375</v>
      </c>
      <c r="F169" s="17">
        <v>0.43513323983169699</v>
      </c>
      <c r="G169" s="4">
        <v>0.681953548104834</v>
      </c>
      <c r="H169" s="4">
        <v>0.50049999999999994</v>
      </c>
      <c r="I169" s="4">
        <v>0.92910000000000004</v>
      </c>
      <c r="J169" s="16">
        <v>1.5271086939559E-2</v>
      </c>
      <c r="K169" s="3">
        <f>J169*14</f>
        <v>0.21379521715382599</v>
      </c>
      <c r="L169" s="2" t="s">
        <v>4</v>
      </c>
      <c r="M169" s="9"/>
      <c r="N169" s="9"/>
      <c r="O169" s="9"/>
      <c r="P169" s="9"/>
      <c r="Q169" s="9"/>
      <c r="R169" s="9"/>
      <c r="S169" s="9"/>
      <c r="T169" s="9"/>
    </row>
    <row r="170" spans="1:20" s="8" customFormat="1">
      <c r="A170" s="9"/>
      <c r="B170" s="27" t="s">
        <v>106</v>
      </c>
      <c r="C170" s="9" t="s">
        <v>109</v>
      </c>
      <c r="D170" s="2" t="s">
        <v>20</v>
      </c>
      <c r="E170" s="17">
        <v>2.6595744680851099E-2</v>
      </c>
      <c r="F170" s="17">
        <v>8.0299785867237697E-2</v>
      </c>
      <c r="G170" s="4">
        <v>0.31516570453487203</v>
      </c>
      <c r="H170" s="4">
        <v>0.1265</v>
      </c>
      <c r="I170" s="4">
        <v>0.78510000000000002</v>
      </c>
      <c r="J170" s="16">
        <v>1.31562035146746E-2</v>
      </c>
      <c r="K170" s="3">
        <f>J170*40</f>
        <v>0.52624814058698399</v>
      </c>
      <c r="L170" s="2" t="s">
        <v>34</v>
      </c>
      <c r="M170" s="9"/>
      <c r="N170" s="9"/>
      <c r="O170" s="9"/>
      <c r="P170" s="9"/>
      <c r="Q170" s="9"/>
      <c r="R170" s="9"/>
      <c r="S170" s="9"/>
      <c r="T170" s="9"/>
    </row>
    <row r="171" spans="1:20" s="8" customFormat="1">
      <c r="A171" s="9"/>
      <c r="B171" s="27" t="s">
        <v>106</v>
      </c>
      <c r="C171" s="9" t="s">
        <v>108</v>
      </c>
      <c r="D171" s="2" t="s">
        <v>5</v>
      </c>
      <c r="E171" s="17">
        <v>0.15625</v>
      </c>
      <c r="F171" s="17">
        <v>9.9649122807017501E-2</v>
      </c>
      <c r="G171" s="4">
        <v>1.74520980059181</v>
      </c>
      <c r="H171" s="4">
        <v>1.1019000000000001</v>
      </c>
      <c r="I171" s="4">
        <v>2.7642000000000002</v>
      </c>
      <c r="J171" s="16">
        <v>1.76263393325982E-2</v>
      </c>
      <c r="K171" s="3">
        <f>J171*40</f>
        <v>0.70505357330392804</v>
      </c>
      <c r="L171" s="2" t="s">
        <v>34</v>
      </c>
      <c r="M171" s="9"/>
      <c r="N171" s="9"/>
      <c r="O171" s="9"/>
      <c r="P171" s="9"/>
      <c r="Q171" s="9"/>
      <c r="R171" s="9"/>
      <c r="S171" s="9"/>
      <c r="T171" s="9"/>
    </row>
    <row r="172" spans="1:20" s="8" customFormat="1">
      <c r="A172" s="9"/>
      <c r="B172" s="27" t="s">
        <v>106</v>
      </c>
      <c r="C172" s="9" t="s">
        <v>107</v>
      </c>
      <c r="D172" s="2" t="s">
        <v>13</v>
      </c>
      <c r="E172" s="17">
        <v>0.359375</v>
      </c>
      <c r="F172" s="17">
        <v>0.28425860857343599</v>
      </c>
      <c r="G172" s="4">
        <v>1.4227147781130001</v>
      </c>
      <c r="H172" s="4">
        <v>1.0430999999999999</v>
      </c>
      <c r="I172" s="4">
        <v>1.9404999999999999</v>
      </c>
      <c r="J172" s="16">
        <v>2.5977863461302899E-2</v>
      </c>
      <c r="K172" s="3">
        <f>J172*40</f>
        <v>1.0391145384521159</v>
      </c>
      <c r="L172" s="2" t="s">
        <v>4</v>
      </c>
      <c r="M172" s="9"/>
      <c r="N172" s="9"/>
      <c r="O172" s="9"/>
      <c r="P172" s="9"/>
      <c r="Q172" s="9"/>
      <c r="R172" s="9"/>
      <c r="S172" s="9"/>
      <c r="T172" s="9"/>
    </row>
    <row r="173" spans="1:20" s="8" customFormat="1">
      <c r="A173" s="9"/>
      <c r="B173" s="27" t="s">
        <v>106</v>
      </c>
      <c r="C173" s="9" t="s">
        <v>105</v>
      </c>
      <c r="D173" s="2" t="s">
        <v>20</v>
      </c>
      <c r="E173" s="17">
        <v>0.26041666666666702</v>
      </c>
      <c r="F173" s="17">
        <v>0.18140350877193001</v>
      </c>
      <c r="G173" s="4">
        <v>1.58115500186167</v>
      </c>
      <c r="H173" s="4">
        <v>1.0406</v>
      </c>
      <c r="I173" s="4">
        <v>2.4026000000000001</v>
      </c>
      <c r="J173" s="16">
        <v>3.1848507897862303E-2</v>
      </c>
      <c r="K173" s="3">
        <f>J173*40</f>
        <v>1.2739403159144922</v>
      </c>
      <c r="L173" s="2" t="s">
        <v>34</v>
      </c>
      <c r="M173" s="9"/>
      <c r="N173" s="9"/>
      <c r="O173" s="9"/>
      <c r="P173" s="9"/>
      <c r="Q173" s="9"/>
      <c r="R173" s="9"/>
      <c r="S173" s="9"/>
      <c r="T173" s="9"/>
    </row>
    <row r="174" spans="1:20" s="8" customFormat="1">
      <c r="A174" s="9"/>
      <c r="B174" s="27" t="s">
        <v>104</v>
      </c>
      <c r="C174" s="9" t="s">
        <v>103</v>
      </c>
      <c r="D174" s="2" t="s">
        <v>5</v>
      </c>
      <c r="E174" s="17">
        <v>0.42631578947368398</v>
      </c>
      <c r="F174" s="17">
        <v>0.32982456140350902</v>
      </c>
      <c r="G174" s="4">
        <v>1.5058373418555699</v>
      </c>
      <c r="H174" s="4">
        <v>1.119</v>
      </c>
      <c r="I174" s="4">
        <v>2.0264000000000002</v>
      </c>
      <c r="J174" s="16">
        <v>6.8871703956155297E-3</v>
      </c>
      <c r="K174" s="18">
        <f>J174*3</f>
        <v>2.0661511186846587E-2</v>
      </c>
      <c r="L174" s="2" t="s">
        <v>4</v>
      </c>
      <c r="M174" s="9"/>
      <c r="N174" s="9"/>
      <c r="O174" s="9"/>
      <c r="P174" s="9"/>
      <c r="Q174" s="9"/>
      <c r="R174" s="9"/>
      <c r="S174" s="9"/>
      <c r="T174" s="9"/>
    </row>
    <row r="175" spans="1:20" s="8" customFormat="1">
      <c r="A175" s="9"/>
      <c r="B175" s="27" t="s">
        <v>102</v>
      </c>
      <c r="C175" s="9" t="s">
        <v>101</v>
      </c>
      <c r="D175" s="2" t="s">
        <v>5</v>
      </c>
      <c r="E175" s="17">
        <v>0.14583333333333301</v>
      </c>
      <c r="F175" s="17">
        <v>0.21949509116409499</v>
      </c>
      <c r="G175" s="4">
        <v>0.58781146784845695</v>
      </c>
      <c r="H175" s="4">
        <v>0.37</v>
      </c>
      <c r="I175" s="4">
        <v>0.93379999999999996</v>
      </c>
      <c r="J175" s="16">
        <v>2.4429965899316099E-2</v>
      </c>
      <c r="K175" s="3">
        <f>J175*11</f>
        <v>0.26872962489247709</v>
      </c>
      <c r="L175" s="2" t="s">
        <v>34</v>
      </c>
      <c r="M175" s="9"/>
      <c r="N175" s="9"/>
      <c r="O175" s="9"/>
      <c r="P175" s="9"/>
      <c r="Q175" s="9"/>
      <c r="R175" s="9"/>
      <c r="S175" s="9"/>
      <c r="T175" s="9"/>
    </row>
    <row r="176" spans="1:20" s="8" customFormat="1">
      <c r="A176" s="9"/>
      <c r="B176" s="27" t="s">
        <v>99</v>
      </c>
      <c r="C176" s="9" t="s">
        <v>100</v>
      </c>
      <c r="D176" s="2" t="s">
        <v>5</v>
      </c>
      <c r="E176" s="17">
        <v>0.16145833333333301</v>
      </c>
      <c r="F176" s="17">
        <v>0.27247191011235999</v>
      </c>
      <c r="G176" s="4">
        <v>0.51613527408495996</v>
      </c>
      <c r="H176" s="4">
        <v>0.34870000000000001</v>
      </c>
      <c r="I176" s="4">
        <v>0.76400000000000001</v>
      </c>
      <c r="J176" s="16">
        <v>9.4938660446479504E-4</v>
      </c>
      <c r="K176" s="18">
        <f>J176*3</f>
        <v>2.8481598133943851E-3</v>
      </c>
      <c r="L176" s="2" t="s">
        <v>4</v>
      </c>
      <c r="N176" s="9"/>
      <c r="O176" s="9"/>
      <c r="P176" s="9"/>
      <c r="Q176" s="9"/>
      <c r="R176" s="9"/>
      <c r="S176" s="9"/>
      <c r="T176" s="9"/>
    </row>
    <row r="177" spans="1:20" s="8" customFormat="1">
      <c r="A177" s="9"/>
      <c r="B177" s="27" t="s">
        <v>99</v>
      </c>
      <c r="C177" s="9" t="s">
        <v>98</v>
      </c>
      <c r="D177" s="2" t="s">
        <v>20</v>
      </c>
      <c r="E177" s="17">
        <v>0.49479166666666702</v>
      </c>
      <c r="F177" s="17">
        <v>0.37938288920056101</v>
      </c>
      <c r="G177" s="4">
        <v>1.6081699216652201</v>
      </c>
      <c r="H177" s="4">
        <v>1.1966000000000001</v>
      </c>
      <c r="I177" s="4">
        <v>2.1613000000000002</v>
      </c>
      <c r="J177" s="16">
        <v>1.6329394927570599E-3</v>
      </c>
      <c r="K177" s="18">
        <f>J177*3</f>
        <v>4.8988184782711797E-3</v>
      </c>
      <c r="L177" s="2" t="s">
        <v>4</v>
      </c>
      <c r="M177" s="9"/>
      <c r="N177" s="9"/>
      <c r="O177" s="9"/>
      <c r="P177" s="9"/>
      <c r="Q177" s="9"/>
      <c r="R177" s="9"/>
      <c r="S177" s="9"/>
      <c r="T177" s="9"/>
    </row>
    <row r="178" spans="1:20" s="8" customFormat="1">
      <c r="A178" s="9"/>
      <c r="B178" s="27" t="s">
        <v>97</v>
      </c>
      <c r="C178" s="9" t="s">
        <v>96</v>
      </c>
      <c r="D178" s="2" t="s">
        <v>20</v>
      </c>
      <c r="E178" s="17">
        <v>0.38541666666666702</v>
      </c>
      <c r="F178" s="17">
        <v>0.31907433380084099</v>
      </c>
      <c r="G178" s="4">
        <v>1.3819097567716101</v>
      </c>
      <c r="H178" s="4">
        <v>1.0072000000000001</v>
      </c>
      <c r="I178" s="4">
        <v>1.8959999999999999</v>
      </c>
      <c r="J178" s="16">
        <v>4.4998274767367903E-2</v>
      </c>
      <c r="K178" s="3">
        <f>J178*19</f>
        <v>0.85496722057999019</v>
      </c>
      <c r="L178" s="2" t="s">
        <v>4</v>
      </c>
      <c r="M178" s="9"/>
      <c r="N178" s="9"/>
      <c r="O178" s="9"/>
      <c r="P178" s="9"/>
      <c r="Q178" s="9"/>
      <c r="R178" s="9"/>
      <c r="S178" s="9"/>
      <c r="T178" s="9"/>
    </row>
    <row r="179" spans="1:20" s="8" customFormat="1">
      <c r="A179" s="9"/>
      <c r="B179" s="27" t="s">
        <v>94</v>
      </c>
      <c r="C179" s="9" t="s">
        <v>95</v>
      </c>
      <c r="D179" s="2" t="s">
        <v>13</v>
      </c>
      <c r="E179" s="17">
        <v>0.40526315789473699</v>
      </c>
      <c r="F179" s="17">
        <v>0.29654442877291998</v>
      </c>
      <c r="G179" s="4">
        <v>1.6024916483623799</v>
      </c>
      <c r="H179" s="4">
        <v>1.1874</v>
      </c>
      <c r="I179" s="4">
        <v>2.1627000000000001</v>
      </c>
      <c r="J179" s="16">
        <v>2.04866536047959E-3</v>
      </c>
      <c r="K179" s="18">
        <f>J179*15</f>
        <v>3.0729980407193852E-2</v>
      </c>
      <c r="L179" s="2" t="s">
        <v>4</v>
      </c>
      <c r="M179" s="9"/>
      <c r="N179" s="9"/>
      <c r="O179" s="9"/>
      <c r="P179" s="9"/>
      <c r="Q179" s="9"/>
      <c r="R179" s="9"/>
      <c r="S179" s="9"/>
      <c r="T179" s="9"/>
    </row>
    <row r="180" spans="1:20" s="8" customFormat="1">
      <c r="A180" s="9"/>
      <c r="B180" s="27" t="s">
        <v>94</v>
      </c>
      <c r="C180" s="9" t="s">
        <v>93</v>
      </c>
      <c r="D180" s="2" t="s">
        <v>13</v>
      </c>
      <c r="E180" s="17">
        <v>0.33854166666666702</v>
      </c>
      <c r="F180" s="17">
        <v>0.26472650771388501</v>
      </c>
      <c r="G180" s="4">
        <v>1.40756671046196</v>
      </c>
      <c r="H180" s="4">
        <v>1.0327999999999999</v>
      </c>
      <c r="I180" s="4">
        <v>1.9182999999999999</v>
      </c>
      <c r="J180" s="16">
        <v>3.0435560075786201E-2</v>
      </c>
      <c r="K180" s="3">
        <f>J180*15</f>
        <v>0.45653340113679303</v>
      </c>
      <c r="L180" s="2" t="s">
        <v>4</v>
      </c>
      <c r="M180" s="9"/>
      <c r="N180" s="9"/>
      <c r="O180" s="9"/>
      <c r="P180" s="9"/>
      <c r="Q180" s="9"/>
      <c r="R180" s="9"/>
      <c r="S180" s="9"/>
      <c r="T180" s="9"/>
    </row>
    <row r="181" spans="1:20" s="8" customFormat="1">
      <c r="A181" s="9"/>
      <c r="B181" s="27" t="s">
        <v>91</v>
      </c>
      <c r="C181" s="9" t="s">
        <v>92</v>
      </c>
      <c r="D181" s="2" t="s">
        <v>5</v>
      </c>
      <c r="E181" s="17">
        <v>0.1875</v>
      </c>
      <c r="F181" s="17">
        <v>0.26799714896650001</v>
      </c>
      <c r="G181" s="4">
        <v>0.63732346645854299</v>
      </c>
      <c r="H181" s="4">
        <v>0.43930000000000002</v>
      </c>
      <c r="I181" s="4">
        <v>0.92459999999999998</v>
      </c>
      <c r="J181" s="16">
        <v>1.7636339685928301E-2</v>
      </c>
      <c r="K181" s="3">
        <f>J181*8</f>
        <v>0.14109071748742641</v>
      </c>
      <c r="L181" s="2" t="s">
        <v>4</v>
      </c>
      <c r="M181" s="9"/>
      <c r="N181" s="9"/>
      <c r="O181" s="9"/>
      <c r="P181" s="9"/>
      <c r="Q181" s="9"/>
      <c r="R181" s="9"/>
      <c r="S181" s="9"/>
      <c r="T181" s="9"/>
    </row>
    <row r="182" spans="1:20" s="8" customFormat="1">
      <c r="A182" s="9"/>
      <c r="B182" s="27" t="s">
        <v>91</v>
      </c>
      <c r="C182" s="9" t="s">
        <v>90</v>
      </c>
      <c r="D182" s="2" t="s">
        <v>10</v>
      </c>
      <c r="E182" s="17">
        <v>0.34736842105263199</v>
      </c>
      <c r="F182" s="17">
        <v>0.27465857359635798</v>
      </c>
      <c r="G182" s="4">
        <v>1.39045747565846</v>
      </c>
      <c r="H182" s="4">
        <v>1.0187999999999999</v>
      </c>
      <c r="I182" s="4">
        <v>1.8976999999999999</v>
      </c>
      <c r="J182" s="16">
        <v>3.7775116645045098E-2</v>
      </c>
      <c r="K182" s="3">
        <f>J182*8</f>
        <v>0.30220093316036079</v>
      </c>
      <c r="L182" s="2" t="s">
        <v>4</v>
      </c>
      <c r="M182" s="9"/>
      <c r="N182" s="9"/>
      <c r="O182" s="9"/>
      <c r="P182" s="9"/>
      <c r="Q182" s="9"/>
      <c r="R182" s="9"/>
      <c r="S182" s="9"/>
      <c r="T182" s="9"/>
    </row>
    <row r="183" spans="1:20" s="8" customFormat="1">
      <c r="A183" s="9"/>
      <c r="B183" s="27" t="s">
        <v>74</v>
      </c>
      <c r="C183" s="9" t="s">
        <v>89</v>
      </c>
      <c r="D183" s="2" t="s">
        <v>5</v>
      </c>
      <c r="E183" s="17">
        <v>1.5625E-2</v>
      </c>
      <c r="F183" s="17">
        <v>1.0518934081346399E-3</v>
      </c>
      <c r="G183" s="4" t="s">
        <v>19</v>
      </c>
      <c r="H183" s="4" t="s">
        <v>19</v>
      </c>
      <c r="I183" s="4" t="s">
        <v>18</v>
      </c>
      <c r="J183" s="16">
        <v>4.2334200664572597E-3</v>
      </c>
      <c r="K183" s="3">
        <f t="shared" ref="K183:K198" si="6">J183*84</f>
        <v>0.35560728558240984</v>
      </c>
      <c r="L183" s="2" t="s">
        <v>17</v>
      </c>
      <c r="M183" s="9"/>
      <c r="N183" s="9"/>
      <c r="O183" s="9"/>
      <c r="P183" s="9"/>
      <c r="Q183" s="9"/>
      <c r="R183" s="9"/>
      <c r="S183" s="9"/>
      <c r="T183" s="9"/>
    </row>
    <row r="184" spans="1:20" s="8" customFormat="1">
      <c r="A184" s="9"/>
      <c r="B184" s="27" t="s">
        <v>74</v>
      </c>
      <c r="C184" s="9" t="s">
        <v>88</v>
      </c>
      <c r="D184" s="2" t="s">
        <v>20</v>
      </c>
      <c r="E184" s="17">
        <v>1.0416666666666701E-2</v>
      </c>
      <c r="F184" s="17">
        <v>3.5063113604488099E-4</v>
      </c>
      <c r="G184" s="4" t="s">
        <v>19</v>
      </c>
      <c r="H184" s="4" t="s">
        <v>19</v>
      </c>
      <c r="I184" s="4" t="s">
        <v>18</v>
      </c>
      <c r="J184" s="16">
        <v>1.1331503497681601E-2</v>
      </c>
      <c r="K184" s="3">
        <f t="shared" si="6"/>
        <v>0.95184629380525443</v>
      </c>
      <c r="L184" s="2" t="s">
        <v>17</v>
      </c>
      <c r="M184" s="9"/>
      <c r="N184" s="9"/>
      <c r="O184" s="9"/>
      <c r="P184" s="9"/>
      <c r="Q184" s="9"/>
      <c r="R184" s="9"/>
      <c r="S184" s="9"/>
      <c r="T184" s="9"/>
    </row>
    <row r="185" spans="1:20" s="8" customFormat="1">
      <c r="A185" s="9"/>
      <c r="B185" s="27" t="s">
        <v>74</v>
      </c>
      <c r="C185" s="9" t="s">
        <v>87</v>
      </c>
      <c r="D185" s="2" t="s">
        <v>5</v>
      </c>
      <c r="E185" s="17">
        <v>1.0416666666666701E-2</v>
      </c>
      <c r="F185" s="17">
        <v>7.0126227208976199E-4</v>
      </c>
      <c r="G185" s="4" t="s">
        <v>19</v>
      </c>
      <c r="H185" s="4" t="s">
        <v>19</v>
      </c>
      <c r="I185" s="4" t="s">
        <v>18</v>
      </c>
      <c r="J185" s="16">
        <v>2.1733225788040898E-2</v>
      </c>
      <c r="K185" s="3">
        <f t="shared" si="6"/>
        <v>1.8255909661954355</v>
      </c>
      <c r="L185" s="2" t="s">
        <v>17</v>
      </c>
      <c r="M185" s="9"/>
      <c r="N185" s="9"/>
      <c r="O185" s="9"/>
      <c r="P185" s="9"/>
      <c r="Q185" s="9"/>
      <c r="R185" s="9"/>
      <c r="S185" s="9"/>
      <c r="T185" s="9"/>
    </row>
    <row r="186" spans="1:20" s="8" customFormat="1">
      <c r="A186" s="9"/>
      <c r="B186" s="27" t="s">
        <v>74</v>
      </c>
      <c r="C186" s="9" t="s">
        <v>86</v>
      </c>
      <c r="D186" s="2" t="s">
        <v>10</v>
      </c>
      <c r="E186" s="17">
        <v>1.0416666666666701E-2</v>
      </c>
      <c r="F186" s="17">
        <v>7.0126227208976199E-4</v>
      </c>
      <c r="G186" s="4" t="s">
        <v>19</v>
      </c>
      <c r="H186" s="4" t="s">
        <v>19</v>
      </c>
      <c r="I186" s="4" t="s">
        <v>18</v>
      </c>
      <c r="J186" s="16">
        <v>2.1733225788040898E-2</v>
      </c>
      <c r="K186" s="3">
        <f t="shared" si="6"/>
        <v>1.8255909661954355</v>
      </c>
      <c r="L186" s="2" t="s">
        <v>17</v>
      </c>
      <c r="M186" s="9"/>
      <c r="N186" s="9"/>
      <c r="O186" s="9"/>
      <c r="P186" s="9"/>
      <c r="Q186" s="9"/>
      <c r="R186" s="9"/>
      <c r="S186" s="9"/>
      <c r="T186" s="9"/>
    </row>
    <row r="187" spans="1:20" s="8" customFormat="1">
      <c r="A187" s="9"/>
      <c r="B187" s="27" t="s">
        <v>74</v>
      </c>
      <c r="C187" s="9" t="s">
        <v>85</v>
      </c>
      <c r="D187" s="2" t="s">
        <v>5</v>
      </c>
      <c r="E187" s="17">
        <v>1.0416666666666701E-2</v>
      </c>
      <c r="F187" s="17">
        <v>7.0126227208976199E-4</v>
      </c>
      <c r="G187" s="4" t="s">
        <v>19</v>
      </c>
      <c r="H187" s="4" t="s">
        <v>19</v>
      </c>
      <c r="I187" s="4" t="s">
        <v>18</v>
      </c>
      <c r="J187" s="16">
        <v>2.1733225788040898E-2</v>
      </c>
      <c r="K187" s="3">
        <f t="shared" si="6"/>
        <v>1.8255909661954355</v>
      </c>
      <c r="L187" s="2" t="s">
        <v>17</v>
      </c>
      <c r="M187" s="9"/>
      <c r="N187" s="9"/>
      <c r="O187" s="9"/>
      <c r="P187" s="9"/>
      <c r="Q187" s="9"/>
      <c r="R187" s="9"/>
      <c r="S187" s="9"/>
      <c r="T187" s="9"/>
    </row>
    <row r="188" spans="1:20" s="8" customFormat="1">
      <c r="A188" s="9"/>
      <c r="B188" s="27" t="s">
        <v>74</v>
      </c>
      <c r="C188" s="9" t="s">
        <v>84</v>
      </c>
      <c r="D188" s="2" t="s">
        <v>13</v>
      </c>
      <c r="E188" s="17">
        <v>1.0416666666666701E-2</v>
      </c>
      <c r="F188" s="17">
        <v>7.0126227208976199E-4</v>
      </c>
      <c r="G188" s="4" t="s">
        <v>19</v>
      </c>
      <c r="H188" s="4" t="s">
        <v>19</v>
      </c>
      <c r="I188" s="4" t="s">
        <v>18</v>
      </c>
      <c r="J188" s="16">
        <v>2.1733225788040898E-2</v>
      </c>
      <c r="K188" s="3">
        <f t="shared" si="6"/>
        <v>1.8255909661954355</v>
      </c>
      <c r="L188" s="2" t="s">
        <v>17</v>
      </c>
      <c r="M188" s="9"/>
      <c r="N188" s="9"/>
      <c r="O188" s="9"/>
      <c r="P188" s="9"/>
      <c r="Q188" s="9"/>
      <c r="R188" s="9"/>
      <c r="S188" s="9"/>
      <c r="T188" s="9"/>
    </row>
    <row r="189" spans="1:20" s="8" customFormat="1">
      <c r="A189" s="9"/>
      <c r="B189" s="27" t="s">
        <v>74</v>
      </c>
      <c r="C189" s="9" t="s">
        <v>83</v>
      </c>
      <c r="D189" s="2" t="s">
        <v>13</v>
      </c>
      <c r="E189" s="17">
        <v>1.0416666666666701E-2</v>
      </c>
      <c r="F189" s="17">
        <v>7.0175438596491201E-4</v>
      </c>
      <c r="G189" s="4" t="s">
        <v>19</v>
      </c>
      <c r="H189" s="4" t="s">
        <v>19</v>
      </c>
      <c r="I189" s="4" t="s">
        <v>18</v>
      </c>
      <c r="J189" s="16">
        <v>2.17605963641135E-2</v>
      </c>
      <c r="K189" s="3">
        <f t="shared" si="6"/>
        <v>1.8278900945855341</v>
      </c>
      <c r="L189" s="2" t="s">
        <v>17</v>
      </c>
      <c r="M189" s="9"/>
      <c r="N189" s="9"/>
      <c r="O189" s="9"/>
      <c r="P189" s="9"/>
      <c r="Q189" s="9"/>
      <c r="R189" s="9"/>
      <c r="S189" s="9"/>
      <c r="T189" s="9"/>
    </row>
    <row r="190" spans="1:20" s="8" customFormat="1">
      <c r="A190" s="9"/>
      <c r="B190" s="27" t="s">
        <v>74</v>
      </c>
      <c r="C190" s="9" t="s">
        <v>82</v>
      </c>
      <c r="D190" s="2" t="s">
        <v>20</v>
      </c>
      <c r="E190" s="17">
        <v>0.104166666666667</v>
      </c>
      <c r="F190" s="17">
        <v>6.7158931082981696E-2</v>
      </c>
      <c r="G190" s="4">
        <v>1.7909567689329</v>
      </c>
      <c r="H190" s="4">
        <v>1.0676000000000001</v>
      </c>
      <c r="I190" s="4">
        <v>3.0045000000000002</v>
      </c>
      <c r="J190" s="16">
        <v>2.72630185863206E-2</v>
      </c>
      <c r="K190" s="3">
        <f t="shared" si="6"/>
        <v>2.2900935612509303</v>
      </c>
      <c r="L190" s="2" t="s">
        <v>34</v>
      </c>
      <c r="M190" s="9"/>
      <c r="N190" s="9"/>
      <c r="O190" s="9"/>
      <c r="P190" s="9"/>
      <c r="Q190" s="9"/>
      <c r="R190" s="9"/>
      <c r="S190" s="9"/>
      <c r="T190" s="9"/>
    </row>
    <row r="191" spans="1:20" s="8" customFormat="1">
      <c r="A191" s="9"/>
      <c r="B191" s="27" t="s">
        <v>74</v>
      </c>
      <c r="C191" s="9" t="s">
        <v>81</v>
      </c>
      <c r="D191" s="2" t="s">
        <v>13</v>
      </c>
      <c r="E191" s="17">
        <v>0.49473684210526298</v>
      </c>
      <c r="F191" s="17">
        <v>0.41269284712482501</v>
      </c>
      <c r="G191" s="4">
        <v>1.37321663094941</v>
      </c>
      <c r="H191" s="4">
        <v>1.0258</v>
      </c>
      <c r="I191" s="4">
        <v>1.8383</v>
      </c>
      <c r="J191" s="16">
        <v>3.3076731612295698E-2</v>
      </c>
      <c r="K191" s="3">
        <f t="shared" si="6"/>
        <v>2.7784454554328386</v>
      </c>
      <c r="L191" s="2" t="s">
        <v>4</v>
      </c>
      <c r="M191" s="9"/>
      <c r="N191" s="9"/>
      <c r="O191" s="9"/>
      <c r="P191" s="9"/>
      <c r="Q191" s="9"/>
      <c r="R191" s="9"/>
      <c r="S191" s="9"/>
      <c r="T191" s="9"/>
    </row>
    <row r="192" spans="1:20" s="8" customFormat="1">
      <c r="A192" s="9"/>
      <c r="B192" s="27" t="s">
        <v>74</v>
      </c>
      <c r="C192" s="9" t="s">
        <v>80</v>
      </c>
      <c r="D192" s="2" t="s">
        <v>13</v>
      </c>
      <c r="E192" s="17">
        <v>1.0416666666666701E-2</v>
      </c>
      <c r="F192" s="17">
        <v>1.0518934081346399E-3</v>
      </c>
      <c r="G192" s="4" t="s">
        <v>19</v>
      </c>
      <c r="H192" s="4" t="s">
        <v>19</v>
      </c>
      <c r="I192" s="4" t="s">
        <v>18</v>
      </c>
      <c r="J192" s="16">
        <v>3.4743372947875398E-2</v>
      </c>
      <c r="K192" s="3">
        <f t="shared" si="6"/>
        <v>2.9184433276215334</v>
      </c>
      <c r="L192" s="2" t="s">
        <v>17</v>
      </c>
      <c r="M192" s="9"/>
      <c r="N192" s="9"/>
      <c r="O192" s="9"/>
      <c r="P192" s="9"/>
      <c r="Q192" s="9"/>
      <c r="R192" s="9"/>
      <c r="S192" s="9"/>
      <c r="T192" s="9"/>
    </row>
    <row r="193" spans="1:20" s="8" customFormat="1">
      <c r="A193" s="9"/>
      <c r="B193" s="27" t="s">
        <v>74</v>
      </c>
      <c r="C193" s="9" t="s">
        <v>79</v>
      </c>
      <c r="D193" s="2" t="s">
        <v>20</v>
      </c>
      <c r="E193" s="17">
        <v>1.0416666666666701E-2</v>
      </c>
      <c r="F193" s="17">
        <v>1.0518934081346399E-3</v>
      </c>
      <c r="G193" s="4" t="s">
        <v>19</v>
      </c>
      <c r="H193" s="4" t="s">
        <v>19</v>
      </c>
      <c r="I193" s="4" t="s">
        <v>18</v>
      </c>
      <c r="J193" s="16">
        <v>3.4743372947875398E-2</v>
      </c>
      <c r="K193" s="3">
        <f t="shared" si="6"/>
        <v>2.9184433276215334</v>
      </c>
      <c r="L193" s="2" t="s">
        <v>17</v>
      </c>
      <c r="M193" s="9"/>
      <c r="N193" s="9"/>
      <c r="O193" s="9"/>
      <c r="P193" s="9"/>
      <c r="Q193" s="9"/>
      <c r="R193" s="9"/>
      <c r="S193" s="9"/>
      <c r="T193" s="9"/>
    </row>
    <row r="194" spans="1:20" s="8" customFormat="1">
      <c r="A194" s="9"/>
      <c r="B194" s="27" t="s">
        <v>74</v>
      </c>
      <c r="C194" s="9" t="s">
        <v>78</v>
      </c>
      <c r="D194" s="2" t="s">
        <v>13</v>
      </c>
      <c r="E194" s="17">
        <v>1.0416666666666701E-2</v>
      </c>
      <c r="F194" s="17">
        <v>1.0585744530698701E-3</v>
      </c>
      <c r="G194" s="4" t="s">
        <v>19</v>
      </c>
      <c r="H194" s="4" t="s">
        <v>19</v>
      </c>
      <c r="I194" s="4" t="s">
        <v>18</v>
      </c>
      <c r="J194" s="16">
        <v>3.51313488351431E-2</v>
      </c>
      <c r="K194" s="3">
        <f t="shared" si="6"/>
        <v>2.9510333021520205</v>
      </c>
      <c r="L194" s="2" t="s">
        <v>17</v>
      </c>
      <c r="M194" s="9"/>
      <c r="N194" s="9"/>
      <c r="O194" s="9"/>
      <c r="P194" s="9"/>
      <c r="Q194" s="9"/>
      <c r="R194" s="9"/>
      <c r="S194" s="9"/>
      <c r="T194" s="9"/>
    </row>
    <row r="195" spans="1:20" s="8" customFormat="1">
      <c r="A195" s="9"/>
      <c r="B195" s="27" t="s">
        <v>74</v>
      </c>
      <c r="C195" s="9" t="s">
        <v>77</v>
      </c>
      <c r="D195" s="2" t="s">
        <v>13</v>
      </c>
      <c r="E195" s="17">
        <v>0.47395833333333298</v>
      </c>
      <c r="F195" s="17">
        <v>0.39375876577840102</v>
      </c>
      <c r="G195" s="4">
        <v>1.36437899217861</v>
      </c>
      <c r="H195" s="4">
        <v>1.0198</v>
      </c>
      <c r="I195" s="4">
        <v>1.8253999999999999</v>
      </c>
      <c r="J195" s="16">
        <v>3.6432433047232898E-2</v>
      </c>
      <c r="K195" s="3">
        <f t="shared" si="6"/>
        <v>3.0603243759675633</v>
      </c>
      <c r="L195" s="2" t="s">
        <v>4</v>
      </c>
      <c r="M195" s="9"/>
      <c r="N195" s="9"/>
      <c r="O195" s="9"/>
      <c r="P195" s="9"/>
      <c r="Q195" s="9"/>
      <c r="R195" s="9"/>
      <c r="S195" s="9"/>
      <c r="T195" s="9"/>
    </row>
    <row r="196" spans="1:20" s="8" customFormat="1">
      <c r="A196" s="9"/>
      <c r="B196" s="27" t="s">
        <v>74</v>
      </c>
      <c r="C196" s="9" t="s">
        <v>76</v>
      </c>
      <c r="D196" s="2" t="s">
        <v>13</v>
      </c>
      <c r="E196" s="17">
        <v>1.0416666666666701E-2</v>
      </c>
      <c r="F196" s="17">
        <v>1.10619469026549E-3</v>
      </c>
      <c r="G196" s="4" t="s">
        <v>19</v>
      </c>
      <c r="H196" s="4" t="s">
        <v>19</v>
      </c>
      <c r="I196" s="4" t="s">
        <v>18</v>
      </c>
      <c r="J196" s="16">
        <v>3.7940490707886097E-2</v>
      </c>
      <c r="K196" s="3">
        <f t="shared" si="6"/>
        <v>3.1870012194624322</v>
      </c>
      <c r="L196" s="2" t="s">
        <v>17</v>
      </c>
      <c r="M196" s="9"/>
      <c r="N196" s="9"/>
      <c r="O196" s="9"/>
      <c r="P196" s="9"/>
      <c r="Q196" s="9"/>
      <c r="R196" s="9"/>
      <c r="S196" s="9"/>
      <c r="T196" s="9"/>
    </row>
    <row r="197" spans="1:20" s="8" customFormat="1">
      <c r="A197" s="9"/>
      <c r="B197" s="27" t="s">
        <v>74</v>
      </c>
      <c r="C197" s="9" t="s">
        <v>75</v>
      </c>
      <c r="D197" s="2" t="s">
        <v>5</v>
      </c>
      <c r="E197" s="17">
        <v>1.5625E-2</v>
      </c>
      <c r="F197" s="17">
        <v>3.5087719298245602E-3</v>
      </c>
      <c r="G197" s="4" t="s">
        <v>19</v>
      </c>
      <c r="H197" s="4" t="s">
        <v>19</v>
      </c>
      <c r="I197" s="4" t="s">
        <v>18</v>
      </c>
      <c r="J197" s="16">
        <v>4.3884689195301897E-2</v>
      </c>
      <c r="K197" s="3">
        <f t="shared" si="6"/>
        <v>3.6863138924053596</v>
      </c>
      <c r="L197" s="2" t="s">
        <v>17</v>
      </c>
      <c r="M197" s="9"/>
      <c r="N197" s="9"/>
      <c r="O197" s="9"/>
      <c r="P197" s="9"/>
      <c r="Q197" s="9"/>
      <c r="R197" s="9"/>
      <c r="S197" s="9"/>
      <c r="T197" s="9"/>
    </row>
    <row r="198" spans="1:20" s="8" customFormat="1">
      <c r="A198" s="9"/>
      <c r="B198" s="27" t="s">
        <v>74</v>
      </c>
      <c r="C198" s="9" t="s">
        <v>73</v>
      </c>
      <c r="D198" s="2" t="s">
        <v>20</v>
      </c>
      <c r="E198" s="17">
        <v>4.1666666666666699E-2</v>
      </c>
      <c r="F198" s="17">
        <v>1.8583450210378698E-2</v>
      </c>
      <c r="G198" s="4" t="s">
        <v>19</v>
      </c>
      <c r="H198" s="4" t="s">
        <v>19</v>
      </c>
      <c r="I198" s="4" t="s">
        <v>18</v>
      </c>
      <c r="J198" s="16">
        <v>4.9707490083064999E-2</v>
      </c>
      <c r="K198" s="3">
        <f t="shared" si="6"/>
        <v>4.1754291669774597</v>
      </c>
      <c r="L198" s="2" t="s">
        <v>17</v>
      </c>
      <c r="M198" s="9"/>
      <c r="N198" s="9"/>
      <c r="O198" s="9"/>
      <c r="P198" s="9"/>
      <c r="Q198" s="9"/>
      <c r="R198" s="9"/>
      <c r="S198" s="9"/>
      <c r="T198" s="9"/>
    </row>
    <row r="199" spans="1:20" s="8" customFormat="1">
      <c r="A199" s="9"/>
      <c r="B199" s="27" t="s">
        <v>71</v>
      </c>
      <c r="C199" s="9" t="s">
        <v>72</v>
      </c>
      <c r="D199" s="2" t="s">
        <v>10</v>
      </c>
      <c r="E199" s="17">
        <v>8.3333333333333301E-2</v>
      </c>
      <c r="F199" s="17">
        <v>4.6984572230014003E-2</v>
      </c>
      <c r="G199" s="4">
        <v>1.83719219370105</v>
      </c>
      <c r="H199" s="4">
        <v>1.0285</v>
      </c>
      <c r="I199" s="4">
        <v>3.2816000000000001</v>
      </c>
      <c r="J199" s="16">
        <v>3.9870393818649298E-2</v>
      </c>
      <c r="K199" s="3">
        <f>J199*49</f>
        <v>1.9536492971138155</v>
      </c>
      <c r="L199" s="2" t="s">
        <v>34</v>
      </c>
      <c r="M199" s="9"/>
      <c r="N199" s="9"/>
      <c r="O199" s="9"/>
      <c r="P199" s="9"/>
      <c r="Q199" s="9"/>
      <c r="R199" s="9"/>
      <c r="S199" s="9"/>
      <c r="T199" s="9"/>
    </row>
    <row r="200" spans="1:20" s="8" customFormat="1">
      <c r="A200" s="9"/>
      <c r="B200" s="27" t="s">
        <v>71</v>
      </c>
      <c r="C200" s="9" t="s">
        <v>70</v>
      </c>
      <c r="D200" s="2" t="s">
        <v>20</v>
      </c>
      <c r="E200" s="17">
        <v>0.15104166666666699</v>
      </c>
      <c r="F200" s="17">
        <v>0.19810659186535801</v>
      </c>
      <c r="G200" s="4">
        <v>0.62537275961790195</v>
      </c>
      <c r="H200" s="4">
        <v>0.39129999999999998</v>
      </c>
      <c r="I200" s="4">
        <v>0.99939999999999996</v>
      </c>
      <c r="J200" s="16">
        <v>4.9693595685544399E-2</v>
      </c>
      <c r="K200" s="3">
        <f>J200*49</f>
        <v>2.4349861885916755</v>
      </c>
      <c r="L200" s="2" t="s">
        <v>34</v>
      </c>
      <c r="M200" s="9"/>
      <c r="N200" s="9"/>
      <c r="O200" s="9"/>
      <c r="P200" s="9"/>
      <c r="Q200" s="9"/>
      <c r="R200" s="9"/>
      <c r="S200" s="9"/>
      <c r="T200" s="9"/>
    </row>
    <row r="201" spans="1:20" s="8" customFormat="1">
      <c r="A201" s="9"/>
      <c r="B201" s="27" t="s">
        <v>61</v>
      </c>
      <c r="C201" s="9" t="s">
        <v>69</v>
      </c>
      <c r="D201" s="2" t="s">
        <v>13</v>
      </c>
      <c r="E201" s="17">
        <v>0.157894736842105</v>
      </c>
      <c r="F201" s="17">
        <v>0.26299157303370801</v>
      </c>
      <c r="G201" s="4">
        <v>0.53278699403069996</v>
      </c>
      <c r="H201" s="4">
        <v>0.3579</v>
      </c>
      <c r="I201" s="4">
        <v>0.79320000000000002</v>
      </c>
      <c r="J201" s="16">
        <v>1.9277020025571499E-3</v>
      </c>
      <c r="K201" s="18">
        <f t="shared" ref="K201:K209" si="7">J201*21</f>
        <v>4.048174205370015E-2</v>
      </c>
      <c r="L201" s="2" t="s">
        <v>4</v>
      </c>
      <c r="M201" s="9"/>
      <c r="N201" s="9"/>
      <c r="O201" s="9"/>
      <c r="P201" s="9"/>
      <c r="Q201" s="9"/>
      <c r="R201" s="9"/>
      <c r="S201" s="9"/>
      <c r="T201" s="9"/>
    </row>
    <row r="202" spans="1:20" s="8" customFormat="1">
      <c r="A202" s="9"/>
      <c r="B202" s="27" t="s">
        <v>61</v>
      </c>
      <c r="C202" s="9" t="s">
        <v>68</v>
      </c>
      <c r="D202" s="2" t="s">
        <v>20</v>
      </c>
      <c r="E202" s="17">
        <v>4.6875E-2</v>
      </c>
      <c r="F202" s="17">
        <v>0.11440677966101701</v>
      </c>
      <c r="G202" s="4">
        <v>0.336530062116147</v>
      </c>
      <c r="H202" s="4">
        <v>0.16139999999999999</v>
      </c>
      <c r="I202" s="4">
        <v>0.70189999999999997</v>
      </c>
      <c r="J202" s="16">
        <v>3.6872104826401902E-3</v>
      </c>
      <c r="K202" s="3">
        <f t="shared" si="7"/>
        <v>7.743142013544399E-2</v>
      </c>
      <c r="L202" s="2" t="s">
        <v>34</v>
      </c>
      <c r="M202" s="9"/>
      <c r="N202" s="9"/>
      <c r="O202" s="9"/>
      <c r="P202" s="9"/>
      <c r="Q202" s="9"/>
      <c r="R202" s="9"/>
      <c r="S202" s="9"/>
      <c r="T202" s="9"/>
    </row>
    <row r="203" spans="1:20" s="8" customFormat="1">
      <c r="A203" s="9"/>
      <c r="B203" s="27" t="s">
        <v>61</v>
      </c>
      <c r="C203" s="9" t="s">
        <v>67</v>
      </c>
      <c r="D203" s="2" t="s">
        <v>10</v>
      </c>
      <c r="E203" s="17">
        <v>0.104166666666667</v>
      </c>
      <c r="F203" s="17">
        <v>0.18828892005610101</v>
      </c>
      <c r="G203" s="4">
        <v>0.46159648036681999</v>
      </c>
      <c r="H203" s="4">
        <v>0.2732</v>
      </c>
      <c r="I203" s="4">
        <v>0.77990000000000004</v>
      </c>
      <c r="J203" s="16">
        <v>3.8679996095901102E-3</v>
      </c>
      <c r="K203" s="3">
        <f t="shared" si="7"/>
        <v>8.1227991801392313E-2</v>
      </c>
      <c r="L203" s="2" t="s">
        <v>34</v>
      </c>
      <c r="M203" s="9"/>
      <c r="N203" s="9"/>
      <c r="O203" s="9"/>
      <c r="P203" s="9"/>
      <c r="Q203" s="9"/>
      <c r="R203" s="9"/>
      <c r="S203" s="9"/>
      <c r="T203" s="9"/>
    </row>
    <row r="204" spans="1:20" s="8" customFormat="1">
      <c r="A204" s="9"/>
      <c r="B204" s="27" t="s">
        <v>61</v>
      </c>
      <c r="C204" s="9" t="s">
        <v>66</v>
      </c>
      <c r="D204" s="2" t="s">
        <v>13</v>
      </c>
      <c r="E204" s="17">
        <v>0.16666666666666699</v>
      </c>
      <c r="F204" s="17">
        <v>0.264084507042254</v>
      </c>
      <c r="G204" s="4">
        <v>0.56710304961797098</v>
      </c>
      <c r="H204" s="4">
        <v>0.38529999999999998</v>
      </c>
      <c r="I204" s="4">
        <v>0.8347</v>
      </c>
      <c r="J204" s="16">
        <v>4.0260201286058802E-3</v>
      </c>
      <c r="K204" s="3">
        <f t="shared" si="7"/>
        <v>8.4546422700723489E-2</v>
      </c>
      <c r="L204" s="2" t="s">
        <v>4</v>
      </c>
      <c r="M204" s="9"/>
      <c r="N204" s="9"/>
      <c r="O204" s="9"/>
      <c r="P204" s="9"/>
      <c r="Q204" s="9"/>
      <c r="R204" s="9"/>
      <c r="S204" s="9"/>
      <c r="T204" s="9"/>
    </row>
    <row r="205" spans="1:20" s="8" customFormat="1">
      <c r="A205" s="9"/>
      <c r="B205" s="27" t="s">
        <v>61</v>
      </c>
      <c r="C205" s="9" t="s">
        <v>65</v>
      </c>
      <c r="D205" s="2" t="s">
        <v>20</v>
      </c>
      <c r="E205" s="17">
        <v>3.125E-2</v>
      </c>
      <c r="F205" s="17">
        <v>9.1292134831460706E-3</v>
      </c>
      <c r="G205" s="4" t="s">
        <v>19</v>
      </c>
      <c r="H205" s="4" t="s">
        <v>19</v>
      </c>
      <c r="I205" s="4" t="s">
        <v>18</v>
      </c>
      <c r="J205" s="16">
        <v>1.28647132801886E-2</v>
      </c>
      <c r="K205" s="3">
        <f t="shared" si="7"/>
        <v>0.27015897888396057</v>
      </c>
      <c r="L205" s="2" t="s">
        <v>17</v>
      </c>
      <c r="M205" s="9"/>
      <c r="N205" s="9"/>
      <c r="O205" s="9"/>
      <c r="P205" s="9"/>
      <c r="Q205" s="9"/>
      <c r="R205" s="9"/>
      <c r="S205" s="9"/>
      <c r="T205" s="9"/>
    </row>
    <row r="206" spans="1:20" s="8" customFormat="1">
      <c r="A206" s="9"/>
      <c r="B206" s="27" t="s">
        <v>61</v>
      </c>
      <c r="C206" s="9" t="s">
        <v>64</v>
      </c>
      <c r="D206" s="2" t="s">
        <v>10</v>
      </c>
      <c r="E206" s="17">
        <v>0.18947368421052599</v>
      </c>
      <c r="F206" s="17">
        <v>0.27058409570724801</v>
      </c>
      <c r="G206" s="4">
        <v>0.64189136304975303</v>
      </c>
      <c r="H206" s="4">
        <v>0.44400000000000001</v>
      </c>
      <c r="I206" s="4">
        <v>0.92800000000000005</v>
      </c>
      <c r="J206" s="16">
        <v>1.84089047474278E-2</v>
      </c>
      <c r="K206" s="3">
        <f t="shared" si="7"/>
        <v>0.38658699969598381</v>
      </c>
      <c r="L206" s="2" t="s">
        <v>4</v>
      </c>
      <c r="M206" s="9"/>
      <c r="N206" s="9"/>
      <c r="O206" s="9"/>
      <c r="P206" s="9"/>
      <c r="Q206" s="9"/>
      <c r="R206" s="9"/>
      <c r="S206" s="9"/>
      <c r="T206" s="9"/>
    </row>
    <row r="207" spans="1:20" s="8" customFormat="1">
      <c r="A207" s="9"/>
      <c r="B207" s="27" t="s">
        <v>61</v>
      </c>
      <c r="C207" s="9" t="s">
        <v>63</v>
      </c>
      <c r="D207" s="2" t="s">
        <v>20</v>
      </c>
      <c r="E207" s="17">
        <v>0.20526315789473701</v>
      </c>
      <c r="F207" s="17">
        <v>0.28596491228070198</v>
      </c>
      <c r="G207" s="4">
        <v>0.65227353704259705</v>
      </c>
      <c r="H207" s="4">
        <v>0.45579999999999998</v>
      </c>
      <c r="I207" s="4">
        <v>0.93340000000000001</v>
      </c>
      <c r="J207" s="16">
        <v>1.9434382464485402E-2</v>
      </c>
      <c r="K207" s="3">
        <f t="shared" si="7"/>
        <v>0.40812203175419343</v>
      </c>
      <c r="L207" s="2" t="s">
        <v>4</v>
      </c>
      <c r="M207" s="9"/>
      <c r="N207" s="9"/>
      <c r="O207" s="9"/>
      <c r="P207" s="9"/>
      <c r="Q207" s="9"/>
      <c r="R207" s="9"/>
      <c r="S207" s="9"/>
      <c r="T207" s="9"/>
    </row>
    <row r="208" spans="1:20" s="8" customFormat="1">
      <c r="A208" s="9"/>
      <c r="B208" s="27" t="s">
        <v>61</v>
      </c>
      <c r="C208" s="9" t="s">
        <v>62</v>
      </c>
      <c r="D208" s="2" t="s">
        <v>10</v>
      </c>
      <c r="E208" s="17">
        <v>0.19270833333333301</v>
      </c>
      <c r="F208" s="17">
        <v>0.26016830294530202</v>
      </c>
      <c r="G208" s="4">
        <v>0.68919852316489205</v>
      </c>
      <c r="H208" s="4">
        <v>0.4798</v>
      </c>
      <c r="I208" s="4">
        <v>0.9899</v>
      </c>
      <c r="J208" s="16">
        <v>4.39232154612193E-2</v>
      </c>
      <c r="K208" s="3">
        <f t="shared" si="7"/>
        <v>0.92238752468560525</v>
      </c>
      <c r="L208" s="2" t="s">
        <v>4</v>
      </c>
      <c r="M208" s="9"/>
      <c r="N208" s="9"/>
      <c r="O208" s="9"/>
      <c r="P208" s="9"/>
      <c r="Q208" s="9"/>
      <c r="R208" s="9"/>
      <c r="S208" s="9"/>
      <c r="T208" s="9"/>
    </row>
    <row r="209" spans="1:20" s="8" customFormat="1">
      <c r="A209" s="9"/>
      <c r="B209" s="27" t="s">
        <v>61</v>
      </c>
      <c r="C209" s="9" t="s">
        <v>60</v>
      </c>
      <c r="D209" s="2" t="s">
        <v>20</v>
      </c>
      <c r="E209" s="17">
        <v>0.17708333333333301</v>
      </c>
      <c r="F209" s="17">
        <v>0.243859649122807</v>
      </c>
      <c r="G209" s="4">
        <v>0.68313139649877397</v>
      </c>
      <c r="H209" s="4">
        <v>0.46970000000000001</v>
      </c>
      <c r="I209" s="4">
        <v>0.99360000000000004</v>
      </c>
      <c r="J209" s="16">
        <v>4.6184743986097898E-2</v>
      </c>
      <c r="K209" s="3">
        <f t="shared" si="7"/>
        <v>0.9698796237080558</v>
      </c>
      <c r="L209" s="2" t="s">
        <v>4</v>
      </c>
      <c r="M209" s="9"/>
      <c r="N209" s="9"/>
      <c r="O209" s="9"/>
      <c r="P209" s="9"/>
      <c r="Q209" s="9"/>
      <c r="R209" s="9"/>
      <c r="S209" s="9"/>
      <c r="T209" s="9"/>
    </row>
    <row r="210" spans="1:20" s="8" customFormat="1">
      <c r="A210" s="9"/>
      <c r="B210" s="27" t="s">
        <v>56</v>
      </c>
      <c r="C210" s="9" t="s">
        <v>59</v>
      </c>
      <c r="D210" s="2" t="s">
        <v>10</v>
      </c>
      <c r="E210" s="17">
        <v>0.484375</v>
      </c>
      <c r="F210" s="17">
        <v>0.392631578947368</v>
      </c>
      <c r="G210" s="4">
        <v>1.4466339922824301</v>
      </c>
      <c r="H210" s="4">
        <v>1.0818000000000001</v>
      </c>
      <c r="I210" s="4">
        <v>1.9345000000000001</v>
      </c>
      <c r="J210" s="16">
        <v>1.27660243626015E-2</v>
      </c>
      <c r="K210" s="3">
        <f>J210*131</f>
        <v>1.6723491915007964</v>
      </c>
      <c r="L210" s="2" t="s">
        <v>4</v>
      </c>
      <c r="M210" s="9"/>
      <c r="N210" s="9"/>
      <c r="O210" s="9"/>
      <c r="P210" s="9"/>
      <c r="Q210" s="9"/>
      <c r="R210" s="9"/>
      <c r="S210" s="9"/>
      <c r="T210" s="9"/>
    </row>
    <row r="211" spans="1:20" s="8" customFormat="1">
      <c r="A211" s="9"/>
      <c r="B211" s="27" t="s">
        <v>56</v>
      </c>
      <c r="C211" s="9" t="s">
        <v>58</v>
      </c>
      <c r="D211" s="2" t="s">
        <v>13</v>
      </c>
      <c r="E211" s="17">
        <v>0.28125</v>
      </c>
      <c r="F211" s="17">
        <v>0.21438596491228101</v>
      </c>
      <c r="G211" s="4">
        <v>1.6806801673268801</v>
      </c>
      <c r="H211" s="4">
        <v>1.1104000000000001</v>
      </c>
      <c r="I211" s="4">
        <v>2.5438000000000001</v>
      </c>
      <c r="J211" s="16">
        <v>1.4073728425409E-2</v>
      </c>
      <c r="K211" s="3">
        <f>J211*131</f>
        <v>1.8436584237285791</v>
      </c>
      <c r="L211" s="2" t="s">
        <v>34</v>
      </c>
      <c r="M211" s="9"/>
      <c r="N211" s="9"/>
      <c r="O211" s="9"/>
      <c r="P211" s="9"/>
      <c r="Q211" s="9"/>
      <c r="R211" s="9"/>
      <c r="S211" s="9"/>
      <c r="T211" s="9"/>
    </row>
    <row r="212" spans="1:20" s="8" customFormat="1">
      <c r="A212" s="9"/>
      <c r="B212" s="27" t="s">
        <v>56</v>
      </c>
      <c r="C212" s="9" t="s">
        <v>57</v>
      </c>
      <c r="D212" s="2" t="s">
        <v>10</v>
      </c>
      <c r="E212" s="17">
        <v>2.6041666666666699E-2</v>
      </c>
      <c r="F212" s="17">
        <v>6.2762973352033694E-2</v>
      </c>
      <c r="G212" s="4">
        <v>0.38906973830770503</v>
      </c>
      <c r="H212" s="4">
        <v>0.15590000000000001</v>
      </c>
      <c r="I212" s="4">
        <v>0.97089999999999999</v>
      </c>
      <c r="J212" s="16">
        <v>4.3053398353448798E-2</v>
      </c>
      <c r="K212" s="3">
        <f>J212*131</f>
        <v>5.6399951843017924</v>
      </c>
      <c r="L212" s="2" t="s">
        <v>34</v>
      </c>
      <c r="M212" s="9"/>
      <c r="N212" s="9"/>
      <c r="O212" s="9"/>
      <c r="P212" s="9"/>
      <c r="Q212" s="9"/>
      <c r="R212" s="9"/>
      <c r="S212" s="9"/>
      <c r="T212" s="9"/>
    </row>
    <row r="213" spans="1:20" s="8" customFormat="1">
      <c r="A213" s="9"/>
      <c r="B213" s="27" t="s">
        <v>56</v>
      </c>
      <c r="C213" s="9" t="s">
        <v>55</v>
      </c>
      <c r="D213" s="2" t="s">
        <v>5</v>
      </c>
      <c r="E213" s="17">
        <v>0.39583333333333298</v>
      </c>
      <c r="F213" s="17">
        <v>0.32596491228070201</v>
      </c>
      <c r="G213" s="4">
        <v>1.36070406578342</v>
      </c>
      <c r="H213" s="4">
        <v>1.0086999999999999</v>
      </c>
      <c r="I213" s="4">
        <v>1.8354999999999999</v>
      </c>
      <c r="J213" s="16">
        <v>4.3694275226046499E-2</v>
      </c>
      <c r="K213" s="3">
        <f>J213*131</f>
        <v>5.7239500546120912</v>
      </c>
      <c r="L213" s="2" t="s">
        <v>4</v>
      </c>
      <c r="M213" s="9"/>
      <c r="N213" s="9"/>
      <c r="O213" s="9"/>
      <c r="P213" s="9"/>
      <c r="Q213" s="9"/>
      <c r="R213" s="9"/>
      <c r="S213" s="9"/>
      <c r="T213" s="9"/>
    </row>
    <row r="214" spans="1:20" s="8" customFormat="1">
      <c r="A214" s="9"/>
      <c r="B214" s="27" t="s">
        <v>54</v>
      </c>
      <c r="C214" s="9" t="s">
        <v>53</v>
      </c>
      <c r="D214" s="2" t="s">
        <v>5</v>
      </c>
      <c r="E214" s="17">
        <v>0.125</v>
      </c>
      <c r="F214" s="17">
        <v>0.18631578947368399</v>
      </c>
      <c r="G214" s="4">
        <v>0.58582775129595499</v>
      </c>
      <c r="H214" s="4">
        <v>0.3594</v>
      </c>
      <c r="I214" s="4">
        <v>0.95499999999999996</v>
      </c>
      <c r="J214" s="16">
        <v>3.1989535481320101E-2</v>
      </c>
      <c r="K214" s="3">
        <f>J214*27</f>
        <v>0.8637174579956427</v>
      </c>
      <c r="L214" s="2" t="s">
        <v>34</v>
      </c>
      <c r="M214" s="9"/>
      <c r="N214" s="9"/>
      <c r="O214" s="9"/>
      <c r="P214" s="9"/>
      <c r="Q214" s="9"/>
      <c r="R214" s="9"/>
      <c r="S214" s="9"/>
      <c r="T214" s="9"/>
    </row>
    <row r="215" spans="1:20" s="8" customFormat="1">
      <c r="A215" s="9"/>
      <c r="B215" s="27" t="s">
        <v>47</v>
      </c>
      <c r="C215" s="9" t="s">
        <v>52</v>
      </c>
      <c r="D215" s="2" t="s">
        <v>10</v>
      </c>
      <c r="E215" s="17">
        <v>0.29473684210526302</v>
      </c>
      <c r="F215" s="17">
        <v>0.38807017543859701</v>
      </c>
      <c r="G215" s="4">
        <v>0.64584467155210601</v>
      </c>
      <c r="H215" s="4">
        <v>0.46700000000000003</v>
      </c>
      <c r="I215" s="4">
        <v>0.89319999999999999</v>
      </c>
      <c r="J215" s="16">
        <v>8.2258465879284006E-3</v>
      </c>
      <c r="K215" s="3">
        <f t="shared" ref="K215:K220" si="8">J215*55</f>
        <v>0.45242156233606201</v>
      </c>
      <c r="L215" s="2" t="s">
        <v>4</v>
      </c>
      <c r="M215" s="9"/>
      <c r="N215" s="9"/>
      <c r="O215" s="9"/>
      <c r="P215" s="9"/>
      <c r="Q215" s="9"/>
      <c r="R215" s="9"/>
      <c r="S215" s="9"/>
      <c r="T215" s="9"/>
    </row>
    <row r="216" spans="1:20" s="8" customFormat="1">
      <c r="A216" s="9"/>
      <c r="B216" s="27" t="s">
        <v>47</v>
      </c>
      <c r="C216" s="9" t="s">
        <v>51</v>
      </c>
      <c r="D216" s="2" t="s">
        <v>10</v>
      </c>
      <c r="E216" s="17">
        <v>4.6875E-2</v>
      </c>
      <c r="F216" s="17">
        <v>9.9228611500701294E-2</v>
      </c>
      <c r="G216" s="4">
        <v>0.39082372766378998</v>
      </c>
      <c r="H216" s="4">
        <v>0.18720000000000001</v>
      </c>
      <c r="I216" s="4">
        <v>0.81610000000000005</v>
      </c>
      <c r="J216" s="16">
        <v>1.2391202402325399E-2</v>
      </c>
      <c r="K216" s="3">
        <f t="shared" si="8"/>
        <v>0.68151613212789697</v>
      </c>
      <c r="L216" s="2" t="s">
        <v>34</v>
      </c>
      <c r="M216" s="9"/>
      <c r="N216" s="9"/>
      <c r="O216" s="9"/>
      <c r="P216" s="9"/>
      <c r="Q216" s="9"/>
      <c r="R216" s="9"/>
      <c r="S216" s="9"/>
      <c r="T216" s="9"/>
    </row>
    <row r="217" spans="1:20" s="8" customFormat="1">
      <c r="A217" s="9"/>
      <c r="B217" s="27" t="s">
        <v>47</v>
      </c>
      <c r="C217" s="9" t="s">
        <v>50</v>
      </c>
      <c r="D217" s="2" t="s">
        <v>5</v>
      </c>
      <c r="E217" s="17">
        <v>0.234375</v>
      </c>
      <c r="F217" s="17">
        <v>0.17087719298245599</v>
      </c>
      <c r="G217" s="4">
        <v>1.64397878076599</v>
      </c>
      <c r="H217" s="4">
        <v>1.0778000000000001</v>
      </c>
      <c r="I217" s="4">
        <v>2.5074999999999998</v>
      </c>
      <c r="J217" s="16">
        <v>2.0999704302169402E-2</v>
      </c>
      <c r="K217" s="3">
        <f t="shared" si="8"/>
        <v>1.1549837366193172</v>
      </c>
      <c r="L217" s="2" t="s">
        <v>34</v>
      </c>
      <c r="M217" s="9"/>
      <c r="N217" s="9"/>
      <c r="O217" s="9"/>
      <c r="P217" s="9"/>
      <c r="Q217" s="9"/>
      <c r="R217" s="9"/>
      <c r="S217" s="9"/>
      <c r="T217" s="9"/>
    </row>
    <row r="218" spans="1:20" s="8" customFormat="1">
      <c r="A218" s="9"/>
      <c r="B218" s="27" t="s">
        <v>47</v>
      </c>
      <c r="C218" s="9" t="s">
        <v>49</v>
      </c>
      <c r="D218" s="2" t="s">
        <v>13</v>
      </c>
      <c r="E218" s="17">
        <v>0.22395833333333301</v>
      </c>
      <c r="F218" s="17">
        <v>0.296875</v>
      </c>
      <c r="G218" s="4">
        <v>0.66257098343583098</v>
      </c>
      <c r="H218" s="4">
        <v>0.46379999999999999</v>
      </c>
      <c r="I218" s="4">
        <v>0.9466</v>
      </c>
      <c r="J218" s="16">
        <v>2.3728145741313499E-2</v>
      </c>
      <c r="K218" s="3">
        <f t="shared" si="8"/>
        <v>1.3050480157722424</v>
      </c>
      <c r="L218" s="2" t="s">
        <v>4</v>
      </c>
      <c r="M218" s="9"/>
      <c r="N218" s="9"/>
      <c r="O218" s="9"/>
      <c r="P218" s="9"/>
      <c r="Q218" s="9"/>
      <c r="R218" s="9"/>
      <c r="S218" s="9"/>
      <c r="T218" s="9"/>
    </row>
    <row r="219" spans="1:20" s="8" customFormat="1">
      <c r="A219" s="9"/>
      <c r="B219" s="27" t="s">
        <v>47</v>
      </c>
      <c r="C219" s="9" t="s">
        <v>48</v>
      </c>
      <c r="D219" s="2" t="s">
        <v>13</v>
      </c>
      <c r="E219" s="17">
        <v>0.14583333333333301</v>
      </c>
      <c r="F219" s="17">
        <v>9.4452247191011196E-2</v>
      </c>
      <c r="G219" s="4">
        <v>1.7165255900296601</v>
      </c>
      <c r="H219" s="4">
        <v>1.0719000000000001</v>
      </c>
      <c r="I219" s="4">
        <v>2.7486999999999999</v>
      </c>
      <c r="J219" s="16">
        <v>2.4498634403085098E-2</v>
      </c>
      <c r="K219" s="3">
        <f t="shared" si="8"/>
        <v>1.3474248921696803</v>
      </c>
      <c r="L219" s="2" t="s">
        <v>34</v>
      </c>
      <c r="M219" s="9"/>
      <c r="N219" s="9"/>
      <c r="O219" s="9"/>
      <c r="P219" s="9"/>
      <c r="Q219" s="9"/>
      <c r="R219" s="9"/>
      <c r="S219" s="9"/>
      <c r="T219" s="9"/>
    </row>
    <row r="220" spans="1:20" s="8" customFormat="1">
      <c r="A220" s="9"/>
      <c r="B220" s="27" t="s">
        <v>47</v>
      </c>
      <c r="C220" s="9" t="s">
        <v>46</v>
      </c>
      <c r="D220" s="2" t="s">
        <v>10</v>
      </c>
      <c r="E220" s="17">
        <v>0.16145833333333301</v>
      </c>
      <c r="F220" s="17">
        <v>0.11465638148667601</v>
      </c>
      <c r="G220" s="4">
        <v>1.6254055223581501</v>
      </c>
      <c r="H220" s="4">
        <v>1.0319</v>
      </c>
      <c r="I220" s="4">
        <v>2.5602999999999998</v>
      </c>
      <c r="J220" s="16">
        <v>3.6142714856720097E-2</v>
      </c>
      <c r="K220" s="3">
        <f t="shared" si="8"/>
        <v>1.9878493171196054</v>
      </c>
      <c r="L220" s="2" t="s">
        <v>34</v>
      </c>
      <c r="M220" s="9"/>
      <c r="N220" s="9"/>
      <c r="O220" s="9"/>
      <c r="P220" s="9"/>
      <c r="Q220" s="9"/>
      <c r="R220" s="9"/>
      <c r="S220" s="9"/>
      <c r="T220" s="9"/>
    </row>
    <row r="221" spans="1:20" s="8" customFormat="1">
      <c r="A221" s="9"/>
      <c r="B221" s="27" t="s">
        <v>44</v>
      </c>
      <c r="C221" s="9" t="s">
        <v>45</v>
      </c>
      <c r="D221" s="2" t="s">
        <v>20</v>
      </c>
      <c r="E221" s="17">
        <v>0.31770833333333298</v>
      </c>
      <c r="F221" s="17">
        <v>0.23597475455820499</v>
      </c>
      <c r="G221" s="4">
        <v>1.4922214752164</v>
      </c>
      <c r="H221" s="4">
        <v>1.0911999999999999</v>
      </c>
      <c r="I221" s="4">
        <v>2.0407000000000002</v>
      </c>
      <c r="J221" s="16">
        <v>1.22030964792326E-2</v>
      </c>
      <c r="K221" s="3">
        <f>J221*16</f>
        <v>0.1952495436677216</v>
      </c>
      <c r="L221" s="2" t="s">
        <v>4</v>
      </c>
      <c r="M221" s="9"/>
      <c r="N221" s="9"/>
      <c r="O221" s="9"/>
      <c r="P221" s="9"/>
      <c r="Q221" s="9"/>
      <c r="R221" s="9"/>
      <c r="S221" s="9"/>
      <c r="T221" s="9"/>
    </row>
    <row r="222" spans="1:20" s="8" customFormat="1">
      <c r="A222" s="9"/>
      <c r="B222" s="27" t="s">
        <v>44</v>
      </c>
      <c r="C222" s="9" t="s">
        <v>43</v>
      </c>
      <c r="D222" s="2" t="s">
        <v>5</v>
      </c>
      <c r="E222" s="17">
        <v>0.13020833333333301</v>
      </c>
      <c r="F222" s="17">
        <v>0.19901547116737001</v>
      </c>
      <c r="G222" s="4">
        <v>0.56517984934501997</v>
      </c>
      <c r="H222" s="4">
        <v>0.34920000000000001</v>
      </c>
      <c r="I222" s="4">
        <v>0.91459999999999997</v>
      </c>
      <c r="J222" s="16">
        <v>2.0160066075908801E-2</v>
      </c>
      <c r="K222" s="3">
        <f>J222*16</f>
        <v>0.32256105721454081</v>
      </c>
      <c r="L222" s="2" t="s">
        <v>34</v>
      </c>
      <c r="M222" s="9"/>
      <c r="N222" s="9"/>
      <c r="O222" s="9"/>
      <c r="P222" s="9"/>
      <c r="Q222" s="9"/>
      <c r="R222" s="9"/>
      <c r="S222" s="9"/>
      <c r="T222" s="9"/>
    </row>
    <row r="223" spans="1:20" s="8" customFormat="1">
      <c r="A223" s="9"/>
      <c r="B223" s="27" t="s">
        <v>42</v>
      </c>
      <c r="C223" s="9" t="s">
        <v>41</v>
      </c>
      <c r="D223" s="2" t="s">
        <v>5</v>
      </c>
      <c r="E223" s="17">
        <v>2.0833333333333301E-2</v>
      </c>
      <c r="F223" s="17">
        <v>3.8569424964936898E-3</v>
      </c>
      <c r="G223" s="4" t="s">
        <v>19</v>
      </c>
      <c r="H223" s="4" t="s">
        <v>19</v>
      </c>
      <c r="I223" s="4" t="s">
        <v>18</v>
      </c>
      <c r="J223" s="16">
        <v>9.1180431867564395E-3</v>
      </c>
      <c r="K223" s="3">
        <f>J223*15</f>
        <v>0.1367706478013466</v>
      </c>
      <c r="L223" s="2" t="s">
        <v>17</v>
      </c>
      <c r="M223" s="9"/>
      <c r="N223" s="9"/>
      <c r="O223" s="9"/>
      <c r="P223" s="9"/>
      <c r="Q223" s="9"/>
      <c r="R223" s="9"/>
      <c r="S223" s="9"/>
      <c r="T223" s="9"/>
    </row>
    <row r="224" spans="1:20" s="8" customFormat="1">
      <c r="A224" s="9"/>
      <c r="B224" s="27" t="s">
        <v>40</v>
      </c>
      <c r="C224" s="9" t="s">
        <v>39</v>
      </c>
      <c r="D224" s="2" t="s">
        <v>10</v>
      </c>
      <c r="E224" s="17">
        <v>0.51578947368421102</v>
      </c>
      <c r="F224" s="17">
        <v>0.44315789473684197</v>
      </c>
      <c r="G224" s="4">
        <v>1.36455173149418</v>
      </c>
      <c r="H224" s="4">
        <v>1.0126999999999999</v>
      </c>
      <c r="I224" s="4">
        <v>1.8386</v>
      </c>
      <c r="J224" s="16">
        <v>4.1029624309504499E-2</v>
      </c>
      <c r="K224" s="3">
        <f>J224*13</f>
        <v>0.53338511602355854</v>
      </c>
      <c r="L224" s="2" t="s">
        <v>4</v>
      </c>
      <c r="M224" s="9"/>
      <c r="N224" s="9"/>
      <c r="O224" s="9"/>
      <c r="P224" s="9"/>
      <c r="Q224" s="9"/>
      <c r="R224" s="9"/>
      <c r="S224" s="9"/>
      <c r="T224" s="9"/>
    </row>
    <row r="225" spans="1:20" s="8" customFormat="1">
      <c r="A225" s="9"/>
      <c r="B225" s="27" t="s">
        <v>36</v>
      </c>
      <c r="C225" s="9" t="s">
        <v>38</v>
      </c>
      <c r="D225" s="2" t="s">
        <v>20</v>
      </c>
      <c r="E225" s="17">
        <v>0.140625</v>
      </c>
      <c r="F225" s="17">
        <v>0.217391304347826</v>
      </c>
      <c r="G225" s="4">
        <v>0.55430187710461498</v>
      </c>
      <c r="H225" s="4">
        <v>0.34689999999999999</v>
      </c>
      <c r="I225" s="4">
        <v>0.88570000000000004</v>
      </c>
      <c r="J225" s="16">
        <v>1.3599591798667E-2</v>
      </c>
      <c r="K225" s="3">
        <f>J225*74</f>
        <v>1.006369793101358</v>
      </c>
      <c r="L225" s="2" t="s">
        <v>34</v>
      </c>
      <c r="M225" s="9"/>
      <c r="N225" s="9"/>
      <c r="O225" s="9"/>
      <c r="P225" s="9"/>
      <c r="Q225" s="9"/>
      <c r="R225" s="9"/>
      <c r="S225" s="9"/>
      <c r="T225" s="9"/>
    </row>
    <row r="226" spans="1:20" s="8" customFormat="1">
      <c r="A226" s="9"/>
      <c r="B226" s="27" t="s">
        <v>36</v>
      </c>
      <c r="C226" s="9" t="s">
        <v>37</v>
      </c>
      <c r="D226" s="2" t="s">
        <v>13</v>
      </c>
      <c r="E226" s="17">
        <v>9.375E-2</v>
      </c>
      <c r="F226" s="17">
        <v>0.15368421052631601</v>
      </c>
      <c r="G226" s="4">
        <v>0.50580960671022202</v>
      </c>
      <c r="H226" s="4">
        <v>0.29199999999999998</v>
      </c>
      <c r="I226" s="4">
        <v>0.876</v>
      </c>
      <c r="J226" s="16">
        <v>1.50034056901567E-2</v>
      </c>
      <c r="K226" s="3">
        <f>J226*74</f>
        <v>1.1102520210715958</v>
      </c>
      <c r="L226" s="2" t="s">
        <v>34</v>
      </c>
      <c r="M226" s="9"/>
      <c r="N226" s="9"/>
      <c r="O226" s="9"/>
      <c r="P226" s="9"/>
      <c r="Q226" s="9"/>
      <c r="R226" s="9"/>
      <c r="S226" s="9"/>
      <c r="T226" s="9"/>
    </row>
    <row r="227" spans="1:20" s="8" customFormat="1">
      <c r="A227" s="9"/>
      <c r="B227" s="27" t="s">
        <v>36</v>
      </c>
      <c r="C227" s="9" t="s">
        <v>35</v>
      </c>
      <c r="D227" s="2" t="s">
        <v>5</v>
      </c>
      <c r="E227" s="17">
        <v>8.3333333333333301E-2</v>
      </c>
      <c r="F227" s="17">
        <v>0.14210526315789501</v>
      </c>
      <c r="G227" s="4">
        <v>0.56118890003476096</v>
      </c>
      <c r="H227" s="4">
        <v>0.32369999999999999</v>
      </c>
      <c r="I227" s="4">
        <v>0.9728</v>
      </c>
      <c r="J227" s="16">
        <v>3.9570933427656302E-2</v>
      </c>
      <c r="K227" s="3">
        <f>J227*74</f>
        <v>2.9282490736465663</v>
      </c>
      <c r="L227" s="2" t="s">
        <v>34</v>
      </c>
      <c r="M227" s="9"/>
      <c r="N227" s="9"/>
      <c r="O227" s="9"/>
      <c r="P227" s="9"/>
      <c r="Q227" s="9"/>
      <c r="R227" s="9"/>
      <c r="S227" s="9"/>
      <c r="T227" s="9"/>
    </row>
    <row r="228" spans="1:20" s="8" customFormat="1">
      <c r="A228" s="9"/>
      <c r="B228" s="27" t="s">
        <v>32</v>
      </c>
      <c r="C228" s="9" t="s">
        <v>33</v>
      </c>
      <c r="D228" s="2" t="s">
        <v>20</v>
      </c>
      <c r="E228" s="17">
        <v>0.57291666666666696</v>
      </c>
      <c r="F228" s="17">
        <v>0.49263157894736798</v>
      </c>
      <c r="G228" s="4">
        <v>1.3808247719314899</v>
      </c>
      <c r="H228" s="4">
        <v>1.0241</v>
      </c>
      <c r="I228" s="4">
        <v>1.8619000000000001</v>
      </c>
      <c r="J228" s="16">
        <v>3.43554658785322E-2</v>
      </c>
      <c r="K228" s="3">
        <f>J228*28</f>
        <v>0.96195304459890163</v>
      </c>
      <c r="L228" s="2" t="s">
        <v>4</v>
      </c>
      <c r="N228" s="9"/>
      <c r="O228" s="9"/>
      <c r="P228" s="9"/>
      <c r="Q228" s="9"/>
      <c r="R228" s="9"/>
      <c r="S228" s="9"/>
      <c r="T228" s="9"/>
    </row>
    <row r="229" spans="1:20" s="8" customFormat="1">
      <c r="A229" s="9"/>
      <c r="B229" s="27" t="s">
        <v>32</v>
      </c>
      <c r="C229" s="9" t="s">
        <v>31</v>
      </c>
      <c r="D229" s="2" t="s">
        <v>13</v>
      </c>
      <c r="E229" s="17">
        <v>0.57291666666666696</v>
      </c>
      <c r="F229" s="17">
        <v>0.49403927068723702</v>
      </c>
      <c r="G229" s="4">
        <v>1.37472443249897</v>
      </c>
      <c r="H229" s="4">
        <v>1.0189999999999999</v>
      </c>
      <c r="I229" s="4">
        <v>1.8545</v>
      </c>
      <c r="J229" s="16">
        <v>3.7204275563749903E-2</v>
      </c>
      <c r="K229" s="3">
        <f>J229*28</f>
        <v>1.0417197157849973</v>
      </c>
      <c r="L229" s="2" t="s">
        <v>4</v>
      </c>
      <c r="M229" s="9"/>
      <c r="N229" s="9"/>
      <c r="O229" s="9"/>
      <c r="P229" s="9"/>
      <c r="Q229" s="9"/>
      <c r="R229" s="9"/>
      <c r="S229" s="9"/>
      <c r="T229" s="9"/>
    </row>
    <row r="230" spans="1:20" s="8" customFormat="1">
      <c r="A230" s="9"/>
      <c r="B230" s="27" t="s">
        <v>15</v>
      </c>
      <c r="C230" s="9" t="s">
        <v>30</v>
      </c>
      <c r="D230" s="2" t="s">
        <v>20</v>
      </c>
      <c r="E230" s="17">
        <v>0.49479166666666702</v>
      </c>
      <c r="F230" s="17">
        <v>0.40807017543859597</v>
      </c>
      <c r="G230" s="4">
        <v>1.4077702543690001</v>
      </c>
      <c r="H230" s="4">
        <v>1.0479000000000001</v>
      </c>
      <c r="I230" s="4">
        <v>1.8912</v>
      </c>
      <c r="J230" s="16">
        <v>2.3155763994851201E-2</v>
      </c>
      <c r="K230" s="3">
        <f t="shared" ref="K230:K241" si="9">J230*115</f>
        <v>2.6629128594078879</v>
      </c>
      <c r="L230" s="2" t="s">
        <v>4</v>
      </c>
      <c r="M230" s="9"/>
      <c r="N230" s="9"/>
      <c r="O230" s="9"/>
      <c r="P230" s="9"/>
      <c r="Q230" s="9"/>
      <c r="R230" s="9"/>
      <c r="S230" s="9"/>
      <c r="T230" s="9"/>
    </row>
    <row r="231" spans="1:20" s="8" customFormat="1">
      <c r="A231" s="9"/>
      <c r="B231" s="27" t="s">
        <v>15</v>
      </c>
      <c r="C231" s="9" t="s">
        <v>29</v>
      </c>
      <c r="D231" s="2" t="s">
        <v>20</v>
      </c>
      <c r="E231" s="17">
        <v>0.52604166666666696</v>
      </c>
      <c r="F231" s="17">
        <v>0.43984430290162801</v>
      </c>
      <c r="G231" s="4">
        <v>1.39605360494041</v>
      </c>
      <c r="H231" s="4">
        <v>1.0408999999999999</v>
      </c>
      <c r="I231" s="4">
        <v>1.8725000000000001</v>
      </c>
      <c r="J231" s="16">
        <v>2.5926711509414901E-2</v>
      </c>
      <c r="K231" s="3">
        <f t="shared" si="9"/>
        <v>2.9815718235827138</v>
      </c>
      <c r="L231" s="2" t="s">
        <v>4</v>
      </c>
      <c r="M231" s="9"/>
      <c r="N231" s="9"/>
      <c r="O231" s="9"/>
      <c r="P231" s="9"/>
      <c r="Q231" s="9"/>
      <c r="R231" s="9"/>
      <c r="S231" s="9"/>
      <c r="T231" s="9"/>
    </row>
    <row r="232" spans="1:20" s="8" customFormat="1">
      <c r="A232" s="9"/>
      <c r="B232" s="27" t="s">
        <v>15</v>
      </c>
      <c r="C232" s="9" t="s">
        <v>28</v>
      </c>
      <c r="D232" s="2" t="s">
        <v>13</v>
      </c>
      <c r="E232" s="17">
        <v>0.52604166666666696</v>
      </c>
      <c r="F232" s="17">
        <v>0.44030898876404501</v>
      </c>
      <c r="G232" s="4">
        <v>1.3953660023858001</v>
      </c>
      <c r="H232" s="4">
        <v>1.0397000000000001</v>
      </c>
      <c r="I232" s="4">
        <v>1.8726</v>
      </c>
      <c r="J232" s="16">
        <v>2.6445502781760302E-2</v>
      </c>
      <c r="K232" s="3">
        <f t="shared" si="9"/>
        <v>3.0412328199024348</v>
      </c>
      <c r="L232" s="2" t="s">
        <v>4</v>
      </c>
      <c r="M232" s="9"/>
      <c r="N232" s="9"/>
      <c r="O232" s="9"/>
      <c r="P232" s="9"/>
      <c r="Q232" s="9"/>
      <c r="R232" s="9"/>
      <c r="S232" s="9"/>
      <c r="T232" s="9"/>
    </row>
    <row r="233" spans="1:20" s="8" customFormat="1">
      <c r="A233" s="9"/>
      <c r="B233" s="27" t="s">
        <v>15</v>
      </c>
      <c r="C233" s="9" t="s">
        <v>27</v>
      </c>
      <c r="D233" s="2" t="s">
        <v>13</v>
      </c>
      <c r="E233" s="17">
        <v>0.52083333333333304</v>
      </c>
      <c r="F233" s="17">
        <v>0.43549536707056302</v>
      </c>
      <c r="G233" s="4">
        <v>1.3919527663269</v>
      </c>
      <c r="H233" s="4">
        <v>1.0371999999999999</v>
      </c>
      <c r="I233" s="4">
        <v>1.8680000000000001</v>
      </c>
      <c r="J233" s="16">
        <v>2.7570463981205599E-2</v>
      </c>
      <c r="K233" s="3">
        <f t="shared" si="9"/>
        <v>3.1706033578386439</v>
      </c>
      <c r="L233" s="2" t="s">
        <v>4</v>
      </c>
      <c r="M233" s="9"/>
    </row>
    <row r="234" spans="1:20" s="8" customFormat="1">
      <c r="A234" s="9"/>
      <c r="B234" s="27" t="s">
        <v>15</v>
      </c>
      <c r="C234" s="9" t="s">
        <v>26</v>
      </c>
      <c r="D234" s="2" t="s">
        <v>20</v>
      </c>
      <c r="E234" s="17">
        <v>0.52604166666666696</v>
      </c>
      <c r="F234" s="17">
        <v>0.441301272984441</v>
      </c>
      <c r="G234" s="4">
        <v>1.39184328648291</v>
      </c>
      <c r="H234" s="4">
        <v>1.0365</v>
      </c>
      <c r="I234" s="4">
        <v>1.869</v>
      </c>
      <c r="J234" s="16">
        <v>2.7934405262719699E-2</v>
      </c>
      <c r="K234" s="3">
        <f t="shared" si="9"/>
        <v>3.2124566052127652</v>
      </c>
      <c r="L234" s="2" t="s">
        <v>4</v>
      </c>
      <c r="M234" s="9"/>
      <c r="N234" s="9"/>
      <c r="O234" s="9"/>
      <c r="P234" s="9"/>
      <c r="Q234" s="9"/>
      <c r="R234" s="9"/>
      <c r="S234" s="9"/>
      <c r="T234" s="9"/>
    </row>
    <row r="235" spans="1:20" s="8" customFormat="1">
      <c r="A235" s="9"/>
      <c r="B235" s="27" t="s">
        <v>15</v>
      </c>
      <c r="C235" s="9" t="s">
        <v>25</v>
      </c>
      <c r="D235" s="2" t="s">
        <v>13</v>
      </c>
      <c r="E235" s="17">
        <v>0.52083333333333304</v>
      </c>
      <c r="F235" s="17">
        <v>0.43828892005610098</v>
      </c>
      <c r="G235" s="4">
        <v>1.3803634872664801</v>
      </c>
      <c r="H235" s="4">
        <v>1.0277000000000001</v>
      </c>
      <c r="I235" s="4">
        <v>1.8540000000000001</v>
      </c>
      <c r="J235" s="16">
        <v>3.2225207972398501E-2</v>
      </c>
      <c r="K235" s="3">
        <f t="shared" si="9"/>
        <v>3.7058989168258276</v>
      </c>
      <c r="L235" s="2" t="s">
        <v>4</v>
      </c>
      <c r="M235" s="9"/>
      <c r="N235" s="9"/>
      <c r="O235" s="9"/>
      <c r="P235" s="9"/>
      <c r="Q235" s="9"/>
      <c r="R235" s="9"/>
      <c r="S235" s="9"/>
      <c r="T235" s="9"/>
    </row>
    <row r="236" spans="1:20" s="8" customFormat="1">
      <c r="A236" s="9"/>
      <c r="B236" s="27" t="s">
        <v>15</v>
      </c>
      <c r="C236" s="9" t="s">
        <v>24</v>
      </c>
      <c r="D236" s="2" t="s">
        <v>20</v>
      </c>
      <c r="E236" s="17">
        <v>0.52083333333333304</v>
      </c>
      <c r="F236" s="17">
        <v>0.43969144460027998</v>
      </c>
      <c r="G236" s="4">
        <v>1.3719092531585799</v>
      </c>
      <c r="H236" s="4">
        <v>1.0215000000000001</v>
      </c>
      <c r="I236" s="4">
        <v>1.8425</v>
      </c>
      <c r="J236" s="16">
        <v>3.5594595733509003E-2</v>
      </c>
      <c r="K236" s="3">
        <f t="shared" si="9"/>
        <v>4.0933785093535358</v>
      </c>
      <c r="L236" s="2" t="s">
        <v>4</v>
      </c>
      <c r="M236" s="9"/>
      <c r="N236" s="9"/>
      <c r="O236" s="9"/>
      <c r="P236" s="9"/>
      <c r="Q236" s="9"/>
      <c r="R236" s="9"/>
      <c r="S236" s="9"/>
      <c r="T236" s="9"/>
    </row>
    <row r="237" spans="1:20" s="8" customFormat="1">
      <c r="A237" s="9"/>
      <c r="B237" s="27" t="s">
        <v>15</v>
      </c>
      <c r="C237" s="9" t="s">
        <v>23</v>
      </c>
      <c r="D237" s="2" t="s">
        <v>20</v>
      </c>
      <c r="E237" s="17">
        <v>0.546875</v>
      </c>
      <c r="F237" s="17">
        <v>0.46765119549929701</v>
      </c>
      <c r="G237" s="4">
        <v>1.3704354905771301</v>
      </c>
      <c r="H237" s="4">
        <v>1.0181</v>
      </c>
      <c r="I237" s="4">
        <v>1.8447</v>
      </c>
      <c r="J237" s="16">
        <v>3.7672164190716603E-2</v>
      </c>
      <c r="K237" s="3">
        <f t="shared" si="9"/>
        <v>4.3322988819324095</v>
      </c>
      <c r="L237" s="2" t="s">
        <v>4</v>
      </c>
      <c r="M237" s="9"/>
      <c r="N237" s="9"/>
      <c r="O237" s="9"/>
      <c r="P237" s="9"/>
      <c r="Q237" s="9"/>
      <c r="R237" s="9"/>
      <c r="S237" s="9"/>
      <c r="T237" s="9"/>
    </row>
    <row r="238" spans="1:20" s="8" customFormat="1">
      <c r="A238" s="9"/>
      <c r="B238" s="27" t="s">
        <v>15</v>
      </c>
      <c r="C238" s="9" t="s">
        <v>22</v>
      </c>
      <c r="D238" s="2" t="s">
        <v>10</v>
      </c>
      <c r="E238" s="17">
        <v>0.36979166666666702</v>
      </c>
      <c r="F238" s="17">
        <v>0.29719298245614001</v>
      </c>
      <c r="G238" s="4">
        <v>1.36318712070403</v>
      </c>
      <c r="H238" s="4">
        <v>1.0106999999999999</v>
      </c>
      <c r="I238" s="4">
        <v>1.8385</v>
      </c>
      <c r="J238" s="16">
        <v>4.2355543771915603E-2</v>
      </c>
      <c r="K238" s="3">
        <f t="shared" si="9"/>
        <v>4.8708875337702944</v>
      </c>
      <c r="L238" s="2" t="s">
        <v>4</v>
      </c>
      <c r="M238" s="9"/>
      <c r="N238" s="9"/>
      <c r="O238" s="9"/>
      <c r="P238" s="9"/>
      <c r="Q238" s="9"/>
      <c r="R238" s="9"/>
      <c r="S238" s="9"/>
      <c r="T238" s="9"/>
    </row>
    <row r="239" spans="1:20" s="8" customFormat="1">
      <c r="A239" s="9"/>
      <c r="B239" s="27" t="s">
        <v>15</v>
      </c>
      <c r="C239" s="9" t="s">
        <v>21</v>
      </c>
      <c r="D239" s="2" t="s">
        <v>20</v>
      </c>
      <c r="E239" s="17">
        <v>3.125E-2</v>
      </c>
      <c r="F239" s="17">
        <v>1.2622720897615699E-2</v>
      </c>
      <c r="G239" s="4" t="s">
        <v>19</v>
      </c>
      <c r="H239" s="4" t="s">
        <v>19</v>
      </c>
      <c r="I239" s="4" t="s">
        <v>18</v>
      </c>
      <c r="J239" s="16">
        <v>4.44670575452367E-2</v>
      </c>
      <c r="K239" s="3">
        <f t="shared" si="9"/>
        <v>5.1137116177022204</v>
      </c>
      <c r="L239" s="2" t="s">
        <v>17</v>
      </c>
      <c r="M239" s="9"/>
      <c r="N239" s="9"/>
      <c r="O239" s="9"/>
      <c r="P239" s="9"/>
      <c r="Q239" s="9"/>
      <c r="R239" s="9"/>
      <c r="S239" s="9"/>
      <c r="T239" s="9"/>
    </row>
    <row r="240" spans="1:20" s="8" customFormat="1">
      <c r="A240" s="9"/>
      <c r="B240" s="27" t="s">
        <v>15</v>
      </c>
      <c r="C240" s="9" t="s">
        <v>16</v>
      </c>
      <c r="D240" s="2" t="s">
        <v>5</v>
      </c>
      <c r="E240" s="17">
        <v>0.484375</v>
      </c>
      <c r="F240" s="17">
        <v>0.40794096978215</v>
      </c>
      <c r="G240" s="4">
        <v>1.34886044748239</v>
      </c>
      <c r="H240" s="4">
        <v>1.0045999999999999</v>
      </c>
      <c r="I240" s="4">
        <v>1.8110999999999999</v>
      </c>
      <c r="J240" s="16">
        <v>4.6525489969043599E-2</v>
      </c>
      <c r="K240" s="3">
        <f t="shared" si="9"/>
        <v>5.3504313464400139</v>
      </c>
      <c r="L240" s="2" t="s">
        <v>4</v>
      </c>
      <c r="M240" s="9"/>
      <c r="N240" s="9"/>
      <c r="O240" s="9"/>
      <c r="P240" s="9"/>
      <c r="Q240" s="9"/>
      <c r="R240" s="9"/>
      <c r="S240" s="9"/>
      <c r="T240" s="9"/>
    </row>
    <row r="241" spans="1:20" s="8" customFormat="1">
      <c r="A241" s="15"/>
      <c r="B241" s="28" t="s">
        <v>15</v>
      </c>
      <c r="C241" s="15" t="s">
        <v>14</v>
      </c>
      <c r="D241" s="10" t="s">
        <v>13</v>
      </c>
      <c r="E241" s="14">
        <v>0.31318681318681302</v>
      </c>
      <c r="F241" s="14">
        <v>0.38771665410700801</v>
      </c>
      <c r="G241" s="13">
        <v>0.72331763664559801</v>
      </c>
      <c r="H241" s="13">
        <v>0.5242</v>
      </c>
      <c r="I241" s="13">
        <v>0.99809999999999999</v>
      </c>
      <c r="J241" s="12">
        <v>4.8630866853895997E-2</v>
      </c>
      <c r="K241" s="11">
        <f t="shared" si="9"/>
        <v>5.5925496881980399</v>
      </c>
      <c r="L241" s="10" t="s">
        <v>4</v>
      </c>
      <c r="M241" s="9"/>
      <c r="N241" s="9"/>
      <c r="O241" s="9"/>
      <c r="P241" s="9"/>
      <c r="Q241" s="9"/>
      <c r="R241" s="9"/>
      <c r="S241" s="9"/>
      <c r="T241" s="9"/>
    </row>
    <row r="242" spans="1:20" s="8" customFormat="1">
      <c r="A242" s="9" t="s">
        <v>12</v>
      </c>
      <c r="B242" s="27" t="s">
        <v>9</v>
      </c>
      <c r="C242" s="9" t="s">
        <v>11</v>
      </c>
      <c r="D242" s="2" t="s">
        <v>10</v>
      </c>
      <c r="E242" s="17">
        <v>0.26041666666666702</v>
      </c>
      <c r="F242" s="17">
        <v>0.34023876404494402</v>
      </c>
      <c r="G242" s="4">
        <v>0.68567059934539398</v>
      </c>
      <c r="H242" s="4">
        <v>0.4919</v>
      </c>
      <c r="I242" s="4">
        <v>0.95579999999999998</v>
      </c>
      <c r="J242" s="16">
        <v>2.5979681239295799E-2</v>
      </c>
      <c r="K242" s="3">
        <f>J242*3</f>
        <v>7.7939043717887402E-2</v>
      </c>
      <c r="L242" s="2" t="s">
        <v>4</v>
      </c>
      <c r="M242" s="9"/>
      <c r="N242" s="9"/>
      <c r="O242" s="9"/>
      <c r="P242" s="9"/>
      <c r="Q242" s="9"/>
      <c r="R242" s="9"/>
      <c r="S242" s="9"/>
      <c r="T242" s="9"/>
    </row>
    <row r="243" spans="1:20" s="8" customFormat="1">
      <c r="A243" s="9"/>
      <c r="B243" s="27" t="s">
        <v>9</v>
      </c>
      <c r="C243" s="9" t="s">
        <v>8</v>
      </c>
      <c r="D243" s="2" t="s">
        <v>5</v>
      </c>
      <c r="E243" s="17">
        <v>0.40625</v>
      </c>
      <c r="F243" s="17">
        <v>0.48595505617977502</v>
      </c>
      <c r="G243" s="4">
        <v>0.73095093826721003</v>
      </c>
      <c r="H243" s="4">
        <v>0.5444</v>
      </c>
      <c r="I243" s="4">
        <v>0.98140000000000005</v>
      </c>
      <c r="J243" s="16">
        <v>3.70989763739707E-2</v>
      </c>
      <c r="K243" s="3">
        <f>J243*3</f>
        <v>0.11129692912191211</v>
      </c>
      <c r="L243" s="2" t="s">
        <v>4</v>
      </c>
      <c r="M243" s="9"/>
      <c r="N243" s="9"/>
      <c r="O243" s="9"/>
      <c r="P243" s="9"/>
      <c r="Q243" s="9"/>
      <c r="R243" s="9"/>
      <c r="S243" s="9"/>
      <c r="T243" s="9"/>
    </row>
    <row r="244" spans="1:20" s="8" customFormat="1">
      <c r="A244" s="15"/>
      <c r="B244" s="28" t="s">
        <v>7</v>
      </c>
      <c r="C244" s="15" t="s">
        <v>6</v>
      </c>
      <c r="D244" s="10" t="s">
        <v>5</v>
      </c>
      <c r="E244" s="14">
        <v>0.18421052631578899</v>
      </c>
      <c r="F244" s="14">
        <v>0.24824684431977601</v>
      </c>
      <c r="G244" s="13">
        <v>0.682842401847639</v>
      </c>
      <c r="H244" s="13">
        <v>0.46800000000000003</v>
      </c>
      <c r="I244" s="13">
        <v>0.99629999999999996</v>
      </c>
      <c r="J244" s="12">
        <v>4.7782061202244798E-2</v>
      </c>
      <c r="K244" s="11">
        <f>J244*6</f>
        <v>0.2866923672134688</v>
      </c>
      <c r="L244" s="10" t="s">
        <v>4</v>
      </c>
      <c r="M244" s="9"/>
      <c r="N244" s="9"/>
      <c r="O244" s="9"/>
      <c r="P244" s="9"/>
      <c r="Q244" s="9"/>
      <c r="R244" s="9"/>
      <c r="S244" s="9"/>
      <c r="T244" s="9"/>
    </row>
    <row r="245" spans="1:20">
      <c r="A245" s="7" t="s">
        <v>3</v>
      </c>
    </row>
    <row r="246" spans="1:20" ht="15.6">
      <c r="A246" s="6" t="s">
        <v>2</v>
      </c>
    </row>
    <row r="247" spans="1:20" ht="15.6">
      <c r="A247" s="5" t="s">
        <v>1</v>
      </c>
    </row>
    <row r="248" spans="1:20" ht="15.6" customHeight="1">
      <c r="A248" s="29" t="s">
        <v>0</v>
      </c>
      <c r="B248" s="29"/>
      <c r="C248" s="29"/>
      <c r="D248" s="29"/>
      <c r="E248" s="29"/>
      <c r="F248" s="29"/>
      <c r="G248" s="29"/>
      <c r="H248" s="29"/>
      <c r="I248" s="29"/>
      <c r="J248" s="29"/>
      <c r="K248" s="29"/>
      <c r="L248" s="29"/>
    </row>
    <row r="249" spans="1:20">
      <c r="A249" s="29"/>
      <c r="B249" s="29"/>
      <c r="C249" s="29"/>
      <c r="D249" s="29"/>
      <c r="E249" s="29"/>
      <c r="F249" s="29"/>
      <c r="G249" s="29"/>
      <c r="H249" s="29"/>
      <c r="I249" s="29"/>
      <c r="J249" s="29"/>
      <c r="K249" s="29"/>
      <c r="L249" s="29"/>
    </row>
  </sheetData>
  <mergeCells count="14">
    <mergeCell ref="A248:L249"/>
    <mergeCell ref="G2:G3"/>
    <mergeCell ref="H2:I2"/>
    <mergeCell ref="J2:J3"/>
    <mergeCell ref="K2:K3"/>
    <mergeCell ref="L2:L3"/>
    <mergeCell ref="A4:A5"/>
    <mergeCell ref="A2:A3"/>
    <mergeCell ref="B2:B3"/>
    <mergeCell ref="C2:C3"/>
    <mergeCell ref="D2:D3"/>
    <mergeCell ref="E2:E3"/>
    <mergeCell ref="F2:F3"/>
    <mergeCell ref="A155:A156"/>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S2</vt:lpstr>
    </vt:vector>
  </TitlesOfParts>
  <Company>NCI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Mirabello, Lisa (NIH/NCI) </dc:creator>
  <cp:lastModifiedBy>Mirabello, Lisa (NIH/NCI) </cp:lastModifiedBy>
  <dcterms:created xsi:type="dcterms:W3CDTF">2010-11-30T15:23:38Z</dcterms:created>
  <dcterms:modified xsi:type="dcterms:W3CDTF">2011-05-27T18:24:04Z</dcterms:modified>
</cp:coreProperties>
</file>