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Default Extension="rels" ContentType="application/vnd.openxmlformats-package.relationship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-20" yWindow="-20" windowWidth="29600" windowHeight="17980" tabRatio="500" activeTab="2"/>
  </bookViews>
  <sheets>
    <sheet name="frequency" sheetId="1" r:id="rId1"/>
    <sheet name="reads" sheetId="2" r:id="rId2"/>
    <sheet name="SUPP TABLE 4" sheetId="3" r:id="rId3"/>
  </sheets>
  <definedNames>
    <definedName name="_xlnm.Print_Area" localSheetId="0">frequency!$A$1:$AM$34</definedName>
    <definedName name="_xlnm.Print_Area" localSheetId="1">reads!#REF!</definedName>
    <definedName name="_xlnm.Print_Area" localSheetId="2">'SUPP TABLE 4'!$A$1:$H$50</definedName>
    <definedName name="_xlnm.Print_Titles" localSheetId="2">'SUPP TABLE 4'!$3:$4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K34" i="1"/>
  <c r="AJ34"/>
  <c r="AI34"/>
  <c r="AH34"/>
  <c r="AG34"/>
  <c r="AF34"/>
  <c r="U33"/>
  <c r="T33"/>
  <c r="S33"/>
  <c r="R33"/>
  <c r="Q33"/>
  <c r="P33"/>
  <c r="O33"/>
  <c r="AE32"/>
  <c r="AD32"/>
  <c r="W31"/>
  <c r="V31"/>
  <c r="E31"/>
  <c r="D31"/>
  <c r="X30"/>
  <c r="AK29"/>
  <c r="AJ29"/>
  <c r="AI29"/>
  <c r="AH29"/>
  <c r="AG29"/>
  <c r="AF29"/>
  <c r="C28"/>
  <c r="B28"/>
  <c r="H48" i="3"/>
  <c r="H47"/>
  <c r="E47"/>
  <c r="H46"/>
  <c r="E46"/>
  <c r="H45"/>
  <c r="E45"/>
  <c r="H44"/>
  <c r="E44"/>
  <c r="E43"/>
  <c r="D43"/>
  <c r="H42"/>
  <c r="E42"/>
  <c r="H41"/>
  <c r="E41"/>
  <c r="H40"/>
  <c r="H39"/>
  <c r="E39"/>
  <c r="E38"/>
  <c r="D38"/>
  <c r="H37"/>
  <c r="E37"/>
  <c r="E36"/>
  <c r="D36"/>
  <c r="H35"/>
  <c r="E35"/>
  <c r="E34"/>
  <c r="D34"/>
  <c r="H33"/>
  <c r="E33"/>
  <c r="E32"/>
  <c r="D32"/>
  <c r="H31"/>
  <c r="E31"/>
  <c r="E30"/>
  <c r="D30"/>
  <c r="H29"/>
  <c r="E29"/>
  <c r="E28"/>
  <c r="D28"/>
  <c r="H27"/>
  <c r="E27"/>
  <c r="H26"/>
  <c r="E25"/>
  <c r="D25"/>
  <c r="H24"/>
  <c r="E24"/>
  <c r="H23"/>
  <c r="E23"/>
  <c r="H22"/>
  <c r="E21"/>
  <c r="H20"/>
  <c r="E20"/>
  <c r="H19"/>
  <c r="E18"/>
  <c r="D18"/>
  <c r="H17"/>
  <c r="E17"/>
  <c r="E16"/>
  <c r="D16"/>
  <c r="H15"/>
  <c r="E15"/>
  <c r="H14"/>
  <c r="E13"/>
  <c r="D13"/>
  <c r="H12"/>
  <c r="E12"/>
  <c r="H11"/>
  <c r="H10"/>
  <c r="E10"/>
  <c r="H9"/>
  <c r="E9"/>
  <c r="H8"/>
  <c r="E8"/>
  <c r="H7"/>
  <c r="E7"/>
  <c r="H6"/>
  <c r="E6"/>
  <c r="H5"/>
  <c r="E5"/>
</calcChain>
</file>

<file path=xl/comments1.xml><?xml version="1.0" encoding="utf-8"?>
<comments xmlns="http://schemas.openxmlformats.org/spreadsheetml/2006/main">
  <authors>
    <author>alicia tone</author>
  </authors>
  <commentList>
    <comment ref="W9" authorId="0">
      <text>
        <r>
          <rPr>
            <b/>
            <sz val="9"/>
            <color indexed="81"/>
            <rFont val="Verdana"/>
            <family val="2"/>
          </rPr>
          <t>alicia tone:</t>
        </r>
        <r>
          <rPr>
            <sz val="9"/>
            <color indexed="81"/>
            <rFont val="Verdana"/>
            <family val="2"/>
          </rPr>
          <t xml:space="preserve">
also by dig PCR</t>
        </r>
      </text>
    </comment>
    <comment ref="W20" authorId="0">
      <text>
        <r>
          <rPr>
            <b/>
            <sz val="9"/>
            <color indexed="81"/>
            <rFont val="Verdana"/>
            <family val="2"/>
          </rPr>
          <t>alicia tone:</t>
        </r>
        <r>
          <rPr>
            <sz val="9"/>
            <color indexed="81"/>
            <rFont val="Verdana"/>
            <family val="2"/>
          </rPr>
          <t xml:space="preserve">
only 80 reads total</t>
        </r>
      </text>
    </comment>
  </commentList>
</comments>
</file>

<file path=xl/sharedStrings.xml><?xml version="1.0" encoding="utf-8"?>
<sst xmlns="http://schemas.openxmlformats.org/spreadsheetml/2006/main" count="406" uniqueCount="116">
  <si>
    <r>
      <t xml:space="preserve">For Ion Torrent data: </t>
    </r>
    <r>
      <rPr>
        <i/>
        <sz val="11"/>
        <rFont val="Arial"/>
      </rPr>
      <t>variant caller (italics)</t>
    </r>
    <r>
      <rPr>
        <sz val="11"/>
        <rFont val="Arial"/>
        <family val="2"/>
      </rPr>
      <t>, in-house pipeline (regular)</t>
    </r>
    <phoneticPr fontId="2" type="noConversion"/>
  </si>
  <si>
    <r>
      <t>BRAF</t>
    </r>
    <r>
      <rPr>
        <sz val="11"/>
        <rFont val="Arial"/>
        <family val="2"/>
      </rPr>
      <t xml:space="preserve"> chr7:140,481,402 C&gt;A G469V</t>
    </r>
    <phoneticPr fontId="2" type="noConversion"/>
  </si>
  <si>
    <t>N/A</t>
    <phoneticPr fontId="2" type="noConversion"/>
  </si>
  <si>
    <t>N/A</t>
    <phoneticPr fontId="2" type="noConversion"/>
  </si>
  <si>
    <r>
      <t>SMAD4</t>
    </r>
    <r>
      <rPr>
        <sz val="11"/>
        <rFont val="Arial"/>
        <family val="2"/>
      </rPr>
      <t xml:space="preserve"> chr18:48,591,918 C&gt;G R361G</t>
    </r>
    <phoneticPr fontId="2" type="noConversion"/>
  </si>
  <si>
    <t>10P</t>
    <phoneticPr fontId="2" type="noConversion"/>
  </si>
  <si>
    <r>
      <t>BRAF</t>
    </r>
    <r>
      <rPr>
        <sz val="11"/>
        <rFont val="Arial"/>
        <family val="2"/>
      </rPr>
      <t xml:space="preserve"> chr7:140,453,136 A&gt;T V600E</t>
    </r>
    <phoneticPr fontId="2" type="noConversion"/>
  </si>
  <si>
    <r>
      <t>BRAF</t>
    </r>
    <r>
      <rPr>
        <sz val="11"/>
        <rFont val="Arial"/>
        <family val="2"/>
      </rPr>
      <t xml:space="preserve"> chr7:140,481,402 C&gt;A G469V</t>
    </r>
    <phoneticPr fontId="2" type="noConversion"/>
  </si>
  <si>
    <r>
      <t>KRAS</t>
    </r>
    <r>
      <rPr>
        <sz val="11"/>
        <rFont val="Arial"/>
        <family val="2"/>
      </rPr>
      <t xml:space="preserve"> chr12:25,398,284 C&gt;A G12V</t>
    </r>
    <phoneticPr fontId="2" type="noConversion"/>
  </si>
  <si>
    <r>
      <t>KRAS</t>
    </r>
    <r>
      <rPr>
        <sz val="11"/>
        <rFont val="Arial"/>
        <family val="2"/>
      </rPr>
      <t xml:space="preserve"> chr12:25,398,284 C&gt;A G12V</t>
    </r>
    <phoneticPr fontId="2" type="noConversion"/>
  </si>
  <si>
    <r>
      <t>KRAS</t>
    </r>
    <r>
      <rPr>
        <sz val="11"/>
        <rFont val="Arial"/>
        <family val="2"/>
      </rPr>
      <t xml:space="preserve"> chr12:25,398,285 C&gt;G G12R</t>
    </r>
    <phoneticPr fontId="2" type="noConversion"/>
  </si>
  <si>
    <t>10P2</t>
    <phoneticPr fontId="2" type="noConversion"/>
  </si>
  <si>
    <r>
      <t>KRAS</t>
    </r>
    <r>
      <rPr>
        <sz val="11"/>
        <rFont val="Arial"/>
        <family val="2"/>
      </rPr>
      <t xml:space="preserve"> chr12:25,398,285 C&gt;G G12R</t>
    </r>
    <phoneticPr fontId="2" type="noConversion"/>
  </si>
  <si>
    <r>
      <t>NRAS</t>
    </r>
    <r>
      <rPr>
        <sz val="11"/>
        <rFont val="Arial"/>
        <family val="2"/>
      </rPr>
      <t xml:space="preserve"> chr1:115,256,529 T&gt;C Q61R</t>
    </r>
    <phoneticPr fontId="2" type="noConversion"/>
  </si>
  <si>
    <r>
      <t>NRAS</t>
    </r>
    <r>
      <rPr>
        <sz val="11"/>
        <rFont val="Arial"/>
        <family val="2"/>
      </rPr>
      <t xml:space="preserve"> chr1:115,256,529 T&gt;C Q61R</t>
    </r>
    <phoneticPr fontId="2" type="noConversion"/>
  </si>
  <si>
    <t>MiSeq - # variant reads/total reads</t>
    <phoneticPr fontId="2" type="noConversion"/>
  </si>
  <si>
    <t>Supplemental?</t>
    <phoneticPr fontId="2" type="noConversion"/>
  </si>
  <si>
    <t>+</t>
    <phoneticPr fontId="2" type="noConversion"/>
  </si>
  <si>
    <t>26,249/95,781</t>
    <phoneticPr fontId="2" type="noConversion"/>
  </si>
  <si>
    <t>21/7075</t>
    <phoneticPr fontId="2" type="noConversion"/>
  </si>
  <si>
    <t>KRAS 12:25398285C&gt;G G12R</t>
    <phoneticPr fontId="2" type="noConversion"/>
  </si>
  <si>
    <t xml:space="preserve">ADDITIONAL FILE 18. ION TORRENT AND MISEQ READS FOR TRUE POSITIVE MUTATIONS. </t>
    <phoneticPr fontId="2" type="noConversion"/>
  </si>
  <si>
    <t xml:space="preserve">Ask Jiarui to regenerate frequency diagram using only true positive mutations </t>
    <phoneticPr fontId="2" type="noConversion"/>
  </si>
  <si>
    <t>+</t>
    <phoneticPr fontId="2" type="noConversion"/>
  </si>
  <si>
    <t xml:space="preserve">Now includes data from both Ion Torrent and MiSeq (average frequency used) </t>
    <phoneticPr fontId="2" type="noConversion"/>
  </si>
  <si>
    <t>ATM 11:108138003T&gt;C F858L</t>
  </si>
  <si>
    <t>ATM 11:108138003T&gt;C F858L</t>
    <phoneticPr fontId="2" type="noConversion"/>
  </si>
  <si>
    <t>BRAF 7:140453136A&gt;T V600E</t>
  </si>
  <si>
    <t>BRAF 7:140453136A&gt;T V600E</t>
    <phoneticPr fontId="2" type="noConversion"/>
  </si>
  <si>
    <t>BRAF 7:140481402C&gt;A G469V</t>
  </si>
  <si>
    <t>BRAF 7:140481402C&gt;A G469V</t>
    <phoneticPr fontId="2" type="noConversion"/>
  </si>
  <si>
    <t>KRAS 12:25398284C&gt;A G12V</t>
  </si>
  <si>
    <t>KRAS 12:25398284C&gt;A G12V</t>
    <phoneticPr fontId="2" type="noConversion"/>
  </si>
  <si>
    <t>KRAS 12:25398285C&gt;G G12R</t>
  </si>
  <si>
    <t>KRAS 12:25398285C&gt;G G12R</t>
    <phoneticPr fontId="2" type="noConversion"/>
  </si>
  <si>
    <t>NRAS 1:115256529T&gt;C Q61R</t>
  </si>
  <si>
    <t>NRAS 1:115256529T&gt;C Q61R</t>
    <phoneticPr fontId="2" type="noConversion"/>
  </si>
  <si>
    <t>SMAD4 18:48591918C&gt;G R361G</t>
  </si>
  <si>
    <t>SMAD4 18:48591918C&gt;G R361G</t>
    <phoneticPr fontId="2" type="noConversion"/>
  </si>
  <si>
    <t>Ion Torrent - frequency</t>
    <phoneticPr fontId="2" type="noConversion"/>
  </si>
  <si>
    <t>Average - frequency</t>
    <phoneticPr fontId="2" type="noConversion"/>
  </si>
  <si>
    <t>Ion Torrent - # variant reads/total reads</t>
    <phoneticPr fontId="2" type="noConversion"/>
  </si>
  <si>
    <t>2P</t>
  </si>
  <si>
    <t>2R</t>
  </si>
  <si>
    <r>
      <t>BRAF</t>
    </r>
    <r>
      <rPr>
        <sz val="11"/>
        <rFont val="Arial"/>
        <family val="2"/>
      </rPr>
      <t xml:space="preserve"> chr7:140,453,136 A&gt;T V600E</t>
    </r>
    <phoneticPr fontId="2" type="noConversion"/>
  </si>
  <si>
    <r>
      <t xml:space="preserve">KRAS </t>
    </r>
    <r>
      <rPr>
        <sz val="11"/>
        <rFont val="Arial"/>
        <family val="2"/>
      </rPr>
      <t>chr12:25,398,284 C&gt;A G12V</t>
    </r>
    <phoneticPr fontId="2" type="noConversion"/>
  </si>
  <si>
    <t>3P</t>
  </si>
  <si>
    <t>3R</t>
  </si>
  <si>
    <t>4P</t>
  </si>
  <si>
    <t>4R1</t>
  </si>
  <si>
    <t>4R2</t>
  </si>
  <si>
    <t>5P</t>
  </si>
  <si>
    <t>5R</t>
  </si>
  <si>
    <t>6P</t>
  </si>
  <si>
    <t>6R</t>
  </si>
  <si>
    <t>8P</t>
  </si>
  <si>
    <t>8R</t>
  </si>
  <si>
    <t>9P</t>
  </si>
  <si>
    <t>9P2</t>
  </si>
  <si>
    <t>9P3</t>
  </si>
  <si>
    <t>9R</t>
  </si>
  <si>
    <t>9R2</t>
  </si>
  <si>
    <t>9R3</t>
  </si>
  <si>
    <t>9CT</t>
  </si>
  <si>
    <t>10P</t>
  </si>
  <si>
    <t>10P2</t>
  </si>
  <si>
    <t>10P3</t>
  </si>
  <si>
    <t>10P4</t>
  </si>
  <si>
    <t>10R</t>
  </si>
  <si>
    <t>10R2</t>
  </si>
  <si>
    <t>10R3</t>
  </si>
  <si>
    <t>10R4</t>
  </si>
  <si>
    <t>11P</t>
  </si>
  <si>
    <t>11R</t>
  </si>
  <si>
    <t>12P</t>
  </si>
  <si>
    <t>12P2</t>
  </si>
  <si>
    <t>12P3</t>
  </si>
  <si>
    <t>12P4</t>
  </si>
  <si>
    <t>12R</t>
  </si>
  <si>
    <t>12R2</t>
  </si>
  <si>
    <t>13P</t>
  </si>
  <si>
    <t>13R</t>
  </si>
  <si>
    <t>F858L</t>
  </si>
  <si>
    <t>12P1</t>
    <phoneticPr fontId="2" type="noConversion"/>
  </si>
  <si>
    <t>12R1</t>
    <phoneticPr fontId="2" type="noConversion"/>
  </si>
  <si>
    <t>9P1</t>
    <phoneticPr fontId="2" type="noConversion"/>
  </si>
  <si>
    <t>9R1</t>
    <phoneticPr fontId="2" type="noConversion"/>
  </si>
  <si>
    <t>12P1</t>
    <phoneticPr fontId="2" type="noConversion"/>
  </si>
  <si>
    <t>V600E</t>
  </si>
  <si>
    <t>+</t>
  </si>
  <si>
    <t>G469V</t>
  </si>
  <si>
    <t>I</t>
  </si>
  <si>
    <t>G12V</t>
  </si>
  <si>
    <t>G12R</t>
  </si>
  <si>
    <t>Q61R</t>
  </si>
  <si>
    <t>R361G</t>
  </si>
  <si>
    <r>
      <t xml:space="preserve">MiSeq - frequency </t>
    </r>
    <r>
      <rPr>
        <b/>
        <sz val="12"/>
        <rFont val="Calibri"/>
        <family val="2"/>
      </rPr>
      <t>(only  those with tumour_binomial_test_result = TRUE)</t>
    </r>
  </si>
  <si>
    <t>0.383</t>
  </si>
  <si>
    <t>false pos</t>
  </si>
  <si>
    <t>Sample</t>
  </si>
  <si>
    <t>Ion Torrent</t>
  </si>
  <si>
    <t>MiSeq</t>
  </si>
  <si>
    <t>Variant</t>
  </si>
  <si>
    <r>
      <t>KRAS</t>
    </r>
    <r>
      <rPr>
        <sz val="11"/>
        <rFont val="Arial"/>
        <family val="2"/>
      </rPr>
      <t xml:space="preserve"> chr12:25,398,284 C&gt;A G12V</t>
    </r>
    <phoneticPr fontId="2" type="noConversion"/>
  </si>
  <si>
    <t>KRAS chr12:25,398,284 C&gt;A G12V</t>
    <phoneticPr fontId="2" type="noConversion"/>
  </si>
  <si>
    <t>Total of 31 reads - confirm by digital PCR</t>
    <phoneticPr fontId="2" type="noConversion"/>
  </si>
  <si>
    <t>Total Reads</t>
  </si>
  <si>
    <t>12N</t>
  </si>
  <si>
    <t>10N</t>
  </si>
  <si>
    <t>3N</t>
  </si>
  <si>
    <t>11N</t>
  </si>
  <si>
    <t>9N</t>
  </si>
  <si>
    <t>Variant Reads</t>
  </si>
  <si>
    <t>Variant Freq</t>
  </si>
  <si>
    <r>
      <t xml:space="preserve">SMAD4 </t>
    </r>
    <r>
      <rPr>
        <sz val="11"/>
        <rFont val="Arial"/>
        <family val="2"/>
      </rPr>
      <t>chr18:48,591,918 C&gt;G R361G</t>
    </r>
    <phoneticPr fontId="2" type="noConversion"/>
  </si>
  <si>
    <r>
      <t>SMAD4</t>
    </r>
    <r>
      <rPr>
        <sz val="11"/>
        <rFont val="Arial"/>
        <family val="2"/>
      </rPr>
      <t xml:space="preserve"> chr18:48,591,918 C&gt;G R361G</t>
    </r>
    <phoneticPr fontId="2" type="noConversion"/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</si>
</sst>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18">
    <font>
      <sz val="10"/>
      <name val="Verdana"/>
    </font>
    <font>
      <b/>
      <sz val="11"/>
      <color indexed="8"/>
      <name val="Calibri"/>
      <family val="2"/>
    </font>
    <font>
      <sz val="8"/>
      <name val="Verdana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u/>
      <sz val="12"/>
      <name val="Calibri"/>
      <family val="2"/>
    </font>
    <font>
      <sz val="9"/>
      <color indexed="81"/>
      <name val="Verdana"/>
      <family val="2"/>
    </font>
    <font>
      <b/>
      <sz val="9"/>
      <color indexed="81"/>
      <name val="Verdana"/>
      <family val="2"/>
    </font>
    <font>
      <sz val="11"/>
      <color indexed="8"/>
      <name val="Calibri"/>
      <family val="2"/>
    </font>
    <font>
      <b/>
      <sz val="12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Arial"/>
      <family val="2"/>
    </font>
    <font>
      <b/>
      <sz val="12"/>
      <name val="Arial"/>
      <family val="2"/>
    </font>
    <font>
      <i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textRotation="90"/>
    </xf>
    <xf numFmtId="49" fontId="1" fillId="0" borderId="4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3" xfId="0" applyNumberFormat="1" applyFont="1" applyFill="1" applyBorder="1" applyAlignment="1">
      <alignment horizontal="center" vertical="center" textRotation="90"/>
    </xf>
    <xf numFmtId="49" fontId="1" fillId="0" borderId="5" xfId="0" applyNumberFormat="1" applyFont="1" applyFill="1" applyBorder="1" applyAlignment="1">
      <alignment horizontal="center" vertical="center" textRotation="90"/>
    </xf>
    <xf numFmtId="49" fontId="1" fillId="0" borderId="0" xfId="0" applyNumberFormat="1" applyFont="1" applyBorder="1"/>
    <xf numFmtId="49" fontId="3" fillId="0" borderId="15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1" fillId="0" borderId="0" xfId="0" applyNumberFormat="1" applyFont="1" applyFill="1" applyBorder="1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/>
    <xf numFmtId="49" fontId="6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/>
    <xf numFmtId="49" fontId="5" fillId="0" borderId="0" xfId="0" applyNumberFormat="1" applyFont="1" applyFill="1"/>
    <xf numFmtId="49" fontId="5" fillId="0" borderId="0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49" fontId="8" fillId="0" borderId="0" xfId="0" applyNumberFormat="1" applyFont="1" applyFill="1"/>
    <xf numFmtId="49" fontId="3" fillId="0" borderId="6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8" fillId="0" borderId="0" xfId="0" applyNumberFormat="1" applyFont="1"/>
    <xf numFmtId="49" fontId="5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textRotation="90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textRotation="90"/>
    </xf>
    <xf numFmtId="49" fontId="1" fillId="0" borderId="4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1" fillId="0" borderId="6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/>
    </xf>
    <xf numFmtId="49" fontId="11" fillId="0" borderId="26" xfId="0" applyNumberFormat="1" applyFont="1" applyFill="1" applyBorder="1" applyAlignment="1">
      <alignment horizontal="center" vertical="center"/>
    </xf>
    <xf numFmtId="49" fontId="11" fillId="0" borderId="27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29" xfId="0" applyNumberFormat="1" applyFont="1" applyFill="1" applyBorder="1" applyAlignment="1">
      <alignment horizontal="center" vertical="center"/>
    </xf>
    <xf numFmtId="49" fontId="5" fillId="2" borderId="0" xfId="0" applyNumberFormat="1" applyFont="1" applyFill="1"/>
    <xf numFmtId="164" fontId="13" fillId="0" borderId="8" xfId="0" applyNumberFormat="1" applyFont="1" applyFill="1" applyBorder="1" applyAlignment="1">
      <alignment horizontal="center"/>
    </xf>
    <xf numFmtId="164" fontId="13" fillId="0" borderId="9" xfId="0" applyNumberFormat="1" applyFont="1" applyFill="1" applyBorder="1" applyAlignment="1">
      <alignment horizontal="center"/>
    </xf>
    <xf numFmtId="164" fontId="13" fillId="0" borderId="8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4" fontId="13" fillId="0" borderId="10" xfId="0" applyNumberFormat="1" applyFont="1" applyFill="1" applyBorder="1" applyAlignment="1">
      <alignment horizontal="center" vertical="center"/>
    </xf>
    <xf numFmtId="164" fontId="13" fillId="0" borderId="11" xfId="0" applyNumberFormat="1" applyFont="1" applyFill="1" applyBorder="1" applyAlignment="1">
      <alignment horizontal="center" vertical="center"/>
    </xf>
    <xf numFmtId="164" fontId="13" fillId="0" borderId="12" xfId="0" applyNumberFormat="1" applyFont="1" applyFill="1" applyBorder="1" applyAlignment="1">
      <alignment horizontal="center" vertical="center"/>
    </xf>
    <xf numFmtId="164" fontId="13" fillId="0" borderId="39" xfId="0" applyNumberFormat="1" applyFont="1" applyFill="1" applyBorder="1" applyAlignment="1">
      <alignment horizontal="center" vertical="center"/>
    </xf>
    <xf numFmtId="164" fontId="13" fillId="0" borderId="40" xfId="0" applyNumberFormat="1" applyFont="1" applyFill="1" applyBorder="1" applyAlignment="1">
      <alignment horizontal="center" vertical="center"/>
    </xf>
    <xf numFmtId="164" fontId="13" fillId="0" borderId="41" xfId="0" applyNumberFormat="1" applyFont="1" applyFill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164" fontId="13" fillId="0" borderId="33" xfId="0" applyNumberFormat="1" applyFont="1" applyFill="1" applyBorder="1" applyAlignment="1">
      <alignment horizontal="center" vertical="center"/>
    </xf>
    <xf numFmtId="164" fontId="13" fillId="0" borderId="15" xfId="0" applyNumberFormat="1" applyFont="1" applyFill="1" applyBorder="1" applyAlignment="1">
      <alignment horizontal="center" vertical="center"/>
    </xf>
    <xf numFmtId="164" fontId="13" fillId="0" borderId="14" xfId="0" applyNumberFormat="1" applyFont="1" applyFill="1" applyBorder="1" applyAlignment="1">
      <alignment horizontal="center" vertical="center"/>
    </xf>
    <xf numFmtId="164" fontId="13" fillId="0" borderId="16" xfId="0" applyNumberFormat="1" applyFont="1" applyFill="1" applyBorder="1" applyAlignment="1">
      <alignment horizontal="center" vertical="center"/>
    </xf>
    <xf numFmtId="164" fontId="13" fillId="0" borderId="17" xfId="0" applyNumberFormat="1" applyFont="1" applyFill="1" applyBorder="1" applyAlignment="1">
      <alignment horizontal="center" vertical="center"/>
    </xf>
    <xf numFmtId="164" fontId="13" fillId="0" borderId="18" xfId="0" applyNumberFormat="1" applyFont="1" applyFill="1" applyBorder="1" applyAlignment="1">
      <alignment horizontal="center" vertical="center"/>
    </xf>
    <xf numFmtId="164" fontId="13" fillId="0" borderId="19" xfId="0" applyNumberFormat="1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center"/>
    </xf>
    <xf numFmtId="164" fontId="13" fillId="0" borderId="31" xfId="0" applyNumberFormat="1" applyFont="1" applyFill="1" applyBorder="1" applyAlignment="1">
      <alignment horizontal="center" vertical="center"/>
    </xf>
    <xf numFmtId="164" fontId="13" fillId="0" borderId="32" xfId="0" applyNumberFormat="1" applyFont="1" applyFill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164" fontId="13" fillId="0" borderId="38" xfId="0" applyNumberFormat="1" applyFont="1" applyFill="1" applyBorder="1" applyAlignment="1">
      <alignment horizontal="center" vertical="center"/>
    </xf>
    <xf numFmtId="164" fontId="13" fillId="0" borderId="35" xfId="0" applyNumberFormat="1" applyFont="1" applyFill="1" applyBorder="1" applyAlignment="1">
      <alignment horizontal="center" vertical="center"/>
    </xf>
    <xf numFmtId="164" fontId="13" fillId="0" borderId="34" xfId="0" applyNumberFormat="1" applyFont="1" applyFill="1" applyBorder="1" applyAlignment="1">
      <alignment horizontal="center" vertical="center"/>
    </xf>
    <xf numFmtId="164" fontId="13" fillId="0" borderId="20" xfId="0" applyNumberFormat="1" applyFont="1" applyFill="1" applyBorder="1" applyAlignment="1">
      <alignment horizontal="center" vertical="center"/>
    </xf>
    <xf numFmtId="164" fontId="13" fillId="0" borderId="23" xfId="0" applyNumberFormat="1" applyFont="1" applyFill="1" applyBorder="1" applyAlignment="1">
      <alignment horizontal="center" vertical="center"/>
    </xf>
    <xf numFmtId="164" fontId="13" fillId="0" borderId="24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164" fontId="13" fillId="0" borderId="26" xfId="0" applyNumberFormat="1" applyFont="1" applyFill="1" applyBorder="1" applyAlignment="1">
      <alignment horizontal="center" vertical="center"/>
    </xf>
    <xf numFmtId="164" fontId="13" fillId="0" borderId="27" xfId="0" applyNumberFormat="1" applyFont="1" applyFill="1" applyBorder="1" applyAlignment="1">
      <alignment horizontal="center" vertical="center"/>
    </xf>
    <xf numFmtId="164" fontId="13" fillId="0" borderId="28" xfId="0" applyNumberFormat="1" applyFont="1" applyFill="1" applyBorder="1" applyAlignment="1">
      <alignment horizontal="center" vertical="center"/>
    </xf>
    <xf numFmtId="164" fontId="13" fillId="0" borderId="36" xfId="0" applyNumberFormat="1" applyFont="1" applyFill="1" applyBorder="1" applyAlignment="1">
      <alignment horizontal="center" vertical="center"/>
    </xf>
    <xf numFmtId="164" fontId="13" fillId="0" borderId="30" xfId="0" applyNumberFormat="1" applyFont="1" applyFill="1" applyBorder="1" applyAlignment="1">
      <alignment horizontal="center" vertical="center"/>
    </xf>
    <xf numFmtId="164" fontId="13" fillId="0" borderId="37" xfId="0" applyNumberFormat="1" applyFont="1" applyFill="1" applyBorder="1" applyAlignment="1">
      <alignment horizontal="center" vertical="center"/>
    </xf>
    <xf numFmtId="164" fontId="14" fillId="0" borderId="25" xfId="0" applyNumberFormat="1" applyFont="1" applyFill="1" applyBorder="1" applyAlignment="1">
      <alignment horizontal="center" vertical="center"/>
    </xf>
    <xf numFmtId="164" fontId="13" fillId="0" borderId="7" xfId="0" applyNumberFormat="1" applyFont="1" applyFill="1" applyBorder="1" applyAlignment="1">
      <alignment horizontal="center"/>
    </xf>
    <xf numFmtId="164" fontId="13" fillId="2" borderId="8" xfId="0" applyNumberFormat="1" applyFont="1" applyFill="1" applyBorder="1" applyAlignment="1">
      <alignment horizontal="center" vertical="center"/>
    </xf>
    <xf numFmtId="164" fontId="13" fillId="2" borderId="10" xfId="0" applyNumberFormat="1" applyFont="1" applyFill="1" applyBorder="1" applyAlignment="1">
      <alignment horizontal="center" vertical="center"/>
    </xf>
    <xf numFmtId="164" fontId="13" fillId="2" borderId="11" xfId="0" applyNumberFormat="1" applyFont="1" applyFill="1" applyBorder="1" applyAlignment="1">
      <alignment horizontal="center" vertical="center"/>
    </xf>
    <xf numFmtId="164" fontId="13" fillId="2" borderId="14" xfId="0" applyNumberFormat="1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164" fontId="13" fillId="2" borderId="18" xfId="0" applyNumberFormat="1" applyFont="1" applyFill="1" applyBorder="1" applyAlignment="1">
      <alignment horizontal="center" vertical="center"/>
    </xf>
    <xf numFmtId="164" fontId="13" fillId="2" borderId="17" xfId="0" applyNumberFormat="1" applyFont="1" applyFill="1" applyBorder="1" applyAlignment="1">
      <alignment horizontal="center" vertical="center"/>
    </xf>
    <xf numFmtId="164" fontId="13" fillId="2" borderId="35" xfId="0" applyNumberFormat="1" applyFont="1" applyFill="1" applyBorder="1" applyAlignment="1">
      <alignment horizontal="center" vertical="center"/>
    </xf>
    <xf numFmtId="164" fontId="13" fillId="2" borderId="16" xfId="0" applyNumberFormat="1" applyFont="1" applyFill="1" applyBorder="1" applyAlignment="1">
      <alignment horizontal="center" vertical="center"/>
    </xf>
    <xf numFmtId="164" fontId="13" fillId="2" borderId="38" xfId="0" applyNumberFormat="1" applyFont="1" applyFill="1" applyBorder="1" applyAlignment="1">
      <alignment horizontal="center" vertical="center"/>
    </xf>
    <xf numFmtId="164" fontId="13" fillId="2" borderId="24" xfId="0" applyNumberFormat="1" applyFont="1" applyFill="1" applyBorder="1" applyAlignment="1">
      <alignment horizontal="center" vertical="center"/>
    </xf>
    <xf numFmtId="164" fontId="13" fillId="2" borderId="27" xfId="0" applyNumberFormat="1" applyFont="1" applyFill="1" applyBorder="1" applyAlignment="1">
      <alignment horizontal="center" vertical="center"/>
    </xf>
    <xf numFmtId="164" fontId="13" fillId="2" borderId="30" xfId="0" applyNumberFormat="1" applyFont="1" applyFill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39" xfId="0" applyNumberFormat="1" applyFont="1" applyBorder="1" applyAlignment="1">
      <alignment horizontal="center" vertical="center"/>
    </xf>
    <xf numFmtId="164" fontId="13" fillId="0" borderId="40" xfId="0" applyNumberFormat="1" applyFont="1" applyBorder="1" applyAlignment="1">
      <alignment horizontal="center" vertical="center"/>
    </xf>
    <xf numFmtId="164" fontId="13" fillId="0" borderId="41" xfId="0" applyNumberFormat="1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164" fontId="13" fillId="0" borderId="19" xfId="0" applyNumberFormat="1" applyFont="1" applyBorder="1" applyAlignment="1">
      <alignment horizontal="center" vertical="center"/>
    </xf>
    <xf numFmtId="164" fontId="13" fillId="0" borderId="31" xfId="0" applyNumberFormat="1" applyFont="1" applyBorder="1" applyAlignment="1">
      <alignment horizontal="center" vertical="center"/>
    </xf>
    <xf numFmtId="164" fontId="13" fillId="0" borderId="32" xfId="0" applyNumberFormat="1" applyFont="1" applyBorder="1" applyAlignment="1">
      <alignment horizontal="center" vertical="center"/>
    </xf>
    <xf numFmtId="164" fontId="13" fillId="0" borderId="22" xfId="0" applyNumberFormat="1" applyFont="1" applyBorder="1" applyAlignment="1">
      <alignment horizontal="center" vertical="center"/>
    </xf>
    <xf numFmtId="164" fontId="13" fillId="0" borderId="38" xfId="0" applyNumberFormat="1" applyFont="1" applyBorder="1" applyAlignment="1">
      <alignment horizontal="center" vertical="center"/>
    </xf>
    <xf numFmtId="164" fontId="13" fillId="0" borderId="35" xfId="0" applyNumberFormat="1" applyFont="1" applyBorder="1" applyAlignment="1">
      <alignment horizontal="center" vertical="center"/>
    </xf>
    <xf numFmtId="164" fontId="13" fillId="0" borderId="33" xfId="0" applyNumberFormat="1" applyFont="1" applyBorder="1" applyAlignment="1">
      <alignment horizontal="center" vertical="center"/>
    </xf>
    <xf numFmtId="164" fontId="13" fillId="0" borderId="34" xfId="0" applyNumberFormat="1" applyFont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164" fontId="13" fillId="0" borderId="23" xfId="0" applyNumberFormat="1" applyFont="1" applyBorder="1" applyAlignment="1">
      <alignment horizontal="center" vertical="center"/>
    </xf>
    <xf numFmtId="164" fontId="13" fillId="0" borderId="24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164" fontId="13" fillId="0" borderId="27" xfId="0" applyNumberFormat="1" applyFont="1" applyBorder="1" applyAlignment="1">
      <alignment horizontal="center" vertical="center"/>
    </xf>
    <xf numFmtId="164" fontId="13" fillId="0" borderId="28" xfId="0" applyNumberFormat="1" applyFont="1" applyBorder="1" applyAlignment="1">
      <alignment horizontal="center" vertical="center"/>
    </xf>
    <xf numFmtId="164" fontId="13" fillId="0" borderId="36" xfId="0" applyNumberFormat="1" applyFont="1" applyBorder="1" applyAlignment="1">
      <alignment horizontal="center" vertical="center"/>
    </xf>
    <xf numFmtId="164" fontId="13" fillId="0" borderId="30" xfId="0" applyNumberFormat="1" applyFont="1" applyBorder="1" applyAlignment="1">
      <alignment horizontal="center" vertical="center"/>
    </xf>
    <xf numFmtId="164" fontId="13" fillId="0" borderId="37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 vertical="center"/>
    </xf>
    <xf numFmtId="165" fontId="16" fillId="0" borderId="5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3" fontId="15" fillId="0" borderId="42" xfId="0" applyNumberFormat="1" applyFont="1" applyBorder="1" applyAlignment="1">
      <alignment horizontal="center" vertical="center"/>
    </xf>
    <xf numFmtId="3" fontId="15" fillId="0" borderId="43" xfId="0" applyNumberFormat="1" applyFont="1" applyBorder="1" applyAlignment="1">
      <alignment horizontal="center" vertical="center"/>
    </xf>
    <xf numFmtId="165" fontId="15" fillId="0" borderId="44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3" fontId="17" fillId="0" borderId="0" xfId="0" applyNumberFormat="1" applyFont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 vertical="center"/>
    </xf>
    <xf numFmtId="3" fontId="17" fillId="0" borderId="42" xfId="0" applyNumberFormat="1" applyFont="1" applyBorder="1" applyAlignment="1">
      <alignment horizontal="center" vertical="center"/>
    </xf>
    <xf numFmtId="165" fontId="17" fillId="0" borderId="42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3" fontId="17" fillId="0" borderId="46" xfId="0" applyNumberFormat="1" applyFont="1" applyBorder="1" applyAlignment="1">
      <alignment horizontal="center" vertical="center"/>
    </xf>
    <xf numFmtId="165" fontId="17" fillId="0" borderId="46" xfId="0" applyNumberFormat="1" applyFont="1" applyBorder="1" applyAlignment="1">
      <alignment horizontal="center" vertical="center"/>
    </xf>
    <xf numFmtId="3" fontId="15" fillId="0" borderId="45" xfId="0" applyNumberFormat="1" applyFont="1" applyBorder="1" applyAlignment="1">
      <alignment horizontal="center" vertical="center"/>
    </xf>
    <xf numFmtId="3" fontId="15" fillId="0" borderId="46" xfId="0" applyNumberFormat="1" applyFont="1" applyBorder="1" applyAlignment="1">
      <alignment horizontal="center" vertical="center"/>
    </xf>
    <xf numFmtId="165" fontId="15" fillId="0" borderId="7" xfId="0" applyNumberFormat="1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3" fontId="17" fillId="0" borderId="20" xfId="0" applyNumberFormat="1" applyFont="1" applyBorder="1" applyAlignment="1">
      <alignment horizontal="center" vertical="center"/>
    </xf>
    <xf numFmtId="165" fontId="17" fillId="0" borderId="20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0" xfId="0" applyNumberFormat="1" applyFont="1" applyBorder="1" applyAlignment="1">
      <alignment horizontal="center" vertical="center"/>
    </xf>
    <xf numFmtId="165" fontId="15" fillId="0" borderId="47" xfId="0" applyNumberFormat="1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3" fontId="15" fillId="0" borderId="48" xfId="0" applyNumberFormat="1" applyFont="1" applyBorder="1" applyAlignment="1">
      <alignment horizontal="center" vertical="center"/>
    </xf>
    <xf numFmtId="3" fontId="15" fillId="0" borderId="29" xfId="0" applyNumberFormat="1" applyFont="1" applyBorder="1" applyAlignment="1">
      <alignment horizontal="center" vertical="center"/>
    </xf>
    <xf numFmtId="165" fontId="15" fillId="0" borderId="49" xfId="0" applyNumberFormat="1" applyFont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3" fontId="15" fillId="0" borderId="52" xfId="0" applyNumberFormat="1" applyFont="1" applyBorder="1" applyAlignment="1">
      <alignment horizontal="center" vertical="center"/>
    </xf>
    <xf numFmtId="165" fontId="15" fillId="0" borderId="52" xfId="0" applyNumberFormat="1" applyFont="1" applyBorder="1" applyAlignment="1">
      <alignment horizontal="center" vertical="center"/>
    </xf>
    <xf numFmtId="3" fontId="17" fillId="0" borderId="55" xfId="0" applyNumberFormat="1" applyFont="1" applyBorder="1" applyAlignment="1">
      <alignment horizontal="center" vertical="center"/>
    </xf>
    <xf numFmtId="165" fontId="17" fillId="0" borderId="55" xfId="0" applyNumberFormat="1" applyFont="1" applyBorder="1" applyAlignment="1">
      <alignment horizontal="center" vertical="center"/>
    </xf>
    <xf numFmtId="3" fontId="15" fillId="0" borderId="50" xfId="0" applyNumberFormat="1" applyFont="1" applyBorder="1" applyAlignment="1">
      <alignment horizontal="center" vertical="center"/>
    </xf>
    <xf numFmtId="165" fontId="15" fillId="0" borderId="51" xfId="0" applyNumberFormat="1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3" fontId="15" fillId="0" borderId="53" xfId="0" applyNumberFormat="1" applyFont="1" applyBorder="1" applyAlignment="1">
      <alignment horizontal="center" vertical="center"/>
    </xf>
    <xf numFmtId="3" fontId="15" fillId="0" borderId="55" xfId="0" applyNumberFormat="1" applyFont="1" applyBorder="1" applyAlignment="1">
      <alignment horizontal="center" vertical="center"/>
    </xf>
    <xf numFmtId="165" fontId="15" fillId="0" borderId="54" xfId="0" applyNumberFormat="1" applyFont="1" applyBorder="1" applyAlignment="1">
      <alignment horizontal="center" vertical="center"/>
    </xf>
    <xf numFmtId="3" fontId="15" fillId="0" borderId="29" xfId="0" applyNumberFormat="1" applyFont="1" applyFill="1" applyBorder="1" applyAlignment="1">
      <alignment horizontal="center" vertical="center"/>
    </xf>
    <xf numFmtId="3" fontId="15" fillId="0" borderId="45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46" xfId="0" applyNumberFormat="1" applyFont="1" applyBorder="1" applyAlignment="1">
      <alignment horizontal="center" vertical="center"/>
    </xf>
    <xf numFmtId="3" fontId="15" fillId="0" borderId="20" xfId="0" applyNumberFormat="1" applyFont="1" applyBorder="1" applyAlignment="1">
      <alignment horizontal="center" vertical="center"/>
    </xf>
    <xf numFmtId="165" fontId="15" fillId="0" borderId="7" xfId="0" applyNumberFormat="1" applyFont="1" applyBorder="1" applyAlignment="1">
      <alignment horizontal="center" vertical="center"/>
    </xf>
    <xf numFmtId="165" fontId="15" fillId="0" borderId="47" xfId="0" applyNumberFormat="1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3" fontId="15" fillId="0" borderId="52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7" fillId="0" borderId="48" xfId="0" applyFont="1" applyBorder="1" applyAlignment="1">
      <alignment horizontal="left" vertical="center"/>
    </xf>
    <xf numFmtId="0" fontId="17" fillId="0" borderId="45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165" fontId="17" fillId="0" borderId="52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5" fillId="0" borderId="47" xfId="0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0" borderId="43" xfId="0" applyFont="1" applyBorder="1" applyAlignment="1">
      <alignment horizontal="left" vertical="center"/>
    </xf>
    <xf numFmtId="0" fontId="17" fillId="0" borderId="5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15" fillId="0" borderId="43" xfId="0" applyNumberFormat="1" applyFont="1" applyBorder="1" applyAlignment="1">
      <alignment horizontal="center" vertical="center"/>
    </xf>
    <xf numFmtId="3" fontId="15" fillId="0" borderId="50" xfId="0" applyNumberFormat="1" applyFont="1" applyBorder="1" applyAlignment="1">
      <alignment horizontal="center" vertical="center"/>
    </xf>
    <xf numFmtId="3" fontId="15" fillId="0" borderId="42" xfId="0" applyNumberFormat="1" applyFont="1" applyBorder="1" applyAlignment="1">
      <alignment horizontal="center" vertical="center"/>
    </xf>
    <xf numFmtId="3" fontId="15" fillId="0" borderId="52" xfId="0" applyNumberFormat="1" applyFont="1" applyBorder="1" applyAlignment="1">
      <alignment horizontal="center" vertical="center"/>
    </xf>
    <xf numFmtId="165" fontId="15" fillId="0" borderId="44" xfId="0" applyNumberFormat="1" applyFont="1" applyBorder="1" applyAlignment="1">
      <alignment horizontal="center" vertical="center"/>
    </xf>
    <xf numFmtId="165" fontId="15" fillId="0" borderId="51" xfId="0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5" fillId="0" borderId="53" xfId="0" applyNumberFormat="1" applyFont="1" applyBorder="1" applyAlignment="1">
      <alignment horizontal="center" vertical="center"/>
    </xf>
    <xf numFmtId="3" fontId="15" fillId="0" borderId="55" xfId="0" applyNumberFormat="1" applyFont="1" applyBorder="1" applyAlignment="1">
      <alignment horizontal="center" vertical="center"/>
    </xf>
    <xf numFmtId="165" fontId="15" fillId="0" borderId="54" xfId="0" applyNumberFormat="1" applyFont="1" applyBorder="1" applyAlignment="1">
      <alignment horizontal="center" vertical="center"/>
    </xf>
    <xf numFmtId="0" fontId="17" fillId="0" borderId="53" xfId="0" applyFont="1" applyBorder="1" applyAlignment="1">
      <alignment horizontal="left" vertical="center"/>
    </xf>
    <xf numFmtId="0" fontId="15" fillId="0" borderId="54" xfId="0" applyFont="1" applyBorder="1" applyAlignment="1">
      <alignment horizontal="center" vertical="center"/>
    </xf>
    <xf numFmtId="3" fontId="15" fillId="0" borderId="2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3" fontId="15" fillId="0" borderId="20" xfId="0" applyNumberFormat="1" applyFont="1" applyBorder="1" applyAlignment="1">
      <alignment horizontal="center" vertical="center"/>
    </xf>
    <xf numFmtId="165" fontId="15" fillId="0" borderId="47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AY34"/>
  <sheetViews>
    <sheetView showGridLines="0" zoomScale="120" zoomScaleNormal="120" zoomScalePageLayoutView="120" workbookViewId="0">
      <selection activeCell="A33" sqref="A33"/>
    </sheetView>
  </sheetViews>
  <sheetFormatPr baseColWidth="10" defaultColWidth="7.5703125" defaultRowHeight="14"/>
  <cols>
    <col min="1" max="1" width="21.140625" style="24" customWidth="1"/>
    <col min="2" max="39" width="4.7109375" style="25" customWidth="1"/>
    <col min="40" max="40" width="1.5703125" style="26" customWidth="1"/>
    <col min="41" max="16384" width="7.5703125" style="24"/>
  </cols>
  <sheetData>
    <row r="1" spans="1:51">
      <c r="A1" s="1" t="s">
        <v>22</v>
      </c>
    </row>
    <row r="2" spans="1:51" s="27" customFormat="1">
      <c r="A2" s="33" t="s">
        <v>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9"/>
    </row>
    <row r="3" spans="1:51" s="1" customFormat="1">
      <c r="A3" s="19"/>
      <c r="B3" s="20"/>
      <c r="C3" s="22"/>
      <c r="D3" s="23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10"/>
      <c r="AQ3" s="30"/>
      <c r="AR3" s="30"/>
      <c r="AS3" s="30"/>
      <c r="AT3" s="30"/>
      <c r="AU3" s="30"/>
      <c r="AV3" s="30"/>
      <c r="AW3" s="30"/>
      <c r="AX3" s="21"/>
      <c r="AY3" s="21"/>
    </row>
    <row r="4" spans="1:51" s="30" customFormat="1" ht="19" customHeight="1">
      <c r="A4" s="34" t="s">
        <v>39</v>
      </c>
      <c r="AN4" s="31"/>
    </row>
    <row r="5" spans="1:51" s="30" customFormat="1" ht="32" thickBot="1">
      <c r="A5" s="1"/>
      <c r="B5" s="2" t="s">
        <v>42</v>
      </c>
      <c r="C5" s="3" t="s">
        <v>43</v>
      </c>
      <c r="D5" s="4" t="s">
        <v>46</v>
      </c>
      <c r="E5" s="4" t="s">
        <v>47</v>
      </c>
      <c r="F5" s="5" t="s">
        <v>48</v>
      </c>
      <c r="G5" s="6" t="s">
        <v>49</v>
      </c>
      <c r="H5" s="7" t="s">
        <v>50</v>
      </c>
      <c r="I5" s="4" t="s">
        <v>51</v>
      </c>
      <c r="J5" s="4" t="s">
        <v>52</v>
      </c>
      <c r="K5" s="5" t="s">
        <v>53</v>
      </c>
      <c r="L5" s="4" t="s">
        <v>54</v>
      </c>
      <c r="M5" s="8" t="s">
        <v>55</v>
      </c>
      <c r="N5" s="9" t="s">
        <v>56</v>
      </c>
      <c r="O5" s="4" t="s">
        <v>57</v>
      </c>
      <c r="P5" s="4" t="s">
        <v>58</v>
      </c>
      <c r="Q5" s="4" t="s">
        <v>59</v>
      </c>
      <c r="R5" s="4" t="s">
        <v>60</v>
      </c>
      <c r="S5" s="4" t="s">
        <v>61</v>
      </c>
      <c r="T5" s="4" t="s">
        <v>62</v>
      </c>
      <c r="U5" s="4" t="s">
        <v>63</v>
      </c>
      <c r="V5" s="5" t="s">
        <v>64</v>
      </c>
      <c r="W5" s="4" t="s">
        <v>65</v>
      </c>
      <c r="X5" s="4" t="s">
        <v>66</v>
      </c>
      <c r="Y5" s="4" t="s">
        <v>67</v>
      </c>
      <c r="Z5" s="4" t="s">
        <v>68</v>
      </c>
      <c r="AA5" s="4" t="s">
        <v>69</v>
      </c>
      <c r="AB5" s="4" t="s">
        <v>70</v>
      </c>
      <c r="AC5" s="4" t="s">
        <v>71</v>
      </c>
      <c r="AD5" s="5" t="s">
        <v>72</v>
      </c>
      <c r="AE5" s="4" t="s">
        <v>73</v>
      </c>
      <c r="AF5" s="5" t="s">
        <v>74</v>
      </c>
      <c r="AG5" s="4" t="s">
        <v>75</v>
      </c>
      <c r="AH5" s="4" t="s">
        <v>76</v>
      </c>
      <c r="AI5" s="4" t="s">
        <v>77</v>
      </c>
      <c r="AJ5" s="4" t="s">
        <v>78</v>
      </c>
      <c r="AK5" s="4" t="s">
        <v>79</v>
      </c>
      <c r="AL5" s="5" t="s">
        <v>80</v>
      </c>
      <c r="AM5" s="3" t="s">
        <v>81</v>
      </c>
      <c r="AN5" s="31"/>
    </row>
    <row r="6" spans="1:51" ht="14" customHeight="1">
      <c r="A6" s="24" t="s">
        <v>25</v>
      </c>
      <c r="B6" s="90" t="s">
        <v>97</v>
      </c>
      <c r="C6" s="91">
        <v>6.8000000000000005E-2</v>
      </c>
      <c r="D6" s="92"/>
      <c r="E6" s="93"/>
      <c r="F6" s="92"/>
      <c r="G6" s="94"/>
      <c r="H6" s="95"/>
      <c r="I6" s="92"/>
      <c r="J6" s="93"/>
      <c r="K6" s="96"/>
      <c r="L6" s="95"/>
      <c r="M6" s="92"/>
      <c r="N6" s="93"/>
      <c r="O6" s="96"/>
      <c r="P6" s="94"/>
      <c r="Q6" s="94"/>
      <c r="R6" s="94"/>
      <c r="S6" s="94"/>
      <c r="T6" s="94"/>
      <c r="U6" s="95"/>
      <c r="V6" s="92"/>
      <c r="W6" s="94"/>
      <c r="X6" s="94"/>
      <c r="Y6" s="94"/>
      <c r="Z6" s="94"/>
      <c r="AA6" s="94"/>
      <c r="AB6" s="94"/>
      <c r="AC6" s="93"/>
      <c r="AD6" s="96"/>
      <c r="AE6" s="95"/>
      <c r="AF6" s="97"/>
      <c r="AG6" s="98"/>
      <c r="AH6" s="98"/>
      <c r="AI6" s="98"/>
      <c r="AJ6" s="98"/>
      <c r="AK6" s="99"/>
      <c r="AL6" s="92"/>
      <c r="AM6" s="100"/>
      <c r="AN6" s="32"/>
    </row>
    <row r="7" spans="1:51">
      <c r="A7" s="30" t="s">
        <v>28</v>
      </c>
      <c r="B7" s="101"/>
      <c r="C7" s="102"/>
      <c r="D7" s="103"/>
      <c r="E7" s="104"/>
      <c r="F7" s="103"/>
      <c r="G7" s="105"/>
      <c r="H7" s="106"/>
      <c r="I7" s="103"/>
      <c r="J7" s="104"/>
      <c r="K7" s="107"/>
      <c r="L7" s="106"/>
      <c r="M7" s="103"/>
      <c r="N7" s="104"/>
      <c r="O7" s="107"/>
      <c r="P7" s="105"/>
      <c r="Q7" s="105"/>
      <c r="R7" s="105"/>
      <c r="S7" s="105"/>
      <c r="T7" s="105"/>
      <c r="U7" s="106"/>
      <c r="V7" s="103"/>
      <c r="W7" s="105"/>
      <c r="X7" s="108"/>
      <c r="Y7" s="105"/>
      <c r="Z7" s="105"/>
      <c r="AA7" s="105"/>
      <c r="AB7" s="105"/>
      <c r="AC7" s="104"/>
      <c r="AD7" s="107"/>
      <c r="AE7" s="106"/>
      <c r="AF7" s="103">
        <v>0.56699999999999995</v>
      </c>
      <c r="AG7" s="105">
        <v>0.50700000000000001</v>
      </c>
      <c r="AH7" s="105">
        <v>0.44600000000000001</v>
      </c>
      <c r="AI7" s="105">
        <v>0.52400000000000002</v>
      </c>
      <c r="AJ7" s="105">
        <v>0.39500000000000002</v>
      </c>
      <c r="AK7" s="104">
        <v>0.49399999999999999</v>
      </c>
      <c r="AL7" s="103"/>
      <c r="AM7" s="109"/>
    </row>
    <row r="8" spans="1:51">
      <c r="A8" s="30" t="s">
        <v>30</v>
      </c>
      <c r="B8" s="103"/>
      <c r="C8" s="104"/>
      <c r="D8" s="110"/>
      <c r="E8" s="111"/>
      <c r="F8" s="103"/>
      <c r="G8" s="105"/>
      <c r="H8" s="106"/>
      <c r="I8" s="103"/>
      <c r="J8" s="104"/>
      <c r="K8" s="107"/>
      <c r="L8" s="106"/>
      <c r="M8" s="103"/>
      <c r="N8" s="104"/>
      <c r="O8" s="107"/>
      <c r="P8" s="105"/>
      <c r="Q8" s="105"/>
      <c r="R8" s="105"/>
      <c r="S8" s="105"/>
      <c r="T8" s="105"/>
      <c r="U8" s="106"/>
      <c r="V8" s="103"/>
      <c r="W8" s="106"/>
      <c r="X8" s="105">
        <v>6.8000000000000005E-2</v>
      </c>
      <c r="Y8" s="107"/>
      <c r="Z8" s="105"/>
      <c r="AA8" s="105"/>
      <c r="AB8" s="105"/>
      <c r="AC8" s="104"/>
      <c r="AD8" s="107"/>
      <c r="AE8" s="106"/>
      <c r="AF8" s="101"/>
      <c r="AG8" s="112"/>
      <c r="AH8" s="112"/>
      <c r="AI8" s="112"/>
      <c r="AJ8" s="112"/>
      <c r="AK8" s="113"/>
      <c r="AL8" s="103"/>
      <c r="AM8" s="109"/>
    </row>
    <row r="9" spans="1:51">
      <c r="A9" s="30" t="s">
        <v>31</v>
      </c>
      <c r="B9" s="103"/>
      <c r="C9" s="106"/>
      <c r="D9" s="103">
        <v>0.52700000000000002</v>
      </c>
      <c r="E9" s="104">
        <v>0.51800000000000002</v>
      </c>
      <c r="F9" s="107"/>
      <c r="G9" s="105"/>
      <c r="H9" s="106"/>
      <c r="I9" s="103"/>
      <c r="J9" s="104"/>
      <c r="K9" s="107"/>
      <c r="L9" s="106"/>
      <c r="M9" s="103"/>
      <c r="N9" s="104"/>
      <c r="O9" s="107"/>
      <c r="P9" s="105"/>
      <c r="Q9" s="105"/>
      <c r="R9" s="105"/>
      <c r="S9" s="105"/>
      <c r="T9" s="105"/>
      <c r="U9" s="106"/>
      <c r="V9" s="103">
        <v>0.308</v>
      </c>
      <c r="W9" s="105">
        <v>0.28299999999999997</v>
      </c>
      <c r="X9" s="112"/>
      <c r="Y9" s="105"/>
      <c r="Z9" s="105"/>
      <c r="AA9" s="105"/>
      <c r="AB9" s="105"/>
      <c r="AC9" s="104"/>
      <c r="AD9" s="107"/>
      <c r="AE9" s="114"/>
      <c r="AF9" s="103"/>
      <c r="AG9" s="105"/>
      <c r="AH9" s="105"/>
      <c r="AI9" s="105"/>
      <c r="AJ9" s="105"/>
      <c r="AK9" s="106"/>
      <c r="AL9" s="103"/>
      <c r="AM9" s="109"/>
    </row>
    <row r="10" spans="1:51">
      <c r="A10" s="30" t="s">
        <v>34</v>
      </c>
      <c r="B10" s="103"/>
      <c r="C10" s="104"/>
      <c r="D10" s="101"/>
      <c r="E10" s="102"/>
      <c r="F10" s="103"/>
      <c r="G10" s="105"/>
      <c r="H10" s="106"/>
      <c r="I10" s="103"/>
      <c r="J10" s="104"/>
      <c r="K10" s="107"/>
      <c r="L10" s="106"/>
      <c r="M10" s="103"/>
      <c r="N10" s="104"/>
      <c r="O10" s="115"/>
      <c r="P10" s="108"/>
      <c r="Q10" s="108"/>
      <c r="R10" s="108"/>
      <c r="S10" s="108"/>
      <c r="T10" s="108"/>
      <c r="U10" s="114"/>
      <c r="V10" s="103"/>
      <c r="W10" s="108"/>
      <c r="X10" s="105"/>
      <c r="Y10" s="105"/>
      <c r="Z10" s="105"/>
      <c r="AA10" s="105"/>
      <c r="AB10" s="105"/>
      <c r="AC10" s="104"/>
      <c r="AD10" s="116">
        <v>0.58099999999999996</v>
      </c>
      <c r="AE10" s="104">
        <v>0.45300000000000001</v>
      </c>
      <c r="AF10" s="107"/>
      <c r="AG10" s="105"/>
      <c r="AH10" s="105"/>
      <c r="AI10" s="105"/>
      <c r="AJ10" s="105"/>
      <c r="AK10" s="106"/>
      <c r="AL10" s="103"/>
      <c r="AM10" s="109"/>
    </row>
    <row r="11" spans="1:51">
      <c r="A11" s="30" t="s">
        <v>36</v>
      </c>
      <c r="B11" s="103"/>
      <c r="C11" s="104"/>
      <c r="D11" s="103"/>
      <c r="E11" s="104"/>
      <c r="F11" s="103"/>
      <c r="G11" s="105"/>
      <c r="H11" s="106"/>
      <c r="I11" s="103"/>
      <c r="J11" s="104"/>
      <c r="K11" s="107"/>
      <c r="L11" s="106"/>
      <c r="M11" s="103"/>
      <c r="N11" s="106"/>
      <c r="O11" s="103">
        <v>0.41599999999999998</v>
      </c>
      <c r="P11" s="105">
        <v>0.45400000000000001</v>
      </c>
      <c r="Q11" s="105">
        <v>0.46600000000000003</v>
      </c>
      <c r="R11" s="105">
        <v>0.77</v>
      </c>
      <c r="S11" s="105">
        <v>0.55700000000000005</v>
      </c>
      <c r="T11" s="105">
        <v>0.65300000000000002</v>
      </c>
      <c r="U11" s="104">
        <v>5.3999999999999999E-2</v>
      </c>
      <c r="V11" s="117"/>
      <c r="W11" s="105"/>
      <c r="X11" s="107"/>
      <c r="Y11" s="105"/>
      <c r="Z11" s="105"/>
      <c r="AA11" s="105"/>
      <c r="AB11" s="105"/>
      <c r="AC11" s="104"/>
      <c r="AD11" s="107"/>
      <c r="AE11" s="113"/>
      <c r="AF11" s="110"/>
      <c r="AG11" s="108"/>
      <c r="AH11" s="108"/>
      <c r="AI11" s="108"/>
      <c r="AJ11" s="108"/>
      <c r="AK11" s="114"/>
      <c r="AL11" s="103"/>
      <c r="AM11" s="109"/>
    </row>
    <row r="12" spans="1:51" ht="15" thickBot="1">
      <c r="A12" s="30" t="s">
        <v>38</v>
      </c>
      <c r="B12" s="118"/>
      <c r="C12" s="119"/>
      <c r="D12" s="118"/>
      <c r="E12" s="119"/>
      <c r="F12" s="118"/>
      <c r="G12" s="120"/>
      <c r="H12" s="121"/>
      <c r="I12" s="118"/>
      <c r="J12" s="119"/>
      <c r="K12" s="122"/>
      <c r="L12" s="121"/>
      <c r="M12" s="118"/>
      <c r="N12" s="119"/>
      <c r="O12" s="123"/>
      <c r="P12" s="124"/>
      <c r="Q12" s="124"/>
      <c r="R12" s="124"/>
      <c r="S12" s="124"/>
      <c r="T12" s="124"/>
      <c r="U12" s="125"/>
      <c r="V12" s="118"/>
      <c r="W12" s="124"/>
      <c r="X12" s="120"/>
      <c r="Y12" s="120"/>
      <c r="Z12" s="120"/>
      <c r="AA12" s="120"/>
      <c r="AB12" s="120"/>
      <c r="AC12" s="119"/>
      <c r="AD12" s="122"/>
      <c r="AE12" s="121"/>
      <c r="AF12" s="118">
        <v>0.55700000000000005</v>
      </c>
      <c r="AG12" s="120">
        <v>0.52200000000000002</v>
      </c>
      <c r="AH12" s="120">
        <v>0.41099999999999998</v>
      </c>
      <c r="AI12" s="120">
        <v>0.48</v>
      </c>
      <c r="AJ12" s="120">
        <v>0.26600000000000001</v>
      </c>
      <c r="AK12" s="119">
        <v>0.45500000000000002</v>
      </c>
      <c r="AL12" s="118"/>
      <c r="AM12" s="126"/>
    </row>
    <row r="15" spans="1:51" ht="15">
      <c r="A15" s="34" t="s">
        <v>96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</row>
    <row r="16" spans="1:51" ht="32" thickBot="1">
      <c r="A16" s="1"/>
      <c r="B16" s="2" t="s">
        <v>42</v>
      </c>
      <c r="C16" s="3" t="s">
        <v>43</v>
      </c>
      <c r="D16" s="4" t="s">
        <v>46</v>
      </c>
      <c r="E16" s="4" t="s">
        <v>47</v>
      </c>
      <c r="F16" s="5" t="s">
        <v>48</v>
      </c>
      <c r="G16" s="6" t="s">
        <v>49</v>
      </c>
      <c r="H16" s="7" t="s">
        <v>50</v>
      </c>
      <c r="I16" s="4" t="s">
        <v>51</v>
      </c>
      <c r="J16" s="4" t="s">
        <v>52</v>
      </c>
      <c r="K16" s="5" t="s">
        <v>53</v>
      </c>
      <c r="L16" s="4" t="s">
        <v>54</v>
      </c>
      <c r="M16" s="8" t="s">
        <v>55</v>
      </c>
      <c r="N16" s="9" t="s">
        <v>56</v>
      </c>
      <c r="O16" s="4" t="s">
        <v>57</v>
      </c>
      <c r="P16" s="4" t="s">
        <v>58</v>
      </c>
      <c r="Q16" s="4" t="s">
        <v>59</v>
      </c>
      <c r="R16" s="4" t="s">
        <v>60</v>
      </c>
      <c r="S16" s="4" t="s">
        <v>61</v>
      </c>
      <c r="T16" s="4" t="s">
        <v>62</v>
      </c>
      <c r="U16" s="4" t="s">
        <v>63</v>
      </c>
      <c r="V16" s="5" t="s">
        <v>64</v>
      </c>
      <c r="W16" s="4" t="s">
        <v>65</v>
      </c>
      <c r="X16" s="4" t="s">
        <v>66</v>
      </c>
      <c r="Y16" s="4" t="s">
        <v>67</v>
      </c>
      <c r="Z16" s="4" t="s">
        <v>68</v>
      </c>
      <c r="AA16" s="4" t="s">
        <v>69</v>
      </c>
      <c r="AB16" s="4" t="s">
        <v>70</v>
      </c>
      <c r="AC16" s="4" t="s">
        <v>71</v>
      </c>
      <c r="AD16" s="5" t="s">
        <v>72</v>
      </c>
      <c r="AE16" s="4" t="s">
        <v>73</v>
      </c>
      <c r="AF16" s="5" t="s">
        <v>74</v>
      </c>
      <c r="AG16" s="4" t="s">
        <v>75</v>
      </c>
      <c r="AH16" s="4" t="s">
        <v>76</v>
      </c>
      <c r="AI16" s="4" t="s">
        <v>77</v>
      </c>
      <c r="AJ16" s="4" t="s">
        <v>78</v>
      </c>
      <c r="AK16" s="4" t="s">
        <v>79</v>
      </c>
      <c r="AL16" s="5" t="s">
        <v>80</v>
      </c>
      <c r="AM16" s="3" t="s">
        <v>81</v>
      </c>
    </row>
    <row r="17" spans="1:41">
      <c r="A17" s="24" t="s">
        <v>25</v>
      </c>
      <c r="B17" s="90">
        <v>0.274052265063008</v>
      </c>
      <c r="C17" s="127">
        <v>2.8450362999999999E-2</v>
      </c>
      <c r="D17" s="92"/>
      <c r="E17" s="93"/>
      <c r="F17" s="92"/>
      <c r="G17" s="94"/>
      <c r="H17" s="95"/>
      <c r="I17" s="128">
        <v>1.6697229997104501E-2</v>
      </c>
      <c r="J17" s="93"/>
      <c r="K17" s="96"/>
      <c r="L17" s="95"/>
      <c r="M17" s="92"/>
      <c r="N17" s="93"/>
      <c r="O17" s="96"/>
      <c r="P17" s="94"/>
      <c r="Q17" s="94"/>
      <c r="R17" s="94"/>
      <c r="S17" s="94"/>
      <c r="T17" s="94"/>
      <c r="U17" s="95"/>
      <c r="V17" s="92"/>
      <c r="W17" s="94"/>
      <c r="X17" s="94"/>
      <c r="Y17" s="94"/>
      <c r="Z17" s="94"/>
      <c r="AA17" s="129">
        <v>4.4120200999999998E-2</v>
      </c>
      <c r="AB17" s="94"/>
      <c r="AC17" s="93"/>
      <c r="AD17" s="96"/>
      <c r="AE17" s="130">
        <v>6.4324350000000002E-3</v>
      </c>
      <c r="AF17" s="97"/>
      <c r="AG17" s="98"/>
      <c r="AH17" s="98"/>
      <c r="AI17" s="98"/>
      <c r="AJ17" s="98"/>
      <c r="AK17" s="99"/>
      <c r="AL17" s="92"/>
      <c r="AM17" s="93"/>
    </row>
    <row r="18" spans="1:41">
      <c r="A18" s="30" t="s">
        <v>27</v>
      </c>
      <c r="B18" s="101"/>
      <c r="C18" s="104"/>
      <c r="D18" s="103"/>
      <c r="E18" s="104"/>
      <c r="F18" s="103"/>
      <c r="G18" s="105"/>
      <c r="H18" s="106"/>
      <c r="I18" s="103"/>
      <c r="J18" s="131">
        <v>8.0271045087307799E-3</v>
      </c>
      <c r="K18" s="107"/>
      <c r="L18" s="106"/>
      <c r="M18" s="103"/>
      <c r="N18" s="104"/>
      <c r="O18" s="107"/>
      <c r="P18" s="105"/>
      <c r="Q18" s="105"/>
      <c r="R18" s="105"/>
      <c r="S18" s="105"/>
      <c r="T18" s="105"/>
      <c r="U18" s="106"/>
      <c r="V18" s="103"/>
      <c r="W18" s="105"/>
      <c r="X18" s="108"/>
      <c r="Y18" s="105"/>
      <c r="Z18" s="105"/>
      <c r="AA18" s="105"/>
      <c r="AB18" s="105"/>
      <c r="AC18" s="104"/>
      <c r="AD18" s="107"/>
      <c r="AE18" s="106"/>
      <c r="AF18" s="103">
        <v>0.53759206599999998</v>
      </c>
      <c r="AG18" s="105">
        <v>0.51607256499999998</v>
      </c>
      <c r="AH18" s="105">
        <v>0.45165165200000001</v>
      </c>
      <c r="AI18" s="105">
        <v>0.53025140400000004</v>
      </c>
      <c r="AJ18" s="105">
        <v>0.339859837</v>
      </c>
      <c r="AK18" s="104">
        <v>0.50218871600000003</v>
      </c>
      <c r="AL18" s="132">
        <v>1.1155758E-2</v>
      </c>
      <c r="AM18" s="131">
        <v>6.6479829999999997E-3</v>
      </c>
    </row>
    <row r="19" spans="1:41">
      <c r="A19" s="30" t="s">
        <v>29</v>
      </c>
      <c r="B19" s="103"/>
      <c r="C19" s="104"/>
      <c r="D19" s="110"/>
      <c r="E19" s="111"/>
      <c r="F19" s="103"/>
      <c r="G19" s="105"/>
      <c r="H19" s="106"/>
      <c r="I19" s="103"/>
      <c r="J19" s="104"/>
      <c r="K19" s="133">
        <v>7.2718500137855004E-3</v>
      </c>
      <c r="L19" s="134">
        <v>6.4847191317378899E-2</v>
      </c>
      <c r="M19" s="103"/>
      <c r="N19" s="104"/>
      <c r="O19" s="107"/>
      <c r="P19" s="105"/>
      <c r="Q19" s="105"/>
      <c r="R19" s="105"/>
      <c r="S19" s="105"/>
      <c r="T19" s="105"/>
      <c r="U19" s="106"/>
      <c r="V19" s="103"/>
      <c r="W19" s="106"/>
      <c r="X19" s="105">
        <v>5.5916655000000003E-2</v>
      </c>
      <c r="Y19" s="107"/>
      <c r="Z19" s="105"/>
      <c r="AA19" s="105"/>
      <c r="AB19" s="105"/>
      <c r="AC19" s="104"/>
      <c r="AD19" s="107"/>
      <c r="AE19" s="106"/>
      <c r="AF19" s="101"/>
      <c r="AG19" s="112"/>
      <c r="AH19" s="112"/>
      <c r="AI19" s="112"/>
      <c r="AJ19" s="112"/>
      <c r="AK19" s="113"/>
      <c r="AL19" s="103"/>
      <c r="AM19" s="104"/>
    </row>
    <row r="20" spans="1:41">
      <c r="A20" s="30" t="s">
        <v>31</v>
      </c>
      <c r="B20" s="103"/>
      <c r="C20" s="106"/>
      <c r="D20" s="103">
        <v>0.51105798000000002</v>
      </c>
      <c r="E20" s="104">
        <v>0.47910360899999999</v>
      </c>
      <c r="F20" s="107"/>
      <c r="G20" s="105"/>
      <c r="H20" s="106"/>
      <c r="I20" s="103"/>
      <c r="J20" s="131">
        <v>7.8604180313225792E-3</v>
      </c>
      <c r="K20" s="107"/>
      <c r="L20" s="106"/>
      <c r="M20" s="103"/>
      <c r="N20" s="104"/>
      <c r="O20" s="107"/>
      <c r="P20" s="105"/>
      <c r="Q20" s="105"/>
      <c r="R20" s="105"/>
      <c r="S20" s="105"/>
      <c r="T20" s="105"/>
      <c r="U20" s="106"/>
      <c r="V20" s="103">
        <v>0.31312402299999997</v>
      </c>
      <c r="W20" s="105"/>
      <c r="X20" s="112"/>
      <c r="Y20" s="105"/>
      <c r="Z20" s="105"/>
      <c r="AA20" s="105"/>
      <c r="AB20" s="105"/>
      <c r="AC20" s="104"/>
      <c r="AD20" s="107"/>
      <c r="AE20" s="135">
        <v>9.267707E-3</v>
      </c>
      <c r="AF20" s="103"/>
      <c r="AG20" s="105"/>
      <c r="AH20" s="105"/>
      <c r="AI20" s="105"/>
      <c r="AJ20" s="105"/>
      <c r="AK20" s="106"/>
      <c r="AL20" s="132">
        <v>1.0906687E-2</v>
      </c>
      <c r="AM20" s="104"/>
      <c r="AO20" s="89" t="s">
        <v>98</v>
      </c>
    </row>
    <row r="21" spans="1:41">
      <c r="A21" s="30" t="s">
        <v>20</v>
      </c>
      <c r="B21" s="103"/>
      <c r="C21" s="104"/>
      <c r="D21" s="101"/>
      <c r="E21" s="102"/>
      <c r="F21" s="103"/>
      <c r="G21" s="105"/>
      <c r="H21" s="106"/>
      <c r="I21" s="103"/>
      <c r="J21" s="104"/>
      <c r="K21" s="107"/>
      <c r="L21" s="106"/>
      <c r="M21" s="103"/>
      <c r="N21" s="131">
        <v>3.3865505563618802E-2</v>
      </c>
      <c r="O21" s="115"/>
      <c r="P21" s="108"/>
      <c r="Q21" s="108"/>
      <c r="R21" s="108"/>
      <c r="S21" s="108"/>
      <c r="T21" s="108"/>
      <c r="U21" s="114"/>
      <c r="V21" s="103"/>
      <c r="W21" s="108"/>
      <c r="X21" s="105"/>
      <c r="Y21" s="105"/>
      <c r="Z21" s="105"/>
      <c r="AA21" s="105"/>
      <c r="AB21" s="105"/>
      <c r="AC21" s="104"/>
      <c r="AD21" s="116">
        <v>0.56426820499999997</v>
      </c>
      <c r="AE21" s="104">
        <v>0.41963255100000002</v>
      </c>
      <c r="AF21" s="107"/>
      <c r="AG21" s="105"/>
      <c r="AH21" s="105"/>
      <c r="AI21" s="105"/>
      <c r="AJ21" s="105"/>
      <c r="AK21" s="106"/>
      <c r="AL21" s="132">
        <v>8.2744919999999996E-3</v>
      </c>
      <c r="AM21" s="104"/>
    </row>
    <row r="22" spans="1:41">
      <c r="A22" s="30" t="s">
        <v>35</v>
      </c>
      <c r="B22" s="103"/>
      <c r="C22" s="131">
        <v>6.3917128137311596E-3</v>
      </c>
      <c r="D22" s="103"/>
      <c r="E22" s="104"/>
      <c r="F22" s="103"/>
      <c r="G22" s="105"/>
      <c r="H22" s="106"/>
      <c r="I22" s="103"/>
      <c r="J22" s="131">
        <v>7.0723684210526301E-3</v>
      </c>
      <c r="K22" s="107"/>
      <c r="L22" s="106"/>
      <c r="M22" s="103"/>
      <c r="N22" s="106"/>
      <c r="O22" s="103">
        <v>0.39220677501468598</v>
      </c>
      <c r="P22" s="105">
        <v>0.44177771576083202</v>
      </c>
      <c r="Q22" s="105">
        <v>0.45870681069485902</v>
      </c>
      <c r="R22" s="105">
        <v>0.69371008322043703</v>
      </c>
      <c r="S22" s="105">
        <v>0.51761547925287998</v>
      </c>
      <c r="T22" s="105">
        <v>0.64165516212081597</v>
      </c>
      <c r="U22" s="104">
        <v>4.3179007366779598E-2</v>
      </c>
      <c r="V22" s="117"/>
      <c r="W22" s="136">
        <v>0.11510878813662299</v>
      </c>
      <c r="X22" s="107"/>
      <c r="Y22" s="105"/>
      <c r="Z22" s="136">
        <v>9.1903719912472606E-3</v>
      </c>
      <c r="AA22" s="105"/>
      <c r="AB22" s="105"/>
      <c r="AC22" s="104"/>
      <c r="AD22" s="133">
        <v>7.2916666666666699E-2</v>
      </c>
      <c r="AE22" s="137">
        <v>8.2397280520248306E-3</v>
      </c>
      <c r="AF22" s="110"/>
      <c r="AG22" s="108"/>
      <c r="AH22" s="108"/>
      <c r="AI22" s="108"/>
      <c r="AJ22" s="108"/>
      <c r="AK22" s="114"/>
      <c r="AL22" s="103"/>
      <c r="AM22" s="104"/>
    </row>
    <row r="23" spans="1:41" ht="15" thickBot="1">
      <c r="A23" s="30" t="s">
        <v>37</v>
      </c>
      <c r="B23" s="118"/>
      <c r="C23" s="119"/>
      <c r="D23" s="118"/>
      <c r="E23" s="119"/>
      <c r="F23" s="118"/>
      <c r="G23" s="120"/>
      <c r="H23" s="121"/>
      <c r="I23" s="138">
        <v>2.3606606833094498E-2</v>
      </c>
      <c r="J23" s="119"/>
      <c r="K23" s="122"/>
      <c r="L23" s="139">
        <v>1.16796799380525E-2</v>
      </c>
      <c r="M23" s="118"/>
      <c r="N23" s="119"/>
      <c r="O23" s="123"/>
      <c r="P23" s="124"/>
      <c r="Q23" s="140">
        <v>1.0900916185951799E-2</v>
      </c>
      <c r="R23" s="124"/>
      <c r="S23" s="124"/>
      <c r="T23" s="124"/>
      <c r="U23" s="125"/>
      <c r="V23" s="118"/>
      <c r="W23" s="124"/>
      <c r="X23" s="120"/>
      <c r="Y23" s="120"/>
      <c r="Z23" s="120"/>
      <c r="AA23" s="120"/>
      <c r="AB23" s="120"/>
      <c r="AC23" s="119"/>
      <c r="AD23" s="122"/>
      <c r="AE23" s="121"/>
      <c r="AF23" s="103">
        <v>0.47130191320578602</v>
      </c>
      <c r="AG23" s="105">
        <v>0.47866655356688398</v>
      </c>
      <c r="AH23" s="105">
        <v>0.43703506907545198</v>
      </c>
      <c r="AI23" s="105">
        <v>0.49653316775328599</v>
      </c>
      <c r="AJ23" s="105">
        <v>0.35866358628043399</v>
      </c>
      <c r="AK23" s="104">
        <v>0.51024925842298696</v>
      </c>
      <c r="AL23" s="118"/>
      <c r="AM23" s="119"/>
    </row>
    <row r="26" spans="1:41" ht="15">
      <c r="A26" s="54" t="s">
        <v>40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</row>
    <row r="27" spans="1:41" ht="31" customHeight="1" thickBot="1">
      <c r="A27" s="56"/>
      <c r="B27" s="57" t="s">
        <v>42</v>
      </c>
      <c r="C27" s="58" t="s">
        <v>43</v>
      </c>
      <c r="D27" s="59" t="s">
        <v>46</v>
      </c>
      <c r="E27" s="59" t="s">
        <v>47</v>
      </c>
      <c r="F27" s="60" t="s">
        <v>48</v>
      </c>
      <c r="G27" s="61" t="s">
        <v>49</v>
      </c>
      <c r="H27" s="62" t="s">
        <v>50</v>
      </c>
      <c r="I27" s="59" t="s">
        <v>51</v>
      </c>
      <c r="J27" s="59" t="s">
        <v>52</v>
      </c>
      <c r="K27" s="60" t="s">
        <v>53</v>
      </c>
      <c r="L27" s="59" t="s">
        <v>54</v>
      </c>
      <c r="M27" s="60" t="s">
        <v>55</v>
      </c>
      <c r="N27" s="62" t="s">
        <v>56</v>
      </c>
      <c r="O27" s="59" t="s">
        <v>57</v>
      </c>
      <c r="P27" s="59" t="s">
        <v>58</v>
      </c>
      <c r="Q27" s="59" t="s">
        <v>59</v>
      </c>
      <c r="R27" s="59" t="s">
        <v>60</v>
      </c>
      <c r="S27" s="59" t="s">
        <v>61</v>
      </c>
      <c r="T27" s="59" t="s">
        <v>62</v>
      </c>
      <c r="U27" s="59" t="s">
        <v>63</v>
      </c>
      <c r="V27" s="60" t="s">
        <v>64</v>
      </c>
      <c r="W27" s="59" t="s">
        <v>65</v>
      </c>
      <c r="X27" s="59" t="s">
        <v>66</v>
      </c>
      <c r="Y27" s="59" t="s">
        <v>67</v>
      </c>
      <c r="Z27" s="59" t="s">
        <v>68</v>
      </c>
      <c r="AA27" s="59" t="s">
        <v>69</v>
      </c>
      <c r="AB27" s="59" t="s">
        <v>70</v>
      </c>
      <c r="AC27" s="59" t="s">
        <v>71</v>
      </c>
      <c r="AD27" s="60" t="s">
        <v>72</v>
      </c>
      <c r="AE27" s="59" t="s">
        <v>73</v>
      </c>
      <c r="AF27" s="60" t="s">
        <v>74</v>
      </c>
      <c r="AG27" s="59" t="s">
        <v>75</v>
      </c>
      <c r="AH27" s="59" t="s">
        <v>76</v>
      </c>
      <c r="AI27" s="59" t="s">
        <v>77</v>
      </c>
      <c r="AJ27" s="59" t="s">
        <v>78</v>
      </c>
      <c r="AK27" s="59" t="s">
        <v>79</v>
      </c>
      <c r="AL27" s="60" t="s">
        <v>80</v>
      </c>
      <c r="AM27" s="58" t="s">
        <v>81</v>
      </c>
    </row>
    <row r="28" spans="1:41">
      <c r="A28" s="55" t="s">
        <v>25</v>
      </c>
      <c r="B28" s="141">
        <f>AVERAGE(0.383,0.274)</f>
        <v>0.32850000000000001</v>
      </c>
      <c r="C28" s="142">
        <f>AVERAGE(C17,C6)</f>
        <v>4.8225181500000006E-2</v>
      </c>
      <c r="D28" s="143"/>
      <c r="E28" s="144"/>
      <c r="F28" s="143"/>
      <c r="G28" s="145"/>
      <c r="H28" s="146"/>
      <c r="I28" s="143"/>
      <c r="J28" s="144"/>
      <c r="K28" s="147"/>
      <c r="L28" s="146"/>
      <c r="M28" s="143"/>
      <c r="N28" s="144"/>
      <c r="O28" s="147"/>
      <c r="P28" s="145"/>
      <c r="Q28" s="145"/>
      <c r="R28" s="145"/>
      <c r="S28" s="145"/>
      <c r="T28" s="145"/>
      <c r="U28" s="146"/>
      <c r="V28" s="143"/>
      <c r="W28" s="145"/>
      <c r="X28" s="145"/>
      <c r="Y28" s="145"/>
      <c r="Z28" s="145"/>
      <c r="AA28" s="145"/>
      <c r="AB28" s="145"/>
      <c r="AC28" s="144"/>
      <c r="AD28" s="147"/>
      <c r="AE28" s="146"/>
      <c r="AF28" s="148"/>
      <c r="AG28" s="149"/>
      <c r="AH28" s="149"/>
      <c r="AI28" s="149"/>
      <c r="AJ28" s="149"/>
      <c r="AK28" s="150"/>
      <c r="AL28" s="143"/>
      <c r="AM28" s="144"/>
    </row>
    <row r="29" spans="1:41">
      <c r="A29" s="55" t="s">
        <v>27</v>
      </c>
      <c r="B29" s="151"/>
      <c r="C29" s="152"/>
      <c r="D29" s="153"/>
      <c r="E29" s="152"/>
      <c r="F29" s="153"/>
      <c r="G29" s="154"/>
      <c r="H29" s="155"/>
      <c r="I29" s="153"/>
      <c r="J29" s="152"/>
      <c r="K29" s="156"/>
      <c r="L29" s="155"/>
      <c r="M29" s="153"/>
      <c r="N29" s="152"/>
      <c r="O29" s="156"/>
      <c r="P29" s="154"/>
      <c r="Q29" s="154"/>
      <c r="R29" s="154"/>
      <c r="S29" s="154"/>
      <c r="T29" s="154"/>
      <c r="U29" s="155"/>
      <c r="V29" s="153"/>
      <c r="W29" s="154"/>
      <c r="X29" s="157"/>
      <c r="Y29" s="154"/>
      <c r="Z29" s="154"/>
      <c r="AA29" s="154"/>
      <c r="AB29" s="154"/>
      <c r="AC29" s="152"/>
      <c r="AD29" s="156"/>
      <c r="AE29" s="155"/>
      <c r="AF29" s="153">
        <f>AVERAGE(AF18,AF7)</f>
        <v>0.55229603299999996</v>
      </c>
      <c r="AG29" s="154">
        <f t="shared" ref="AG29:AK29" si="0">AVERAGE(AG18,AG7)</f>
        <v>0.51153628250000005</v>
      </c>
      <c r="AH29" s="154">
        <f t="shared" si="0"/>
        <v>0.44882582599999998</v>
      </c>
      <c r="AI29" s="154">
        <f t="shared" si="0"/>
        <v>0.52712570199999997</v>
      </c>
      <c r="AJ29" s="154">
        <f t="shared" si="0"/>
        <v>0.36742991850000001</v>
      </c>
      <c r="AK29" s="152">
        <f t="shared" si="0"/>
        <v>0.49809435800000001</v>
      </c>
      <c r="AL29" s="153"/>
      <c r="AM29" s="152"/>
    </row>
    <row r="30" spans="1:41">
      <c r="A30" s="55" t="s">
        <v>29</v>
      </c>
      <c r="B30" s="153"/>
      <c r="C30" s="152"/>
      <c r="D30" s="158"/>
      <c r="E30" s="159"/>
      <c r="F30" s="153"/>
      <c r="G30" s="154"/>
      <c r="H30" s="155"/>
      <c r="I30" s="153"/>
      <c r="J30" s="152"/>
      <c r="K30" s="156"/>
      <c r="L30" s="155"/>
      <c r="M30" s="153"/>
      <c r="N30" s="152"/>
      <c r="O30" s="156"/>
      <c r="P30" s="154"/>
      <c r="Q30" s="154"/>
      <c r="R30" s="154"/>
      <c r="S30" s="154"/>
      <c r="T30" s="154"/>
      <c r="U30" s="155"/>
      <c r="V30" s="153"/>
      <c r="W30" s="155"/>
      <c r="X30" s="154">
        <f>AVERAGE(X19,X8)</f>
        <v>6.1958327500000007E-2</v>
      </c>
      <c r="Y30" s="156"/>
      <c r="Z30" s="154"/>
      <c r="AA30" s="154"/>
      <c r="AB30" s="154"/>
      <c r="AC30" s="152"/>
      <c r="AD30" s="156"/>
      <c r="AE30" s="155"/>
      <c r="AF30" s="151"/>
      <c r="AG30" s="160"/>
      <c r="AH30" s="160"/>
      <c r="AI30" s="160"/>
      <c r="AJ30" s="160"/>
      <c r="AK30" s="161"/>
      <c r="AL30" s="153"/>
      <c r="AM30" s="152"/>
    </row>
    <row r="31" spans="1:41">
      <c r="A31" s="55" t="s">
        <v>31</v>
      </c>
      <c r="B31" s="153"/>
      <c r="C31" s="155"/>
      <c r="D31" s="153">
        <f>AVERAGE(D9,D20)</f>
        <v>0.51902899000000002</v>
      </c>
      <c r="E31" s="152">
        <f>AVERAGE(E20,E9)</f>
        <v>0.49855180450000003</v>
      </c>
      <c r="F31" s="156"/>
      <c r="G31" s="154"/>
      <c r="H31" s="155"/>
      <c r="I31" s="153"/>
      <c r="J31" s="152"/>
      <c r="K31" s="156"/>
      <c r="L31" s="155"/>
      <c r="M31" s="153"/>
      <c r="N31" s="152"/>
      <c r="O31" s="156"/>
      <c r="P31" s="154"/>
      <c r="Q31" s="154"/>
      <c r="R31" s="154"/>
      <c r="S31" s="154"/>
      <c r="T31" s="154"/>
      <c r="U31" s="155"/>
      <c r="V31" s="153">
        <f>AVERAGE(V20,V9)</f>
        <v>0.31056201149999996</v>
      </c>
      <c r="W31" s="154">
        <f>W9</f>
        <v>0.28299999999999997</v>
      </c>
      <c r="X31" s="160"/>
      <c r="Y31" s="154"/>
      <c r="Z31" s="154"/>
      <c r="AA31" s="154"/>
      <c r="AB31" s="154"/>
      <c r="AC31" s="152"/>
      <c r="AD31" s="156"/>
      <c r="AE31" s="162"/>
      <c r="AF31" s="153"/>
      <c r="AG31" s="154"/>
      <c r="AH31" s="154"/>
      <c r="AI31" s="154"/>
      <c r="AJ31" s="154"/>
      <c r="AK31" s="155"/>
      <c r="AL31" s="153"/>
      <c r="AM31" s="152"/>
    </row>
    <row r="32" spans="1:41">
      <c r="A32" s="55" t="s">
        <v>33</v>
      </c>
      <c r="B32" s="153"/>
      <c r="C32" s="152"/>
      <c r="D32" s="151"/>
      <c r="E32" s="163"/>
      <c r="F32" s="153"/>
      <c r="G32" s="154"/>
      <c r="H32" s="155"/>
      <c r="I32" s="153"/>
      <c r="J32" s="152"/>
      <c r="K32" s="156"/>
      <c r="L32" s="155"/>
      <c r="M32" s="153"/>
      <c r="N32" s="152"/>
      <c r="O32" s="164"/>
      <c r="P32" s="157"/>
      <c r="Q32" s="157"/>
      <c r="R32" s="157"/>
      <c r="S32" s="157"/>
      <c r="T32" s="157"/>
      <c r="U32" s="162"/>
      <c r="V32" s="153"/>
      <c r="W32" s="157"/>
      <c r="X32" s="154"/>
      <c r="Y32" s="154"/>
      <c r="Z32" s="154"/>
      <c r="AA32" s="154"/>
      <c r="AB32" s="154"/>
      <c r="AC32" s="152"/>
      <c r="AD32" s="165">
        <f>AVERAGE(AD21,AD10)</f>
        <v>0.57263410249999991</v>
      </c>
      <c r="AE32" s="152">
        <f>AVERAGE(AE21,AE10)</f>
        <v>0.43631627550000002</v>
      </c>
      <c r="AF32" s="156"/>
      <c r="AG32" s="154"/>
      <c r="AH32" s="154"/>
      <c r="AI32" s="154"/>
      <c r="AJ32" s="154"/>
      <c r="AK32" s="155"/>
      <c r="AL32" s="153"/>
      <c r="AM32" s="152"/>
    </row>
    <row r="33" spans="1:39">
      <c r="A33" s="55" t="s">
        <v>35</v>
      </c>
      <c r="B33" s="153"/>
      <c r="C33" s="152"/>
      <c r="D33" s="153"/>
      <c r="E33" s="152"/>
      <c r="F33" s="153"/>
      <c r="G33" s="154"/>
      <c r="H33" s="155"/>
      <c r="I33" s="153"/>
      <c r="J33" s="152"/>
      <c r="K33" s="156"/>
      <c r="L33" s="155"/>
      <c r="M33" s="153"/>
      <c r="N33" s="155"/>
      <c r="O33" s="153">
        <f>AVERAGE(O22,O11)</f>
        <v>0.40410338750734298</v>
      </c>
      <c r="P33" s="154">
        <f t="shared" ref="P33:U33" si="1">AVERAGE(P22,P11)</f>
        <v>0.44788885788041599</v>
      </c>
      <c r="Q33" s="154">
        <f t="shared" si="1"/>
        <v>0.46235340534742952</v>
      </c>
      <c r="R33" s="154">
        <f t="shared" si="1"/>
        <v>0.73185504161021853</v>
      </c>
      <c r="S33" s="154">
        <f t="shared" si="1"/>
        <v>0.53730773962644007</v>
      </c>
      <c r="T33" s="154">
        <f t="shared" si="1"/>
        <v>0.647327581060408</v>
      </c>
      <c r="U33" s="152">
        <f t="shared" si="1"/>
        <v>4.8589503683389795E-2</v>
      </c>
      <c r="V33" s="166"/>
      <c r="W33" s="154"/>
      <c r="X33" s="156"/>
      <c r="Y33" s="154"/>
      <c r="Z33" s="154"/>
      <c r="AA33" s="154"/>
      <c r="AB33" s="154"/>
      <c r="AC33" s="152"/>
      <c r="AD33" s="156"/>
      <c r="AE33" s="161"/>
      <c r="AF33" s="158"/>
      <c r="AG33" s="157"/>
      <c r="AH33" s="157"/>
      <c r="AI33" s="157"/>
      <c r="AJ33" s="157"/>
      <c r="AK33" s="162"/>
      <c r="AL33" s="153"/>
      <c r="AM33" s="152"/>
    </row>
    <row r="34" spans="1:39" ht="15" thickBot="1">
      <c r="A34" s="55" t="s">
        <v>37</v>
      </c>
      <c r="B34" s="167"/>
      <c r="C34" s="168"/>
      <c r="D34" s="167"/>
      <c r="E34" s="168"/>
      <c r="F34" s="167"/>
      <c r="G34" s="169"/>
      <c r="H34" s="170"/>
      <c r="I34" s="167"/>
      <c r="J34" s="168"/>
      <c r="K34" s="171"/>
      <c r="L34" s="170"/>
      <c r="M34" s="167"/>
      <c r="N34" s="168"/>
      <c r="O34" s="172"/>
      <c r="P34" s="173"/>
      <c r="Q34" s="173"/>
      <c r="R34" s="173"/>
      <c r="S34" s="173"/>
      <c r="T34" s="173"/>
      <c r="U34" s="174"/>
      <c r="V34" s="167"/>
      <c r="W34" s="173"/>
      <c r="X34" s="169"/>
      <c r="Y34" s="169"/>
      <c r="Z34" s="169"/>
      <c r="AA34" s="169"/>
      <c r="AB34" s="169"/>
      <c r="AC34" s="168"/>
      <c r="AD34" s="171"/>
      <c r="AE34" s="170"/>
      <c r="AF34" s="167">
        <f>AVERAGE(AF23,AF12)</f>
        <v>0.51415095660289301</v>
      </c>
      <c r="AG34" s="169">
        <f t="shared" ref="AG34:AK34" si="2">AVERAGE(AG23,AG12)</f>
        <v>0.50033327678344197</v>
      </c>
      <c r="AH34" s="169">
        <f t="shared" si="2"/>
        <v>0.42401753453772595</v>
      </c>
      <c r="AI34" s="169">
        <f t="shared" si="2"/>
        <v>0.48826658387664301</v>
      </c>
      <c r="AJ34" s="169">
        <f t="shared" si="2"/>
        <v>0.31233179314021697</v>
      </c>
      <c r="AK34" s="168">
        <f t="shared" si="2"/>
        <v>0.48262462921149352</v>
      </c>
      <c r="AL34" s="167"/>
      <c r="AM34" s="168"/>
    </row>
  </sheetData>
  <sheetCalcPr fullCalcOnLoad="1"/>
  <phoneticPr fontId="2" type="noConversion"/>
  <pageMargins left="0.2" right="0.2" top="0.25" bottom="0.75" header="0.3" footer="0.3"/>
  <headerFooter>
    <oddFooter>&amp;C&amp;F</oddFooter>
  </headerFooter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B22"/>
  <sheetViews>
    <sheetView showGridLines="0" topLeftCell="A13" zoomScale="170" zoomScaleNormal="110" zoomScalePageLayoutView="110" workbookViewId="0">
      <selection activeCell="B25" sqref="B25"/>
    </sheetView>
  </sheetViews>
  <sheetFormatPr baseColWidth="10" defaultColWidth="7.5703125" defaultRowHeight="14"/>
  <cols>
    <col min="1" max="1" width="1.85546875" style="24" customWidth="1"/>
    <col min="2" max="2" width="18.42578125" style="24" customWidth="1"/>
    <col min="3" max="3" width="8.42578125" style="24" customWidth="1"/>
    <col min="4" max="4" width="10.5703125" style="25" bestFit="1" customWidth="1"/>
    <col min="5" max="41" width="9.7109375" style="25" customWidth="1"/>
    <col min="42" max="42" width="1.5703125" style="26" customWidth="1"/>
    <col min="43" max="16384" width="7.5703125" style="24"/>
  </cols>
  <sheetData>
    <row r="1" spans="1:54" ht="18">
      <c r="A1" s="18" t="s">
        <v>16</v>
      </c>
    </row>
    <row r="2" spans="1:54" s="27" customFormat="1">
      <c r="A2" s="33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9"/>
    </row>
    <row r="3" spans="1:54" s="30" customFormat="1" ht="34" customHeight="1">
      <c r="B3" s="34" t="s">
        <v>41</v>
      </c>
      <c r="AP3" s="31"/>
    </row>
    <row r="4" spans="1:54" s="30" customFormat="1" ht="32" thickBot="1">
      <c r="B4" s="1"/>
      <c r="C4" s="1"/>
      <c r="D4" s="2" t="s">
        <v>42</v>
      </c>
      <c r="E4" s="3" t="s">
        <v>43</v>
      </c>
      <c r="F4" s="4" t="s">
        <v>46</v>
      </c>
      <c r="G4" s="4" t="s">
        <v>47</v>
      </c>
      <c r="H4" s="5" t="s">
        <v>48</v>
      </c>
      <c r="I4" s="6" t="s">
        <v>49</v>
      </c>
      <c r="J4" s="7" t="s">
        <v>50</v>
      </c>
      <c r="K4" s="4" t="s">
        <v>51</v>
      </c>
      <c r="L4" s="4" t="s">
        <v>52</v>
      </c>
      <c r="M4" s="5" t="s">
        <v>53</v>
      </c>
      <c r="N4" s="4" t="s">
        <v>54</v>
      </c>
      <c r="O4" s="8" t="s">
        <v>55</v>
      </c>
      <c r="P4" s="9" t="s">
        <v>56</v>
      </c>
      <c r="Q4" s="4" t="s">
        <v>57</v>
      </c>
      <c r="R4" s="4" t="s">
        <v>58</v>
      </c>
      <c r="S4" s="4" t="s">
        <v>59</v>
      </c>
      <c r="T4" s="4" t="s">
        <v>60</v>
      </c>
      <c r="U4" s="4" t="s">
        <v>61</v>
      </c>
      <c r="V4" s="4" t="s">
        <v>62</v>
      </c>
      <c r="W4" s="4" t="s">
        <v>63</v>
      </c>
      <c r="X4" s="5" t="s">
        <v>64</v>
      </c>
      <c r="Y4" s="4" t="s">
        <v>65</v>
      </c>
      <c r="Z4" s="4" t="s">
        <v>66</v>
      </c>
      <c r="AA4" s="4" t="s">
        <v>67</v>
      </c>
      <c r="AB4" s="4" t="s">
        <v>68</v>
      </c>
      <c r="AC4" s="4" t="s">
        <v>69</v>
      </c>
      <c r="AD4" s="4" t="s">
        <v>70</v>
      </c>
      <c r="AE4" s="4" t="s">
        <v>71</v>
      </c>
      <c r="AF4" s="5" t="s">
        <v>72</v>
      </c>
      <c r="AG4" s="4" t="s">
        <v>73</v>
      </c>
      <c r="AH4" s="5" t="s">
        <v>74</v>
      </c>
      <c r="AI4" s="4" t="s">
        <v>75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80</v>
      </c>
      <c r="AO4" s="3" t="s">
        <v>81</v>
      </c>
      <c r="AP4" s="31"/>
    </row>
    <row r="5" spans="1:54" ht="14" customHeight="1" thickTop="1" thickBot="1">
      <c r="B5" s="24" t="s">
        <v>26</v>
      </c>
      <c r="C5" s="24" t="s">
        <v>82</v>
      </c>
      <c r="D5" s="35" t="s">
        <v>23</v>
      </c>
      <c r="E5" s="36" t="s">
        <v>23</v>
      </c>
      <c r="F5" s="37"/>
      <c r="G5" s="38"/>
      <c r="H5" s="37"/>
      <c r="I5" s="39"/>
      <c r="J5" s="40"/>
      <c r="K5" s="37"/>
      <c r="L5" s="38"/>
      <c r="M5" s="41"/>
      <c r="N5" s="40"/>
      <c r="O5" s="37"/>
      <c r="P5" s="38"/>
      <c r="Q5" s="41"/>
      <c r="R5" s="39"/>
      <c r="S5" s="39"/>
      <c r="T5" s="39"/>
      <c r="U5" s="39"/>
      <c r="V5" s="39"/>
      <c r="W5" s="40"/>
      <c r="X5" s="37"/>
      <c r="Y5" s="39"/>
      <c r="Z5" s="39"/>
      <c r="AA5" s="39"/>
      <c r="AB5" s="39"/>
      <c r="AC5" s="39"/>
      <c r="AD5" s="39"/>
      <c r="AE5" s="38"/>
      <c r="AF5" s="41"/>
      <c r="AG5" s="40"/>
      <c r="AH5" s="37"/>
      <c r="AI5" s="39"/>
      <c r="AJ5" s="39"/>
      <c r="AK5" s="39"/>
      <c r="AL5" s="39"/>
      <c r="AM5" s="40"/>
      <c r="AN5" s="37"/>
      <c r="AO5" s="38"/>
      <c r="AP5" s="32"/>
    </row>
    <row r="6" spans="1:54" s="26" customFormat="1" ht="17" thickTop="1" thickBot="1">
      <c r="A6" s="24"/>
      <c r="B6" s="30" t="s">
        <v>28</v>
      </c>
      <c r="C6" s="30" t="s">
        <v>88</v>
      </c>
      <c r="D6" s="11"/>
      <c r="E6" s="14"/>
      <c r="F6" s="11"/>
      <c r="G6" s="14"/>
      <c r="H6" s="11"/>
      <c r="I6" s="13"/>
      <c r="J6" s="15"/>
      <c r="K6" s="11"/>
      <c r="L6" s="14"/>
      <c r="M6" s="12"/>
      <c r="N6" s="15"/>
      <c r="O6" s="11"/>
      <c r="P6" s="14"/>
      <c r="Q6" s="12"/>
      <c r="R6" s="13"/>
      <c r="S6" s="13"/>
      <c r="T6" s="13"/>
      <c r="U6" s="13"/>
      <c r="V6" s="13"/>
      <c r="W6" s="15"/>
      <c r="X6" s="11"/>
      <c r="Y6" s="13"/>
      <c r="Z6" s="42"/>
      <c r="AA6" s="13"/>
      <c r="AB6" s="13"/>
      <c r="AC6" s="13"/>
      <c r="AD6" s="13"/>
      <c r="AE6" s="14"/>
      <c r="AF6" s="12"/>
      <c r="AG6" s="15"/>
      <c r="AH6" s="43" t="s">
        <v>89</v>
      </c>
      <c r="AI6" s="12" t="s">
        <v>89</v>
      </c>
      <c r="AJ6" s="13" t="s">
        <v>89</v>
      </c>
      <c r="AK6" s="15" t="s">
        <v>89</v>
      </c>
      <c r="AL6" s="43" t="s">
        <v>89</v>
      </c>
      <c r="AM6" s="44" t="s">
        <v>89</v>
      </c>
      <c r="AN6" s="11"/>
      <c r="AO6" s="1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s="26" customFormat="1" ht="17" thickTop="1" thickBot="1">
      <c r="A7" s="24"/>
      <c r="B7" s="30" t="s">
        <v>30</v>
      </c>
      <c r="C7" s="30" t="s">
        <v>90</v>
      </c>
      <c r="D7" s="11"/>
      <c r="E7" s="14"/>
      <c r="F7" s="11"/>
      <c r="G7" s="14"/>
      <c r="H7" s="11"/>
      <c r="I7" s="13"/>
      <c r="J7" s="15"/>
      <c r="K7" s="11"/>
      <c r="L7" s="14"/>
      <c r="M7" s="12"/>
      <c r="N7" s="15"/>
      <c r="O7" s="11"/>
      <c r="P7" s="14"/>
      <c r="Q7" s="12"/>
      <c r="R7" s="13"/>
      <c r="S7" s="13"/>
      <c r="T7" s="13"/>
      <c r="U7" s="13"/>
      <c r="V7" s="13"/>
      <c r="W7" s="15"/>
      <c r="X7" s="11"/>
      <c r="Y7" s="15"/>
      <c r="Z7" s="45" t="s">
        <v>89</v>
      </c>
      <c r="AA7" s="12"/>
      <c r="AB7" s="13"/>
      <c r="AC7" s="13"/>
      <c r="AD7" s="13"/>
      <c r="AE7" s="14"/>
      <c r="AF7" s="12"/>
      <c r="AG7" s="15"/>
      <c r="AH7" s="46"/>
      <c r="AI7" s="13"/>
      <c r="AJ7" s="13"/>
      <c r="AK7" s="13"/>
      <c r="AL7" s="47"/>
      <c r="AM7" s="15"/>
      <c r="AN7" s="11"/>
      <c r="AO7" s="1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s="26" customFormat="1" ht="17" thickTop="1" thickBot="1">
      <c r="A8" s="24"/>
      <c r="B8" s="30" t="s">
        <v>32</v>
      </c>
      <c r="C8" s="30" t="s">
        <v>92</v>
      </c>
      <c r="D8" s="11"/>
      <c r="E8" s="15"/>
      <c r="F8" s="43" t="s">
        <v>23</v>
      </c>
      <c r="G8" s="43" t="s">
        <v>23</v>
      </c>
      <c r="H8" s="12"/>
      <c r="I8" s="13"/>
      <c r="J8" s="15"/>
      <c r="K8" s="11"/>
      <c r="L8" s="14"/>
      <c r="M8" s="12"/>
      <c r="N8" s="15"/>
      <c r="O8" s="11"/>
      <c r="P8" s="14"/>
      <c r="Q8" s="12"/>
      <c r="R8" s="13"/>
      <c r="S8" s="13"/>
      <c r="T8" s="13"/>
      <c r="U8" s="13"/>
      <c r="V8" s="13"/>
      <c r="W8" s="15"/>
      <c r="X8" s="11" t="s">
        <v>89</v>
      </c>
      <c r="Y8" s="13" t="s">
        <v>91</v>
      </c>
      <c r="Z8" s="13"/>
      <c r="AA8" s="13"/>
      <c r="AB8" s="13"/>
      <c r="AC8" s="13"/>
      <c r="AD8" s="13"/>
      <c r="AE8" s="14"/>
      <c r="AF8" s="12"/>
      <c r="AG8" s="15"/>
      <c r="AH8" s="11"/>
      <c r="AI8" s="13"/>
      <c r="AJ8" s="13"/>
      <c r="AK8" s="13"/>
      <c r="AL8" s="13"/>
      <c r="AM8" s="15"/>
      <c r="AN8" s="11"/>
      <c r="AO8" s="1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s="26" customFormat="1" ht="17" thickTop="1" thickBot="1">
      <c r="A9" s="24"/>
      <c r="B9" s="30" t="s">
        <v>34</v>
      </c>
      <c r="C9" s="30" t="s">
        <v>93</v>
      </c>
      <c r="D9" s="11"/>
      <c r="E9" s="14"/>
      <c r="F9" s="11"/>
      <c r="G9" s="14"/>
      <c r="H9" s="11"/>
      <c r="I9" s="13"/>
      <c r="J9" s="15"/>
      <c r="K9" s="11"/>
      <c r="L9" s="14"/>
      <c r="M9" s="12"/>
      <c r="N9" s="15"/>
      <c r="O9" s="11"/>
      <c r="P9" s="14"/>
      <c r="Q9" s="12"/>
      <c r="R9" s="13"/>
      <c r="S9" s="13"/>
      <c r="T9" s="13"/>
      <c r="U9" s="13"/>
      <c r="V9" s="13"/>
      <c r="W9" s="15"/>
      <c r="X9" s="11"/>
      <c r="Y9" s="42"/>
      <c r="Z9" s="13"/>
      <c r="AA9" s="13"/>
      <c r="AB9" s="13"/>
      <c r="AC9" s="13"/>
      <c r="AD9" s="13"/>
      <c r="AE9" s="14"/>
      <c r="AF9" s="44" t="s">
        <v>89</v>
      </c>
      <c r="AG9" s="43" t="s">
        <v>89</v>
      </c>
      <c r="AH9" s="12"/>
      <c r="AI9" s="13"/>
      <c r="AJ9" s="13"/>
      <c r="AK9" s="13"/>
      <c r="AL9" s="13"/>
      <c r="AM9" s="15"/>
      <c r="AN9" s="11"/>
      <c r="AO9" s="1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s="26" customFormat="1" ht="17" thickTop="1" thickBot="1">
      <c r="A10" s="24"/>
      <c r="B10" s="30" t="s">
        <v>36</v>
      </c>
      <c r="C10" s="30" t="s">
        <v>94</v>
      </c>
      <c r="D10" s="11"/>
      <c r="E10" s="14"/>
      <c r="F10" s="11"/>
      <c r="G10" s="14"/>
      <c r="H10" s="11"/>
      <c r="I10" s="13"/>
      <c r="J10" s="15"/>
      <c r="K10" s="11"/>
      <c r="L10" s="14"/>
      <c r="M10" s="12"/>
      <c r="N10" s="15"/>
      <c r="O10" s="11"/>
      <c r="P10" s="15"/>
      <c r="Q10" s="43" t="s">
        <v>89</v>
      </c>
      <c r="R10" s="12" t="s">
        <v>89</v>
      </c>
      <c r="S10" s="15" t="s">
        <v>89</v>
      </c>
      <c r="T10" s="43" t="s">
        <v>89</v>
      </c>
      <c r="U10" s="12" t="s">
        <v>89</v>
      </c>
      <c r="V10" s="13" t="s">
        <v>89</v>
      </c>
      <c r="W10" s="15" t="s">
        <v>89</v>
      </c>
      <c r="X10" s="48"/>
      <c r="Y10" s="13"/>
      <c r="Z10" s="12"/>
      <c r="AA10" s="13"/>
      <c r="AB10" s="13"/>
      <c r="AC10" s="13"/>
      <c r="AD10" s="13"/>
      <c r="AE10" s="14"/>
      <c r="AF10" s="12"/>
      <c r="AG10" s="15"/>
      <c r="AH10" s="11"/>
      <c r="AI10" s="13"/>
      <c r="AJ10" s="13"/>
      <c r="AK10" s="13"/>
      <c r="AL10" s="13"/>
      <c r="AM10" s="15"/>
      <c r="AN10" s="11"/>
      <c r="AO10" s="1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s="26" customFormat="1" ht="17" thickTop="1" thickBot="1">
      <c r="A11" s="24"/>
      <c r="B11" s="30" t="s">
        <v>38</v>
      </c>
      <c r="C11" s="30" t="s">
        <v>95</v>
      </c>
      <c r="D11" s="16"/>
      <c r="E11" s="17"/>
      <c r="F11" s="16"/>
      <c r="G11" s="17"/>
      <c r="H11" s="16"/>
      <c r="I11" s="49"/>
      <c r="J11" s="50"/>
      <c r="K11" s="16"/>
      <c r="L11" s="17"/>
      <c r="M11" s="51"/>
      <c r="N11" s="50"/>
      <c r="O11" s="16"/>
      <c r="P11" s="17"/>
      <c r="Q11" s="51"/>
      <c r="R11" s="49"/>
      <c r="S11" s="49"/>
      <c r="T11" s="49"/>
      <c r="U11" s="49"/>
      <c r="V11" s="49"/>
      <c r="W11" s="50"/>
      <c r="X11" s="16"/>
      <c r="Y11" s="52"/>
      <c r="Z11" s="49"/>
      <c r="AA11" s="49"/>
      <c r="AB11" s="49"/>
      <c r="AC11" s="49"/>
      <c r="AD11" s="49"/>
      <c r="AE11" s="17"/>
      <c r="AF11" s="51"/>
      <c r="AG11" s="50"/>
      <c r="AH11" s="43" t="s">
        <v>89</v>
      </c>
      <c r="AI11" s="51" t="s">
        <v>89</v>
      </c>
      <c r="AJ11" s="49" t="s">
        <v>89</v>
      </c>
      <c r="AK11" s="50" t="s">
        <v>89</v>
      </c>
      <c r="AL11" s="43" t="s">
        <v>89</v>
      </c>
      <c r="AM11" s="53" t="s">
        <v>89</v>
      </c>
      <c r="AN11" s="16"/>
      <c r="AO11" s="17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4" spans="1:54" s="26" customFormat="1" ht="15">
      <c r="A14" s="24"/>
      <c r="B14" s="34" t="s">
        <v>15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s="26" customFormat="1" ht="32" thickBot="1">
      <c r="A15" s="24"/>
      <c r="B15" s="1"/>
      <c r="C15" s="1"/>
      <c r="D15" s="2" t="s">
        <v>42</v>
      </c>
      <c r="E15" s="3" t="s">
        <v>43</v>
      </c>
      <c r="F15" s="4" t="s">
        <v>46</v>
      </c>
      <c r="G15" s="4" t="s">
        <v>47</v>
      </c>
      <c r="H15" s="5" t="s">
        <v>48</v>
      </c>
      <c r="I15" s="6" t="s">
        <v>49</v>
      </c>
      <c r="J15" s="7" t="s">
        <v>50</v>
      </c>
      <c r="K15" s="4" t="s">
        <v>51</v>
      </c>
      <c r="L15" s="4" t="s">
        <v>52</v>
      </c>
      <c r="M15" s="5" t="s">
        <v>53</v>
      </c>
      <c r="N15" s="4" t="s">
        <v>54</v>
      </c>
      <c r="O15" s="8" t="s">
        <v>55</v>
      </c>
      <c r="P15" s="9" t="s">
        <v>56</v>
      </c>
      <c r="Q15" s="4" t="s">
        <v>57</v>
      </c>
      <c r="R15" s="4" t="s">
        <v>58</v>
      </c>
      <c r="S15" s="4" t="s">
        <v>59</v>
      </c>
      <c r="T15" s="4" t="s">
        <v>60</v>
      </c>
      <c r="U15" s="4" t="s">
        <v>61</v>
      </c>
      <c r="V15" s="4" t="s">
        <v>62</v>
      </c>
      <c r="W15" s="4" t="s">
        <v>63</v>
      </c>
      <c r="X15" s="5" t="s">
        <v>64</v>
      </c>
      <c r="Y15" s="4" t="s">
        <v>65</v>
      </c>
      <c r="Z15" s="4" t="s">
        <v>66</v>
      </c>
      <c r="AA15" s="4" t="s">
        <v>67</v>
      </c>
      <c r="AB15" s="4" t="s">
        <v>68</v>
      </c>
      <c r="AC15" s="4" t="s">
        <v>69</v>
      </c>
      <c r="AD15" s="4" t="s">
        <v>70</v>
      </c>
      <c r="AE15" s="4" t="s">
        <v>71</v>
      </c>
      <c r="AF15" s="5" t="s">
        <v>72</v>
      </c>
      <c r="AG15" s="4" t="s">
        <v>73</v>
      </c>
      <c r="AH15" s="5" t="s">
        <v>74</v>
      </c>
      <c r="AI15" s="4" t="s">
        <v>75</v>
      </c>
      <c r="AJ15" s="4" t="s">
        <v>76</v>
      </c>
      <c r="AK15" s="4" t="s">
        <v>77</v>
      </c>
      <c r="AL15" s="4" t="s">
        <v>78</v>
      </c>
      <c r="AM15" s="4" t="s">
        <v>79</v>
      </c>
      <c r="AN15" s="5" t="s">
        <v>80</v>
      </c>
      <c r="AO15" s="3" t="s">
        <v>81</v>
      </c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s="26" customFormat="1" ht="16" thickTop="1" thickBot="1">
      <c r="A16" s="24"/>
      <c r="B16" s="24" t="s">
        <v>25</v>
      </c>
      <c r="C16" s="24" t="s">
        <v>82</v>
      </c>
      <c r="D16" s="63" t="s">
        <v>18</v>
      </c>
      <c r="E16" s="64" t="s">
        <v>17</v>
      </c>
      <c r="F16" s="65"/>
      <c r="G16" s="66"/>
      <c r="H16" s="65"/>
      <c r="I16" s="67"/>
      <c r="J16" s="68"/>
      <c r="K16" s="65"/>
      <c r="L16" s="66"/>
      <c r="M16" s="69"/>
      <c r="N16" s="68"/>
      <c r="O16" s="65"/>
      <c r="P16" s="66"/>
      <c r="Q16" s="69"/>
      <c r="R16" s="67"/>
      <c r="S16" s="67"/>
      <c r="T16" s="67"/>
      <c r="U16" s="67"/>
      <c r="V16" s="67"/>
      <c r="W16" s="68"/>
      <c r="X16" s="65"/>
      <c r="Y16" s="67" t="s">
        <v>19</v>
      </c>
      <c r="Z16" s="67"/>
      <c r="AA16" s="67"/>
      <c r="AB16" s="67"/>
      <c r="AC16" s="67"/>
      <c r="AD16" s="67"/>
      <c r="AE16" s="66"/>
      <c r="AF16" s="69"/>
      <c r="AG16" s="68"/>
      <c r="AH16" s="65"/>
      <c r="AI16" s="67"/>
      <c r="AJ16" s="67"/>
      <c r="AK16" s="67"/>
      <c r="AL16" s="67"/>
      <c r="AM16" s="68"/>
      <c r="AN16" s="65"/>
      <c r="AO16" s="66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s="26" customFormat="1" ht="16" thickTop="1" thickBot="1">
      <c r="A17" s="24"/>
      <c r="B17" s="30" t="s">
        <v>28</v>
      </c>
      <c r="C17" s="30" t="s">
        <v>88</v>
      </c>
      <c r="D17" s="70"/>
      <c r="E17" s="71"/>
      <c r="F17" s="70"/>
      <c r="G17" s="71"/>
      <c r="H17" s="70"/>
      <c r="I17" s="72"/>
      <c r="J17" s="73"/>
      <c r="K17" s="70"/>
      <c r="L17" s="71"/>
      <c r="M17" s="74"/>
      <c r="N17" s="73"/>
      <c r="O17" s="70"/>
      <c r="P17" s="71"/>
      <c r="Q17" s="74"/>
      <c r="R17" s="72"/>
      <c r="S17" s="72"/>
      <c r="T17" s="72"/>
      <c r="U17" s="72"/>
      <c r="V17" s="72"/>
      <c r="W17" s="73"/>
      <c r="X17" s="70"/>
      <c r="Y17" s="72"/>
      <c r="Z17" s="75"/>
      <c r="AA17" s="72"/>
      <c r="AB17" s="72"/>
      <c r="AC17" s="72"/>
      <c r="AD17" s="72"/>
      <c r="AE17" s="71"/>
      <c r="AF17" s="74"/>
      <c r="AG17" s="73"/>
      <c r="AH17" s="76" t="s">
        <v>89</v>
      </c>
      <c r="AI17" s="74" t="s">
        <v>89</v>
      </c>
      <c r="AJ17" s="72" t="s">
        <v>89</v>
      </c>
      <c r="AK17" s="73" t="s">
        <v>89</v>
      </c>
      <c r="AL17" s="76" t="s">
        <v>89</v>
      </c>
      <c r="AM17" s="77" t="s">
        <v>89</v>
      </c>
      <c r="AN17" s="70"/>
      <c r="AO17" s="71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s="26" customFormat="1" ht="16" thickTop="1" thickBot="1">
      <c r="A18" s="24"/>
      <c r="B18" s="30" t="s">
        <v>30</v>
      </c>
      <c r="C18" s="30" t="s">
        <v>90</v>
      </c>
      <c r="D18" s="70"/>
      <c r="E18" s="71"/>
      <c r="F18" s="70"/>
      <c r="G18" s="71"/>
      <c r="H18" s="70"/>
      <c r="I18" s="72"/>
      <c r="J18" s="73"/>
      <c r="K18" s="70"/>
      <c r="L18" s="71"/>
      <c r="M18" s="74"/>
      <c r="N18" s="73"/>
      <c r="O18" s="70"/>
      <c r="P18" s="71"/>
      <c r="Q18" s="74"/>
      <c r="R18" s="72"/>
      <c r="S18" s="72"/>
      <c r="T18" s="72"/>
      <c r="U18" s="72"/>
      <c r="V18" s="72"/>
      <c r="W18" s="73"/>
      <c r="X18" s="70"/>
      <c r="Y18" s="73"/>
      <c r="Z18" s="78" t="s">
        <v>89</v>
      </c>
      <c r="AA18" s="74"/>
      <c r="AB18" s="72"/>
      <c r="AC18" s="72"/>
      <c r="AD18" s="72"/>
      <c r="AE18" s="71"/>
      <c r="AF18" s="74"/>
      <c r="AG18" s="73"/>
      <c r="AH18" s="79"/>
      <c r="AI18" s="72"/>
      <c r="AJ18" s="72"/>
      <c r="AK18" s="72"/>
      <c r="AL18" s="80"/>
      <c r="AM18" s="73"/>
      <c r="AN18" s="70"/>
      <c r="AO18" s="71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s="26" customFormat="1" ht="16" thickTop="1" thickBot="1">
      <c r="A19" s="24"/>
      <c r="B19" s="30" t="s">
        <v>32</v>
      </c>
      <c r="C19" s="30" t="s">
        <v>92</v>
      </c>
      <c r="D19" s="70"/>
      <c r="E19" s="73"/>
      <c r="F19" s="76" t="s">
        <v>17</v>
      </c>
      <c r="G19" s="76" t="s">
        <v>17</v>
      </c>
      <c r="H19" s="74"/>
      <c r="I19" s="72"/>
      <c r="J19" s="73"/>
      <c r="K19" s="70"/>
      <c r="L19" s="71"/>
      <c r="M19" s="74"/>
      <c r="N19" s="73"/>
      <c r="O19" s="70"/>
      <c r="P19" s="71"/>
      <c r="Q19" s="74"/>
      <c r="R19" s="72"/>
      <c r="S19" s="72"/>
      <c r="T19" s="72"/>
      <c r="U19" s="72"/>
      <c r="V19" s="72"/>
      <c r="W19" s="73"/>
      <c r="X19" s="70" t="s">
        <v>89</v>
      </c>
      <c r="Y19" s="72" t="s">
        <v>91</v>
      </c>
      <c r="Z19" s="72"/>
      <c r="AA19" s="72"/>
      <c r="AB19" s="72"/>
      <c r="AC19" s="72"/>
      <c r="AD19" s="72"/>
      <c r="AE19" s="71"/>
      <c r="AF19" s="74"/>
      <c r="AG19" s="73"/>
      <c r="AH19" s="70"/>
      <c r="AI19" s="72"/>
      <c r="AJ19" s="72"/>
      <c r="AK19" s="72"/>
      <c r="AL19" s="72"/>
      <c r="AM19" s="73"/>
      <c r="AN19" s="70"/>
      <c r="AO19" s="71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s="26" customFormat="1" ht="16" thickTop="1" thickBot="1">
      <c r="A20" s="24"/>
      <c r="B20" s="30" t="s">
        <v>34</v>
      </c>
      <c r="C20" s="30" t="s">
        <v>93</v>
      </c>
      <c r="D20" s="70"/>
      <c r="E20" s="71"/>
      <c r="F20" s="70"/>
      <c r="G20" s="71"/>
      <c r="H20" s="70"/>
      <c r="I20" s="72"/>
      <c r="J20" s="73"/>
      <c r="K20" s="70"/>
      <c r="L20" s="71"/>
      <c r="M20" s="74"/>
      <c r="N20" s="73"/>
      <c r="O20" s="70"/>
      <c r="P20" s="71"/>
      <c r="Q20" s="74"/>
      <c r="R20" s="72"/>
      <c r="S20" s="72"/>
      <c r="T20" s="72"/>
      <c r="U20" s="72"/>
      <c r="V20" s="72"/>
      <c r="W20" s="73"/>
      <c r="X20" s="70"/>
      <c r="Y20" s="75"/>
      <c r="Z20" s="72"/>
      <c r="AA20" s="72"/>
      <c r="AB20" s="72"/>
      <c r="AC20" s="72"/>
      <c r="AD20" s="72"/>
      <c r="AE20" s="71"/>
      <c r="AF20" s="77" t="s">
        <v>89</v>
      </c>
      <c r="AG20" s="76" t="s">
        <v>89</v>
      </c>
      <c r="AH20" s="74"/>
      <c r="AI20" s="72"/>
      <c r="AJ20" s="72"/>
      <c r="AK20" s="72"/>
      <c r="AL20" s="72"/>
      <c r="AM20" s="73"/>
      <c r="AN20" s="70"/>
      <c r="AO20" s="71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s="26" customFormat="1" ht="16" thickTop="1" thickBot="1">
      <c r="A21" s="24"/>
      <c r="B21" s="30" t="s">
        <v>36</v>
      </c>
      <c r="C21" s="30" t="s">
        <v>94</v>
      </c>
      <c r="D21" s="70"/>
      <c r="E21" s="71"/>
      <c r="F21" s="70"/>
      <c r="G21" s="71"/>
      <c r="H21" s="70"/>
      <c r="I21" s="72"/>
      <c r="J21" s="73"/>
      <c r="K21" s="70"/>
      <c r="L21" s="71"/>
      <c r="M21" s="74"/>
      <c r="N21" s="73"/>
      <c r="O21" s="70"/>
      <c r="P21" s="73"/>
      <c r="Q21" s="76" t="s">
        <v>89</v>
      </c>
      <c r="R21" s="74" t="s">
        <v>89</v>
      </c>
      <c r="S21" s="73" t="s">
        <v>89</v>
      </c>
      <c r="T21" s="76" t="s">
        <v>89</v>
      </c>
      <c r="U21" s="74" t="s">
        <v>89</v>
      </c>
      <c r="V21" s="72" t="s">
        <v>89</v>
      </c>
      <c r="W21" s="73" t="s">
        <v>89</v>
      </c>
      <c r="X21" s="81"/>
      <c r="Y21" s="72"/>
      <c r="Z21" s="74"/>
      <c r="AA21" s="72"/>
      <c r="AB21" s="72"/>
      <c r="AC21" s="72"/>
      <c r="AD21" s="72"/>
      <c r="AE21" s="71"/>
      <c r="AF21" s="74"/>
      <c r="AG21" s="73"/>
      <c r="AH21" s="70"/>
      <c r="AI21" s="72"/>
      <c r="AJ21" s="72"/>
      <c r="AK21" s="72"/>
      <c r="AL21" s="72"/>
      <c r="AM21" s="73"/>
      <c r="AN21" s="70"/>
      <c r="AO21" s="71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s="26" customFormat="1" ht="16" thickTop="1" thickBot="1">
      <c r="A22" s="24"/>
      <c r="B22" s="30" t="s">
        <v>38</v>
      </c>
      <c r="C22" s="30" t="s">
        <v>95</v>
      </c>
      <c r="D22" s="82"/>
      <c r="E22" s="83"/>
      <c r="F22" s="82"/>
      <c r="G22" s="83"/>
      <c r="H22" s="82"/>
      <c r="I22" s="84"/>
      <c r="J22" s="85"/>
      <c r="K22" s="82"/>
      <c r="L22" s="83"/>
      <c r="M22" s="86"/>
      <c r="N22" s="85"/>
      <c r="O22" s="82"/>
      <c r="P22" s="83"/>
      <c r="Q22" s="86"/>
      <c r="R22" s="84"/>
      <c r="S22" s="84"/>
      <c r="T22" s="84"/>
      <c r="U22" s="84"/>
      <c r="V22" s="84"/>
      <c r="W22" s="85"/>
      <c r="X22" s="82"/>
      <c r="Y22" s="87"/>
      <c r="Z22" s="84"/>
      <c r="AA22" s="84"/>
      <c r="AB22" s="84"/>
      <c r="AC22" s="84"/>
      <c r="AD22" s="84"/>
      <c r="AE22" s="83"/>
      <c r="AF22" s="86"/>
      <c r="AG22" s="85"/>
      <c r="AH22" s="76" t="s">
        <v>89</v>
      </c>
      <c r="AI22" s="86" t="s">
        <v>89</v>
      </c>
      <c r="AJ22" s="84" t="s">
        <v>89</v>
      </c>
      <c r="AK22" s="85" t="s">
        <v>89</v>
      </c>
      <c r="AL22" s="76" t="s">
        <v>89</v>
      </c>
      <c r="AM22" s="88" t="s">
        <v>89</v>
      </c>
      <c r="AN22" s="82"/>
      <c r="AO22" s="83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</sheetData>
  <sheetCalcPr fullCalcOnLoad="1"/>
  <phoneticPr fontId="2" type="noConversion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H50"/>
  <sheetViews>
    <sheetView showGridLines="0" tabSelected="1" zoomScale="150" workbookViewId="0">
      <selection activeCell="A8" sqref="A8"/>
    </sheetView>
  </sheetViews>
  <sheetFormatPr baseColWidth="10" defaultColWidth="10.85546875" defaultRowHeight="13"/>
  <cols>
    <col min="1" max="1" width="28.42578125" style="177" customWidth="1"/>
    <col min="2" max="2" width="10.85546875" style="177"/>
    <col min="3" max="3" width="12.28515625" style="177" bestFit="1" customWidth="1"/>
    <col min="4" max="4" width="11.140625" style="177" bestFit="1" customWidth="1"/>
    <col min="5" max="5" width="11.42578125" style="178" bestFit="1" customWidth="1"/>
    <col min="6" max="6" width="12.85546875" style="177" bestFit="1" customWidth="1"/>
    <col min="7" max="7" width="10.85546875" style="177"/>
    <col min="8" max="8" width="11.42578125" style="178" bestFit="1" customWidth="1"/>
    <col min="9" max="16384" width="10.85546875" style="179"/>
  </cols>
  <sheetData>
    <row r="1" spans="1:8" ht="15">
      <c r="A1" s="176" t="s">
        <v>21</v>
      </c>
    </row>
    <row r="2" spans="1:8" ht="14" thickBot="1"/>
    <row r="3" spans="1:8" ht="15">
      <c r="A3" s="249" t="s">
        <v>102</v>
      </c>
      <c r="B3" s="251" t="s">
        <v>99</v>
      </c>
      <c r="C3" s="253" t="s">
        <v>100</v>
      </c>
      <c r="D3" s="253"/>
      <c r="E3" s="253"/>
      <c r="F3" s="249" t="s">
        <v>101</v>
      </c>
      <c r="G3" s="253"/>
      <c r="H3" s="251"/>
    </row>
    <row r="4" spans="1:8" ht="16" thickBot="1">
      <c r="A4" s="250"/>
      <c r="B4" s="252"/>
      <c r="C4" s="180" t="s">
        <v>112</v>
      </c>
      <c r="D4" s="180" t="s">
        <v>106</v>
      </c>
      <c r="E4" s="181" t="s">
        <v>113</v>
      </c>
      <c r="F4" s="175" t="s">
        <v>112</v>
      </c>
      <c r="G4" s="180" t="s">
        <v>106</v>
      </c>
      <c r="H4" s="182" t="s">
        <v>113</v>
      </c>
    </row>
    <row r="5" spans="1:8" ht="15" customHeight="1">
      <c r="A5" s="240" t="s">
        <v>44</v>
      </c>
      <c r="B5" s="245" t="s">
        <v>83</v>
      </c>
      <c r="C5" s="203">
        <v>3581</v>
      </c>
      <c r="D5" s="203">
        <v>6318</v>
      </c>
      <c r="E5" s="204">
        <f t="shared" ref="E5:E47" si="0">C5/D5</f>
        <v>0.56679328901551129</v>
      </c>
      <c r="F5" s="205">
        <v>7372</v>
      </c>
      <c r="G5" s="206">
        <v>13713</v>
      </c>
      <c r="H5" s="207">
        <f t="shared" ref="H5:H48" si="1">F5/G5</f>
        <v>0.53759206592284692</v>
      </c>
    </row>
    <row r="6" spans="1:8" ht="15" customHeight="1">
      <c r="A6" s="238" t="s">
        <v>6</v>
      </c>
      <c r="B6" s="208" t="s">
        <v>75</v>
      </c>
      <c r="C6" s="209">
        <v>1282</v>
      </c>
      <c r="D6" s="209">
        <v>2530</v>
      </c>
      <c r="E6" s="210">
        <f t="shared" si="0"/>
        <v>0.50671936758893277</v>
      </c>
      <c r="F6" s="211">
        <v>6486</v>
      </c>
      <c r="G6" s="212">
        <v>12568</v>
      </c>
      <c r="H6" s="213">
        <f t="shared" si="1"/>
        <v>0.51607256524506684</v>
      </c>
    </row>
    <row r="7" spans="1:8" ht="15" customHeight="1">
      <c r="A7" s="238" t="s">
        <v>6</v>
      </c>
      <c r="B7" s="208" t="s">
        <v>76</v>
      </c>
      <c r="C7" s="209">
        <v>4907</v>
      </c>
      <c r="D7" s="209">
        <v>10998</v>
      </c>
      <c r="E7" s="210">
        <f t="shared" si="0"/>
        <v>0.44617203127841426</v>
      </c>
      <c r="F7" s="211">
        <v>8272</v>
      </c>
      <c r="G7" s="212">
        <v>18315</v>
      </c>
      <c r="H7" s="213">
        <f t="shared" si="1"/>
        <v>0.45165165165165166</v>
      </c>
    </row>
    <row r="8" spans="1:8" ht="15" customHeight="1">
      <c r="A8" s="238" t="s">
        <v>6</v>
      </c>
      <c r="B8" s="208" t="s">
        <v>77</v>
      </c>
      <c r="C8" s="209">
        <v>4886</v>
      </c>
      <c r="D8" s="209">
        <v>9318</v>
      </c>
      <c r="E8" s="210">
        <f t="shared" si="0"/>
        <v>0.52436145095514064</v>
      </c>
      <c r="F8" s="211">
        <v>11516</v>
      </c>
      <c r="G8" s="212">
        <v>21718</v>
      </c>
      <c r="H8" s="213">
        <f t="shared" si="1"/>
        <v>0.53025140436504281</v>
      </c>
    </row>
    <row r="9" spans="1:8" ht="15" customHeight="1">
      <c r="A9" s="238" t="s">
        <v>6</v>
      </c>
      <c r="B9" s="246" t="s">
        <v>84</v>
      </c>
      <c r="C9" s="209">
        <v>1517</v>
      </c>
      <c r="D9" s="209">
        <v>3839</v>
      </c>
      <c r="E9" s="210">
        <f t="shared" si="0"/>
        <v>0.39515498827819745</v>
      </c>
      <c r="F9" s="211">
        <v>9408</v>
      </c>
      <c r="G9" s="212">
        <v>27682</v>
      </c>
      <c r="H9" s="213">
        <f t="shared" si="1"/>
        <v>0.33985983671700021</v>
      </c>
    </row>
    <row r="10" spans="1:8" ht="15" customHeight="1">
      <c r="A10" s="238" t="s">
        <v>6</v>
      </c>
      <c r="B10" s="208" t="s">
        <v>79</v>
      </c>
      <c r="C10" s="209">
        <v>7270</v>
      </c>
      <c r="D10" s="209">
        <v>14709</v>
      </c>
      <c r="E10" s="210">
        <f t="shared" si="0"/>
        <v>0.4942552178938065</v>
      </c>
      <c r="F10" s="211">
        <v>8260</v>
      </c>
      <c r="G10" s="212">
        <v>16448</v>
      </c>
      <c r="H10" s="213">
        <f t="shared" si="1"/>
        <v>0.50218871595330739</v>
      </c>
    </row>
    <row r="11" spans="1:8" ht="15" customHeight="1" thickBot="1">
      <c r="A11" s="239" t="s">
        <v>6</v>
      </c>
      <c r="B11" s="214" t="s">
        <v>107</v>
      </c>
      <c r="C11" s="216" t="s">
        <v>2</v>
      </c>
      <c r="D11" s="216" t="s">
        <v>2</v>
      </c>
      <c r="E11" s="218" t="s">
        <v>3</v>
      </c>
      <c r="F11" s="215">
        <v>94</v>
      </c>
      <c r="G11" s="216">
        <v>24617</v>
      </c>
      <c r="H11" s="217">
        <f t="shared" si="1"/>
        <v>3.8184994109761545E-3</v>
      </c>
    </row>
    <row r="12" spans="1:8" ht="15" customHeight="1">
      <c r="A12" s="256" t="s">
        <v>1</v>
      </c>
      <c r="B12" s="254" t="s">
        <v>66</v>
      </c>
      <c r="C12" s="200">
        <v>206</v>
      </c>
      <c r="D12" s="200">
        <v>2875</v>
      </c>
      <c r="E12" s="201">
        <f t="shared" si="0"/>
        <v>7.1652173913043474E-2</v>
      </c>
      <c r="F12" s="259">
        <v>1213</v>
      </c>
      <c r="G12" s="261">
        <v>21693</v>
      </c>
      <c r="H12" s="263">
        <f t="shared" si="1"/>
        <v>5.5916655142211773E-2</v>
      </c>
    </row>
    <row r="13" spans="1:8" ht="15" customHeight="1">
      <c r="A13" s="257"/>
      <c r="B13" s="265"/>
      <c r="C13" s="219">
        <v>203</v>
      </c>
      <c r="D13" s="219">
        <f>203+2959</f>
        <v>3162</v>
      </c>
      <c r="E13" s="220">
        <f t="shared" si="0"/>
        <v>6.4199873497786206E-2</v>
      </c>
      <c r="F13" s="260"/>
      <c r="G13" s="262"/>
      <c r="H13" s="264"/>
    </row>
    <row r="14" spans="1:8" ht="15" customHeight="1" thickBot="1">
      <c r="A14" s="241" t="s">
        <v>7</v>
      </c>
      <c r="B14" s="183" t="s">
        <v>108</v>
      </c>
      <c r="C14" s="184" t="s">
        <v>2</v>
      </c>
      <c r="D14" s="184" t="s">
        <v>2</v>
      </c>
      <c r="E14" s="185" t="s">
        <v>2</v>
      </c>
      <c r="F14" s="187">
        <v>68</v>
      </c>
      <c r="G14" s="184">
        <v>37522</v>
      </c>
      <c r="H14" s="186">
        <f t="shared" si="1"/>
        <v>1.8122701348542189E-3</v>
      </c>
    </row>
    <row r="15" spans="1:8" ht="15" customHeight="1">
      <c r="A15" s="256" t="s">
        <v>45</v>
      </c>
      <c r="B15" s="254" t="s">
        <v>46</v>
      </c>
      <c r="C15" s="200">
        <v>587</v>
      </c>
      <c r="D15" s="200">
        <v>1098</v>
      </c>
      <c r="E15" s="201">
        <f t="shared" si="0"/>
        <v>0.53460837887067392</v>
      </c>
      <c r="F15" s="259">
        <v>9405</v>
      </c>
      <c r="G15" s="261">
        <v>18403</v>
      </c>
      <c r="H15" s="263">
        <f t="shared" si="1"/>
        <v>0.51105797967722655</v>
      </c>
    </row>
    <row r="16" spans="1:8" ht="15" customHeight="1">
      <c r="A16" s="258"/>
      <c r="B16" s="255"/>
      <c r="C16" s="184">
        <v>655</v>
      </c>
      <c r="D16" s="184">
        <f>655+608</f>
        <v>1263</v>
      </c>
      <c r="E16" s="185">
        <f t="shared" si="0"/>
        <v>0.51860649247822643</v>
      </c>
      <c r="F16" s="266"/>
      <c r="G16" s="267"/>
      <c r="H16" s="255"/>
    </row>
    <row r="17" spans="1:8" ht="15" customHeight="1">
      <c r="A17" s="271" t="s">
        <v>8</v>
      </c>
      <c r="B17" s="272" t="s">
        <v>47</v>
      </c>
      <c r="C17" s="221">
        <v>881</v>
      </c>
      <c r="D17" s="221">
        <v>1669</v>
      </c>
      <c r="E17" s="222">
        <f t="shared" si="0"/>
        <v>0.52786099460754943</v>
      </c>
      <c r="F17" s="268">
        <v>8231</v>
      </c>
      <c r="G17" s="269">
        <v>17180</v>
      </c>
      <c r="H17" s="270">
        <f t="shared" si="1"/>
        <v>0.47910360884749709</v>
      </c>
    </row>
    <row r="18" spans="1:8" ht="15" customHeight="1">
      <c r="A18" s="257"/>
      <c r="B18" s="265"/>
      <c r="C18" s="219">
        <v>962</v>
      </c>
      <c r="D18" s="219">
        <f>962+937</f>
        <v>1899</v>
      </c>
      <c r="E18" s="220">
        <f t="shared" si="0"/>
        <v>0.50658241179568197</v>
      </c>
      <c r="F18" s="260"/>
      <c r="G18" s="262"/>
      <c r="H18" s="264"/>
    </row>
    <row r="19" spans="1:8" ht="15" customHeight="1" thickBot="1">
      <c r="A19" s="242" t="s">
        <v>9</v>
      </c>
      <c r="B19" s="192" t="s">
        <v>109</v>
      </c>
      <c r="C19" s="193" t="s">
        <v>2</v>
      </c>
      <c r="D19" s="193" t="s">
        <v>2</v>
      </c>
      <c r="E19" s="194" t="s">
        <v>2</v>
      </c>
      <c r="F19" s="195">
        <v>113</v>
      </c>
      <c r="G19" s="193">
        <v>30738</v>
      </c>
      <c r="H19" s="196">
        <f t="shared" si="1"/>
        <v>3.6762313748454683E-3</v>
      </c>
    </row>
    <row r="20" spans="1:8" ht="15" customHeight="1">
      <c r="A20" s="240" t="s">
        <v>103</v>
      </c>
      <c r="B20" s="202" t="s">
        <v>5</v>
      </c>
      <c r="C20" s="203">
        <v>1456</v>
      </c>
      <c r="D20" s="203">
        <v>4723</v>
      </c>
      <c r="E20" s="204">
        <f>C20/D20</f>
        <v>0.30827863645987719</v>
      </c>
      <c r="F20" s="205">
        <v>5206</v>
      </c>
      <c r="G20" s="206">
        <v>16626</v>
      </c>
      <c r="H20" s="207">
        <f t="shared" si="1"/>
        <v>0.31312402261518102</v>
      </c>
    </row>
    <row r="21" spans="1:8" ht="15" customHeight="1">
      <c r="A21" s="247" t="s">
        <v>104</v>
      </c>
      <c r="B21" s="248" t="s">
        <v>11</v>
      </c>
      <c r="C21" s="209">
        <v>367</v>
      </c>
      <c r="D21" s="209">
        <v>1297</v>
      </c>
      <c r="E21" s="210">
        <f>C21/D21</f>
        <v>0.28296067848882034</v>
      </c>
      <c r="F21" s="273" t="s">
        <v>105</v>
      </c>
      <c r="G21" s="274"/>
      <c r="H21" s="275"/>
    </row>
    <row r="22" spans="1:8" ht="15" customHeight="1" thickBot="1">
      <c r="A22" s="241" t="s">
        <v>8</v>
      </c>
      <c r="B22" s="183" t="s">
        <v>108</v>
      </c>
      <c r="C22" s="184" t="s">
        <v>2</v>
      </c>
      <c r="D22" s="184" t="s">
        <v>2</v>
      </c>
      <c r="E22" s="185" t="s">
        <v>2</v>
      </c>
      <c r="F22" s="187">
        <v>1</v>
      </c>
      <c r="G22" s="184">
        <v>74</v>
      </c>
      <c r="H22" s="186">
        <f t="shared" si="1"/>
        <v>1.3513513513513514E-2</v>
      </c>
    </row>
    <row r="23" spans="1:8" ht="15" customHeight="1">
      <c r="A23" s="243" t="s">
        <v>10</v>
      </c>
      <c r="B23" s="188" t="s">
        <v>72</v>
      </c>
      <c r="C23" s="200">
        <v>1848</v>
      </c>
      <c r="D23" s="200">
        <v>3183</v>
      </c>
      <c r="E23" s="201">
        <f t="shared" si="0"/>
        <v>0.58058435438265787</v>
      </c>
      <c r="F23" s="190">
        <v>19566</v>
      </c>
      <c r="G23" s="189">
        <v>34675</v>
      </c>
      <c r="H23" s="191">
        <f t="shared" si="1"/>
        <v>0.5642682047584715</v>
      </c>
    </row>
    <row r="24" spans="1:8" ht="15" customHeight="1">
      <c r="A24" s="271" t="s">
        <v>12</v>
      </c>
      <c r="B24" s="272" t="s">
        <v>73</v>
      </c>
      <c r="C24" s="221">
        <v>657</v>
      </c>
      <c r="D24" s="221">
        <v>1408</v>
      </c>
      <c r="E24" s="222">
        <f t="shared" si="0"/>
        <v>0.46661931818181818</v>
      </c>
      <c r="F24" s="268">
        <v>8725</v>
      </c>
      <c r="G24" s="269">
        <v>20792</v>
      </c>
      <c r="H24" s="270">
        <f t="shared" si="1"/>
        <v>0.4196325509811466</v>
      </c>
    </row>
    <row r="25" spans="1:8" ht="15" customHeight="1">
      <c r="A25" s="257"/>
      <c r="B25" s="265"/>
      <c r="C25" s="219">
        <v>659</v>
      </c>
      <c r="D25" s="219">
        <f>847+659</f>
        <v>1506</v>
      </c>
      <c r="E25" s="220">
        <f t="shared" si="0"/>
        <v>0.43758300132802125</v>
      </c>
      <c r="F25" s="260"/>
      <c r="G25" s="262"/>
      <c r="H25" s="264"/>
    </row>
    <row r="26" spans="1:8" ht="15" customHeight="1" thickBot="1">
      <c r="A26" s="242" t="s">
        <v>12</v>
      </c>
      <c r="B26" s="192" t="s">
        <v>110</v>
      </c>
      <c r="C26" s="193" t="s">
        <v>2</v>
      </c>
      <c r="D26" s="193" t="s">
        <v>2</v>
      </c>
      <c r="E26" s="194" t="s">
        <v>2</v>
      </c>
      <c r="F26" s="195">
        <v>31</v>
      </c>
      <c r="G26" s="193">
        <v>16068</v>
      </c>
      <c r="H26" s="196">
        <f t="shared" si="1"/>
        <v>1.9293004729897933E-3</v>
      </c>
    </row>
    <row r="27" spans="1:8" ht="15" customHeight="1">
      <c r="A27" s="256" t="s">
        <v>14</v>
      </c>
      <c r="B27" s="254" t="s">
        <v>85</v>
      </c>
      <c r="C27" s="198">
        <v>28</v>
      </c>
      <c r="D27" s="198">
        <v>60</v>
      </c>
      <c r="E27" s="199">
        <f t="shared" si="0"/>
        <v>0.46666666666666667</v>
      </c>
      <c r="F27" s="259">
        <v>10015</v>
      </c>
      <c r="G27" s="261">
        <v>25535</v>
      </c>
      <c r="H27" s="263">
        <f t="shared" si="1"/>
        <v>0.3922067750146857</v>
      </c>
    </row>
    <row r="28" spans="1:8" ht="15" customHeight="1">
      <c r="A28" s="276"/>
      <c r="B28" s="277"/>
      <c r="C28" s="184">
        <v>19</v>
      </c>
      <c r="D28" s="184">
        <f>19+33</f>
        <v>52</v>
      </c>
      <c r="E28" s="185">
        <f t="shared" si="0"/>
        <v>0.36538461538461536</v>
      </c>
      <c r="F28" s="284"/>
      <c r="G28" s="280"/>
      <c r="H28" s="281"/>
    </row>
    <row r="29" spans="1:8" ht="15" customHeight="1">
      <c r="A29" s="278" t="s">
        <v>14</v>
      </c>
      <c r="B29" s="279" t="s">
        <v>58</v>
      </c>
      <c r="C29" s="221">
        <v>422</v>
      </c>
      <c r="D29" s="221">
        <v>892</v>
      </c>
      <c r="E29" s="222">
        <f t="shared" si="0"/>
        <v>0.47309417040358742</v>
      </c>
      <c r="F29" s="285">
        <v>12664</v>
      </c>
      <c r="G29" s="282">
        <v>28666</v>
      </c>
      <c r="H29" s="283">
        <f t="shared" si="1"/>
        <v>0.44177771576083164</v>
      </c>
    </row>
    <row r="30" spans="1:8" ht="15" customHeight="1">
      <c r="A30" s="278"/>
      <c r="B30" s="279"/>
      <c r="C30" s="223">
        <v>363</v>
      </c>
      <c r="D30" s="219">
        <f>363+472</f>
        <v>835</v>
      </c>
      <c r="E30" s="224">
        <f t="shared" si="0"/>
        <v>0.43473053892215568</v>
      </c>
      <c r="F30" s="285"/>
      <c r="G30" s="282"/>
      <c r="H30" s="283"/>
    </row>
    <row r="31" spans="1:8" ht="15" customHeight="1">
      <c r="A31" s="278" t="s">
        <v>14</v>
      </c>
      <c r="B31" s="279" t="s">
        <v>59</v>
      </c>
      <c r="C31" s="221">
        <v>247</v>
      </c>
      <c r="D31" s="221">
        <v>516</v>
      </c>
      <c r="E31" s="222">
        <f t="shared" si="0"/>
        <v>0.47868217054263568</v>
      </c>
      <c r="F31" s="285">
        <v>11975</v>
      </c>
      <c r="G31" s="282">
        <v>26106</v>
      </c>
      <c r="H31" s="283">
        <f t="shared" si="1"/>
        <v>0.45870681069485941</v>
      </c>
    </row>
    <row r="32" spans="1:8" ht="15" customHeight="1">
      <c r="A32" s="278"/>
      <c r="B32" s="279"/>
      <c r="C32" s="223">
        <v>220</v>
      </c>
      <c r="D32" s="219">
        <f>220+267</f>
        <v>487</v>
      </c>
      <c r="E32" s="224">
        <f t="shared" si="0"/>
        <v>0.45174537987679669</v>
      </c>
      <c r="F32" s="285"/>
      <c r="G32" s="282"/>
      <c r="H32" s="283"/>
    </row>
    <row r="33" spans="1:8" ht="15" customHeight="1">
      <c r="A33" s="278" t="s">
        <v>13</v>
      </c>
      <c r="B33" s="279" t="s">
        <v>86</v>
      </c>
      <c r="C33" s="221">
        <v>381</v>
      </c>
      <c r="D33" s="221">
        <v>468</v>
      </c>
      <c r="E33" s="222">
        <f t="shared" si="0"/>
        <v>0.8141025641025641</v>
      </c>
      <c r="F33" s="285">
        <v>17922</v>
      </c>
      <c r="G33" s="282">
        <v>25835</v>
      </c>
      <c r="H33" s="283">
        <f t="shared" si="1"/>
        <v>0.69371008322043737</v>
      </c>
    </row>
    <row r="34" spans="1:8" ht="15" customHeight="1">
      <c r="A34" s="278"/>
      <c r="B34" s="279"/>
      <c r="C34" s="223">
        <v>301</v>
      </c>
      <c r="D34" s="219">
        <f>301+114</f>
        <v>415</v>
      </c>
      <c r="E34" s="224">
        <f t="shared" si="0"/>
        <v>0.72530120481927707</v>
      </c>
      <c r="F34" s="285"/>
      <c r="G34" s="282"/>
      <c r="H34" s="283"/>
    </row>
    <row r="35" spans="1:8" ht="15" customHeight="1">
      <c r="A35" s="278" t="s">
        <v>14</v>
      </c>
      <c r="B35" s="279" t="s">
        <v>61</v>
      </c>
      <c r="C35" s="221">
        <v>473</v>
      </c>
      <c r="D35" s="221">
        <v>824</v>
      </c>
      <c r="E35" s="222">
        <f t="shared" si="0"/>
        <v>0.57402912621359226</v>
      </c>
      <c r="F35" s="285">
        <v>13884</v>
      </c>
      <c r="G35" s="282">
        <v>26823</v>
      </c>
      <c r="H35" s="283">
        <f t="shared" si="1"/>
        <v>0.51761547925287998</v>
      </c>
    </row>
    <row r="36" spans="1:8" ht="15" customHeight="1">
      <c r="A36" s="278"/>
      <c r="B36" s="279"/>
      <c r="C36" s="223">
        <v>417</v>
      </c>
      <c r="D36" s="219">
        <f>417+356</f>
        <v>773</v>
      </c>
      <c r="E36" s="224">
        <f t="shared" si="0"/>
        <v>0.5394566623544631</v>
      </c>
      <c r="F36" s="285"/>
      <c r="G36" s="282"/>
      <c r="H36" s="283"/>
    </row>
    <row r="37" spans="1:8" ht="15" customHeight="1">
      <c r="A37" s="278" t="s">
        <v>14</v>
      </c>
      <c r="B37" s="279" t="s">
        <v>62</v>
      </c>
      <c r="C37" s="221">
        <v>715</v>
      </c>
      <c r="D37" s="221">
        <v>1066</v>
      </c>
      <c r="E37" s="222">
        <f t="shared" si="0"/>
        <v>0.67073170731707321</v>
      </c>
      <c r="F37" s="285">
        <v>17197</v>
      </c>
      <c r="G37" s="282">
        <v>26801</v>
      </c>
      <c r="H37" s="283">
        <f t="shared" si="1"/>
        <v>0.64165516212081641</v>
      </c>
    </row>
    <row r="38" spans="1:8" ht="15" customHeight="1">
      <c r="A38" s="278"/>
      <c r="B38" s="279"/>
      <c r="C38" s="223">
        <v>623</v>
      </c>
      <c r="D38" s="219">
        <f>623+359</f>
        <v>982</v>
      </c>
      <c r="E38" s="224">
        <f t="shared" si="0"/>
        <v>0.63441955193482691</v>
      </c>
      <c r="F38" s="285"/>
      <c r="G38" s="282"/>
      <c r="H38" s="283"/>
    </row>
    <row r="39" spans="1:8" ht="15" customHeight="1">
      <c r="A39" s="238" t="s">
        <v>14</v>
      </c>
      <c r="B39" s="225" t="s">
        <v>63</v>
      </c>
      <c r="C39" s="221">
        <v>259</v>
      </c>
      <c r="D39" s="221">
        <v>4822</v>
      </c>
      <c r="E39" s="222">
        <f t="shared" si="0"/>
        <v>5.3712152633761924E-2</v>
      </c>
      <c r="F39" s="226">
        <v>1606</v>
      </c>
      <c r="G39" s="227">
        <v>37194</v>
      </c>
      <c r="H39" s="228">
        <f t="shared" si="1"/>
        <v>4.3179007366779591E-2</v>
      </c>
    </row>
    <row r="40" spans="1:8" ht="15" customHeight="1" thickBot="1">
      <c r="A40" s="241" t="s">
        <v>14</v>
      </c>
      <c r="B40" s="214" t="s">
        <v>111</v>
      </c>
      <c r="C40" s="229" t="s">
        <v>2</v>
      </c>
      <c r="D40" s="229" t="s">
        <v>2</v>
      </c>
      <c r="E40" s="218" t="s">
        <v>2</v>
      </c>
      <c r="F40" s="215">
        <v>101</v>
      </c>
      <c r="G40" s="216">
        <v>29475</v>
      </c>
      <c r="H40" s="217">
        <f t="shared" si="1"/>
        <v>3.4266327396098389E-3</v>
      </c>
    </row>
    <row r="41" spans="1:8" ht="15" customHeight="1">
      <c r="A41" s="240" t="s">
        <v>114</v>
      </c>
      <c r="B41" s="245" t="s">
        <v>87</v>
      </c>
      <c r="C41" s="203">
        <v>2552</v>
      </c>
      <c r="D41" s="203">
        <v>4580</v>
      </c>
      <c r="E41" s="204">
        <f t="shared" si="0"/>
        <v>0.55720524017467243</v>
      </c>
      <c r="F41" s="230">
        <v>8080</v>
      </c>
      <c r="G41" s="232">
        <v>17144</v>
      </c>
      <c r="H41" s="234">
        <f t="shared" si="1"/>
        <v>0.47130191320578629</v>
      </c>
    </row>
    <row r="42" spans="1:8" ht="15" customHeight="1">
      <c r="A42" s="271" t="s">
        <v>4</v>
      </c>
      <c r="B42" s="272" t="s">
        <v>75</v>
      </c>
      <c r="C42" s="221">
        <v>859</v>
      </c>
      <c r="D42" s="221">
        <v>1671</v>
      </c>
      <c r="E42" s="222">
        <f t="shared" si="0"/>
        <v>0.51406343506882102</v>
      </c>
      <c r="F42" s="268">
        <v>5643</v>
      </c>
      <c r="G42" s="269">
        <v>11789</v>
      </c>
      <c r="H42" s="270">
        <f t="shared" si="1"/>
        <v>0.47866655356688437</v>
      </c>
    </row>
    <row r="43" spans="1:8" ht="15" customHeight="1">
      <c r="A43" s="257"/>
      <c r="B43" s="265"/>
      <c r="C43" s="237">
        <v>952</v>
      </c>
      <c r="D43" s="237">
        <f>847+952</f>
        <v>1799</v>
      </c>
      <c r="E43" s="244">
        <f t="shared" si="0"/>
        <v>0.52918287937743191</v>
      </c>
      <c r="F43" s="260"/>
      <c r="G43" s="262"/>
      <c r="H43" s="264"/>
    </row>
    <row r="44" spans="1:8" ht="15" customHeight="1">
      <c r="A44" s="238" t="s">
        <v>115</v>
      </c>
      <c r="B44" s="236" t="s">
        <v>76</v>
      </c>
      <c r="C44" s="209">
        <v>3044</v>
      </c>
      <c r="D44" s="209">
        <v>7399</v>
      </c>
      <c r="E44" s="210">
        <f t="shared" si="0"/>
        <v>0.41140694688471413</v>
      </c>
      <c r="F44" s="231">
        <v>8225</v>
      </c>
      <c r="G44" s="233">
        <v>18820</v>
      </c>
      <c r="H44" s="235">
        <f t="shared" si="1"/>
        <v>0.43703506907545164</v>
      </c>
    </row>
    <row r="45" spans="1:8" ht="15" customHeight="1">
      <c r="A45" s="238" t="s">
        <v>115</v>
      </c>
      <c r="B45" s="236" t="s">
        <v>77</v>
      </c>
      <c r="C45" s="209">
        <v>3367</v>
      </c>
      <c r="D45" s="209">
        <v>7015</v>
      </c>
      <c r="E45" s="210">
        <f t="shared" si="0"/>
        <v>0.47997148966500358</v>
      </c>
      <c r="F45" s="231">
        <v>9596</v>
      </c>
      <c r="G45" s="233">
        <v>19326</v>
      </c>
      <c r="H45" s="235">
        <f t="shared" si="1"/>
        <v>0.49653316775328571</v>
      </c>
    </row>
    <row r="46" spans="1:8" ht="15" customHeight="1">
      <c r="A46" s="238" t="s">
        <v>115</v>
      </c>
      <c r="B46" s="246" t="s">
        <v>84</v>
      </c>
      <c r="C46" s="209">
        <v>950</v>
      </c>
      <c r="D46" s="209">
        <v>3576</v>
      </c>
      <c r="E46" s="210">
        <f t="shared" si="0"/>
        <v>0.26565995525727071</v>
      </c>
      <c r="F46" s="231">
        <v>10091</v>
      </c>
      <c r="G46" s="233">
        <v>28135</v>
      </c>
      <c r="H46" s="235">
        <f t="shared" si="1"/>
        <v>0.3586635862804336</v>
      </c>
    </row>
    <row r="47" spans="1:8" ht="15" customHeight="1">
      <c r="A47" s="238" t="s">
        <v>115</v>
      </c>
      <c r="B47" s="236" t="s">
        <v>79</v>
      </c>
      <c r="C47" s="209">
        <v>3775</v>
      </c>
      <c r="D47" s="209">
        <v>8289</v>
      </c>
      <c r="E47" s="210">
        <f t="shared" si="0"/>
        <v>0.45542284955965739</v>
      </c>
      <c r="F47" s="231">
        <v>11525</v>
      </c>
      <c r="G47" s="233">
        <v>22587</v>
      </c>
      <c r="H47" s="235">
        <f t="shared" si="1"/>
        <v>0.51024925842298663</v>
      </c>
    </row>
    <row r="48" spans="1:8" ht="15" customHeight="1" thickBot="1">
      <c r="A48" s="239" t="s">
        <v>115</v>
      </c>
      <c r="B48" s="214" t="s">
        <v>107</v>
      </c>
      <c r="C48" s="216" t="s">
        <v>2</v>
      </c>
      <c r="D48" s="216" t="s">
        <v>2</v>
      </c>
      <c r="E48" s="218" t="s">
        <v>2</v>
      </c>
      <c r="F48" s="215">
        <v>71</v>
      </c>
      <c r="G48" s="216">
        <v>21134</v>
      </c>
      <c r="H48" s="217">
        <f t="shared" si="1"/>
        <v>3.3595154726980222E-3</v>
      </c>
    </row>
    <row r="50" spans="1:1">
      <c r="A50" s="197" t="s">
        <v>0</v>
      </c>
    </row>
  </sheetData>
  <sheetCalcPr fullCalcOnLoad="1"/>
  <mergeCells count="60">
    <mergeCell ref="A42:A43"/>
    <mergeCell ref="B42:B43"/>
    <mergeCell ref="H35:H36"/>
    <mergeCell ref="G35:G36"/>
    <mergeCell ref="F35:F36"/>
    <mergeCell ref="F37:F38"/>
    <mergeCell ref="G37:G38"/>
    <mergeCell ref="H37:H38"/>
    <mergeCell ref="A37:A38"/>
    <mergeCell ref="B37:B38"/>
    <mergeCell ref="B35:B36"/>
    <mergeCell ref="A35:A36"/>
    <mergeCell ref="F42:F43"/>
    <mergeCell ref="G42:G43"/>
    <mergeCell ref="H42:H43"/>
    <mergeCell ref="B31:B32"/>
    <mergeCell ref="A31:A32"/>
    <mergeCell ref="A33:A34"/>
    <mergeCell ref="B33:B34"/>
    <mergeCell ref="H31:H32"/>
    <mergeCell ref="G31:G32"/>
    <mergeCell ref="F31:F32"/>
    <mergeCell ref="F33:F34"/>
    <mergeCell ref="G33:G34"/>
    <mergeCell ref="H33:H34"/>
    <mergeCell ref="H27:H28"/>
    <mergeCell ref="G29:G30"/>
    <mergeCell ref="H29:H30"/>
    <mergeCell ref="F27:F28"/>
    <mergeCell ref="F29:F30"/>
    <mergeCell ref="A27:A28"/>
    <mergeCell ref="B27:B28"/>
    <mergeCell ref="A29:A30"/>
    <mergeCell ref="B29:B30"/>
    <mergeCell ref="G27:G28"/>
    <mergeCell ref="F17:F18"/>
    <mergeCell ref="G17:G18"/>
    <mergeCell ref="H17:H18"/>
    <mergeCell ref="A17:A18"/>
    <mergeCell ref="A24:A25"/>
    <mergeCell ref="B24:B25"/>
    <mergeCell ref="F24:F25"/>
    <mergeCell ref="G24:G25"/>
    <mergeCell ref="B17:B18"/>
    <mergeCell ref="H24:H25"/>
    <mergeCell ref="F21:H21"/>
    <mergeCell ref="A3:A4"/>
    <mergeCell ref="B3:B4"/>
    <mergeCell ref="C3:E3"/>
    <mergeCell ref="F3:H3"/>
    <mergeCell ref="B15:B16"/>
    <mergeCell ref="A12:A13"/>
    <mergeCell ref="A15:A16"/>
    <mergeCell ref="F12:F13"/>
    <mergeCell ref="G12:G13"/>
    <mergeCell ref="H12:H13"/>
    <mergeCell ref="B12:B13"/>
    <mergeCell ref="F15:F16"/>
    <mergeCell ref="G15:G16"/>
    <mergeCell ref="H15:H16"/>
  </mergeCells>
  <phoneticPr fontId="2" type="noConversion"/>
  <pageMargins left="0.67" right="0.67" top="0.67" bottom="0.67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frequency</vt:lpstr>
      <vt:lpstr>reads</vt:lpstr>
      <vt:lpstr>SUPP TABLE 4</vt:lpstr>
    </vt:vector>
  </TitlesOfParts>
  <Company>UHN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tone</dc:creator>
  <cp:lastModifiedBy>alicia tone</cp:lastModifiedBy>
  <cp:lastPrinted>2014-07-18T19:18:28Z</cp:lastPrinted>
  <dcterms:created xsi:type="dcterms:W3CDTF">2013-11-19T01:49:15Z</dcterms:created>
  <dcterms:modified xsi:type="dcterms:W3CDTF">2014-09-23T18:42:31Z</dcterms:modified>
</cp:coreProperties>
</file>