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0520" yWindow="-80" windowWidth="22560" windowHeight="18060" tabRatio="500"/>
  </bookViews>
  <sheets>
    <sheet name="Supp Table 6" sheetId="1" r:id="rId1"/>
  </sheets>
  <definedNames>
    <definedName name="_xlnm.Print_Area" localSheetId="0">'Supp Table 6'!$A$1:$I$36</definedName>
  </definedNames>
  <calcPr calcId="130404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I34" i="1"/>
  <c r="H34"/>
  <c r="G34"/>
  <c r="I33"/>
  <c r="H33"/>
  <c r="G33"/>
  <c r="F33"/>
  <c r="I32"/>
  <c r="H32"/>
  <c r="G32"/>
  <c r="F32"/>
  <c r="I31"/>
  <c r="H31"/>
  <c r="G31"/>
  <c r="F31"/>
  <c r="I30"/>
  <c r="H30"/>
  <c r="F30"/>
  <c r="I29"/>
  <c r="H29"/>
  <c r="G29"/>
  <c r="F29"/>
  <c r="I28"/>
  <c r="H28"/>
  <c r="G28"/>
  <c r="F28"/>
  <c r="I23"/>
  <c r="H23"/>
  <c r="I22"/>
  <c r="H22"/>
  <c r="G22"/>
  <c r="F22"/>
  <c r="I21"/>
  <c r="H21"/>
  <c r="G21"/>
  <c r="F21"/>
  <c r="I20"/>
  <c r="H20"/>
  <c r="G20"/>
  <c r="F20"/>
  <c r="I19"/>
  <c r="H19"/>
  <c r="G19"/>
  <c r="F19"/>
  <c r="I18"/>
  <c r="H18"/>
  <c r="G18"/>
  <c r="F18"/>
  <c r="I17"/>
  <c r="H17"/>
  <c r="G17"/>
  <c r="F17"/>
  <c r="I12"/>
  <c r="H12"/>
  <c r="G12"/>
  <c r="F12"/>
  <c r="I11"/>
  <c r="H11"/>
  <c r="G11"/>
  <c r="F11"/>
  <c r="I10"/>
  <c r="H10"/>
  <c r="G10"/>
  <c r="F10"/>
  <c r="I9"/>
  <c r="H9"/>
  <c r="G9"/>
  <c r="F9"/>
  <c r="I8"/>
  <c r="H8"/>
  <c r="I7"/>
  <c r="H7"/>
  <c r="I6"/>
  <c r="H6"/>
  <c r="G6"/>
  <c r="F6"/>
  <c r="I5"/>
  <c r="H5"/>
  <c r="G5"/>
  <c r="F5"/>
  <c r="I4"/>
  <c r="H4"/>
  <c r="G4"/>
  <c r="F4"/>
</calcChain>
</file>

<file path=xl/sharedStrings.xml><?xml version="1.0" encoding="utf-8"?>
<sst xmlns="http://schemas.openxmlformats.org/spreadsheetml/2006/main" count="57" uniqueCount="42">
  <si>
    <r>
      <t>KRAS</t>
    </r>
    <r>
      <rPr>
        <b/>
        <sz val="12"/>
        <rFont val="Arial"/>
        <family val="2"/>
      </rPr>
      <t xml:space="preserve"> G12V</t>
    </r>
    <phoneticPr fontId="1" type="noConversion"/>
  </si>
  <si>
    <t>Sample 10P1</t>
    <phoneticPr fontId="1" type="noConversion"/>
  </si>
  <si>
    <t>Sample 10P2</t>
    <phoneticPr fontId="1" type="noConversion"/>
  </si>
  <si>
    <t>Sample 10P3</t>
    <phoneticPr fontId="1" type="noConversion"/>
  </si>
  <si>
    <t>Sample 10P4</t>
    <phoneticPr fontId="1" type="noConversion"/>
  </si>
  <si>
    <t>Sample 10R1</t>
    <phoneticPr fontId="1" type="noConversion"/>
  </si>
  <si>
    <t>Sample 10N</t>
    <phoneticPr fontId="1" type="noConversion"/>
  </si>
  <si>
    <t>SUM of WT and MT droplets</t>
    <phoneticPr fontId="1" type="noConversion"/>
  </si>
  <si>
    <t>% droplet occupancy (should be &lt;10%)</t>
    <phoneticPr fontId="1" type="noConversion"/>
  </si>
  <si>
    <t>intact drops  Count</t>
    <phoneticPr fontId="1" type="noConversion"/>
  </si>
  <si>
    <t>intact drops/NEG  Count</t>
    <phoneticPr fontId="1" type="noConversion"/>
  </si>
  <si>
    <t>intact drops/MUT Count</t>
    <phoneticPr fontId="1" type="noConversion"/>
  </si>
  <si>
    <t>intact drops/WT Count</t>
    <phoneticPr fontId="1" type="noConversion"/>
  </si>
  <si>
    <t>intact drops Count</t>
    <phoneticPr fontId="1" type="noConversion"/>
  </si>
  <si>
    <t>intact drops/NEG Count</t>
    <phoneticPr fontId="1" type="noConversion"/>
  </si>
  <si>
    <t>intact drops/MUT  Count</t>
    <phoneticPr fontId="1" type="noConversion"/>
  </si>
  <si>
    <t>Mean</t>
  </si>
  <si>
    <t>SD</t>
  </si>
  <si>
    <t>NTC</t>
    <phoneticPr fontId="1" type="noConversion"/>
  </si>
  <si>
    <t>% Mutant</t>
    <phoneticPr fontId="1" type="noConversion"/>
  </si>
  <si>
    <t>% Wildtype</t>
    <phoneticPr fontId="1" type="noConversion"/>
  </si>
  <si>
    <t>SUM of WT and MT droplets</t>
    <phoneticPr fontId="1" type="noConversion"/>
  </si>
  <si>
    <t>% droplet occupancy (should be &lt;10%)</t>
    <phoneticPr fontId="1" type="noConversion"/>
  </si>
  <si>
    <t>% Mutant</t>
    <phoneticPr fontId="1" type="noConversion"/>
  </si>
  <si>
    <t>% Wildtype</t>
    <phoneticPr fontId="1" type="noConversion"/>
  </si>
  <si>
    <r>
      <t>NRAS</t>
    </r>
    <r>
      <rPr>
        <b/>
        <sz val="12"/>
        <rFont val="Arial"/>
        <family val="2"/>
      </rPr>
      <t xml:space="preserve"> Q61R</t>
    </r>
    <phoneticPr fontId="1" type="noConversion"/>
  </si>
  <si>
    <t>Sample 9P1</t>
    <phoneticPr fontId="1" type="noConversion"/>
  </si>
  <si>
    <t>Sample 9P2</t>
    <phoneticPr fontId="1" type="noConversion"/>
  </si>
  <si>
    <t>Sample 9P3</t>
    <phoneticPr fontId="1" type="noConversion"/>
  </si>
  <si>
    <t>Sample 9R1</t>
    <phoneticPr fontId="1" type="noConversion"/>
  </si>
  <si>
    <t>Sample 9R2</t>
    <phoneticPr fontId="1" type="noConversion"/>
  </si>
  <si>
    <t>Sample 9R3</t>
    <phoneticPr fontId="1" type="noConversion"/>
  </si>
  <si>
    <t>Sample 9CT</t>
    <phoneticPr fontId="1" type="noConversion"/>
  </si>
  <si>
    <t>Sample 9N</t>
    <phoneticPr fontId="1" type="noConversion"/>
  </si>
  <si>
    <r>
      <t>BRAF</t>
    </r>
    <r>
      <rPr>
        <b/>
        <sz val="12"/>
        <rFont val="Arial"/>
        <family val="2"/>
      </rPr>
      <t xml:space="preserve"> G469V</t>
    </r>
    <phoneticPr fontId="1" type="noConversion"/>
  </si>
  <si>
    <t>Sample 10P1</t>
    <phoneticPr fontId="1" type="noConversion"/>
  </si>
  <si>
    <t>Sample 10P2</t>
    <phoneticPr fontId="1" type="noConversion"/>
  </si>
  <si>
    <t>Sample 10P3</t>
    <phoneticPr fontId="1" type="noConversion"/>
  </si>
  <si>
    <t>Sample 10P4</t>
    <phoneticPr fontId="1" type="noConversion"/>
  </si>
  <si>
    <t>Sample 10R1</t>
    <phoneticPr fontId="1" type="noConversion"/>
  </si>
  <si>
    <t>Sample 10N</t>
    <phoneticPr fontId="1" type="noConversion"/>
  </si>
  <si>
    <t>ADDITIONAL FILE 20. DIGITAL PCR RESULTS.</t>
    <phoneticPr fontId="1" type="noConversion"/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</si>
</sst>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0"/>
      <name val="Verdana"/>
    </font>
    <font>
      <sz val="8"/>
      <name val="Verdana"/>
    </font>
    <font>
      <sz val="12"/>
      <name val="Arial"/>
    </font>
    <font>
      <b/>
      <sz val="12"/>
      <name val="Arial"/>
      <family val="2"/>
    </font>
    <font>
      <b/>
      <i/>
      <sz val="12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3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I38"/>
  <sheetViews>
    <sheetView showGridLines="0" tabSelected="1" zoomScale="125" workbookViewId="0">
      <selection activeCell="A2" sqref="A2"/>
    </sheetView>
  </sheetViews>
  <sheetFormatPr baseColWidth="10" defaultColWidth="10.7109375" defaultRowHeight="15"/>
  <cols>
    <col min="1" max="1" width="23.7109375" style="1" customWidth="1"/>
    <col min="2" max="2" width="11.85546875" style="1" bestFit="1" customWidth="1"/>
    <col min="3" max="4" width="15.85546875" style="1" bestFit="1" customWidth="1"/>
    <col min="5" max="5" width="17.140625" style="1" customWidth="1"/>
    <col min="6" max="7" width="10.7109375" style="1"/>
    <col min="8" max="8" width="15.28515625" style="1" customWidth="1"/>
    <col min="9" max="9" width="15" style="1" customWidth="1"/>
    <col min="10" max="16384" width="10.7109375" style="1"/>
  </cols>
  <sheetData>
    <row r="1" spans="1:9" ht="19" customHeight="1">
      <c r="A1" s="5" t="s">
        <v>41</v>
      </c>
      <c r="B1" s="6"/>
    </row>
    <row r="2" spans="1:9" ht="16" thickBot="1">
      <c r="A2" s="5"/>
      <c r="B2" s="6"/>
    </row>
    <row r="3" spans="1:9" s="4" customFormat="1" ht="61" thickBot="1">
      <c r="A3" s="51" t="s">
        <v>25</v>
      </c>
      <c r="B3" s="13" t="s">
        <v>9</v>
      </c>
      <c r="C3" s="13" t="s">
        <v>10</v>
      </c>
      <c r="D3" s="13" t="s">
        <v>11</v>
      </c>
      <c r="E3" s="13" t="s">
        <v>12</v>
      </c>
      <c r="F3" s="13" t="s">
        <v>19</v>
      </c>
      <c r="G3" s="13" t="s">
        <v>20</v>
      </c>
      <c r="H3" s="13" t="s">
        <v>21</v>
      </c>
      <c r="I3" s="13" t="s">
        <v>22</v>
      </c>
    </row>
    <row r="4" spans="1:9" ht="22" customHeight="1">
      <c r="A4" s="14" t="s">
        <v>26</v>
      </c>
      <c r="B4" s="15">
        <v>1930000</v>
      </c>
      <c r="C4" s="15">
        <v>1920000</v>
      </c>
      <c r="D4" s="16">
        <v>3005</v>
      </c>
      <c r="E4" s="16">
        <v>4770</v>
      </c>
      <c r="F4" s="17">
        <f>(D4/(SUM(D4+E4)))*100</f>
        <v>38.649517684887456</v>
      </c>
      <c r="G4" s="17">
        <f>(E4/(SUM(D4,E4)))*100</f>
        <v>61.350482315112544</v>
      </c>
      <c r="H4" s="16">
        <f>SUM(D4+E4)</f>
        <v>7775</v>
      </c>
      <c r="I4" s="18">
        <f>(H4/C4)*100</f>
        <v>0.40494791666666663</v>
      </c>
    </row>
    <row r="5" spans="1:9" ht="22" customHeight="1">
      <c r="A5" s="19" t="s">
        <v>27</v>
      </c>
      <c r="B5" s="20">
        <v>1150000</v>
      </c>
      <c r="C5" s="20">
        <v>1140000</v>
      </c>
      <c r="D5" s="21">
        <v>2187</v>
      </c>
      <c r="E5" s="21">
        <v>2956</v>
      </c>
      <c r="F5" s="22">
        <f>(D5/(SUM(D5+E5)))*100</f>
        <v>42.523818782811588</v>
      </c>
      <c r="G5" s="22">
        <f>(E5/(SUM(D5,E5)))*100</f>
        <v>57.476181217188419</v>
      </c>
      <c r="H5" s="21">
        <f>SUM(D5+E5)</f>
        <v>5143</v>
      </c>
      <c r="I5" s="23">
        <f t="shared" ref="I5:I12" si="0">(H5/C5)*100</f>
        <v>0.45114035087719295</v>
      </c>
    </row>
    <row r="6" spans="1:9" ht="22" customHeight="1">
      <c r="A6" s="19" t="s">
        <v>28</v>
      </c>
      <c r="B6" s="20">
        <v>1120000</v>
      </c>
      <c r="C6" s="20">
        <v>1110000</v>
      </c>
      <c r="D6" s="21">
        <v>1890</v>
      </c>
      <c r="E6" s="21">
        <v>2501</v>
      </c>
      <c r="F6" s="22">
        <f>(D6/(SUM(D6+E6)))*100</f>
        <v>43.042587109997719</v>
      </c>
      <c r="G6" s="22">
        <f>(E6/(SUM(D6,E6)))*100</f>
        <v>56.957412890002281</v>
      </c>
      <c r="H6" s="21">
        <f>SUM(D6+E6)</f>
        <v>4391</v>
      </c>
      <c r="I6" s="23">
        <f t="shared" si="0"/>
        <v>0.3955855855855856</v>
      </c>
    </row>
    <row r="7" spans="1:9" ht="22" customHeight="1">
      <c r="A7" s="19" t="s">
        <v>29</v>
      </c>
      <c r="B7" s="20">
        <v>1950000</v>
      </c>
      <c r="C7" s="20">
        <v>1950000</v>
      </c>
      <c r="D7" s="21">
        <v>2190</v>
      </c>
      <c r="E7" s="21">
        <v>904</v>
      </c>
      <c r="F7" s="22">
        <v>71</v>
      </c>
      <c r="G7" s="22">
        <v>29</v>
      </c>
      <c r="H7" s="21">
        <f>2190+904</f>
        <v>3094</v>
      </c>
      <c r="I7" s="23">
        <f t="shared" si="0"/>
        <v>0.15866666666666665</v>
      </c>
    </row>
    <row r="8" spans="1:9" ht="22" customHeight="1">
      <c r="A8" s="19" t="s">
        <v>30</v>
      </c>
      <c r="B8" s="20">
        <v>1120000</v>
      </c>
      <c r="C8" s="20">
        <v>1120000</v>
      </c>
      <c r="D8" s="21">
        <v>2699</v>
      </c>
      <c r="E8" s="21">
        <v>2358</v>
      </c>
      <c r="F8" s="22">
        <v>53</v>
      </c>
      <c r="G8" s="22">
        <v>47</v>
      </c>
      <c r="H8" s="21">
        <f>D8+E8</f>
        <v>5057</v>
      </c>
      <c r="I8" s="23">
        <f t="shared" si="0"/>
        <v>0.45151785714285708</v>
      </c>
    </row>
    <row r="9" spans="1:9" ht="22" customHeight="1">
      <c r="A9" s="19" t="s">
        <v>31</v>
      </c>
      <c r="B9" s="20">
        <v>1680000</v>
      </c>
      <c r="C9" s="20">
        <v>1670000</v>
      </c>
      <c r="D9" s="21">
        <v>4137</v>
      </c>
      <c r="E9" s="21">
        <v>2341</v>
      </c>
      <c r="F9" s="22">
        <f t="shared" ref="F9:F11" si="1">(D9/(SUM(D9+E9)))*100</f>
        <v>63.86230317999383</v>
      </c>
      <c r="G9" s="22">
        <f t="shared" ref="G9:G11" si="2">(E9/(SUM(D9,E9)))*100</f>
        <v>36.137696820006177</v>
      </c>
      <c r="H9" s="21">
        <f t="shared" ref="H9:H11" si="3">SUM(D9+E9)</f>
        <v>6478</v>
      </c>
      <c r="I9" s="23">
        <f t="shared" si="0"/>
        <v>0.38790419161676643</v>
      </c>
    </row>
    <row r="10" spans="1:9" ht="22" customHeight="1">
      <c r="A10" s="19" t="s">
        <v>32</v>
      </c>
      <c r="B10" s="20">
        <v>2970000</v>
      </c>
      <c r="C10" s="20">
        <v>2970000</v>
      </c>
      <c r="D10" s="21">
        <v>56</v>
      </c>
      <c r="E10" s="21">
        <v>1116</v>
      </c>
      <c r="F10" s="22">
        <f t="shared" si="1"/>
        <v>4.7781569965870307</v>
      </c>
      <c r="G10" s="22">
        <f t="shared" si="2"/>
        <v>95.221843003412971</v>
      </c>
      <c r="H10" s="21">
        <f t="shared" si="3"/>
        <v>1172</v>
      </c>
      <c r="I10" s="23">
        <f t="shared" si="0"/>
        <v>3.9461279461279461E-2</v>
      </c>
    </row>
    <row r="11" spans="1:9" ht="22" customHeight="1">
      <c r="A11" s="19" t="s">
        <v>33</v>
      </c>
      <c r="B11" s="20">
        <v>1310000</v>
      </c>
      <c r="C11" s="20">
        <v>1300000</v>
      </c>
      <c r="D11" s="21">
        <v>0</v>
      </c>
      <c r="E11" s="21">
        <v>5549</v>
      </c>
      <c r="F11" s="22">
        <f t="shared" si="1"/>
        <v>0</v>
      </c>
      <c r="G11" s="22">
        <f t="shared" si="2"/>
        <v>100</v>
      </c>
      <c r="H11" s="21">
        <f t="shared" si="3"/>
        <v>5549</v>
      </c>
      <c r="I11" s="23">
        <f t="shared" si="0"/>
        <v>0.42684615384615388</v>
      </c>
    </row>
    <row r="12" spans="1:9" ht="22" customHeight="1">
      <c r="A12" s="24" t="s">
        <v>18</v>
      </c>
      <c r="B12" s="25">
        <v>3070000</v>
      </c>
      <c r="C12" s="25">
        <v>3070000</v>
      </c>
      <c r="D12" s="26">
        <v>0</v>
      </c>
      <c r="E12" s="26">
        <v>5</v>
      </c>
      <c r="F12" s="27">
        <f>(D12/(SUM(D12+E12)))*100</f>
        <v>0</v>
      </c>
      <c r="G12" s="27">
        <f>(E12/(SUM(D12,E12)))*100</f>
        <v>100</v>
      </c>
      <c r="H12" s="26">
        <f>SUM(D12+E12)</f>
        <v>5</v>
      </c>
      <c r="I12" s="28">
        <f t="shared" si="0"/>
        <v>1.6286644951140063E-4</v>
      </c>
    </row>
    <row r="13" spans="1:9" ht="22" customHeight="1">
      <c r="A13" s="29" t="s">
        <v>16</v>
      </c>
      <c r="B13" s="30">
        <v>1810000</v>
      </c>
      <c r="C13" s="30">
        <v>1810000</v>
      </c>
      <c r="D13" s="31">
        <v>1796</v>
      </c>
      <c r="E13" s="31">
        <v>2500</v>
      </c>
      <c r="F13" s="32"/>
      <c r="G13" s="32"/>
      <c r="H13" s="31"/>
      <c r="I13" s="33"/>
    </row>
    <row r="14" spans="1:9" ht="22" customHeight="1" thickBot="1">
      <c r="A14" s="8" t="s">
        <v>17</v>
      </c>
      <c r="B14" s="9">
        <v>760000</v>
      </c>
      <c r="C14" s="9">
        <v>763000</v>
      </c>
      <c r="D14" s="10">
        <v>1481</v>
      </c>
      <c r="E14" s="10">
        <v>1782</v>
      </c>
      <c r="F14" s="11"/>
      <c r="G14" s="11"/>
      <c r="H14" s="10"/>
      <c r="I14" s="12"/>
    </row>
    <row r="15" spans="1:9" ht="16" customHeight="1" thickBot="1">
      <c r="A15" s="46"/>
      <c r="B15" s="47"/>
      <c r="C15" s="47"/>
      <c r="D15" s="48"/>
      <c r="E15" s="48"/>
      <c r="F15" s="49"/>
      <c r="G15" s="49"/>
      <c r="H15" s="48"/>
      <c r="I15" s="50"/>
    </row>
    <row r="16" spans="1:9" s="3" customFormat="1" ht="61" thickBot="1">
      <c r="A16" s="52" t="s">
        <v>34</v>
      </c>
      <c r="B16" s="7" t="s">
        <v>9</v>
      </c>
      <c r="C16" s="7" t="s">
        <v>10</v>
      </c>
      <c r="D16" s="7" t="s">
        <v>11</v>
      </c>
      <c r="E16" s="7" t="s">
        <v>12</v>
      </c>
      <c r="F16" s="7" t="s">
        <v>23</v>
      </c>
      <c r="G16" s="7" t="s">
        <v>24</v>
      </c>
      <c r="H16" s="7" t="s">
        <v>7</v>
      </c>
      <c r="I16" s="7" t="s">
        <v>8</v>
      </c>
    </row>
    <row r="17" spans="1:9" ht="21" customHeight="1">
      <c r="A17" s="14" t="s">
        <v>35</v>
      </c>
      <c r="B17" s="15">
        <v>2870000</v>
      </c>
      <c r="C17" s="15">
        <v>2870000</v>
      </c>
      <c r="D17" s="16">
        <v>0</v>
      </c>
      <c r="E17" s="16">
        <v>3632</v>
      </c>
      <c r="F17" s="16">
        <f>D17/SUM(D17:E17)*100</f>
        <v>0</v>
      </c>
      <c r="G17" s="16">
        <f>E17/SUM(D17:E17)*100</f>
        <v>100</v>
      </c>
      <c r="H17" s="16">
        <f>SUM(D17:E17)</f>
        <v>3632</v>
      </c>
      <c r="I17" s="18">
        <f>H17/B17*100</f>
        <v>0.12655052264808361</v>
      </c>
    </row>
    <row r="18" spans="1:9" ht="21" customHeight="1">
      <c r="A18" s="19" t="s">
        <v>36</v>
      </c>
      <c r="B18" s="20">
        <v>3690000</v>
      </c>
      <c r="C18" s="20">
        <v>3680000</v>
      </c>
      <c r="D18" s="21">
        <v>0</v>
      </c>
      <c r="E18" s="21">
        <v>10717</v>
      </c>
      <c r="F18" s="21">
        <f>D18/SUM(D18:E18)*100</f>
        <v>0</v>
      </c>
      <c r="G18" s="21">
        <f>E18/SUM(D18:E18)*100</f>
        <v>100</v>
      </c>
      <c r="H18" s="21">
        <f>SUM(D18:E18)</f>
        <v>10717</v>
      </c>
      <c r="I18" s="23">
        <f>H18/B18*100</f>
        <v>0.29043360433604337</v>
      </c>
    </row>
    <row r="19" spans="1:9" ht="21" customHeight="1">
      <c r="A19" s="19" t="s">
        <v>37</v>
      </c>
      <c r="B19" s="20">
        <v>2560000</v>
      </c>
      <c r="C19" s="20">
        <v>2560000</v>
      </c>
      <c r="D19" s="21">
        <v>112</v>
      </c>
      <c r="E19" s="21">
        <v>3806</v>
      </c>
      <c r="F19" s="34">
        <f>D19/SUM(D19:E19)*100</f>
        <v>2.8586013272077588</v>
      </c>
      <c r="G19" s="34">
        <f>E19/SUM(D19:E19)*100</f>
        <v>97.141398672792249</v>
      </c>
      <c r="H19" s="21">
        <f>SUM(D19:E19)</f>
        <v>3918</v>
      </c>
      <c r="I19" s="23">
        <f>H19/B19*100</f>
        <v>0.153046875</v>
      </c>
    </row>
    <row r="20" spans="1:9" ht="21" customHeight="1">
      <c r="A20" s="19" t="s">
        <v>38</v>
      </c>
      <c r="B20" s="20">
        <v>2110000</v>
      </c>
      <c r="C20" s="20">
        <v>2100000</v>
      </c>
      <c r="D20" s="21">
        <v>0</v>
      </c>
      <c r="E20" s="21">
        <v>3799</v>
      </c>
      <c r="F20" s="21">
        <f t="shared" ref="F20:F22" si="4">D20/SUM(D20:E20)*100</f>
        <v>0</v>
      </c>
      <c r="G20" s="21">
        <f t="shared" ref="G20:G22" si="5">E20/SUM(D20:E20)*100</f>
        <v>100</v>
      </c>
      <c r="H20" s="21">
        <f t="shared" ref="H20:H23" si="6">SUM(D20:E20)</f>
        <v>3799</v>
      </c>
      <c r="I20" s="23">
        <f t="shared" ref="I20:I23" si="7">H20/B20*100</f>
        <v>0.18004739336492892</v>
      </c>
    </row>
    <row r="21" spans="1:9" ht="21" customHeight="1">
      <c r="A21" s="19" t="s">
        <v>39</v>
      </c>
      <c r="B21" s="20">
        <v>3020000</v>
      </c>
      <c r="C21" s="20">
        <v>3010000</v>
      </c>
      <c r="D21" s="21">
        <v>0</v>
      </c>
      <c r="E21" s="21">
        <v>6828</v>
      </c>
      <c r="F21" s="21">
        <f t="shared" si="4"/>
        <v>0</v>
      </c>
      <c r="G21" s="21">
        <f t="shared" si="5"/>
        <v>100</v>
      </c>
      <c r="H21" s="21">
        <f t="shared" si="6"/>
        <v>6828</v>
      </c>
      <c r="I21" s="23">
        <f t="shared" si="7"/>
        <v>0.22609271523178809</v>
      </c>
    </row>
    <row r="22" spans="1:9" ht="21" customHeight="1">
      <c r="A22" s="19" t="s">
        <v>40</v>
      </c>
      <c r="B22" s="20">
        <v>3240000</v>
      </c>
      <c r="C22" s="20">
        <v>3230000</v>
      </c>
      <c r="D22" s="21">
        <v>0</v>
      </c>
      <c r="E22" s="21">
        <v>9695</v>
      </c>
      <c r="F22" s="21">
        <f t="shared" si="4"/>
        <v>0</v>
      </c>
      <c r="G22" s="21">
        <f t="shared" si="5"/>
        <v>100</v>
      </c>
      <c r="H22" s="21">
        <f t="shared" si="6"/>
        <v>9695</v>
      </c>
      <c r="I22" s="23">
        <f t="shared" si="7"/>
        <v>0.29922839506172838</v>
      </c>
    </row>
    <row r="23" spans="1:9" ht="21" customHeight="1">
      <c r="A23" s="24" t="s">
        <v>18</v>
      </c>
      <c r="B23" s="25">
        <v>3040000</v>
      </c>
      <c r="C23" s="25">
        <v>3030000</v>
      </c>
      <c r="D23" s="26">
        <v>0</v>
      </c>
      <c r="E23" s="26">
        <v>8</v>
      </c>
      <c r="F23" s="26">
        <v>0</v>
      </c>
      <c r="G23" s="26">
        <v>0</v>
      </c>
      <c r="H23" s="26">
        <f t="shared" si="6"/>
        <v>8</v>
      </c>
      <c r="I23" s="28">
        <f t="shared" si="7"/>
        <v>2.631578947368421E-4</v>
      </c>
    </row>
    <row r="24" spans="1:9" ht="21" customHeight="1">
      <c r="A24" s="38" t="s">
        <v>16</v>
      </c>
      <c r="B24" s="39">
        <v>2830000</v>
      </c>
      <c r="C24" s="39">
        <v>2820000</v>
      </c>
      <c r="D24" s="40">
        <v>14</v>
      </c>
      <c r="E24" s="40">
        <v>5436</v>
      </c>
      <c r="F24" s="40"/>
      <c r="G24" s="40"/>
      <c r="H24" s="40"/>
      <c r="I24" s="40"/>
    </row>
    <row r="25" spans="1:9" ht="21" customHeight="1" thickBot="1">
      <c r="A25" s="35" t="s">
        <v>17</v>
      </c>
      <c r="B25" s="36">
        <v>546000</v>
      </c>
      <c r="C25" s="36">
        <v>543000</v>
      </c>
      <c r="D25" s="37">
        <v>39.6</v>
      </c>
      <c r="E25" s="37">
        <v>3509</v>
      </c>
      <c r="F25" s="37"/>
      <c r="G25" s="37"/>
      <c r="H25" s="37"/>
      <c r="I25" s="37"/>
    </row>
    <row r="26" spans="1:9" ht="16" customHeight="1" thickBot="1">
      <c r="A26" s="2"/>
      <c r="B26" s="2"/>
      <c r="C26" s="2"/>
      <c r="D26" s="2"/>
      <c r="E26" s="2"/>
      <c r="F26" s="2"/>
      <c r="G26" s="2"/>
      <c r="H26" s="2"/>
      <c r="I26" s="2"/>
    </row>
    <row r="27" spans="1:9" s="3" customFormat="1" ht="61" thickBot="1">
      <c r="A27" s="52" t="s">
        <v>0</v>
      </c>
      <c r="B27" s="7" t="s">
        <v>13</v>
      </c>
      <c r="C27" s="7" t="s">
        <v>14</v>
      </c>
      <c r="D27" s="7" t="s">
        <v>15</v>
      </c>
      <c r="E27" s="7" t="s">
        <v>12</v>
      </c>
      <c r="F27" s="7" t="s">
        <v>19</v>
      </c>
      <c r="G27" s="7" t="s">
        <v>20</v>
      </c>
      <c r="H27" s="7" t="s">
        <v>21</v>
      </c>
      <c r="I27" s="7" t="s">
        <v>22</v>
      </c>
    </row>
    <row r="28" spans="1:9" ht="19" customHeight="1">
      <c r="A28" s="14" t="s">
        <v>1</v>
      </c>
      <c r="B28" s="15">
        <v>2920000</v>
      </c>
      <c r="C28" s="15">
        <v>2920000</v>
      </c>
      <c r="D28" s="16">
        <v>659</v>
      </c>
      <c r="E28" s="16">
        <v>2316</v>
      </c>
      <c r="F28" s="45">
        <f t="shared" ref="F28:F31" si="8">D28/(SUM(D28:E28))*100</f>
        <v>22.15126050420168</v>
      </c>
      <c r="G28" s="45">
        <f t="shared" ref="G28:G34" si="9">E28/(SUM(D28:E28))*100</f>
        <v>77.848739495798327</v>
      </c>
      <c r="H28" s="16">
        <f>SUM(D28:E28)</f>
        <v>2975</v>
      </c>
      <c r="I28" s="18">
        <f>H28/B28*100</f>
        <v>0.10188356164383561</v>
      </c>
    </row>
    <row r="29" spans="1:9" ht="19" customHeight="1">
      <c r="A29" s="19" t="s">
        <v>2</v>
      </c>
      <c r="B29" s="20">
        <v>3270000</v>
      </c>
      <c r="C29" s="20">
        <v>3260000</v>
      </c>
      <c r="D29" s="21">
        <v>1240</v>
      </c>
      <c r="E29" s="21">
        <v>4018</v>
      </c>
      <c r="F29" s="34">
        <f t="shared" si="8"/>
        <v>23.583111449220237</v>
      </c>
      <c r="G29" s="34">
        <f t="shared" si="9"/>
        <v>76.41688855077976</v>
      </c>
      <c r="H29" s="21">
        <f>SUM(D29:E29)</f>
        <v>5258</v>
      </c>
      <c r="I29" s="23">
        <f>H29/B29*100</f>
        <v>0.16079510703363914</v>
      </c>
    </row>
    <row r="30" spans="1:9" ht="19" customHeight="1">
      <c r="A30" s="19" t="s">
        <v>3</v>
      </c>
      <c r="B30" s="20">
        <v>2470000</v>
      </c>
      <c r="C30" s="20">
        <v>2470000</v>
      </c>
      <c r="D30" s="21">
        <v>0</v>
      </c>
      <c r="E30" s="21">
        <v>2998</v>
      </c>
      <c r="F30" s="21">
        <f t="shared" si="8"/>
        <v>0</v>
      </c>
      <c r="G30" s="53">
        <v>100</v>
      </c>
      <c r="H30" s="21">
        <f>SUM(D30:E30)</f>
        <v>2998</v>
      </c>
      <c r="I30" s="23">
        <f>H30/B30*100</f>
        <v>0.12137651821862347</v>
      </c>
    </row>
    <row r="31" spans="1:9" ht="19" customHeight="1">
      <c r="A31" s="19" t="s">
        <v>4</v>
      </c>
      <c r="B31" s="20">
        <v>2190000</v>
      </c>
      <c r="C31" s="20">
        <v>2190000</v>
      </c>
      <c r="D31" s="21">
        <v>0</v>
      </c>
      <c r="E31" s="21">
        <v>2542</v>
      </c>
      <c r="F31" s="21">
        <f t="shared" si="8"/>
        <v>0</v>
      </c>
      <c r="G31" s="53">
        <f t="shared" si="9"/>
        <v>100</v>
      </c>
      <c r="H31" s="21">
        <f>SUM(D31:E31)</f>
        <v>2542</v>
      </c>
      <c r="I31" s="23">
        <f>H31/B31*100</f>
        <v>0.11607305936073059</v>
      </c>
    </row>
    <row r="32" spans="1:9" ht="19" customHeight="1">
      <c r="A32" s="19" t="s">
        <v>5</v>
      </c>
      <c r="B32" s="20">
        <v>2760000</v>
      </c>
      <c r="C32" s="20">
        <v>2750000</v>
      </c>
      <c r="D32" s="21">
        <v>0</v>
      </c>
      <c r="E32" s="21">
        <v>5677</v>
      </c>
      <c r="F32" s="21">
        <f t="shared" ref="F32:F33" si="10">D32/(SUM(D32:E32))*100</f>
        <v>0</v>
      </c>
      <c r="G32" s="53">
        <f t="shared" si="9"/>
        <v>100</v>
      </c>
      <c r="H32" s="21">
        <f t="shared" ref="H32:H33" si="11">SUM(D32:E32)</f>
        <v>5677</v>
      </c>
      <c r="I32" s="23">
        <f t="shared" ref="I32:I33" si="12">H32/B32*100</f>
        <v>0.20568840579710143</v>
      </c>
    </row>
    <row r="33" spans="1:9" ht="19" customHeight="1">
      <c r="A33" s="19" t="s">
        <v>6</v>
      </c>
      <c r="B33" s="20">
        <v>1100000</v>
      </c>
      <c r="C33" s="20">
        <v>1100000</v>
      </c>
      <c r="D33" s="21">
        <v>0</v>
      </c>
      <c r="E33" s="21">
        <v>2270</v>
      </c>
      <c r="F33" s="21">
        <f t="shared" si="10"/>
        <v>0</v>
      </c>
      <c r="G33" s="53">
        <f t="shared" si="9"/>
        <v>100</v>
      </c>
      <c r="H33" s="21">
        <f t="shared" si="11"/>
        <v>2270</v>
      </c>
      <c r="I33" s="23">
        <f t="shared" si="12"/>
        <v>0.20636363636363639</v>
      </c>
    </row>
    <row r="34" spans="1:9" ht="19" customHeight="1">
      <c r="A34" s="24" t="s">
        <v>18</v>
      </c>
      <c r="B34" s="25">
        <v>1720000</v>
      </c>
      <c r="C34" s="25">
        <v>1720000</v>
      </c>
      <c r="D34" s="26">
        <v>2</v>
      </c>
      <c r="E34" s="26">
        <v>0</v>
      </c>
      <c r="F34" s="26">
        <v>0</v>
      </c>
      <c r="G34" s="54">
        <f t="shared" si="9"/>
        <v>0</v>
      </c>
      <c r="H34" s="26">
        <f>SUM(D34:E34)</f>
        <v>2</v>
      </c>
      <c r="I34" s="28">
        <f>H34/B34*100</f>
        <v>1.1627906976744185E-4</v>
      </c>
    </row>
    <row r="35" spans="1:9" ht="19" customHeight="1">
      <c r="A35" s="38" t="s">
        <v>16</v>
      </c>
      <c r="B35" s="39">
        <v>2320000</v>
      </c>
      <c r="C35" s="39">
        <v>2320000</v>
      </c>
      <c r="D35" s="40">
        <v>190</v>
      </c>
      <c r="E35" s="40">
        <v>3165</v>
      </c>
      <c r="F35" s="43"/>
      <c r="G35" s="44"/>
      <c r="H35" s="40"/>
      <c r="I35" s="43"/>
    </row>
    <row r="36" spans="1:9" ht="19" customHeight="1" thickBot="1">
      <c r="A36" s="35" t="s">
        <v>17</v>
      </c>
      <c r="B36" s="36">
        <v>628000</v>
      </c>
      <c r="C36" s="36">
        <v>626000</v>
      </c>
      <c r="D36" s="37">
        <v>423</v>
      </c>
      <c r="E36" s="37">
        <v>1701</v>
      </c>
      <c r="F36" s="41"/>
      <c r="G36" s="42"/>
      <c r="H36" s="37"/>
      <c r="I36" s="41"/>
    </row>
    <row r="38" spans="1:9" ht="29" customHeight="1"/>
  </sheetData>
  <phoneticPr fontId="1" type="noConversion"/>
  <pageMargins left="0.67" right="0.67" top="0.67" bottom="0.67" header="0.5" footer="0.5"/>
  <ignoredErrors>
    <ignoredError sqref="F17:F22 G17:G22 H17:H23 F28:F33 H28:H34 G28:G29 G31:G34" formulaRange="1"/>
  </ignoredError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6</vt:lpstr>
    </vt:vector>
  </TitlesOfParts>
  <Company>BC Cancer Research Centre</Company>
  <LinksUpToDate>false</LinksUpToDate>
  <SharedDoc>false</SharedDoc>
  <HyperlinksChanged>false</HyperlinksChanged>
  <AppVersion>12.0256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McConechy</dc:creator>
  <cp:lastModifiedBy>alicia tone</cp:lastModifiedBy>
  <cp:lastPrinted>2014-07-18T19:19:14Z</cp:lastPrinted>
  <dcterms:created xsi:type="dcterms:W3CDTF">2013-12-09T22:27:00Z</dcterms:created>
  <dcterms:modified xsi:type="dcterms:W3CDTF">2014-09-23T18:54:24Z</dcterms:modified>
</cp:coreProperties>
</file>