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15" windowWidth="19440" windowHeight="7755"/>
  </bookViews>
  <sheets>
    <sheet name="Figure 1" sheetId="1" r:id="rId1"/>
    <sheet name="Figure 2" sheetId="2" r:id="rId2"/>
    <sheet name="Figure 3" sheetId="3" r:id="rId3"/>
    <sheet name="Figure 4" sheetId="7" r:id="rId4"/>
    <sheet name="Figure 5" sheetId="5" r:id="rId5"/>
    <sheet name="Figure 6" sheetId="6" r:id="rId6"/>
  </sheets>
  <calcPr calcId="125725"/>
</workbook>
</file>

<file path=xl/calcChain.xml><?xml version="1.0" encoding="utf-8"?>
<calcChain xmlns="http://schemas.openxmlformats.org/spreadsheetml/2006/main">
  <c r="D12" i="7"/>
  <c r="N12"/>
  <c r="E14"/>
  <c r="N14"/>
  <c r="M10"/>
  <c r="M14" s="1"/>
  <c r="J10"/>
  <c r="J14" s="1"/>
  <c r="F10"/>
  <c r="F14" s="1"/>
  <c r="E10"/>
  <c r="E5"/>
  <c r="F5"/>
  <c r="G5"/>
  <c r="G10" s="1"/>
  <c r="G14" s="1"/>
  <c r="H5"/>
  <c r="H10" s="1"/>
  <c r="H14" s="1"/>
  <c r="I5"/>
  <c r="I10" s="1"/>
  <c r="I14" s="1"/>
  <c r="J5"/>
  <c r="K5"/>
  <c r="K10" s="1"/>
  <c r="K14" s="1"/>
  <c r="L5"/>
  <c r="L10" s="1"/>
  <c r="L14" s="1"/>
  <c r="M5"/>
  <c r="N5"/>
  <c r="N10" s="1"/>
  <c r="D5"/>
  <c r="D10" s="1"/>
  <c r="D14" s="1"/>
  <c r="E12"/>
  <c r="F12"/>
  <c r="G12"/>
  <c r="H12"/>
  <c r="I12"/>
  <c r="J12"/>
  <c r="K12"/>
  <c r="L12"/>
  <c r="M12"/>
  <c r="E25" i="5"/>
  <c r="D26"/>
  <c r="D25"/>
  <c r="D4"/>
  <c r="D6"/>
  <c r="D15"/>
  <c r="E7" i="2" l="1"/>
  <c r="F7"/>
  <c r="G7"/>
  <c r="H7"/>
  <c r="I7"/>
  <c r="J7"/>
  <c r="D7"/>
  <c r="G24" i="1" l="1"/>
  <c r="H24"/>
  <c r="I24"/>
  <c r="J24"/>
  <c r="K24"/>
  <c r="L24"/>
  <c r="M24"/>
  <c r="N24"/>
  <c r="D25"/>
  <c r="E25"/>
  <c r="F25"/>
  <c r="G25"/>
  <c r="H25"/>
  <c r="I25"/>
  <c r="J25"/>
  <c r="K25"/>
  <c r="L25"/>
  <c r="M25"/>
  <c r="N25"/>
  <c r="M24" i="5" l="1"/>
  <c r="K24"/>
  <c r="I24"/>
  <c r="G24"/>
  <c r="E24"/>
  <c r="N22"/>
  <c r="N24" s="1"/>
  <c r="N3" s="1"/>
  <c r="M22"/>
  <c r="L22"/>
  <c r="L24" s="1"/>
  <c r="L3" s="1"/>
  <c r="K22"/>
  <c r="J22"/>
  <c r="J24" s="1"/>
  <c r="J3" s="1"/>
  <c r="I22"/>
  <c r="H22"/>
  <c r="H24" s="1"/>
  <c r="H3" s="1"/>
  <c r="G22"/>
  <c r="F22"/>
  <c r="F24" s="1"/>
  <c r="F3" s="1"/>
  <c r="E22"/>
  <c r="D22"/>
  <c r="D24" s="1"/>
  <c r="D3" s="1"/>
  <c r="M20"/>
  <c r="K20"/>
  <c r="I20"/>
  <c r="G20"/>
  <c r="E20"/>
  <c r="N18"/>
  <c r="N26" s="1"/>
  <c r="L18"/>
  <c r="L26" s="1"/>
  <c r="J18"/>
  <c r="J26" s="1"/>
  <c r="H18"/>
  <c r="H26" s="1"/>
  <c r="F18"/>
  <c r="F26" s="1"/>
  <c r="D18"/>
  <c r="N17"/>
  <c r="M17"/>
  <c r="M18" s="1"/>
  <c r="M26" s="1"/>
  <c r="L17"/>
  <c r="K17"/>
  <c r="K18" s="1"/>
  <c r="K26" s="1"/>
  <c r="J17"/>
  <c r="I17"/>
  <c r="I18" s="1"/>
  <c r="I26" s="1"/>
  <c r="H17"/>
  <c r="G17"/>
  <c r="G18" s="1"/>
  <c r="G26" s="1"/>
  <c r="F17"/>
  <c r="E17"/>
  <c r="E18" s="1"/>
  <c r="E26" s="1"/>
  <c r="D17"/>
  <c r="N13"/>
  <c r="N20" s="1"/>
  <c r="M13"/>
  <c r="K13"/>
  <c r="I13"/>
  <c r="G13"/>
  <c r="F13"/>
  <c r="F20" s="1"/>
  <c r="E13"/>
  <c r="D13"/>
  <c r="D20" s="1"/>
  <c r="N10"/>
  <c r="N6" s="1"/>
  <c r="N7" s="1"/>
  <c r="L10"/>
  <c r="L12" s="1"/>
  <c r="L13" s="1"/>
  <c r="L20" s="1"/>
  <c r="J10"/>
  <c r="J6" s="1"/>
  <c r="J7" s="1"/>
  <c r="H10"/>
  <c r="H12" s="1"/>
  <c r="H13" s="1"/>
  <c r="H20" s="1"/>
  <c r="F10"/>
  <c r="F15" s="1"/>
  <c r="D10"/>
  <c r="N9"/>
  <c r="M9"/>
  <c r="M10" s="1"/>
  <c r="M15" s="1"/>
  <c r="L9"/>
  <c r="K9"/>
  <c r="K10" s="1"/>
  <c r="K15" s="1"/>
  <c r="J9"/>
  <c r="I9"/>
  <c r="I10" s="1"/>
  <c r="I15" s="1"/>
  <c r="H9"/>
  <c r="G9"/>
  <c r="G10" s="1"/>
  <c r="F9"/>
  <c r="E9"/>
  <c r="E10" s="1"/>
  <c r="D9"/>
  <c r="M6"/>
  <c r="K6"/>
  <c r="I6"/>
  <c r="E6"/>
  <c r="N4"/>
  <c r="L4"/>
  <c r="J4"/>
  <c r="H4"/>
  <c r="F4"/>
  <c r="M3"/>
  <c r="K3"/>
  <c r="I3"/>
  <c r="G3"/>
  <c r="E3"/>
  <c r="E4" l="1"/>
  <c r="G6"/>
  <c r="E15"/>
  <c r="G15"/>
  <c r="F25"/>
  <c r="N25"/>
  <c r="E7"/>
  <c r="I7"/>
  <c r="G25"/>
  <c r="G4"/>
  <c r="I25"/>
  <c r="I4"/>
  <c r="K25"/>
  <c r="K4"/>
  <c r="K7" s="1"/>
  <c r="M25"/>
  <c r="M4"/>
  <c r="M7" s="1"/>
  <c r="H25"/>
  <c r="L25"/>
  <c r="J12"/>
  <c r="J13" s="1"/>
  <c r="J20" s="1"/>
  <c r="J25" s="1"/>
  <c r="N15"/>
  <c r="D7"/>
  <c r="F6"/>
  <c r="F7" s="1"/>
  <c r="H6"/>
  <c r="H7" s="1"/>
  <c r="L6"/>
  <c r="L7" s="1"/>
  <c r="G7" l="1"/>
  <c r="M5" i="3" l="1"/>
  <c r="M8" s="1"/>
  <c r="K5"/>
  <c r="K8" s="1"/>
  <c r="I5"/>
  <c r="I8" s="1"/>
  <c r="G5"/>
  <c r="G8" s="1"/>
  <c r="E5"/>
  <c r="E8" s="1"/>
  <c r="N4"/>
  <c r="N5" s="1"/>
  <c r="N8" s="1"/>
  <c r="M4"/>
  <c r="L4"/>
  <c r="L5" s="1"/>
  <c r="L8" s="1"/>
  <c r="K4"/>
  <c r="J4"/>
  <c r="J5" s="1"/>
  <c r="J8" s="1"/>
  <c r="I4"/>
  <c r="H4"/>
  <c r="H5" s="1"/>
  <c r="H8" s="1"/>
  <c r="G4"/>
  <c r="F4"/>
  <c r="F5" s="1"/>
  <c r="F8" s="1"/>
  <c r="E4"/>
  <c r="D4"/>
  <c r="D5" s="1"/>
  <c r="D8" s="1"/>
  <c r="H23" i="1" l="1"/>
  <c r="J23"/>
  <c r="N23"/>
  <c r="D5" l="1"/>
  <c r="D17" l="1"/>
  <c r="D18" s="1"/>
  <c r="D20" s="1"/>
  <c r="D23" s="1"/>
  <c r="E17"/>
  <c r="E18" s="1"/>
  <c r="E20" s="1"/>
  <c r="E23" s="1"/>
  <c r="F17"/>
  <c r="F18" s="1"/>
  <c r="F20" s="1"/>
  <c r="F23" s="1"/>
  <c r="G17"/>
  <c r="G18" s="1"/>
  <c r="H17"/>
  <c r="H18" s="1"/>
  <c r="I17"/>
  <c r="I18" s="1"/>
  <c r="J17"/>
  <c r="J18" s="1"/>
  <c r="K17"/>
  <c r="K18" s="1"/>
  <c r="L17"/>
  <c r="L18" s="1"/>
  <c r="M17"/>
  <c r="M18" s="1"/>
  <c r="N17"/>
  <c r="N18" s="1"/>
  <c r="F8"/>
  <c r="D6" l="1"/>
  <c r="N20" l="1"/>
  <c r="M20"/>
  <c r="M22" s="1"/>
  <c r="M23" s="1"/>
  <c r="L20"/>
  <c r="L22" s="1"/>
  <c r="L23" s="1"/>
  <c r="K20"/>
  <c r="K22" s="1"/>
  <c r="K23" s="1"/>
  <c r="J20"/>
  <c r="I20"/>
  <c r="H20"/>
  <c r="G20"/>
  <c r="G23" s="1"/>
  <c r="N10"/>
  <c r="M10"/>
  <c r="L10"/>
  <c r="K10"/>
  <c r="J10"/>
  <c r="I10"/>
  <c r="H10"/>
  <c r="G10"/>
  <c r="F10"/>
  <c r="E8"/>
  <c r="E10" s="1"/>
  <c r="D8"/>
  <c r="I22" l="1"/>
  <c r="I23"/>
  <c r="D10"/>
  <c r="D12" s="1"/>
  <c r="N12"/>
  <c r="N14" s="1"/>
  <c r="M12"/>
  <c r="M14" s="1"/>
  <c r="L12"/>
  <c r="L14" s="1"/>
  <c r="K12"/>
  <c r="K14" s="1"/>
  <c r="J12"/>
  <c r="J14" s="1"/>
  <c r="I12"/>
  <c r="I14" s="1"/>
  <c r="H12"/>
  <c r="H14" s="1"/>
  <c r="G12"/>
  <c r="F12"/>
  <c r="E5"/>
  <c r="E6" s="1"/>
  <c r="E26" s="1"/>
  <c r="D26"/>
  <c r="F5"/>
  <c r="F6" s="1"/>
  <c r="F26" s="1"/>
  <c r="G5"/>
  <c r="G6" s="1"/>
  <c r="G26" s="1"/>
  <c r="H5"/>
  <c r="H6" s="1"/>
  <c r="H26" s="1"/>
  <c r="I5"/>
  <c r="I6" s="1"/>
  <c r="I26" s="1"/>
  <c r="J5"/>
  <c r="J6" s="1"/>
  <c r="J26" s="1"/>
  <c r="K5"/>
  <c r="K6" s="1"/>
  <c r="K26" s="1"/>
  <c r="L5"/>
  <c r="L6" s="1"/>
  <c r="L26" s="1"/>
  <c r="M5"/>
  <c r="M6" s="1"/>
  <c r="M26" s="1"/>
  <c r="N5"/>
  <c r="N6" s="1"/>
  <c r="N26" s="1"/>
  <c r="G27" l="1"/>
  <c r="D27"/>
  <c r="F27"/>
  <c r="E12"/>
  <c r="E27" s="1"/>
  <c r="L27"/>
  <c r="H27"/>
  <c r="I27"/>
  <c r="J27"/>
  <c r="K27"/>
  <c r="M27"/>
  <c r="N27"/>
</calcChain>
</file>

<file path=xl/sharedStrings.xml><?xml version="1.0" encoding="utf-8"?>
<sst xmlns="http://schemas.openxmlformats.org/spreadsheetml/2006/main" count="294" uniqueCount="120">
  <si>
    <t>Source</t>
  </si>
  <si>
    <t>Total DAC Deflator</t>
  </si>
  <si>
    <t>Exchange rate</t>
  </si>
  <si>
    <t>Authors' Best Estimate of GBS</t>
  </si>
  <si>
    <t>OECD/DAC Creditor Reporting System</t>
  </si>
  <si>
    <t>WHO Estimates for National Health Accounts data</t>
  </si>
  <si>
    <t>MOH National Health Accounts</t>
  </si>
  <si>
    <t>MOFPED Annual Budget Performance Reports, Approved Budget Estimates, Background to the Budget</t>
  </si>
  <si>
    <t>OECD/DAC CRS Microdata</t>
  </si>
  <si>
    <t>MOH Annual Health Sector Performance Reports</t>
  </si>
  <si>
    <t>Non-PAF GBS * Health Share</t>
  </si>
  <si>
    <t>Authors' Best Estimate of Total DAH (includes SBS and GBS)</t>
  </si>
  <si>
    <t>Bank of Uganda/ WHO National Health Accounts</t>
  </si>
  <si>
    <t>millions USD, current prices</t>
  </si>
  <si>
    <t>Proportion of PAF Budget Allocated to Health</t>
  </si>
  <si>
    <t>percentage</t>
  </si>
  <si>
    <t>OECD/ DAC Creditor Reporting System</t>
  </si>
  <si>
    <t>Unit of Measure</t>
  </si>
  <si>
    <t>Total Donor Disbursements to Health Sector</t>
  </si>
  <si>
    <t>Total Donor Commitments to Health Sector</t>
  </si>
  <si>
    <t>Rest of the World/ External Resource Expenditures on Health</t>
  </si>
  <si>
    <t>Standardized to 2009 prices</t>
  </si>
  <si>
    <t>millions USD, constant 2009 prices</t>
  </si>
  <si>
    <t>millions Ugandan Shillings, current prices</t>
  </si>
  <si>
    <t>Converted to USD</t>
  </si>
  <si>
    <t>PAF Budget Support</t>
  </si>
  <si>
    <t>PAF Budget Support * Proportion of PAF Budget Allocated to Health</t>
  </si>
  <si>
    <t>SBS reported in CRS</t>
  </si>
  <si>
    <t>SBS not reported in CRS</t>
  </si>
  <si>
    <t>General Budget Support, Non-PAF Grants</t>
  </si>
  <si>
    <t>General Budget Support, Loans</t>
  </si>
  <si>
    <t>Sum of Non-PAF Grants and Loans</t>
  </si>
  <si>
    <t>Proportion of GOU Budget Allocated to Health</t>
  </si>
  <si>
    <t>GBS Allocated to Health</t>
  </si>
  <si>
    <t>GBS not reported in CRS</t>
  </si>
  <si>
    <t>GBS - GBS already reported</t>
  </si>
  <si>
    <t>SBS minus - SBS already reported</t>
  </si>
  <si>
    <t>GBS (includes non-PAF grants and loans, excludes debt relief)</t>
  </si>
  <si>
    <t>Sum of Total Expenditures/Disbursements plus "SBS not reported" and "GBS not reported"</t>
  </si>
  <si>
    <t>Item</t>
  </si>
  <si>
    <t>GBS Allocated to Health or GBS reported in</t>
  </si>
  <si>
    <t>OECD/DAC CRS Microdata - Poverty Reduction Support Credits</t>
  </si>
  <si>
    <t>GBS reported in CRS (Poverty Reduction Support Credits)</t>
  </si>
  <si>
    <t>Donor Disbursements - CRS</t>
  </si>
  <si>
    <t>Donor Commitments - CRS</t>
  </si>
  <si>
    <t>Donor Expenditures - NHA</t>
  </si>
  <si>
    <t>Total DAH</t>
  </si>
  <si>
    <t>Author's estimates (see Figure 2)</t>
  </si>
  <si>
    <t>millions USD, constant prices (2009)</t>
  </si>
  <si>
    <t>U.S. assistance for HIV/AIDS, including PEPFAR</t>
  </si>
  <si>
    <t>Global Fund for AIDS, Tuberculosis, and Malaria</t>
  </si>
  <si>
    <t>Assistance for HIV/AIDS from other donors (excludes U.S. and GFATM)</t>
  </si>
  <si>
    <t>Assistance for malaria and tuberculosis from other donors (excludes GFATM)</t>
  </si>
  <si>
    <t>Assistance for all other health program areas or support systems</t>
  </si>
  <si>
    <t>Total DAH minus other categories</t>
  </si>
  <si>
    <t>Author's Best Estimate (see calculation in Figure 2 Excel Sheet)</t>
  </si>
  <si>
    <t>Project Support on MTEF</t>
  </si>
  <si>
    <t>MOFPED Annual Budget Performance Reports, Approved Budget Estimates, Background to the Budget, MOH Annual Health Sector Performance Reviews</t>
  </si>
  <si>
    <t>billions Ugandan Shillings, current prices</t>
  </si>
  <si>
    <t>Sector Budget Support through PAF</t>
  </si>
  <si>
    <t>MOH National Health Accounts 1999-2001, MOFPED Annual Budget Performance Reports, Approved Budget Estimates, Background to the Budget 2002-2009</t>
  </si>
  <si>
    <t>General Budget Support</t>
  </si>
  <si>
    <t>MOFPED Annual Budget Performance Reports, Approved Budget Estimates, Background to the Budget, OECD/DAC Creditor Reporting System</t>
  </si>
  <si>
    <t>Off-Budget Project Support</t>
  </si>
  <si>
    <t>Total DAH minus MTEF Project Support, SBS, and GBS</t>
  </si>
  <si>
    <t>Poverty Action Funds (Sector Budget Support)</t>
  </si>
  <si>
    <t>Poverty Action Funds (HIPC Debt Relief)</t>
  </si>
  <si>
    <t>MOFPED Annual Budget Performance Reports, Approved Budget Estimates, Background to the Budget, WHO Debt Relief Information Sheet</t>
  </si>
  <si>
    <t>Poverty Action Funds (GOU + GBS)</t>
  </si>
  <si>
    <t>Project Support</t>
  </si>
  <si>
    <t>General Resources (GOU + GBS)</t>
  </si>
  <si>
    <t>Total Health Budget minus PAF minus project support</t>
  </si>
  <si>
    <t>Proportion of GOU Resources from GBS</t>
  </si>
  <si>
    <t>GBS/(GOU Resources + GBS, including PAF)</t>
  </si>
  <si>
    <t>Total Health Budget on MTEF</t>
  </si>
  <si>
    <t>billions Ugandan shillings, current prices</t>
  </si>
  <si>
    <t>Adjusted for inflation</t>
  </si>
  <si>
    <t>o/w estimated GBS allocated to Non-PAF items</t>
  </si>
  <si>
    <t>GBS not to exceed Total Health Budget minus Project Support minus Poverty Actions Funds</t>
  </si>
  <si>
    <t>o/w estimated GBS allocated to PAF items</t>
  </si>
  <si>
    <t>GBS in excess of Total Health Budget minus Project Support and Poverty Action Funds</t>
  </si>
  <si>
    <t>o/w GOU Resources</t>
  </si>
  <si>
    <t>Total Health Budget minus GBS minus PAF minus project support</t>
  </si>
  <si>
    <t>Poverty Action Funds for Health</t>
  </si>
  <si>
    <t>MOFPED Annual Budget Performance Reports, Approved Budget Estimates, Background to the Budget, MOH Annual Health Sector Performance Reviews, Uganda Debt Network</t>
  </si>
  <si>
    <t>o/w Sector Budget Support</t>
  </si>
  <si>
    <t>o/w General Budget Support</t>
  </si>
  <si>
    <t>HIPC Debt Relief to PAF</t>
  </si>
  <si>
    <t>o/w HIPC Debt Relief Allocated to Health</t>
  </si>
  <si>
    <t>HIPC Debt Relief * Proportion of PAF Budget Allocated to Health</t>
  </si>
  <si>
    <t>Poverty Action Funds minus SBS minus GBS minus HIPC debt relief</t>
  </si>
  <si>
    <t>o/w HIPC Debt Relief, GOU Resources, and GBS</t>
  </si>
  <si>
    <t>Poverty Action Funds minus SBS</t>
  </si>
  <si>
    <t>Unit of measure</t>
  </si>
  <si>
    <t>HSSP</t>
  </si>
  <si>
    <t>GBS</t>
  </si>
  <si>
    <t>SBS</t>
  </si>
  <si>
    <t>STIs, HIV/AIDS</t>
  </si>
  <si>
    <t>OEDC/DAC Creditor Reporting System</t>
  </si>
  <si>
    <t>Malaria</t>
  </si>
  <si>
    <t>Tuberculosis</t>
  </si>
  <si>
    <t>Essential Clinical Care, IMCI &amp; Mental Health</t>
  </si>
  <si>
    <t>Sexual and Reproductive Health</t>
  </si>
  <si>
    <t>Nutrition</t>
  </si>
  <si>
    <t>Health Education &amp; School Health</t>
  </si>
  <si>
    <t>Public Health Interventions</t>
  </si>
  <si>
    <t>Support Systems</t>
  </si>
  <si>
    <t>GOU Resources</t>
  </si>
  <si>
    <t>Sector Budget Support to PAF (SBS-PAF)</t>
  </si>
  <si>
    <t>See calculation in Figure 3</t>
  </si>
  <si>
    <t>HIPC Debt Relief</t>
  </si>
  <si>
    <t>Total Resources for Health</t>
  </si>
  <si>
    <t>On-Budget DAH (SBS-PAF, GBS, Project Support on MTEF)</t>
  </si>
  <si>
    <t>Proportion of General + PAF Resources from GBS</t>
  </si>
  <si>
    <t>Proportion of General + PAF Resources from GOU</t>
  </si>
  <si>
    <t>100% minus proportion of general and PAF resources from GBS</t>
  </si>
  <si>
    <t>General resources and PAF multiplied by proportion of resources from GOU</t>
  </si>
  <si>
    <t>Sum of SBS-PAF, GBS,and project support on MTEF</t>
  </si>
  <si>
    <t>Sum of GOU resources, HIPC debt relief, on-budget DAH, and off-budget project support</t>
  </si>
  <si>
    <t>See calculation in Figure 5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</si>
</sst>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indexed="64"/>
      </right>
      <top/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8">
    <xf numFmtId="0" fontId="0" fillId="0" borderId="0" xfId="0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64" fontId="4" fillId="0" borderId="0" xfId="0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right"/>
    </xf>
    <xf numFmtId="165" fontId="4" fillId="0" borderId="3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5" fontId="4" fillId="0" borderId="8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6" xfId="2" applyNumberFormat="1" applyFont="1" applyFill="1" applyBorder="1" applyAlignment="1">
      <alignment horizontal="right"/>
    </xf>
    <xf numFmtId="165" fontId="4" fillId="0" borderId="0" xfId="2" applyNumberFormat="1" applyFont="1" applyFill="1" applyBorder="1"/>
    <xf numFmtId="165" fontId="4" fillId="2" borderId="2" xfId="2" applyNumberFormat="1" applyFont="1" applyFill="1" applyBorder="1" applyAlignment="1">
      <alignment horizontal="right"/>
    </xf>
    <xf numFmtId="165" fontId="4" fillId="2" borderId="3" xfId="2" applyNumberFormat="1" applyFont="1" applyFill="1" applyBorder="1" applyAlignment="1">
      <alignment horizontal="right"/>
    </xf>
    <xf numFmtId="165" fontId="4" fillId="2" borderId="0" xfId="2" applyNumberFormat="1" applyFont="1" applyFill="1" applyBorder="1" applyAlignment="1">
      <alignment horizontal="right"/>
    </xf>
    <xf numFmtId="165" fontId="4" fillId="2" borderId="8" xfId="2" applyNumberFormat="1" applyFont="1" applyFill="1" applyBorder="1" applyAlignment="1">
      <alignment horizontal="right"/>
    </xf>
    <xf numFmtId="165" fontId="4" fillId="2" borderId="5" xfId="2" applyNumberFormat="1" applyFont="1" applyFill="1" applyBorder="1" applyAlignment="1">
      <alignment horizontal="right"/>
    </xf>
    <xf numFmtId="165" fontId="4" fillId="2" borderId="6" xfId="2" applyNumberFormat="1" applyFont="1" applyFill="1" applyBorder="1" applyAlignment="1">
      <alignment horizontal="right"/>
    </xf>
    <xf numFmtId="43" fontId="4" fillId="0" borderId="0" xfId="2" applyNumberFormat="1" applyFont="1" applyFill="1" applyBorder="1" applyAlignment="1">
      <alignment horizontal="right"/>
    </xf>
    <xf numFmtId="43" fontId="4" fillId="0" borderId="8" xfId="2" applyNumberFormat="1" applyFont="1" applyFill="1" applyBorder="1" applyAlignment="1">
      <alignment horizontal="right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164" fontId="4" fillId="0" borderId="10" xfId="0" applyNumberFormat="1" applyFont="1" applyFill="1" applyBorder="1"/>
    <xf numFmtId="164" fontId="4" fillId="0" borderId="11" xfId="0" applyNumberFormat="1" applyFont="1" applyFill="1" applyBorder="1"/>
    <xf numFmtId="0" fontId="4" fillId="0" borderId="7" xfId="0" applyFont="1" applyFill="1" applyBorder="1"/>
    <xf numFmtId="164" fontId="4" fillId="0" borderId="8" xfId="0" applyNumberFormat="1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0" fontId="2" fillId="0" borderId="0" xfId="0" applyFont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164" fontId="4" fillId="2" borderId="0" xfId="0" applyNumberFormat="1" applyFont="1" applyFill="1" applyBorder="1"/>
    <xf numFmtId="164" fontId="4" fillId="2" borderId="8" xfId="0" applyNumberFormat="1" applyFont="1" applyFill="1" applyBorder="1"/>
    <xf numFmtId="164" fontId="6" fillId="2" borderId="0" xfId="0" applyNumberFormat="1" applyFont="1" applyFill="1" applyBorder="1" applyAlignment="1">
      <alignment horizontal="right"/>
    </xf>
    <xf numFmtId="164" fontId="6" fillId="2" borderId="0" xfId="0" applyNumberFormat="1" applyFont="1" applyFill="1" applyBorder="1"/>
    <xf numFmtId="164" fontId="6" fillId="2" borderId="8" xfId="0" applyNumberFormat="1" applyFont="1" applyFill="1" applyBorder="1" applyAlignment="1">
      <alignment horizontal="right"/>
    </xf>
    <xf numFmtId="0" fontId="4" fillId="2" borderId="4" xfId="0" applyFont="1" applyFill="1" applyBorder="1"/>
    <xf numFmtId="0" fontId="4" fillId="2" borderId="5" xfId="0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164" fontId="5" fillId="2" borderId="12" xfId="1" applyNumberFormat="1" applyFont="1" applyFill="1" applyBorder="1" applyAlignment="1">
      <alignment horizontal="right"/>
    </xf>
    <xf numFmtId="164" fontId="5" fillId="2" borderId="13" xfId="1" applyNumberFormat="1" applyFont="1" applyFill="1" applyBorder="1" applyAlignment="1">
      <alignment horizontal="right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9" fontId="4" fillId="2" borderId="5" xfId="3" applyFont="1" applyFill="1" applyBorder="1"/>
    <xf numFmtId="9" fontId="4" fillId="2" borderId="6" xfId="3" applyFont="1" applyFill="1" applyBorder="1"/>
    <xf numFmtId="0" fontId="4" fillId="3" borderId="7" xfId="0" applyFont="1" applyFill="1" applyBorder="1"/>
    <xf numFmtId="0" fontId="4" fillId="3" borderId="0" xfId="0" applyFont="1" applyFill="1" applyBorder="1"/>
    <xf numFmtId="164" fontId="4" fillId="3" borderId="0" xfId="0" applyNumberFormat="1" applyFont="1" applyFill="1" applyBorder="1"/>
    <xf numFmtId="164" fontId="4" fillId="3" borderId="8" xfId="0" applyNumberFormat="1" applyFont="1" applyFill="1" applyBorder="1"/>
    <xf numFmtId="0" fontId="4" fillId="3" borderId="7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8" xfId="0" applyFont="1" applyFill="1" applyBorder="1"/>
    <xf numFmtId="9" fontId="4" fillId="3" borderId="0" xfId="3" applyFont="1" applyFill="1" applyBorder="1"/>
    <xf numFmtId="9" fontId="4" fillId="3" borderId="8" xfId="3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164" fontId="4" fillId="3" borderId="3" xfId="0" applyNumberFormat="1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164" fontId="4" fillId="3" borderId="5" xfId="0" applyNumberFormat="1" applyFont="1" applyFill="1" applyBorder="1"/>
    <xf numFmtId="164" fontId="4" fillId="3" borderId="6" xfId="0" applyNumberFormat="1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NumberFormat="1" applyFont="1" applyBorder="1"/>
    <xf numFmtId="0" fontId="4" fillId="0" borderId="7" xfId="0" applyFont="1" applyBorder="1"/>
    <xf numFmtId="0" fontId="4" fillId="0" borderId="0" xfId="0" applyFont="1" applyBorder="1"/>
    <xf numFmtId="164" fontId="4" fillId="0" borderId="0" xfId="0" applyNumberFormat="1" applyFont="1" applyBorder="1"/>
    <xf numFmtId="164" fontId="4" fillId="0" borderId="8" xfId="0" applyNumberFormat="1" applyFont="1" applyBorder="1"/>
    <xf numFmtId="9" fontId="4" fillId="2" borderId="2" xfId="3" applyFont="1" applyFill="1" applyBorder="1"/>
    <xf numFmtId="9" fontId="4" fillId="2" borderId="0" xfId="3" applyFont="1" applyFill="1" applyBorder="1"/>
    <xf numFmtId="164" fontId="4" fillId="2" borderId="0" xfId="0" applyNumberFormat="1" applyFont="1" applyFill="1"/>
    <xf numFmtId="164" fontId="4" fillId="2" borderId="0" xfId="3" applyNumberFormat="1" applyFont="1" applyFill="1" applyBorder="1"/>
    <xf numFmtId="164" fontId="0" fillId="0" borderId="0" xfId="0" applyNumberFormat="1"/>
    <xf numFmtId="0" fontId="4" fillId="0" borderId="0" xfId="0" applyFont="1" applyFill="1"/>
    <xf numFmtId="0" fontId="0" fillId="0" borderId="0" xfId="0" applyFill="1"/>
    <xf numFmtId="164" fontId="4" fillId="2" borderId="8" xfId="3" applyNumberFormat="1" applyFont="1" applyFill="1" applyBorder="1"/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9" fontId="4" fillId="0" borderId="0" xfId="3" applyFont="1" applyFill="1" applyBorder="1"/>
    <xf numFmtId="9" fontId="4" fillId="0" borderId="8" xfId="3" applyFont="1" applyFill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4" fillId="0" borderId="10" xfId="0" applyNumberFormat="1" applyFont="1" applyBorder="1"/>
    <xf numFmtId="164" fontId="4" fillId="0" borderId="11" xfId="0" applyNumberFormat="1" applyFont="1" applyBorder="1"/>
    <xf numFmtId="9" fontId="4" fillId="2" borderId="3" xfId="3" applyFont="1" applyFill="1" applyBorder="1"/>
    <xf numFmtId="9" fontId="0" fillId="0" borderId="0" xfId="3" applyFont="1"/>
  </cellXfs>
  <cellStyles count="4">
    <cellStyle name="Comma" xfId="2" builtinId="3"/>
    <cellStyle name="Normal" xfId="0" builtinId="0"/>
    <cellStyle name="Normal 2" xfId="1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Normal="100" workbookViewId="0">
      <selection activeCell="A40" sqref="A40"/>
    </sheetView>
  </sheetViews>
  <sheetFormatPr defaultRowHeight="12.75"/>
  <cols>
    <col min="1" max="1" width="50.5703125" style="8" bestFit="1" customWidth="1"/>
    <col min="2" max="2" width="82.42578125" style="8" bestFit="1" customWidth="1"/>
    <col min="3" max="3" width="40.140625" style="8" customWidth="1"/>
    <col min="4" max="4" width="11.140625" style="5" bestFit="1" customWidth="1"/>
    <col min="5" max="11" width="11.42578125" style="5" bestFit="1" customWidth="1"/>
    <col min="12" max="12" width="9.42578125" style="5" customWidth="1"/>
    <col min="13" max="14" width="11.42578125" style="5" bestFit="1" customWidth="1"/>
    <col min="15" max="16384" width="9.140625" style="5"/>
  </cols>
  <sheetData>
    <row r="1" spans="1:16" ht="13.5" thickBot="1">
      <c r="A1" s="1" t="s">
        <v>39</v>
      </c>
      <c r="B1" s="2" t="s">
        <v>0</v>
      </c>
      <c r="C1" s="2" t="s">
        <v>17</v>
      </c>
      <c r="D1" s="3">
        <v>1999</v>
      </c>
      <c r="E1" s="3">
        <v>2000</v>
      </c>
      <c r="F1" s="3">
        <v>2001</v>
      </c>
      <c r="G1" s="3">
        <v>2002</v>
      </c>
      <c r="H1" s="3">
        <v>2003</v>
      </c>
      <c r="I1" s="3">
        <v>2004</v>
      </c>
      <c r="J1" s="3">
        <v>2005</v>
      </c>
      <c r="K1" s="3">
        <v>2006</v>
      </c>
      <c r="L1" s="3">
        <v>2007</v>
      </c>
      <c r="M1" s="3">
        <v>2008</v>
      </c>
      <c r="N1" s="4">
        <v>2009</v>
      </c>
    </row>
    <row r="2" spans="1:16">
      <c r="A2" s="1" t="s">
        <v>18</v>
      </c>
      <c r="B2" s="2" t="s">
        <v>16</v>
      </c>
      <c r="C2" s="2" t="s">
        <v>22</v>
      </c>
      <c r="D2" s="21"/>
      <c r="E2" s="21"/>
      <c r="F2" s="21"/>
      <c r="G2" s="21">
        <v>96.157561000000001</v>
      </c>
      <c r="H2" s="21">
        <v>209.11913099999998</v>
      </c>
      <c r="I2" s="21">
        <v>277.00536</v>
      </c>
      <c r="J2" s="21">
        <v>304.46016500000002</v>
      </c>
      <c r="K2" s="21">
        <v>308.547618</v>
      </c>
      <c r="L2" s="21">
        <v>365.00309000000004</v>
      </c>
      <c r="M2" s="21">
        <v>341.075402</v>
      </c>
      <c r="N2" s="22">
        <v>429.94650200000001</v>
      </c>
      <c r="P2" s="6"/>
    </row>
    <row r="3" spans="1:16">
      <c r="A3" s="7" t="s">
        <v>19</v>
      </c>
      <c r="B3" s="8" t="s">
        <v>4</v>
      </c>
      <c r="C3" s="8" t="s">
        <v>22</v>
      </c>
      <c r="D3" s="23">
        <v>91.372797820000002</v>
      </c>
      <c r="E3" s="23">
        <v>193.37866929</v>
      </c>
      <c r="F3" s="23">
        <v>227.068085</v>
      </c>
      <c r="G3" s="23">
        <v>165.46496000000002</v>
      </c>
      <c r="H3" s="23">
        <v>281.48553099999998</v>
      </c>
      <c r="I3" s="23">
        <v>304.36340799999999</v>
      </c>
      <c r="J3" s="23">
        <v>367.023843</v>
      </c>
      <c r="K3" s="23">
        <v>257.67854499999999</v>
      </c>
      <c r="L3" s="23">
        <v>353.10020599999996</v>
      </c>
      <c r="M3" s="23">
        <v>580.27802799999995</v>
      </c>
      <c r="N3" s="24">
        <v>426.26418443</v>
      </c>
      <c r="P3" s="6"/>
    </row>
    <row r="4" spans="1:16">
      <c r="A4" s="7" t="s">
        <v>20</v>
      </c>
      <c r="B4" s="8" t="s">
        <v>5</v>
      </c>
      <c r="C4" s="8" t="s">
        <v>23</v>
      </c>
      <c r="D4" s="23">
        <v>151415</v>
      </c>
      <c r="E4" s="23">
        <v>176126</v>
      </c>
      <c r="F4" s="23">
        <v>203827</v>
      </c>
      <c r="G4" s="23">
        <v>174394.48325329</v>
      </c>
      <c r="H4" s="23">
        <v>153260</v>
      </c>
      <c r="I4" s="23">
        <v>254850</v>
      </c>
      <c r="J4" s="23">
        <v>449968</v>
      </c>
      <c r="K4" s="23">
        <v>485185</v>
      </c>
      <c r="L4" s="23">
        <v>572396</v>
      </c>
      <c r="M4" s="23">
        <v>665374</v>
      </c>
      <c r="N4" s="24">
        <v>590472</v>
      </c>
      <c r="P4" s="6"/>
    </row>
    <row r="5" spans="1:16">
      <c r="A5" s="7" t="s">
        <v>20</v>
      </c>
      <c r="B5" s="8" t="s">
        <v>24</v>
      </c>
      <c r="C5" s="8" t="s">
        <v>13</v>
      </c>
      <c r="D5" s="23">
        <f t="shared" ref="D5:N5" si="0">D4/D28</f>
        <v>104.07765504332866</v>
      </c>
      <c r="E5" s="23">
        <f t="shared" si="0"/>
        <v>107.10163687466087</v>
      </c>
      <c r="F5" s="23">
        <f t="shared" si="0"/>
        <v>116.09716295948742</v>
      </c>
      <c r="G5" s="23">
        <f t="shared" si="0"/>
        <v>97.017849152660801</v>
      </c>
      <c r="H5" s="23">
        <f t="shared" si="0"/>
        <v>78.045746591260666</v>
      </c>
      <c r="I5" s="23">
        <f t="shared" si="0"/>
        <v>140.77740508444643</v>
      </c>
      <c r="J5" s="23">
        <f t="shared" si="0"/>
        <v>252.69649467004444</v>
      </c>
      <c r="K5" s="23">
        <f t="shared" si="0"/>
        <v>264.91801467061185</v>
      </c>
      <c r="L5" s="23">
        <f t="shared" si="0"/>
        <v>332.11414709677234</v>
      </c>
      <c r="M5" s="23">
        <f t="shared" si="0"/>
        <v>386.74554075943217</v>
      </c>
      <c r="N5" s="24">
        <f t="shared" si="0"/>
        <v>290.82849417084094</v>
      </c>
    </row>
    <row r="6" spans="1:16" ht="13.5" thickBot="1">
      <c r="A6" s="11" t="s">
        <v>20</v>
      </c>
      <c r="B6" s="12" t="s">
        <v>21</v>
      </c>
      <c r="C6" s="12" t="s">
        <v>22</v>
      </c>
      <c r="D6" s="25">
        <f t="shared" ref="D6:N6" si="1">D5/D29*100</f>
        <v>145.38065137353192</v>
      </c>
      <c r="E6" s="25">
        <f t="shared" si="1"/>
        <v>154.85508211236697</v>
      </c>
      <c r="F6" s="25">
        <f t="shared" si="1"/>
        <v>175.66234638623831</v>
      </c>
      <c r="G6" s="25">
        <f t="shared" si="1"/>
        <v>141.11950709401003</v>
      </c>
      <c r="H6" s="25">
        <f t="shared" si="1"/>
        <v>99.326487197098828</v>
      </c>
      <c r="I6" s="25">
        <f t="shared" si="1"/>
        <v>163.78338005548011</v>
      </c>
      <c r="J6" s="25">
        <f t="shared" si="1"/>
        <v>286.52946073403342</v>
      </c>
      <c r="K6" s="25">
        <f t="shared" si="1"/>
        <v>293.04336763578317</v>
      </c>
      <c r="L6" s="25">
        <f t="shared" si="1"/>
        <v>339.70681522651483</v>
      </c>
      <c r="M6" s="25">
        <f t="shared" si="1"/>
        <v>376.13739790821057</v>
      </c>
      <c r="N6" s="26">
        <f t="shared" si="1"/>
        <v>290.82849417084094</v>
      </c>
    </row>
    <row r="7" spans="1:16">
      <c r="A7" s="7" t="s">
        <v>25</v>
      </c>
      <c r="B7" s="8" t="s">
        <v>6</v>
      </c>
      <c r="C7" s="8" t="s">
        <v>23</v>
      </c>
      <c r="D7" s="23">
        <v>33.15</v>
      </c>
      <c r="E7" s="23">
        <v>94.38</v>
      </c>
      <c r="F7" s="23">
        <v>141.06</v>
      </c>
      <c r="G7" s="23"/>
      <c r="H7" s="23"/>
      <c r="I7" s="23"/>
      <c r="J7" s="23"/>
      <c r="K7" s="23"/>
      <c r="L7" s="23"/>
      <c r="M7" s="23"/>
      <c r="N7" s="24"/>
    </row>
    <row r="8" spans="1:16">
      <c r="A8" s="7" t="s">
        <v>25</v>
      </c>
      <c r="B8" s="8" t="s">
        <v>24</v>
      </c>
      <c r="C8" s="8" t="s">
        <v>13</v>
      </c>
      <c r="D8" s="23">
        <f>D7/D28*1000</f>
        <v>22.786211832951459</v>
      </c>
      <c r="E8" s="23">
        <f>E7/E28*1000</f>
        <v>57.392165201222376</v>
      </c>
      <c r="F8" s="23">
        <f>F7/F28*1000</f>
        <v>80.345910046585075</v>
      </c>
      <c r="G8" s="23"/>
      <c r="H8" s="23"/>
      <c r="I8" s="23"/>
      <c r="J8" s="23"/>
      <c r="K8" s="23"/>
      <c r="L8" s="23"/>
      <c r="M8" s="23"/>
      <c r="N8" s="24"/>
    </row>
    <row r="9" spans="1:16">
      <c r="A9" s="7" t="s">
        <v>25</v>
      </c>
      <c r="B9" s="8" t="s">
        <v>7</v>
      </c>
      <c r="C9" s="8" t="s">
        <v>13</v>
      </c>
      <c r="D9" s="23"/>
      <c r="E9" s="23"/>
      <c r="F9" s="23"/>
      <c r="G9" s="23">
        <v>102.7</v>
      </c>
      <c r="H9" s="23">
        <v>95.360902462701475</v>
      </c>
      <c r="I9" s="23">
        <v>99.699999999999989</v>
      </c>
      <c r="J9" s="23">
        <v>115</v>
      </c>
      <c r="K9" s="23">
        <v>90</v>
      </c>
      <c r="L9" s="23">
        <v>125</v>
      </c>
      <c r="M9" s="23">
        <v>79.900000000000006</v>
      </c>
      <c r="N9" s="24">
        <v>120.33</v>
      </c>
    </row>
    <row r="10" spans="1:16">
      <c r="A10" s="7" t="s">
        <v>25</v>
      </c>
      <c r="B10" s="8" t="s">
        <v>21</v>
      </c>
      <c r="C10" s="8" t="s">
        <v>22</v>
      </c>
      <c r="D10" s="23">
        <f>D8/D29*100</f>
        <v>31.828871598141422</v>
      </c>
      <c r="E10" s="23">
        <f>E8/E29*100</f>
        <v>82.981630479118323</v>
      </c>
      <c r="F10" s="23">
        <f>F8/F29*100</f>
        <v>121.56844079166538</v>
      </c>
      <c r="G10" s="23">
        <f t="shared" ref="G10:N10" si="2">G9/G29*100</f>
        <v>149.38460814308155</v>
      </c>
      <c r="H10" s="23">
        <f t="shared" si="2"/>
        <v>121.36296814701674</v>
      </c>
      <c r="I10" s="23">
        <f t="shared" si="2"/>
        <v>115.99306708158291</v>
      </c>
      <c r="J10" s="23">
        <f t="shared" si="2"/>
        <v>130.39709168676475</v>
      </c>
      <c r="K10" s="23">
        <f t="shared" si="2"/>
        <v>99.554962768435018</v>
      </c>
      <c r="L10" s="23">
        <f t="shared" si="2"/>
        <v>127.85770276428865</v>
      </c>
      <c r="M10" s="23">
        <f t="shared" si="2"/>
        <v>77.708402361541815</v>
      </c>
      <c r="N10" s="24">
        <f t="shared" si="2"/>
        <v>120.33</v>
      </c>
    </row>
    <row r="11" spans="1:16">
      <c r="A11" s="7" t="s">
        <v>14</v>
      </c>
      <c r="B11" s="8" t="s">
        <v>7</v>
      </c>
      <c r="C11" s="8" t="s">
        <v>15</v>
      </c>
      <c r="D11" s="34">
        <v>0.21257423714929349</v>
      </c>
      <c r="E11" s="34">
        <v>0.17257457110407079</v>
      </c>
      <c r="F11" s="34">
        <v>0.18554752979183811</v>
      </c>
      <c r="G11" s="34">
        <v>0.16361453497678885</v>
      </c>
      <c r="H11" s="34">
        <v>0.19014785536524664</v>
      </c>
      <c r="I11" s="34">
        <v>0.20476190476190476</v>
      </c>
      <c r="J11" s="34">
        <v>0.21173643606930564</v>
      </c>
      <c r="K11" s="34">
        <v>0.20526077097505668</v>
      </c>
      <c r="L11" s="34">
        <v>0.20439864657028606</v>
      </c>
      <c r="M11" s="34">
        <v>0.17425019077644086</v>
      </c>
      <c r="N11" s="35">
        <v>0.29853835208899238</v>
      </c>
    </row>
    <row r="12" spans="1:16">
      <c r="A12" s="7" t="s">
        <v>108</v>
      </c>
      <c r="B12" s="8" t="s">
        <v>26</v>
      </c>
      <c r="C12" s="8" t="s">
        <v>22</v>
      </c>
      <c r="D12" s="23">
        <f>D10*D11</f>
        <v>6.7659980992977271</v>
      </c>
      <c r="E12" s="23">
        <f t="shared" ref="E12:N12" si="3">E10*E11</f>
        <v>14.320519289450333</v>
      </c>
      <c r="F12" s="23">
        <f t="shared" si="3"/>
        <v>22.556723889538841</v>
      </c>
      <c r="G12" s="23">
        <f t="shared" si="3"/>
        <v>24.441493194020111</v>
      </c>
      <c r="H12" s="23">
        <f t="shared" si="3"/>
        <v>23.076908113915977</v>
      </c>
      <c r="I12" s="23">
        <f t="shared" si="3"/>
        <v>23.75096135480031</v>
      </c>
      <c r="J12" s="23">
        <f t="shared" si="3"/>
        <v>27.60981546755805</v>
      </c>
      <c r="K12" s="23">
        <f t="shared" si="3"/>
        <v>20.434728412242034</v>
      </c>
      <c r="L12" s="23">
        <f t="shared" si="3"/>
        <v>26.13394139860652</v>
      </c>
      <c r="M12" s="23">
        <f t="shared" si="3"/>
        <v>13.540703936431088</v>
      </c>
      <c r="N12" s="24">
        <f t="shared" si="3"/>
        <v>35.92311990686845</v>
      </c>
    </row>
    <row r="13" spans="1:16">
      <c r="A13" s="7" t="s">
        <v>27</v>
      </c>
      <c r="B13" s="8" t="s">
        <v>8</v>
      </c>
      <c r="C13" s="8" t="s">
        <v>22</v>
      </c>
      <c r="D13" s="23"/>
      <c r="E13" s="23"/>
      <c r="F13" s="23"/>
      <c r="G13" s="23"/>
      <c r="H13" s="23">
        <v>13.3081905404305</v>
      </c>
      <c r="I13" s="23">
        <v>9.2172163503043691</v>
      </c>
      <c r="J13" s="23">
        <v>11.53840749534371</v>
      </c>
      <c r="K13" s="23">
        <v>2.9970815182799999</v>
      </c>
      <c r="L13" s="23">
        <v>15.890101317076351</v>
      </c>
      <c r="M13" s="23">
        <v>11.558082146215575</v>
      </c>
      <c r="N13" s="24">
        <v>19.16804949705039</v>
      </c>
    </row>
    <row r="14" spans="1:16" ht="13.5" thickBot="1">
      <c r="A14" s="11" t="s">
        <v>28</v>
      </c>
      <c r="B14" s="12" t="s">
        <v>36</v>
      </c>
      <c r="C14" s="12" t="s">
        <v>22</v>
      </c>
      <c r="D14" s="25"/>
      <c r="E14" s="25"/>
      <c r="F14" s="25"/>
      <c r="G14" s="25"/>
      <c r="H14" s="25">
        <f t="shared" ref="H14:N14" si="4">H12-H13</f>
        <v>9.7687175734854765</v>
      </c>
      <c r="I14" s="25">
        <f t="shared" si="4"/>
        <v>14.533745004495941</v>
      </c>
      <c r="J14" s="25">
        <f t="shared" si="4"/>
        <v>16.071407972214338</v>
      </c>
      <c r="K14" s="25">
        <f t="shared" si="4"/>
        <v>17.437646893962032</v>
      </c>
      <c r="L14" s="25">
        <f t="shared" si="4"/>
        <v>10.24384008153017</v>
      </c>
      <c r="M14" s="25">
        <f t="shared" si="4"/>
        <v>1.9826217902155125</v>
      </c>
      <c r="N14" s="26">
        <f t="shared" si="4"/>
        <v>16.75507040981806</v>
      </c>
    </row>
    <row r="15" spans="1:16">
      <c r="A15" s="7" t="s">
        <v>29</v>
      </c>
      <c r="B15" s="8" t="s">
        <v>7</v>
      </c>
      <c r="C15" s="8" t="s">
        <v>13</v>
      </c>
      <c r="D15" s="23">
        <v>69</v>
      </c>
      <c r="E15" s="23">
        <v>75.099999999999994</v>
      </c>
      <c r="F15" s="23">
        <v>121.93</v>
      </c>
      <c r="G15" s="23">
        <v>48</v>
      </c>
      <c r="H15" s="23">
        <v>108.08669999999999</v>
      </c>
      <c r="I15" s="23">
        <v>259.62</v>
      </c>
      <c r="J15" s="23">
        <v>278.89999999999998</v>
      </c>
      <c r="K15" s="23">
        <v>90</v>
      </c>
      <c r="L15" s="23">
        <v>240</v>
      </c>
      <c r="M15" s="23">
        <v>150.26</v>
      </c>
      <c r="N15" s="24">
        <v>102.36</v>
      </c>
    </row>
    <row r="16" spans="1:16">
      <c r="A16" s="7" t="s">
        <v>30</v>
      </c>
      <c r="B16" s="8" t="s">
        <v>7</v>
      </c>
      <c r="C16" s="8" t="s">
        <v>13</v>
      </c>
      <c r="D16" s="23">
        <v>123.6</v>
      </c>
      <c r="E16" s="23">
        <v>38.049999999999997</v>
      </c>
      <c r="F16" s="23">
        <v>235.4</v>
      </c>
      <c r="G16" s="23">
        <v>198.9</v>
      </c>
      <c r="H16" s="23">
        <v>224.5</v>
      </c>
      <c r="I16" s="23">
        <v>41.1</v>
      </c>
      <c r="J16" s="23">
        <v>6.2</v>
      </c>
      <c r="K16" s="23">
        <v>41.5</v>
      </c>
      <c r="L16" s="23">
        <v>269.89999999999998</v>
      </c>
      <c r="M16" s="23">
        <v>2.4</v>
      </c>
      <c r="N16" s="24">
        <v>118</v>
      </c>
    </row>
    <row r="17" spans="1:16">
      <c r="A17" s="7" t="s">
        <v>37</v>
      </c>
      <c r="B17" s="8" t="s">
        <v>31</v>
      </c>
      <c r="C17" s="8" t="s">
        <v>13</v>
      </c>
      <c r="D17" s="23">
        <f t="shared" ref="D17:N17" si="5">SUM(D15:D16)</f>
        <v>192.6</v>
      </c>
      <c r="E17" s="23">
        <f t="shared" si="5"/>
        <v>113.14999999999999</v>
      </c>
      <c r="F17" s="23">
        <f t="shared" si="5"/>
        <v>357.33000000000004</v>
      </c>
      <c r="G17" s="23">
        <f t="shared" si="5"/>
        <v>246.9</v>
      </c>
      <c r="H17" s="23">
        <f t="shared" si="5"/>
        <v>332.58670000000001</v>
      </c>
      <c r="I17" s="23">
        <f t="shared" si="5"/>
        <v>300.72000000000003</v>
      </c>
      <c r="J17" s="23">
        <f t="shared" si="5"/>
        <v>285.09999999999997</v>
      </c>
      <c r="K17" s="23">
        <f t="shared" si="5"/>
        <v>131.5</v>
      </c>
      <c r="L17" s="23">
        <f t="shared" si="5"/>
        <v>509.9</v>
      </c>
      <c r="M17" s="23">
        <f t="shared" si="5"/>
        <v>152.66</v>
      </c>
      <c r="N17" s="24">
        <f t="shared" si="5"/>
        <v>220.36</v>
      </c>
    </row>
    <row r="18" spans="1:16">
      <c r="A18" s="7" t="s">
        <v>37</v>
      </c>
      <c r="B18" s="8" t="s">
        <v>21</v>
      </c>
      <c r="C18" s="8" t="s">
        <v>22</v>
      </c>
      <c r="D18" s="23">
        <f t="shared" ref="D18:N18" si="6">D17/D29*100</f>
        <v>269.03290089390862</v>
      </c>
      <c r="E18" s="23">
        <f t="shared" si="6"/>
        <v>163.60023107321723</v>
      </c>
      <c r="F18" s="23">
        <f t="shared" si="6"/>
        <v>540.66287783533687</v>
      </c>
      <c r="G18" s="23">
        <f t="shared" si="6"/>
        <v>359.13398004407821</v>
      </c>
      <c r="H18" s="23">
        <f t="shared" si="6"/>
        <v>423.27314481958558</v>
      </c>
      <c r="I18" s="23">
        <f t="shared" si="6"/>
        <v>349.86394315720781</v>
      </c>
      <c r="J18" s="23">
        <f t="shared" si="6"/>
        <v>323.2713986077967</v>
      </c>
      <c r="K18" s="23">
        <f t="shared" si="6"/>
        <v>145.46086226721337</v>
      </c>
      <c r="L18" s="23">
        <f t="shared" si="6"/>
        <v>521.5571411160862</v>
      </c>
      <c r="M18" s="23">
        <f t="shared" si="6"/>
        <v>148.47264961843521</v>
      </c>
      <c r="N18" s="24">
        <f t="shared" si="6"/>
        <v>220.36</v>
      </c>
    </row>
    <row r="19" spans="1:16">
      <c r="A19" s="7" t="s">
        <v>32</v>
      </c>
      <c r="B19" s="8" t="s">
        <v>9</v>
      </c>
      <c r="C19" s="8" t="s">
        <v>15</v>
      </c>
      <c r="D19" s="34">
        <v>0.113</v>
      </c>
      <c r="E19" s="34">
        <v>7.2999999999999995E-2</v>
      </c>
      <c r="F19" s="34">
        <v>7.4999999999999997E-2</v>
      </c>
      <c r="G19" s="34">
        <v>8.8999999999999996E-2</v>
      </c>
      <c r="H19" s="34">
        <v>9.4E-2</v>
      </c>
      <c r="I19" s="34">
        <v>9.6000000000000002E-2</v>
      </c>
      <c r="J19" s="34">
        <v>9.7000000000000003E-2</v>
      </c>
      <c r="K19" s="34">
        <v>8.8999999999999996E-2</v>
      </c>
      <c r="L19" s="34">
        <v>9.2999999999999999E-2</v>
      </c>
      <c r="M19" s="34">
        <v>0.09</v>
      </c>
      <c r="N19" s="35">
        <v>8.3000000000000004E-2</v>
      </c>
    </row>
    <row r="20" spans="1:16">
      <c r="A20" s="7" t="s">
        <v>33</v>
      </c>
      <c r="B20" s="8" t="s">
        <v>10</v>
      </c>
      <c r="C20" s="8" t="s">
        <v>22</v>
      </c>
      <c r="D20" s="23">
        <f t="shared" ref="D20:N20" si="7">D18*D19</f>
        <v>30.400717801011673</v>
      </c>
      <c r="E20" s="23">
        <f t="shared" si="7"/>
        <v>11.942816868344858</v>
      </c>
      <c r="F20" s="23">
        <f t="shared" si="7"/>
        <v>40.549715837650261</v>
      </c>
      <c r="G20" s="23">
        <f t="shared" si="7"/>
        <v>31.962924223922961</v>
      </c>
      <c r="H20" s="23">
        <f t="shared" si="7"/>
        <v>39.787675613041046</v>
      </c>
      <c r="I20" s="23">
        <f t="shared" si="7"/>
        <v>33.586938543091954</v>
      </c>
      <c r="J20" s="23">
        <f t="shared" si="7"/>
        <v>31.357325664956281</v>
      </c>
      <c r="K20" s="23">
        <f t="shared" si="7"/>
        <v>12.946016741781989</v>
      </c>
      <c r="L20" s="23">
        <f t="shared" si="7"/>
        <v>48.504814123796017</v>
      </c>
      <c r="M20" s="23">
        <f t="shared" si="7"/>
        <v>13.362538465659169</v>
      </c>
      <c r="N20" s="24">
        <f t="shared" si="7"/>
        <v>18.289880000000004</v>
      </c>
    </row>
    <row r="21" spans="1:16">
      <c r="A21" s="7" t="s">
        <v>42</v>
      </c>
      <c r="B21" s="8" t="s">
        <v>41</v>
      </c>
      <c r="C21" s="8" t="s">
        <v>22</v>
      </c>
      <c r="D21" s="23"/>
      <c r="E21" s="23"/>
      <c r="F21" s="23"/>
      <c r="G21" s="23"/>
      <c r="H21" s="23">
        <v>43.116849580538798</v>
      </c>
      <c r="I21" s="23">
        <v>26.679121200225101</v>
      </c>
      <c r="J21" s="23">
        <v>35.219827045606401</v>
      </c>
      <c r="K21" s="23">
        <v>0</v>
      </c>
      <c r="L21" s="23">
        <v>0</v>
      </c>
      <c r="M21" s="23">
        <v>0</v>
      </c>
      <c r="N21" s="24">
        <v>19.432500000000001</v>
      </c>
    </row>
    <row r="22" spans="1:16">
      <c r="A22" s="7" t="s">
        <v>34</v>
      </c>
      <c r="B22" s="8" t="s">
        <v>35</v>
      </c>
      <c r="C22" s="8" t="s">
        <v>22</v>
      </c>
      <c r="D22" s="23"/>
      <c r="E22" s="23"/>
      <c r="F22" s="23"/>
      <c r="G22" s="23"/>
      <c r="H22" s="23">
        <v>0</v>
      </c>
      <c r="I22" s="23">
        <f>I20-I21</f>
        <v>6.9078173428668528</v>
      </c>
      <c r="J22" s="23">
        <v>0</v>
      </c>
      <c r="K22" s="23">
        <f>K20-K21</f>
        <v>12.946016741781989</v>
      </c>
      <c r="L22" s="23">
        <f>L20-L21</f>
        <v>48.504814123796017</v>
      </c>
      <c r="M22" s="23">
        <f>M20-M21</f>
        <v>13.362538465659169</v>
      </c>
      <c r="N22" s="24">
        <v>0</v>
      </c>
    </row>
    <row r="23" spans="1:16" ht="13.5" thickBot="1">
      <c r="A23" s="7" t="s">
        <v>3</v>
      </c>
      <c r="B23" s="8" t="s">
        <v>40</v>
      </c>
      <c r="C23" s="8" t="s">
        <v>22</v>
      </c>
      <c r="D23" s="23">
        <f>D20</f>
        <v>30.400717801011673</v>
      </c>
      <c r="E23" s="23">
        <f>E20</f>
        <v>11.942816868344858</v>
      </c>
      <c r="F23" s="23">
        <f>F20</f>
        <v>40.549715837650261</v>
      </c>
      <c r="G23" s="23">
        <f>G20</f>
        <v>31.962924223922961</v>
      </c>
      <c r="H23" s="27">
        <f>H21</f>
        <v>43.116849580538798</v>
      </c>
      <c r="I23" s="23">
        <f>I20</f>
        <v>33.586938543091954</v>
      </c>
      <c r="J23" s="27">
        <f>J21</f>
        <v>35.219827045606401</v>
      </c>
      <c r="K23" s="23">
        <f>K22</f>
        <v>12.946016741781989</v>
      </c>
      <c r="L23" s="27">
        <f>L22</f>
        <v>48.504814123796017</v>
      </c>
      <c r="M23" s="23">
        <f>M22</f>
        <v>13.362538465659169</v>
      </c>
      <c r="N23" s="24">
        <f>N21</f>
        <v>19.432500000000001</v>
      </c>
    </row>
    <row r="24" spans="1:16">
      <c r="A24" s="14" t="s">
        <v>43</v>
      </c>
      <c r="B24" s="15" t="s">
        <v>4</v>
      </c>
      <c r="C24" s="15" t="s">
        <v>22</v>
      </c>
      <c r="D24" s="28"/>
      <c r="E24" s="28"/>
      <c r="F24" s="28"/>
      <c r="G24" s="28">
        <f t="shared" ref="G24:N25" si="8">G2</f>
        <v>96.157561000000001</v>
      </c>
      <c r="H24" s="28">
        <f t="shared" si="8"/>
        <v>209.11913099999998</v>
      </c>
      <c r="I24" s="28">
        <f t="shared" si="8"/>
        <v>277.00536</v>
      </c>
      <c r="J24" s="28">
        <f t="shared" si="8"/>
        <v>304.46016500000002</v>
      </c>
      <c r="K24" s="28">
        <f t="shared" si="8"/>
        <v>308.547618</v>
      </c>
      <c r="L24" s="28">
        <f t="shared" si="8"/>
        <v>365.00309000000004</v>
      </c>
      <c r="M24" s="28">
        <f t="shared" si="8"/>
        <v>341.075402</v>
      </c>
      <c r="N24" s="29">
        <f t="shared" si="8"/>
        <v>429.94650200000001</v>
      </c>
    </row>
    <row r="25" spans="1:16">
      <c r="A25" s="16" t="s">
        <v>44</v>
      </c>
      <c r="B25" s="17" t="s">
        <v>4</v>
      </c>
      <c r="C25" s="17" t="s">
        <v>22</v>
      </c>
      <c r="D25" s="30">
        <f>D3</f>
        <v>91.372797820000002</v>
      </c>
      <c r="E25" s="30">
        <f>E3</f>
        <v>193.37866929</v>
      </c>
      <c r="F25" s="30">
        <f>F3</f>
        <v>227.068085</v>
      </c>
      <c r="G25" s="30">
        <f t="shared" si="8"/>
        <v>165.46496000000002</v>
      </c>
      <c r="H25" s="30">
        <f t="shared" si="8"/>
        <v>281.48553099999998</v>
      </c>
      <c r="I25" s="30">
        <f t="shared" si="8"/>
        <v>304.36340799999999</v>
      </c>
      <c r="J25" s="30">
        <f t="shared" si="8"/>
        <v>367.023843</v>
      </c>
      <c r="K25" s="30">
        <f t="shared" si="8"/>
        <v>257.67854499999999</v>
      </c>
      <c r="L25" s="30">
        <f t="shared" si="8"/>
        <v>353.10020599999996</v>
      </c>
      <c r="M25" s="30">
        <f t="shared" si="8"/>
        <v>580.27802799999995</v>
      </c>
      <c r="N25" s="31">
        <f t="shared" si="8"/>
        <v>426.26418443</v>
      </c>
    </row>
    <row r="26" spans="1:16">
      <c r="A26" s="16" t="s">
        <v>45</v>
      </c>
      <c r="B26" s="17" t="s">
        <v>5</v>
      </c>
      <c r="C26" s="17" t="s">
        <v>22</v>
      </c>
      <c r="D26" s="30">
        <f t="shared" ref="D26:N26" si="9">D6</f>
        <v>145.38065137353192</v>
      </c>
      <c r="E26" s="30">
        <f t="shared" si="9"/>
        <v>154.85508211236697</v>
      </c>
      <c r="F26" s="30">
        <f t="shared" si="9"/>
        <v>175.66234638623831</v>
      </c>
      <c r="G26" s="30">
        <f t="shared" si="9"/>
        <v>141.11950709401003</v>
      </c>
      <c r="H26" s="30">
        <f t="shared" si="9"/>
        <v>99.326487197098828</v>
      </c>
      <c r="I26" s="30">
        <f t="shared" si="9"/>
        <v>163.78338005548011</v>
      </c>
      <c r="J26" s="30">
        <f t="shared" si="9"/>
        <v>286.52946073403342</v>
      </c>
      <c r="K26" s="30">
        <f t="shared" si="9"/>
        <v>293.04336763578317</v>
      </c>
      <c r="L26" s="30">
        <f t="shared" si="9"/>
        <v>339.70681522651483</v>
      </c>
      <c r="M26" s="30">
        <f t="shared" si="9"/>
        <v>376.13739790821057</v>
      </c>
      <c r="N26" s="31">
        <f t="shared" si="9"/>
        <v>290.82849417084094</v>
      </c>
    </row>
    <row r="27" spans="1:16" ht="13.5" thickBot="1">
      <c r="A27" s="18" t="s">
        <v>11</v>
      </c>
      <c r="B27" s="19" t="s">
        <v>38</v>
      </c>
      <c r="C27" s="19" t="s">
        <v>22</v>
      </c>
      <c r="D27" s="32">
        <f>D26+D12+D20</f>
        <v>182.5473672738413</v>
      </c>
      <c r="E27" s="32">
        <f>E26+E12+E20</f>
        <v>181.11841827016218</v>
      </c>
      <c r="F27" s="32">
        <f>F26+F12+F20</f>
        <v>238.76878611342741</v>
      </c>
      <c r="G27" s="32">
        <f>G26+G12+G20</f>
        <v>197.52392451195308</v>
      </c>
      <c r="H27" s="32">
        <f t="shared" ref="H27:N27" si="10">H24+H14+H22</f>
        <v>218.88784857348546</v>
      </c>
      <c r="I27" s="32">
        <f t="shared" si="10"/>
        <v>298.44692234736277</v>
      </c>
      <c r="J27" s="32">
        <f t="shared" si="10"/>
        <v>320.53157297221435</v>
      </c>
      <c r="K27" s="32">
        <f t="shared" si="10"/>
        <v>338.93128163574403</v>
      </c>
      <c r="L27" s="32">
        <f t="shared" si="10"/>
        <v>423.75174420532619</v>
      </c>
      <c r="M27" s="32">
        <f t="shared" si="10"/>
        <v>356.42056225587464</v>
      </c>
      <c r="N27" s="33">
        <f t="shared" si="10"/>
        <v>446.70157240981808</v>
      </c>
    </row>
    <row r="28" spans="1:16">
      <c r="A28" s="7" t="s">
        <v>2</v>
      </c>
      <c r="B28" s="8" t="s">
        <v>12</v>
      </c>
      <c r="C28" s="5"/>
      <c r="D28" s="23">
        <v>1454.8271666666999</v>
      </c>
      <c r="E28" s="23">
        <v>1644.4753333333001</v>
      </c>
      <c r="F28" s="23">
        <v>1755.6587500000001</v>
      </c>
      <c r="G28" s="23">
        <v>1797.5505000000001</v>
      </c>
      <c r="H28" s="23">
        <v>1963.7200833333</v>
      </c>
      <c r="I28" s="23">
        <v>1810.3047136514999</v>
      </c>
      <c r="J28" s="23">
        <v>1780.6657768939001</v>
      </c>
      <c r="K28" s="23">
        <v>1831.4534049459</v>
      </c>
      <c r="L28" s="23">
        <v>1723.4917723430001</v>
      </c>
      <c r="M28" s="23">
        <v>1720.4438833178001</v>
      </c>
      <c r="N28" s="24">
        <v>2030.31</v>
      </c>
    </row>
    <row r="29" spans="1:16" ht="13.5" thickBot="1">
      <c r="A29" s="11" t="s">
        <v>1</v>
      </c>
      <c r="B29" s="12" t="s">
        <v>4</v>
      </c>
      <c r="C29" s="12"/>
      <c r="D29" s="25">
        <v>71.589756999999992</v>
      </c>
      <c r="E29" s="25">
        <v>69.162493999999995</v>
      </c>
      <c r="F29" s="25">
        <v>66.091091999999989</v>
      </c>
      <c r="G29" s="25">
        <v>68.748716000000002</v>
      </c>
      <c r="H29" s="25">
        <v>78.574959000000007</v>
      </c>
      <c r="I29" s="25">
        <v>85.953412999999998</v>
      </c>
      <c r="J29" s="25">
        <v>88.192150999999996</v>
      </c>
      <c r="K29" s="25">
        <v>90.402324000000007</v>
      </c>
      <c r="L29" s="25">
        <v>97.764934999999994</v>
      </c>
      <c r="M29" s="25">
        <v>102.820284</v>
      </c>
      <c r="N29" s="26">
        <v>100</v>
      </c>
      <c r="O29" s="20"/>
      <c r="P29" s="6"/>
    </row>
  </sheetData>
  <pageMargins left="0.7" right="0.7" top="0.75" bottom="0.75" header="0.3" footer="0.3"/>
  <pageSetup orientation="portrait" r:id="rId1"/>
  <ignoredErrors>
    <ignoredError sqref="H23:I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2.75"/>
  <cols>
    <col min="1" max="1" width="61.85546875" style="47" bestFit="1" customWidth="1"/>
    <col min="2" max="2" width="31.42578125" style="47" bestFit="1" customWidth="1"/>
    <col min="3" max="3" width="29" style="47" bestFit="1" customWidth="1"/>
    <col min="4" max="16384" width="9.140625" style="47"/>
  </cols>
  <sheetData>
    <row r="1" spans="1:10" ht="13.5" thickBot="1">
      <c r="A1" s="36" t="s">
        <v>39</v>
      </c>
      <c r="B1" s="37" t="s">
        <v>0</v>
      </c>
      <c r="C1" s="37" t="s">
        <v>17</v>
      </c>
      <c r="D1" s="37">
        <v>2003</v>
      </c>
      <c r="E1" s="37">
        <v>2004</v>
      </c>
      <c r="F1" s="37">
        <v>2005</v>
      </c>
      <c r="G1" s="37">
        <v>2006</v>
      </c>
      <c r="H1" s="37">
        <v>2007</v>
      </c>
      <c r="I1" s="37">
        <v>2008</v>
      </c>
      <c r="J1" s="38">
        <v>2009</v>
      </c>
    </row>
    <row r="2" spans="1:10" ht="13.5" thickBot="1">
      <c r="A2" s="36" t="s">
        <v>46</v>
      </c>
      <c r="B2" s="37" t="s">
        <v>47</v>
      </c>
      <c r="C2" s="37" t="s">
        <v>48</v>
      </c>
      <c r="D2" s="39">
        <v>218.88784857348546</v>
      </c>
      <c r="E2" s="39">
        <v>298.44692234736277</v>
      </c>
      <c r="F2" s="39">
        <v>320.53157297221435</v>
      </c>
      <c r="G2" s="39">
        <v>338.93128163574403</v>
      </c>
      <c r="H2" s="39">
        <v>423.75174420532619</v>
      </c>
      <c r="I2" s="39">
        <v>356.42056225587464</v>
      </c>
      <c r="J2" s="40">
        <v>446.70157240981808</v>
      </c>
    </row>
    <row r="3" spans="1:10">
      <c r="A3" s="53" t="s">
        <v>49</v>
      </c>
      <c r="B3" s="54" t="s">
        <v>4</v>
      </c>
      <c r="C3" s="54" t="s">
        <v>48</v>
      </c>
      <c r="D3" s="64">
        <v>25.389467</v>
      </c>
      <c r="E3" s="64">
        <v>83.163836000000003</v>
      </c>
      <c r="F3" s="64">
        <v>102.001</v>
      </c>
      <c r="G3" s="64">
        <v>128.909627</v>
      </c>
      <c r="H3" s="64">
        <v>171.53107299999999</v>
      </c>
      <c r="I3" s="64">
        <v>193.602599</v>
      </c>
      <c r="J3" s="65">
        <v>231.55068</v>
      </c>
    </row>
    <row r="4" spans="1:10">
      <c r="A4" s="53" t="s">
        <v>50</v>
      </c>
      <c r="B4" s="54" t="s">
        <v>4</v>
      </c>
      <c r="C4" s="54" t="s">
        <v>48</v>
      </c>
      <c r="D4" s="55">
        <v>0.36529400000000001</v>
      </c>
      <c r="E4" s="55">
        <v>43.835664999999999</v>
      </c>
      <c r="F4" s="55">
        <v>46.705471000000003</v>
      </c>
      <c r="G4" s="55">
        <v>30.65794</v>
      </c>
      <c r="H4" s="55">
        <v>45.048401000000005</v>
      </c>
      <c r="I4" s="55">
        <v>7.0386509999999998</v>
      </c>
      <c r="J4" s="56">
        <v>46.920199999999994</v>
      </c>
    </row>
    <row r="5" spans="1:10">
      <c r="A5" s="53" t="s">
        <v>51</v>
      </c>
      <c r="B5" s="54" t="s">
        <v>4</v>
      </c>
      <c r="C5" s="54" t="s">
        <v>48</v>
      </c>
      <c r="D5" s="55">
        <v>27.956597109858244</v>
      </c>
      <c r="E5" s="55">
        <v>34.071647402710489</v>
      </c>
      <c r="F5" s="55">
        <v>29.754407156663767</v>
      </c>
      <c r="G5" s="55">
        <v>29.789112800711024</v>
      </c>
      <c r="H5" s="55">
        <v>32.883004209791864</v>
      </c>
      <c r="I5" s="55">
        <v>25.167928323547329</v>
      </c>
      <c r="J5" s="56">
        <v>23.558476312945405</v>
      </c>
    </row>
    <row r="6" spans="1:10">
      <c r="A6" s="53" t="s">
        <v>52</v>
      </c>
      <c r="B6" s="54" t="s">
        <v>4</v>
      </c>
      <c r="C6" s="54" t="s">
        <v>48</v>
      </c>
      <c r="D6" s="55">
        <v>1.2542400475342457</v>
      </c>
      <c r="E6" s="55">
        <v>2.1425223053504947</v>
      </c>
      <c r="F6" s="55">
        <v>0.74263681617135502</v>
      </c>
      <c r="G6" s="55">
        <v>0.74156399282937713</v>
      </c>
      <c r="H6" s="55">
        <v>6.7134404604906308</v>
      </c>
      <c r="I6" s="55">
        <v>20.42769877217501</v>
      </c>
      <c r="J6" s="56">
        <v>14.836603031848092</v>
      </c>
    </row>
    <row r="7" spans="1:10" ht="13.5" thickBot="1">
      <c r="A7" s="60" t="s">
        <v>53</v>
      </c>
      <c r="B7" s="61" t="s">
        <v>54</v>
      </c>
      <c r="C7" s="61" t="s">
        <v>48</v>
      </c>
      <c r="D7" s="62">
        <f>D2-D3-D4-D5-D6</f>
        <v>163.92225041609296</v>
      </c>
      <c r="E7" s="62">
        <f t="shared" ref="E7:J7" si="0">E2-E3-E4-E5-E6</f>
        <v>135.23325163930178</v>
      </c>
      <c r="F7" s="62">
        <f t="shared" si="0"/>
        <v>141.32805799937921</v>
      </c>
      <c r="G7" s="62">
        <f t="shared" si="0"/>
        <v>148.83303784220362</v>
      </c>
      <c r="H7" s="62">
        <f t="shared" si="0"/>
        <v>167.57582553504369</v>
      </c>
      <c r="I7" s="62">
        <f t="shared" si="0"/>
        <v>110.18368516015232</v>
      </c>
      <c r="J7" s="62">
        <f t="shared" si="0"/>
        <v>129.8356130650246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A7" sqref="A7"/>
    </sheetView>
  </sheetViews>
  <sheetFormatPr defaultRowHeight="12.75"/>
  <cols>
    <col min="1" max="1" width="29.42578125" style="48" bestFit="1" customWidth="1"/>
    <col min="2" max="2" width="43.28515625" style="48" customWidth="1"/>
    <col min="3" max="3" width="33" style="48" bestFit="1" customWidth="1"/>
    <col min="4" max="14" width="5.7109375" style="48" bestFit="1" customWidth="1"/>
    <col min="15" max="16384" width="9.140625" style="48"/>
  </cols>
  <sheetData>
    <row r="1" spans="1:14" ht="13.5" thickBot="1">
      <c r="A1" s="36" t="s">
        <v>39</v>
      </c>
      <c r="B1" s="37" t="s">
        <v>0</v>
      </c>
      <c r="C1" s="37" t="s">
        <v>17</v>
      </c>
      <c r="D1" s="37">
        <v>1999</v>
      </c>
      <c r="E1" s="37">
        <v>2000</v>
      </c>
      <c r="F1" s="37">
        <v>2001</v>
      </c>
      <c r="G1" s="37">
        <v>2002</v>
      </c>
      <c r="H1" s="37">
        <v>2003</v>
      </c>
      <c r="I1" s="37">
        <v>2004</v>
      </c>
      <c r="J1" s="37">
        <v>2005</v>
      </c>
      <c r="K1" s="37">
        <v>2006</v>
      </c>
      <c r="L1" s="37">
        <v>2007</v>
      </c>
      <c r="M1" s="37">
        <v>2008</v>
      </c>
      <c r="N1" s="38">
        <v>2009</v>
      </c>
    </row>
    <row r="2" spans="1:14">
      <c r="A2" s="41" t="s">
        <v>46</v>
      </c>
      <c r="B2" s="5" t="s">
        <v>55</v>
      </c>
      <c r="C2" s="5" t="s">
        <v>48</v>
      </c>
      <c r="D2" s="13">
        <v>182.5473672738413</v>
      </c>
      <c r="E2" s="13">
        <v>181.11841827016218</v>
      </c>
      <c r="F2" s="13">
        <v>238.76878611342741</v>
      </c>
      <c r="G2" s="13">
        <v>197.52392451195308</v>
      </c>
      <c r="H2" s="13">
        <v>218.88784857348546</v>
      </c>
      <c r="I2" s="13">
        <v>298.44692234736277</v>
      </c>
      <c r="J2" s="13">
        <v>320.53157297221435</v>
      </c>
      <c r="K2" s="13">
        <v>338.93128163574403</v>
      </c>
      <c r="L2" s="13">
        <v>423.75174420532619</v>
      </c>
      <c r="M2" s="13">
        <v>356.42056225587464</v>
      </c>
      <c r="N2" s="42">
        <v>446.70157240981808</v>
      </c>
    </row>
    <row r="3" spans="1:14">
      <c r="A3" s="41" t="s">
        <v>56</v>
      </c>
      <c r="B3" s="8" t="s">
        <v>57</v>
      </c>
      <c r="C3" s="5" t="s">
        <v>58</v>
      </c>
      <c r="D3" s="13">
        <v>72</v>
      </c>
      <c r="E3" s="13">
        <v>115</v>
      </c>
      <c r="F3" s="13">
        <v>114.77</v>
      </c>
      <c r="G3" s="13">
        <v>144.07</v>
      </c>
      <c r="H3" s="13">
        <v>141.96</v>
      </c>
      <c r="I3" s="13">
        <v>175.27</v>
      </c>
      <c r="J3" s="13">
        <v>146.74</v>
      </c>
      <c r="K3" s="13">
        <v>268.38</v>
      </c>
      <c r="L3" s="13">
        <v>139.22999999999999</v>
      </c>
      <c r="M3" s="13">
        <v>141.12</v>
      </c>
      <c r="N3" s="42">
        <v>253.1</v>
      </c>
    </row>
    <row r="4" spans="1:14" ht="13.5" thickBot="1">
      <c r="A4" s="7" t="s">
        <v>56</v>
      </c>
      <c r="B4" s="8" t="s">
        <v>57</v>
      </c>
      <c r="C4" s="5" t="s">
        <v>13</v>
      </c>
      <c r="D4" s="9">
        <f>D3*1000/D9</f>
        <v>49.490414840799545</v>
      </c>
      <c r="E4" s="9">
        <f t="shared" ref="E4:N4" si="0">E3*1000/E9</f>
        <v>69.931118861417389</v>
      </c>
      <c r="F4" s="9">
        <f t="shared" si="0"/>
        <v>65.371473812892162</v>
      </c>
      <c r="G4" s="9">
        <f t="shared" si="0"/>
        <v>80.14795690023729</v>
      </c>
      <c r="H4" s="9">
        <f t="shared" si="0"/>
        <v>72.291362299982794</v>
      </c>
      <c r="I4" s="9">
        <f t="shared" si="0"/>
        <v>96.817954832846482</v>
      </c>
      <c r="J4" s="9">
        <f t="shared" si="0"/>
        <v>82.407379253374287</v>
      </c>
      <c r="K4" s="9">
        <f t="shared" si="0"/>
        <v>146.53935463235428</v>
      </c>
      <c r="L4" s="9">
        <f t="shared" si="0"/>
        <v>80.783675462937566</v>
      </c>
      <c r="M4" s="9">
        <f t="shared" si="0"/>
        <v>82.025343208437761</v>
      </c>
      <c r="N4" s="10">
        <f t="shared" si="0"/>
        <v>124.66076608990745</v>
      </c>
    </row>
    <row r="5" spans="1:14">
      <c r="A5" s="49" t="s">
        <v>56</v>
      </c>
      <c r="B5" s="50" t="s">
        <v>57</v>
      </c>
      <c r="C5" s="50" t="s">
        <v>48</v>
      </c>
      <c r="D5" s="51">
        <f>D4/D10*100</f>
        <v>69.130580846642005</v>
      </c>
      <c r="E5" s="51">
        <f t="shared" ref="E5:N5" si="1">E4/E10*100</f>
        <v>101.11133190399033</v>
      </c>
      <c r="F5" s="51">
        <f t="shared" si="1"/>
        <v>98.911172193814224</v>
      </c>
      <c r="G5" s="51">
        <f t="shared" si="1"/>
        <v>116.58102370993706</v>
      </c>
      <c r="H5" s="51">
        <f t="shared" si="1"/>
        <v>92.003054433643143</v>
      </c>
      <c r="I5" s="51">
        <f t="shared" si="1"/>
        <v>112.64003540248773</v>
      </c>
      <c r="J5" s="51">
        <f t="shared" si="1"/>
        <v>93.440718157984705</v>
      </c>
      <c r="K5" s="51">
        <f t="shared" si="1"/>
        <v>162.09688882816141</v>
      </c>
      <c r="L5" s="51">
        <f t="shared" si="1"/>
        <v>82.630521324376232</v>
      </c>
      <c r="M5" s="51">
        <f t="shared" si="1"/>
        <v>79.775448984791524</v>
      </c>
      <c r="N5" s="52">
        <f t="shared" si="1"/>
        <v>124.66076608990745</v>
      </c>
    </row>
    <row r="6" spans="1:14">
      <c r="A6" s="53" t="s">
        <v>59</v>
      </c>
      <c r="B6" s="54" t="s">
        <v>60</v>
      </c>
      <c r="C6" s="54" t="s">
        <v>48</v>
      </c>
      <c r="D6" s="55">
        <v>6.7659980992977271</v>
      </c>
      <c r="E6" s="55">
        <v>14.320519289450333</v>
      </c>
      <c r="F6" s="55">
        <v>22.556723889538841</v>
      </c>
      <c r="G6" s="55">
        <v>24.441493194020111</v>
      </c>
      <c r="H6" s="55">
        <v>23.076908113915977</v>
      </c>
      <c r="I6" s="55">
        <v>23.75096135480031</v>
      </c>
      <c r="J6" s="55">
        <v>27.60981546755805</v>
      </c>
      <c r="K6" s="55">
        <v>20.434728412242034</v>
      </c>
      <c r="L6" s="55">
        <v>26.13394139860652</v>
      </c>
      <c r="M6" s="55">
        <v>13.540703936431088</v>
      </c>
      <c r="N6" s="56">
        <v>35.92311990686845</v>
      </c>
    </row>
    <row r="7" spans="1:14">
      <c r="A7" s="53" t="s">
        <v>61</v>
      </c>
      <c r="B7" s="54" t="s">
        <v>62</v>
      </c>
      <c r="C7" s="54" t="s">
        <v>48</v>
      </c>
      <c r="D7" s="57">
        <v>30.400717801011673</v>
      </c>
      <c r="E7" s="57">
        <v>11.942816868344858</v>
      </c>
      <c r="F7" s="57">
        <v>40.549715837650261</v>
      </c>
      <c r="G7" s="57">
        <v>31.962924223922961</v>
      </c>
      <c r="H7" s="58">
        <v>43.116849580538798</v>
      </c>
      <c r="I7" s="57">
        <v>33.586938543091954</v>
      </c>
      <c r="J7" s="58">
        <v>35.219827045606401</v>
      </c>
      <c r="K7" s="57">
        <v>12.946016741781989</v>
      </c>
      <c r="L7" s="58">
        <v>48.504814123796017</v>
      </c>
      <c r="M7" s="57">
        <v>13.362538465659169</v>
      </c>
      <c r="N7" s="59">
        <v>19.432500000000001</v>
      </c>
    </row>
    <row r="8" spans="1:14" ht="13.5" thickBot="1">
      <c r="A8" s="60" t="s">
        <v>63</v>
      </c>
      <c r="B8" s="61" t="s">
        <v>64</v>
      </c>
      <c r="C8" s="61" t="s">
        <v>48</v>
      </c>
      <c r="D8" s="62">
        <f>D2-D5-D6-D7</f>
        <v>76.250070526889886</v>
      </c>
      <c r="E8" s="62">
        <f t="shared" ref="E8:N8" si="2">E2-E5-E6-E7</f>
        <v>53.74375020837666</v>
      </c>
      <c r="F8" s="62">
        <f t="shared" si="2"/>
        <v>76.751174192424088</v>
      </c>
      <c r="G8" s="62">
        <f t="shared" si="2"/>
        <v>24.538483384072954</v>
      </c>
      <c r="H8" s="62">
        <f t="shared" si="2"/>
        <v>60.691036445387539</v>
      </c>
      <c r="I8" s="62">
        <f t="shared" si="2"/>
        <v>128.46898704698276</v>
      </c>
      <c r="J8" s="62">
        <f t="shared" si="2"/>
        <v>164.2612123010652</v>
      </c>
      <c r="K8" s="62">
        <f t="shared" si="2"/>
        <v>143.45364765355859</v>
      </c>
      <c r="L8" s="62">
        <f t="shared" si="2"/>
        <v>266.48246735854747</v>
      </c>
      <c r="M8" s="62">
        <f t="shared" si="2"/>
        <v>249.74187086899286</v>
      </c>
      <c r="N8" s="63">
        <f t="shared" si="2"/>
        <v>266.68518641304217</v>
      </c>
    </row>
    <row r="9" spans="1:14">
      <c r="A9" s="41" t="s">
        <v>2</v>
      </c>
      <c r="B9" s="5" t="s">
        <v>12</v>
      </c>
      <c r="C9" s="5"/>
      <c r="D9" s="13">
        <v>1454.8271666666999</v>
      </c>
      <c r="E9" s="13">
        <v>1644.4753333333001</v>
      </c>
      <c r="F9" s="13">
        <v>1755.6587500000001</v>
      </c>
      <c r="G9" s="13">
        <v>1797.5505000000001</v>
      </c>
      <c r="H9" s="13">
        <v>1963.7200833333</v>
      </c>
      <c r="I9" s="13">
        <v>1810.3047136514999</v>
      </c>
      <c r="J9" s="13">
        <v>1780.6657768939001</v>
      </c>
      <c r="K9" s="13">
        <v>1831.4534049459</v>
      </c>
      <c r="L9" s="13">
        <v>1723.4917723430001</v>
      </c>
      <c r="M9" s="13">
        <v>1720.4438833178001</v>
      </c>
      <c r="N9" s="42">
        <v>2030.31</v>
      </c>
    </row>
    <row r="10" spans="1:14" ht="13.5" thickBot="1">
      <c r="A10" s="43" t="s">
        <v>1</v>
      </c>
      <c r="B10" s="44" t="s">
        <v>4</v>
      </c>
      <c r="C10" s="44"/>
      <c r="D10" s="45">
        <v>71.589756999999992</v>
      </c>
      <c r="E10" s="45">
        <v>69.162493999999995</v>
      </c>
      <c r="F10" s="45">
        <v>66.091091999999989</v>
      </c>
      <c r="G10" s="45">
        <v>68.748716000000002</v>
      </c>
      <c r="H10" s="45">
        <v>78.574959000000007</v>
      </c>
      <c r="I10" s="45">
        <v>85.953412999999998</v>
      </c>
      <c r="J10" s="45">
        <v>88.192150999999996</v>
      </c>
      <c r="K10" s="45">
        <v>90.402324000000007</v>
      </c>
      <c r="L10" s="45">
        <v>97.764934999999994</v>
      </c>
      <c r="M10" s="45">
        <v>102.820284</v>
      </c>
      <c r="N10" s="46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B20" sqref="B20"/>
    </sheetView>
  </sheetViews>
  <sheetFormatPr defaultRowHeight="15"/>
  <cols>
    <col min="1" max="1" width="37.42578125" bestFit="1" customWidth="1"/>
    <col min="2" max="2" width="39.42578125" bestFit="1" customWidth="1"/>
    <col min="3" max="3" width="29" bestFit="1" customWidth="1"/>
    <col min="4" max="4" width="8.42578125" bestFit="1" customWidth="1"/>
    <col min="5" max="14" width="5.7109375" bestFit="1" customWidth="1"/>
  </cols>
  <sheetData>
    <row r="1" spans="1:14" s="5" customFormat="1" ht="13.5" thickBot="1">
      <c r="A1" s="105" t="s">
        <v>39</v>
      </c>
      <c r="B1" s="106" t="s">
        <v>0</v>
      </c>
      <c r="C1" s="106" t="s">
        <v>17</v>
      </c>
      <c r="D1" s="107">
        <v>1999</v>
      </c>
      <c r="E1" s="107">
        <v>2000</v>
      </c>
      <c r="F1" s="107">
        <v>2001</v>
      </c>
      <c r="G1" s="107">
        <v>2002</v>
      </c>
      <c r="H1" s="107">
        <v>2003</v>
      </c>
      <c r="I1" s="107">
        <v>2004</v>
      </c>
      <c r="J1" s="107">
        <v>2005</v>
      </c>
      <c r="K1" s="107">
        <v>2006</v>
      </c>
      <c r="L1" s="107">
        <v>2007</v>
      </c>
      <c r="M1" s="107">
        <v>2008</v>
      </c>
      <c r="N1" s="108">
        <v>2009</v>
      </c>
    </row>
    <row r="2" spans="1:14" s="103" customFormat="1">
      <c r="A2" s="41" t="s">
        <v>70</v>
      </c>
      <c r="B2" s="5" t="s">
        <v>119</v>
      </c>
      <c r="C2" s="5" t="s">
        <v>48</v>
      </c>
      <c r="D2" s="13">
        <v>48.23778307965685</v>
      </c>
      <c r="E2" s="13">
        <v>45.834206366565375</v>
      </c>
      <c r="F2" s="13">
        <v>54.596347115780517</v>
      </c>
      <c r="G2" s="13">
        <v>54.685538851374673</v>
      </c>
      <c r="H2" s="13">
        <v>42.819398467390869</v>
      </c>
      <c r="I2" s="13">
        <v>34.311927255884228</v>
      </c>
      <c r="J2" s="13">
        <v>24.375839519474297</v>
      </c>
      <c r="K2" s="13">
        <v>15.661272551286345</v>
      </c>
      <c r="L2" s="13">
        <v>21.733316748535927</v>
      </c>
      <c r="M2" s="13">
        <v>26.365695441118731</v>
      </c>
      <c r="N2" s="42">
        <v>76.81585570676404</v>
      </c>
    </row>
    <row r="3" spans="1:14" s="103" customFormat="1">
      <c r="A3" s="41" t="s">
        <v>68</v>
      </c>
      <c r="B3" s="5" t="s">
        <v>119</v>
      </c>
      <c r="C3" s="5" t="s">
        <v>48</v>
      </c>
      <c r="D3" s="13">
        <v>7.2279752789208018</v>
      </c>
      <c r="E3" s="13">
        <v>3.5772074532006783</v>
      </c>
      <c r="F3" s="13">
        <v>18.681120209968263</v>
      </c>
      <c r="G3" s="13">
        <v>48.604178181935225</v>
      </c>
      <c r="H3" s="13">
        <v>41.385890831561156</v>
      </c>
      <c r="I3" s="13">
        <v>60.908503541540931</v>
      </c>
      <c r="J3" s="13">
        <v>71.719828278218699</v>
      </c>
      <c r="K3" s="13">
        <v>83.663059381935142</v>
      </c>
      <c r="L3" s="13">
        <v>84.839455976340403</v>
      </c>
      <c r="M3" s="13">
        <v>109.0867850310087</v>
      </c>
      <c r="N3" s="42">
        <v>58.406431504014186</v>
      </c>
    </row>
    <row r="4" spans="1:14" s="103" customFormat="1">
      <c r="A4" s="41" t="s">
        <v>113</v>
      </c>
      <c r="B4" s="5" t="s">
        <v>119</v>
      </c>
      <c r="C4" s="5" t="s">
        <v>48</v>
      </c>
      <c r="D4" s="109">
        <v>0.54809883972875084</v>
      </c>
      <c r="E4" s="109">
        <v>0.24170158158007152</v>
      </c>
      <c r="F4" s="109">
        <v>0.55337223456959739</v>
      </c>
      <c r="G4" s="109">
        <v>0.3094492379489745</v>
      </c>
      <c r="H4" s="109">
        <v>0.51204443259451404</v>
      </c>
      <c r="I4" s="109">
        <v>0.35272827755364627</v>
      </c>
      <c r="J4" s="109">
        <v>0.3665079587120777</v>
      </c>
      <c r="K4" s="109">
        <v>0.13034083884385908</v>
      </c>
      <c r="L4" s="109">
        <v>0.45513326606425031</v>
      </c>
      <c r="M4" s="109">
        <v>9.8651116753884979E-2</v>
      </c>
      <c r="N4" s="110">
        <v>0.14370781918301323</v>
      </c>
    </row>
    <row r="5" spans="1:14" s="103" customFormat="1">
      <c r="A5" s="41" t="s">
        <v>114</v>
      </c>
      <c r="B5" s="5" t="s">
        <v>115</v>
      </c>
      <c r="C5" s="5" t="s">
        <v>48</v>
      </c>
      <c r="D5" s="109">
        <f>100%-D4</f>
        <v>0.45190116027124916</v>
      </c>
      <c r="E5" s="109">
        <f t="shared" ref="E5:N5" si="0">100%-E4</f>
        <v>0.75829841841992851</v>
      </c>
      <c r="F5" s="109">
        <f t="shared" si="0"/>
        <v>0.44662776543040261</v>
      </c>
      <c r="G5" s="109">
        <f t="shared" si="0"/>
        <v>0.6905507620510255</v>
      </c>
      <c r="H5" s="109">
        <f t="shared" si="0"/>
        <v>0.48795556740548596</v>
      </c>
      <c r="I5" s="109">
        <f t="shared" si="0"/>
        <v>0.64727172244635378</v>
      </c>
      <c r="J5" s="109">
        <f t="shared" si="0"/>
        <v>0.63349204128792236</v>
      </c>
      <c r="K5" s="109">
        <f t="shared" si="0"/>
        <v>0.86965916115614095</v>
      </c>
      <c r="L5" s="109">
        <f t="shared" si="0"/>
        <v>0.54486673393574969</v>
      </c>
      <c r="M5" s="109">
        <f t="shared" si="0"/>
        <v>0.90134888324611506</v>
      </c>
      <c r="N5" s="110">
        <f t="shared" si="0"/>
        <v>0.85629218081698677</v>
      </c>
    </row>
    <row r="6" spans="1:14" s="102" customFormat="1" ht="12.75">
      <c r="A6" s="41" t="s">
        <v>56</v>
      </c>
      <c r="B6" s="5" t="s">
        <v>57</v>
      </c>
      <c r="C6" s="5" t="s">
        <v>48</v>
      </c>
      <c r="D6" s="13">
        <v>69.130580846642005</v>
      </c>
      <c r="E6" s="13">
        <v>101.11133190399033</v>
      </c>
      <c r="F6" s="13">
        <v>98.911172193814224</v>
      </c>
      <c r="G6" s="13">
        <v>116.58102370993706</v>
      </c>
      <c r="H6" s="13">
        <v>92.003054433643143</v>
      </c>
      <c r="I6" s="13">
        <v>112.64003540248773</v>
      </c>
      <c r="J6" s="13">
        <v>93.440718157984705</v>
      </c>
      <c r="K6" s="13">
        <v>162.09688882816141</v>
      </c>
      <c r="L6" s="13">
        <v>82.630521324376232</v>
      </c>
      <c r="M6" s="13">
        <v>79.775448984791524</v>
      </c>
      <c r="N6" s="42">
        <v>124.66076608990745</v>
      </c>
    </row>
    <row r="7" spans="1:14" s="102" customFormat="1" ht="12.75">
      <c r="A7" s="41" t="s">
        <v>59</v>
      </c>
      <c r="B7" s="5" t="s">
        <v>60</v>
      </c>
      <c r="C7" s="5" t="s">
        <v>48</v>
      </c>
      <c r="D7" s="13">
        <v>6.7659980992977271</v>
      </c>
      <c r="E7" s="13">
        <v>14.320519289450333</v>
      </c>
      <c r="F7" s="13">
        <v>22.556723889538841</v>
      </c>
      <c r="G7" s="13">
        <v>24.441493194020111</v>
      </c>
      <c r="H7" s="13">
        <v>23.076908113915977</v>
      </c>
      <c r="I7" s="13">
        <v>23.75096135480031</v>
      </c>
      <c r="J7" s="13">
        <v>27.60981546755805</v>
      </c>
      <c r="K7" s="13">
        <v>20.434728412242034</v>
      </c>
      <c r="L7" s="13">
        <v>26.13394139860652</v>
      </c>
      <c r="M7" s="13">
        <v>13.540703936431088</v>
      </c>
      <c r="N7" s="42">
        <v>35.92311990686845</v>
      </c>
    </row>
    <row r="8" spans="1:14" s="102" customFormat="1" ht="13.5" thickBot="1">
      <c r="A8" s="43" t="s">
        <v>61</v>
      </c>
      <c r="B8" s="44" t="s">
        <v>62</v>
      </c>
      <c r="C8" s="44" t="s">
        <v>48</v>
      </c>
      <c r="D8" s="111">
        <v>30.400717801011673</v>
      </c>
      <c r="E8" s="111">
        <v>11.942816868344858</v>
      </c>
      <c r="F8" s="111">
        <v>40.549715837650261</v>
      </c>
      <c r="G8" s="111">
        <v>31.962924223922961</v>
      </c>
      <c r="H8" s="112">
        <v>43.116849580538798</v>
      </c>
      <c r="I8" s="111">
        <v>33.586938543091954</v>
      </c>
      <c r="J8" s="112">
        <v>35.219827045606401</v>
      </c>
      <c r="K8" s="111">
        <v>12.946016741781989</v>
      </c>
      <c r="L8" s="112">
        <v>48.504814123796017</v>
      </c>
      <c r="M8" s="111">
        <v>13.362538465659169</v>
      </c>
      <c r="N8" s="113">
        <v>19.432500000000001</v>
      </c>
    </row>
    <row r="9" spans="1:14" s="5" customFormat="1" ht="12.75">
      <c r="A9" s="49" t="s">
        <v>32</v>
      </c>
      <c r="B9" s="50" t="s">
        <v>9</v>
      </c>
      <c r="C9" s="50" t="s">
        <v>15</v>
      </c>
      <c r="D9" s="97">
        <v>0.113</v>
      </c>
      <c r="E9" s="97">
        <v>7.2999999999999995E-2</v>
      </c>
      <c r="F9" s="97">
        <v>7.4999999999999997E-2</v>
      </c>
      <c r="G9" s="97">
        <v>8.8999999999999996E-2</v>
      </c>
      <c r="H9" s="97">
        <v>9.4E-2</v>
      </c>
      <c r="I9" s="97">
        <v>9.6000000000000002E-2</v>
      </c>
      <c r="J9" s="97">
        <v>9.7000000000000003E-2</v>
      </c>
      <c r="K9" s="97">
        <v>8.8999999999999996E-2</v>
      </c>
      <c r="L9" s="97">
        <v>9.2999999999999999E-2</v>
      </c>
      <c r="M9" s="97">
        <v>0.09</v>
      </c>
      <c r="N9" s="116">
        <v>8.3000000000000004E-2</v>
      </c>
    </row>
    <row r="10" spans="1:14">
      <c r="A10" s="53" t="s">
        <v>107</v>
      </c>
      <c r="B10" s="54" t="s">
        <v>116</v>
      </c>
      <c r="C10" s="54" t="s">
        <v>48</v>
      </c>
      <c r="D10" s="100">
        <f t="shared" ref="D10:N10" si="1">SUM(D2,D3)*(D5)</f>
        <v>25.065040557565979</v>
      </c>
      <c r="E10" s="100">
        <f t="shared" si="1"/>
        <v>37.468596951421198</v>
      </c>
      <c r="F10" s="100">
        <f t="shared" si="1"/>
        <v>32.727751488098512</v>
      </c>
      <c r="G10" s="100">
        <f t="shared" si="1"/>
        <v>71.326792809386944</v>
      </c>
      <c r="H10" s="100">
        <f t="shared" si="1"/>
        <v>41.088439718413227</v>
      </c>
      <c r="I10" s="100">
        <f t="shared" si="1"/>
        <v>61.63349225433322</v>
      </c>
      <c r="J10" s="100">
        <f t="shared" si="1"/>
        <v>60.875840752086603</v>
      </c>
      <c r="K10" s="100">
        <f t="shared" si="1"/>
        <v>86.378315191439498</v>
      </c>
      <c r="L10" s="100">
        <f t="shared" si="1"/>
        <v>58.067958601080313</v>
      </c>
      <c r="M10" s="100">
        <f t="shared" si="1"/>
        <v>122.08994200646828</v>
      </c>
      <c r="N10" s="104">
        <f t="shared" si="1"/>
        <v>115.78978721077823</v>
      </c>
    </row>
    <row r="11" spans="1:14">
      <c r="A11" s="53" t="s">
        <v>110</v>
      </c>
      <c r="B11" s="54" t="s">
        <v>67</v>
      </c>
      <c r="C11" s="54" t="s">
        <v>48</v>
      </c>
      <c r="D11" s="55">
        <v>5.9386774325632512</v>
      </c>
      <c r="E11" s="55">
        <v>7.4856137101159543</v>
      </c>
      <c r="F11" s="55">
        <v>11.229805662272195</v>
      </c>
      <c r="G11" s="55">
        <v>9.6623624506058086</v>
      </c>
      <c r="H11" s="55">
        <v>19.717792350563361</v>
      </c>
      <c r="I11" s="55">
        <v>14.57456184239401</v>
      </c>
      <c r="J11" s="55">
        <v>15.595944458891921</v>
      </c>
      <c r="K11" s="55">
        <v>19.072413184759235</v>
      </c>
      <c r="L11" s="55">
        <v>11.289862684198019</v>
      </c>
      <c r="M11" s="55">
        <v>7.7990387378543025</v>
      </c>
      <c r="N11" s="56">
        <v>13.732764196093649</v>
      </c>
    </row>
    <row r="12" spans="1:14" s="48" customFormat="1" ht="12.75">
      <c r="A12" s="53" t="s">
        <v>112</v>
      </c>
      <c r="B12" s="54" t="s">
        <v>117</v>
      </c>
      <c r="C12" s="54" t="s">
        <v>48</v>
      </c>
      <c r="D12" s="57">
        <f t="shared" ref="D12:N12" si="2">SUM(D6:D8)</f>
        <v>106.29729674695142</v>
      </c>
      <c r="E12" s="57">
        <f t="shared" si="2"/>
        <v>127.37466806178553</v>
      </c>
      <c r="F12" s="57">
        <f t="shared" si="2"/>
        <v>162.01761192100332</v>
      </c>
      <c r="G12" s="57">
        <f t="shared" si="2"/>
        <v>172.98544112788014</v>
      </c>
      <c r="H12" s="57">
        <f t="shared" si="2"/>
        <v>158.19681212809792</v>
      </c>
      <c r="I12" s="57">
        <f t="shared" si="2"/>
        <v>169.97793530037998</v>
      </c>
      <c r="J12" s="57">
        <f t="shared" si="2"/>
        <v>156.27036067114915</v>
      </c>
      <c r="K12" s="57">
        <f t="shared" si="2"/>
        <v>195.47763398218544</v>
      </c>
      <c r="L12" s="57">
        <f t="shared" si="2"/>
        <v>157.26927684677878</v>
      </c>
      <c r="M12" s="57">
        <f t="shared" si="2"/>
        <v>106.67869138688178</v>
      </c>
      <c r="N12" s="59">
        <f t="shared" si="2"/>
        <v>180.01638599677591</v>
      </c>
    </row>
    <row r="13" spans="1:14" s="48" customFormat="1" ht="13.5" thickBot="1">
      <c r="A13" s="60" t="s">
        <v>63</v>
      </c>
      <c r="B13" s="61" t="s">
        <v>109</v>
      </c>
      <c r="C13" s="61" t="s">
        <v>48</v>
      </c>
      <c r="D13" s="62">
        <v>76.250070526889886</v>
      </c>
      <c r="E13" s="62">
        <v>53.74375020837666</v>
      </c>
      <c r="F13" s="62">
        <v>76.751174192424088</v>
      </c>
      <c r="G13" s="62">
        <v>24.538483384072954</v>
      </c>
      <c r="H13" s="62">
        <v>60.691036445387539</v>
      </c>
      <c r="I13" s="62">
        <v>128.46898704698276</v>
      </c>
      <c r="J13" s="62">
        <v>164.2612123010652</v>
      </c>
      <c r="K13" s="62">
        <v>143.45364765355859</v>
      </c>
      <c r="L13" s="62">
        <v>266.48246735854747</v>
      </c>
      <c r="M13" s="62">
        <v>249.74187086899286</v>
      </c>
      <c r="N13" s="63">
        <v>266.68518641304217</v>
      </c>
    </row>
    <row r="14" spans="1:14" ht="15.75" thickBot="1">
      <c r="A14" s="36" t="s">
        <v>111</v>
      </c>
      <c r="B14" s="89" t="s">
        <v>118</v>
      </c>
      <c r="C14" s="89"/>
      <c r="D14" s="114">
        <f>SUM(D10:D13)</f>
        <v>213.55108526397055</v>
      </c>
      <c r="E14" s="114">
        <f t="shared" ref="E14:N14" si="3">SUM(E10:E13)</f>
        <v>226.07262893169934</v>
      </c>
      <c r="F14" s="114">
        <f t="shared" si="3"/>
        <v>282.72634326379807</v>
      </c>
      <c r="G14" s="114">
        <f t="shared" si="3"/>
        <v>278.51307977194585</v>
      </c>
      <c r="H14" s="114">
        <f t="shared" si="3"/>
        <v>279.69408064246204</v>
      </c>
      <c r="I14" s="114">
        <f t="shared" si="3"/>
        <v>374.65497644408998</v>
      </c>
      <c r="J14" s="114">
        <f t="shared" si="3"/>
        <v>397.00335818319286</v>
      </c>
      <c r="K14" s="114">
        <f t="shared" si="3"/>
        <v>444.38201001194273</v>
      </c>
      <c r="L14" s="114">
        <f t="shared" si="3"/>
        <v>493.10956549060461</v>
      </c>
      <c r="M14" s="114">
        <f t="shared" si="3"/>
        <v>486.30954300019721</v>
      </c>
      <c r="N14" s="115">
        <f t="shared" si="3"/>
        <v>576.22412381668994</v>
      </c>
    </row>
    <row r="16" spans="1:14"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</row>
    <row r="17" spans="4:14"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4:14"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4:14"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4:14"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</row>
    <row r="21" spans="4:14"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</row>
  </sheetData>
  <pageMargins left="0.7" right="0.7" top="0.75" bottom="0.75" header="0.3" footer="0.3"/>
  <pageSetup orientation="portrait" r:id="rId1"/>
  <ignoredErrors>
    <ignoredError sqref="D12:G12 H12:N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topLeftCell="A4" workbookViewId="0">
      <selection activeCell="B41" sqref="B41"/>
    </sheetView>
  </sheetViews>
  <sheetFormatPr defaultRowHeight="15"/>
  <cols>
    <col min="1" max="1" width="38.5703125" bestFit="1" customWidth="1"/>
    <col min="2" max="2" width="49.140625" customWidth="1"/>
    <col min="3" max="3" width="32.85546875" bestFit="1" customWidth="1"/>
  </cols>
  <sheetData>
    <row r="1" spans="1:14" ht="15.75" thickBot="1">
      <c r="A1" s="66" t="s">
        <v>39</v>
      </c>
      <c r="B1" s="67" t="s">
        <v>0</v>
      </c>
      <c r="C1" s="67" t="s">
        <v>17</v>
      </c>
      <c r="D1" s="67">
        <v>1999</v>
      </c>
      <c r="E1" s="67">
        <v>2000</v>
      </c>
      <c r="F1" s="67">
        <v>2001</v>
      </c>
      <c r="G1" s="67">
        <v>2002</v>
      </c>
      <c r="H1" s="67">
        <v>2003</v>
      </c>
      <c r="I1" s="67">
        <v>2004</v>
      </c>
      <c r="J1" s="67">
        <v>2005</v>
      </c>
      <c r="K1" s="67">
        <v>2006</v>
      </c>
      <c r="L1" s="67">
        <v>2007</v>
      </c>
      <c r="M1" s="67">
        <v>2008</v>
      </c>
      <c r="N1" s="68">
        <v>2009</v>
      </c>
    </row>
    <row r="2" spans="1:14">
      <c r="A2" s="49" t="s">
        <v>65</v>
      </c>
      <c r="B2" s="50" t="s">
        <v>60</v>
      </c>
      <c r="C2" s="50" t="s">
        <v>48</v>
      </c>
      <c r="D2" s="51">
        <v>6.7659980992977271</v>
      </c>
      <c r="E2" s="51">
        <v>14.320519289450333</v>
      </c>
      <c r="F2" s="51">
        <v>22.556723889538841</v>
      </c>
      <c r="G2" s="51">
        <v>24.441493194020111</v>
      </c>
      <c r="H2" s="51">
        <v>23.076908113915977</v>
      </c>
      <c r="I2" s="51">
        <v>23.75096135480031</v>
      </c>
      <c r="J2" s="51">
        <v>27.60981546755805</v>
      </c>
      <c r="K2" s="51">
        <v>20.434728412242034</v>
      </c>
      <c r="L2" s="51">
        <v>26.13394139860652</v>
      </c>
      <c r="M2" s="51">
        <v>13.540703936431088</v>
      </c>
      <c r="N2" s="52">
        <v>35.92311990686845</v>
      </c>
    </row>
    <row r="3" spans="1:14">
      <c r="A3" s="53" t="s">
        <v>66</v>
      </c>
      <c r="B3" s="54" t="s">
        <v>67</v>
      </c>
      <c r="C3" s="54" t="s">
        <v>48</v>
      </c>
      <c r="D3" s="55">
        <f>D24</f>
        <v>5.9386774325632512</v>
      </c>
      <c r="E3" s="55">
        <f t="shared" ref="E3:N3" si="0">E24</f>
        <v>7.4856137101159543</v>
      </c>
      <c r="F3" s="55">
        <f t="shared" si="0"/>
        <v>11.229805662272195</v>
      </c>
      <c r="G3" s="55">
        <f t="shared" si="0"/>
        <v>9.6623624506058086</v>
      </c>
      <c r="H3" s="55">
        <f t="shared" si="0"/>
        <v>19.717792350563361</v>
      </c>
      <c r="I3" s="55">
        <f t="shared" si="0"/>
        <v>14.57456184239401</v>
      </c>
      <c r="J3" s="55">
        <f t="shared" si="0"/>
        <v>15.595944458891921</v>
      </c>
      <c r="K3" s="55">
        <f t="shared" si="0"/>
        <v>19.072413184759235</v>
      </c>
      <c r="L3" s="55">
        <f t="shared" si="0"/>
        <v>11.289862684198019</v>
      </c>
      <c r="M3" s="55">
        <f t="shared" si="0"/>
        <v>7.7990387378543025</v>
      </c>
      <c r="N3" s="56">
        <f t="shared" si="0"/>
        <v>13.732764196093649</v>
      </c>
    </row>
    <row r="4" spans="1:14">
      <c r="A4" s="53" t="s">
        <v>68</v>
      </c>
      <c r="B4" s="54"/>
      <c r="C4" s="54" t="s">
        <v>48</v>
      </c>
      <c r="D4" s="55">
        <f>D26-D24</f>
        <v>7.2279752789208018</v>
      </c>
      <c r="E4" s="55">
        <f t="shared" ref="E4:M4" si="1">E26-E24</f>
        <v>3.5772074532006783</v>
      </c>
      <c r="F4" s="55">
        <f t="shared" si="1"/>
        <v>18.681120209968263</v>
      </c>
      <c r="G4" s="55">
        <f t="shared" si="1"/>
        <v>48.604178181935225</v>
      </c>
      <c r="H4" s="55">
        <f t="shared" si="1"/>
        <v>41.385890831561156</v>
      </c>
      <c r="I4" s="55">
        <f t="shared" si="1"/>
        <v>60.908503541540931</v>
      </c>
      <c r="J4" s="55">
        <f t="shared" si="1"/>
        <v>71.719828278218699</v>
      </c>
      <c r="K4" s="55">
        <f t="shared" si="1"/>
        <v>83.663059381935142</v>
      </c>
      <c r="L4" s="55">
        <f t="shared" si="1"/>
        <v>84.839455976340403</v>
      </c>
      <c r="M4" s="55">
        <f t="shared" si="1"/>
        <v>109.0867850310087</v>
      </c>
      <c r="N4" s="56">
        <f>N26-N24</f>
        <v>58.406431504014186</v>
      </c>
    </row>
    <row r="5" spans="1:14">
      <c r="A5" s="53" t="s">
        <v>69</v>
      </c>
      <c r="B5" s="54" t="s">
        <v>57</v>
      </c>
      <c r="C5" s="54" t="s">
        <v>48</v>
      </c>
      <c r="D5" s="55">
        <v>69.130580846642005</v>
      </c>
      <c r="E5" s="55">
        <v>101.11133190399033</v>
      </c>
      <c r="F5" s="55">
        <v>98.911172193814224</v>
      </c>
      <c r="G5" s="55">
        <v>116.58102370993706</v>
      </c>
      <c r="H5" s="55">
        <v>92.003054433643143</v>
      </c>
      <c r="I5" s="55">
        <v>112.64003540248773</v>
      </c>
      <c r="J5" s="55">
        <v>93.440718157984705</v>
      </c>
      <c r="K5" s="55">
        <v>162.09688882816141</v>
      </c>
      <c r="L5" s="55">
        <v>82.630521324376232</v>
      </c>
      <c r="M5" s="55">
        <v>79.775448984791524</v>
      </c>
      <c r="N5" s="56">
        <v>124.66076608990745</v>
      </c>
    </row>
    <row r="6" spans="1:14">
      <c r="A6" s="53" t="s">
        <v>70</v>
      </c>
      <c r="B6" s="54" t="s">
        <v>71</v>
      </c>
      <c r="C6" s="54" t="s">
        <v>48</v>
      </c>
      <c r="D6" s="55">
        <f>D10-D5-D18</f>
        <v>48.23778307965685</v>
      </c>
      <c r="E6" s="55">
        <f t="shared" ref="E6:N6" si="2">E10-E5-E18</f>
        <v>45.834206366565375</v>
      </c>
      <c r="F6" s="55">
        <f t="shared" si="2"/>
        <v>54.596347115780517</v>
      </c>
      <c r="G6" s="55">
        <f t="shared" si="2"/>
        <v>54.685538851374673</v>
      </c>
      <c r="H6" s="55">
        <f t="shared" si="2"/>
        <v>42.819398467390869</v>
      </c>
      <c r="I6" s="55">
        <f t="shared" si="2"/>
        <v>34.311927255884228</v>
      </c>
      <c r="J6" s="55">
        <f t="shared" si="2"/>
        <v>24.375839519474297</v>
      </c>
      <c r="K6" s="55">
        <f t="shared" si="2"/>
        <v>15.661272551286345</v>
      </c>
      <c r="L6" s="55">
        <f t="shared" si="2"/>
        <v>21.733316748535927</v>
      </c>
      <c r="M6" s="55">
        <f t="shared" si="2"/>
        <v>26.365695441118731</v>
      </c>
      <c r="N6" s="56">
        <f t="shared" si="2"/>
        <v>76.81585570676404</v>
      </c>
    </row>
    <row r="7" spans="1:14" ht="15.75" thickBot="1">
      <c r="A7" s="60" t="s">
        <v>72</v>
      </c>
      <c r="B7" s="61" t="s">
        <v>73</v>
      </c>
      <c r="C7" s="61" t="s">
        <v>48</v>
      </c>
      <c r="D7" s="69">
        <f>D11/(D6+D4)</f>
        <v>0.54809883972875084</v>
      </c>
      <c r="E7" s="69">
        <f t="shared" ref="E7:N7" si="3">E11/(E6+E4)</f>
        <v>0.24170158158007152</v>
      </c>
      <c r="F7" s="69">
        <f t="shared" si="3"/>
        <v>0.55337223456959739</v>
      </c>
      <c r="G7" s="69">
        <f t="shared" si="3"/>
        <v>0.3094492379489745</v>
      </c>
      <c r="H7" s="69">
        <f t="shared" si="3"/>
        <v>0.51204443259451404</v>
      </c>
      <c r="I7" s="69">
        <f t="shared" si="3"/>
        <v>0.35272827755364627</v>
      </c>
      <c r="J7" s="69">
        <f t="shared" si="3"/>
        <v>0.3665079587120777</v>
      </c>
      <c r="K7" s="69">
        <f t="shared" si="3"/>
        <v>0.13034083884385908</v>
      </c>
      <c r="L7" s="69">
        <f t="shared" si="3"/>
        <v>0.45513326606425031</v>
      </c>
      <c r="M7" s="69">
        <f t="shared" si="3"/>
        <v>9.8651116753884979E-2</v>
      </c>
      <c r="N7" s="70">
        <f t="shared" si="3"/>
        <v>0.14370781918301323</v>
      </c>
    </row>
    <row r="8" spans="1:14">
      <c r="A8" s="71" t="s">
        <v>74</v>
      </c>
      <c r="B8" s="72" t="s">
        <v>57</v>
      </c>
      <c r="C8" s="72" t="s">
        <v>75</v>
      </c>
      <c r="D8" s="73">
        <v>143</v>
      </c>
      <c r="E8" s="73">
        <v>196</v>
      </c>
      <c r="F8" s="73">
        <v>239</v>
      </c>
      <c r="G8" s="73">
        <v>313.86</v>
      </c>
      <c r="H8" s="73">
        <v>337.92</v>
      </c>
      <c r="I8" s="73">
        <v>383.07</v>
      </c>
      <c r="J8" s="73">
        <v>365.5</v>
      </c>
      <c r="K8" s="73">
        <v>498.24</v>
      </c>
      <c r="L8" s="73">
        <v>381.86</v>
      </c>
      <c r="M8" s="73">
        <v>418.48</v>
      </c>
      <c r="N8" s="74">
        <v>628.46</v>
      </c>
    </row>
    <row r="9" spans="1:14">
      <c r="A9" s="71" t="s">
        <v>74</v>
      </c>
      <c r="B9" s="72" t="s">
        <v>24</v>
      </c>
      <c r="C9" s="72" t="s">
        <v>13</v>
      </c>
      <c r="D9" s="73">
        <f t="shared" ref="D9:N9" si="4">D8/D27*1000</f>
        <v>98.293462808810204</v>
      </c>
      <c r="E9" s="73">
        <f t="shared" si="4"/>
        <v>119.18695040728531</v>
      </c>
      <c r="F9" s="73">
        <f t="shared" si="4"/>
        <v>136.13123848811733</v>
      </c>
      <c r="G9" s="73">
        <f t="shared" si="4"/>
        <v>174.604273982845</v>
      </c>
      <c r="H9" s="73">
        <f t="shared" si="4"/>
        <v>172.08155218660318</v>
      </c>
      <c r="I9" s="73">
        <f t="shared" si="4"/>
        <v>211.60526021463173</v>
      </c>
      <c r="J9" s="73">
        <f t="shared" si="4"/>
        <v>205.26030473700629</v>
      </c>
      <c r="K9" s="73">
        <f t="shared" si="4"/>
        <v>272.04623314712052</v>
      </c>
      <c r="L9" s="73">
        <f t="shared" si="4"/>
        <v>221.56183518119184</v>
      </c>
      <c r="M9" s="73">
        <f t="shared" si="4"/>
        <v>243.23955233749317</v>
      </c>
      <c r="N9" s="74">
        <f t="shared" si="4"/>
        <v>309.53893740364776</v>
      </c>
    </row>
    <row r="10" spans="1:14">
      <c r="A10" s="75" t="s">
        <v>74</v>
      </c>
      <c r="B10" s="76" t="s">
        <v>76</v>
      </c>
      <c r="C10" s="72" t="s">
        <v>48</v>
      </c>
      <c r="D10" s="73">
        <f t="shared" ref="D10:N10" si="5">D9/D28*100</f>
        <v>137.30101473708064</v>
      </c>
      <c r="E10" s="73">
        <f t="shared" si="5"/>
        <v>172.32887872332267</v>
      </c>
      <c r="F10" s="73">
        <f t="shared" si="5"/>
        <v>205.97516907137404</v>
      </c>
      <c r="G10" s="73">
        <f t="shared" si="5"/>
        <v>253.97459638787288</v>
      </c>
      <c r="H10" s="73">
        <f t="shared" si="5"/>
        <v>219.0030441970745</v>
      </c>
      <c r="I10" s="73">
        <f t="shared" si="5"/>
        <v>246.18598939710719</v>
      </c>
      <c r="J10" s="73">
        <f t="shared" si="5"/>
        <v>232.74214588212766</v>
      </c>
      <c r="K10" s="73">
        <f t="shared" si="5"/>
        <v>300.92836235838416</v>
      </c>
      <c r="L10" s="73">
        <f t="shared" si="5"/>
        <v>226.62709813205711</v>
      </c>
      <c r="M10" s="73">
        <f t="shared" si="5"/>
        <v>236.56767213120435</v>
      </c>
      <c r="N10" s="74">
        <f t="shared" si="5"/>
        <v>309.53893740364776</v>
      </c>
    </row>
    <row r="11" spans="1:14">
      <c r="A11" s="75" t="s">
        <v>61</v>
      </c>
      <c r="B11" s="76" t="s">
        <v>62</v>
      </c>
      <c r="C11" s="72" t="s">
        <v>48</v>
      </c>
      <c r="D11" s="73">
        <v>30.400717801011673</v>
      </c>
      <c r="E11" s="73">
        <v>11.942816868344858</v>
      </c>
      <c r="F11" s="73">
        <v>40.549715837650261</v>
      </c>
      <c r="G11" s="73">
        <v>31.962924223922961</v>
      </c>
      <c r="H11" s="73">
        <v>43.116849580538798</v>
      </c>
      <c r="I11" s="73">
        <v>33.586938543091954</v>
      </c>
      <c r="J11" s="73">
        <v>35.219827045606401</v>
      </c>
      <c r="K11" s="73">
        <v>12.946016741781989</v>
      </c>
      <c r="L11" s="73">
        <v>48.504814123796017</v>
      </c>
      <c r="M11" s="73">
        <v>13.362538465659169</v>
      </c>
      <c r="N11" s="74">
        <v>19.432500000000001</v>
      </c>
    </row>
    <row r="12" spans="1:14">
      <c r="A12" s="75" t="s">
        <v>77</v>
      </c>
      <c r="B12" s="72" t="s">
        <v>78</v>
      </c>
      <c r="C12" s="72" t="s">
        <v>48</v>
      </c>
      <c r="D12" s="73">
        <v>30.400717801011673</v>
      </c>
      <c r="E12" s="73">
        <v>11.942816868344858</v>
      </c>
      <c r="F12" s="73">
        <v>40.549715837650261</v>
      </c>
      <c r="G12" s="73">
        <v>31.962924223922961</v>
      </c>
      <c r="H12" s="73">
        <f>H10-H18-H14</f>
        <v>42.819398467390869</v>
      </c>
      <c r="I12" s="73">
        <v>33.586938543091954</v>
      </c>
      <c r="J12" s="73">
        <f>J10-J18-J14</f>
        <v>24.375839519474283</v>
      </c>
      <c r="K12" s="73">
        <v>12.946016741781989</v>
      </c>
      <c r="L12" s="73">
        <f>L10-L14-L18</f>
        <v>21.733316748535927</v>
      </c>
      <c r="M12" s="73">
        <v>13.362538465659169</v>
      </c>
      <c r="N12" s="74">
        <v>19.432500000000001</v>
      </c>
    </row>
    <row r="13" spans="1:14">
      <c r="A13" s="75" t="s">
        <v>79</v>
      </c>
      <c r="B13" s="72" t="s">
        <v>80</v>
      </c>
      <c r="C13" s="72" t="s">
        <v>48</v>
      </c>
      <c r="D13" s="73">
        <f>D11-D12</f>
        <v>0</v>
      </c>
      <c r="E13" s="73">
        <f t="shared" ref="E13:N13" si="6">E11-E12</f>
        <v>0</v>
      </c>
      <c r="F13" s="73">
        <f t="shared" si="6"/>
        <v>0</v>
      </c>
      <c r="G13" s="73">
        <f t="shared" si="6"/>
        <v>0</v>
      </c>
      <c r="H13" s="73">
        <f t="shared" si="6"/>
        <v>0.29745111314792894</v>
      </c>
      <c r="I13" s="73">
        <f t="shared" si="6"/>
        <v>0</v>
      </c>
      <c r="J13" s="73">
        <f t="shared" si="6"/>
        <v>10.843987526132118</v>
      </c>
      <c r="K13" s="73">
        <f t="shared" si="6"/>
        <v>0</v>
      </c>
      <c r="L13" s="73">
        <f t="shared" si="6"/>
        <v>26.77149737526009</v>
      </c>
      <c r="M13" s="73">
        <f t="shared" si="6"/>
        <v>0</v>
      </c>
      <c r="N13" s="74">
        <f t="shared" si="6"/>
        <v>0</v>
      </c>
    </row>
    <row r="14" spans="1:14">
      <c r="A14" s="75" t="s">
        <v>69</v>
      </c>
      <c r="B14" s="72" t="s">
        <v>57</v>
      </c>
      <c r="C14" s="72" t="s">
        <v>48</v>
      </c>
      <c r="D14" s="73">
        <v>69.130580846642005</v>
      </c>
      <c r="E14" s="73">
        <v>101.11133190399033</v>
      </c>
      <c r="F14" s="73">
        <v>98.911172193814224</v>
      </c>
      <c r="G14" s="73">
        <v>116.58102370993706</v>
      </c>
      <c r="H14" s="73">
        <v>92.003054433643143</v>
      </c>
      <c r="I14" s="73">
        <v>112.64003540248773</v>
      </c>
      <c r="J14" s="73">
        <v>93.440718157984705</v>
      </c>
      <c r="K14" s="73">
        <v>162.09688882816141</v>
      </c>
      <c r="L14" s="73">
        <v>82.630521324376232</v>
      </c>
      <c r="M14" s="73">
        <v>79.775448984791524</v>
      </c>
      <c r="N14" s="74">
        <v>124.66076608990745</v>
      </c>
    </row>
    <row r="15" spans="1:14">
      <c r="A15" s="75" t="s">
        <v>107</v>
      </c>
      <c r="B15" s="72" t="s">
        <v>82</v>
      </c>
      <c r="C15" s="72" t="s">
        <v>48</v>
      </c>
      <c r="D15" s="73">
        <f>D10-D12-D18-D14</f>
        <v>17.837065278645184</v>
      </c>
      <c r="E15" s="73">
        <f>E10-E12-E18-E14</f>
        <v>33.891389498220519</v>
      </c>
      <c r="F15" s="73">
        <f>F10-F12-F18-F14</f>
        <v>14.046631278130249</v>
      </c>
      <c r="G15" s="73">
        <f>G10-G12-G18-G14</f>
        <v>22.722614627451719</v>
      </c>
      <c r="H15" s="73">
        <v>0</v>
      </c>
      <c r="I15" s="73">
        <f>I10-I12-I18-I14</f>
        <v>0.72498871279226762</v>
      </c>
      <c r="J15" s="73">
        <v>0</v>
      </c>
      <c r="K15" s="73">
        <f>K10-K12-K18-K14</f>
        <v>2.715255809504356</v>
      </c>
      <c r="L15" s="73">
        <v>0</v>
      </c>
      <c r="M15" s="73">
        <f>M10-M12-M18-M14</f>
        <v>13.003156975459575</v>
      </c>
      <c r="N15" s="74">
        <f>N10-N12-N18-N14</f>
        <v>57.383355706764021</v>
      </c>
    </row>
    <row r="16" spans="1:14">
      <c r="A16" s="71" t="s">
        <v>83</v>
      </c>
      <c r="B16" s="72" t="s">
        <v>84</v>
      </c>
      <c r="C16" s="72" t="s">
        <v>75</v>
      </c>
      <c r="D16" s="73">
        <v>20.76</v>
      </c>
      <c r="E16" s="73">
        <v>28.87</v>
      </c>
      <c r="F16" s="73">
        <v>60.88</v>
      </c>
      <c r="G16" s="73">
        <v>102.21</v>
      </c>
      <c r="H16" s="73">
        <v>129.88999999999999</v>
      </c>
      <c r="I16" s="73">
        <v>154.41</v>
      </c>
      <c r="J16" s="73">
        <v>180.48</v>
      </c>
      <c r="K16" s="73">
        <v>203.93</v>
      </c>
      <c r="L16" s="73">
        <v>206.01</v>
      </c>
      <c r="M16" s="73">
        <v>230.72</v>
      </c>
      <c r="N16" s="74">
        <v>219.4</v>
      </c>
    </row>
    <row r="17" spans="1:14">
      <c r="A17" s="71" t="s">
        <v>83</v>
      </c>
      <c r="B17" s="72" t="s">
        <v>24</v>
      </c>
      <c r="C17" s="72" t="s">
        <v>13</v>
      </c>
      <c r="D17" s="73">
        <f t="shared" ref="D17:N17" si="7">D16/D27*1000</f>
        <v>14.269736279097204</v>
      </c>
      <c r="E17" s="73">
        <f t="shared" si="7"/>
        <v>17.555751317644525</v>
      </c>
      <c r="F17" s="73">
        <f t="shared" si="7"/>
        <v>34.67644267429533</v>
      </c>
      <c r="G17" s="73">
        <f t="shared" si="7"/>
        <v>56.860711284606467</v>
      </c>
      <c r="H17" s="73">
        <f t="shared" si="7"/>
        <v>66.144865096821391</v>
      </c>
      <c r="I17" s="73">
        <f t="shared" si="7"/>
        <v>85.295032839275549</v>
      </c>
      <c r="J17" s="73">
        <f t="shared" si="7"/>
        <v>101.35534828709957</v>
      </c>
      <c r="K17" s="73">
        <f t="shared" si="7"/>
        <v>111.34872416042927</v>
      </c>
      <c r="L17" s="73">
        <f t="shared" si="7"/>
        <v>119.530596725704</v>
      </c>
      <c r="M17" s="73">
        <f t="shared" si="7"/>
        <v>134.10492619792205</v>
      </c>
      <c r="N17" s="74">
        <f t="shared" si="7"/>
        <v>108.06231560697628</v>
      </c>
    </row>
    <row r="18" spans="1:14">
      <c r="A18" s="75" t="s">
        <v>83</v>
      </c>
      <c r="B18" s="76" t="s">
        <v>76</v>
      </c>
      <c r="C18" s="72" t="s">
        <v>48</v>
      </c>
      <c r="D18" s="73">
        <f t="shared" ref="D18:N18" si="8">D17/D28*100</f>
        <v>19.93265081078178</v>
      </c>
      <c r="E18" s="73">
        <f t="shared" si="8"/>
        <v>25.383340452766966</v>
      </c>
      <c r="F18" s="73">
        <f t="shared" si="8"/>
        <v>52.467649761779299</v>
      </c>
      <c r="G18" s="73">
        <f t="shared" si="8"/>
        <v>82.708033826561149</v>
      </c>
      <c r="H18" s="73">
        <f t="shared" si="8"/>
        <v>84.18059129604049</v>
      </c>
      <c r="I18" s="73">
        <f t="shared" si="8"/>
        <v>99.234026738735253</v>
      </c>
      <c r="J18" s="73">
        <f t="shared" si="8"/>
        <v>114.92558820466867</v>
      </c>
      <c r="K18" s="73">
        <f t="shared" si="8"/>
        <v>123.17020097893641</v>
      </c>
      <c r="L18" s="73">
        <f t="shared" si="8"/>
        <v>122.26326005914494</v>
      </c>
      <c r="M18" s="73">
        <f t="shared" si="8"/>
        <v>130.42652770529409</v>
      </c>
      <c r="N18" s="74">
        <f t="shared" si="8"/>
        <v>108.06231560697628</v>
      </c>
    </row>
    <row r="19" spans="1:14">
      <c r="A19" s="75" t="s">
        <v>85</v>
      </c>
      <c r="B19" s="72" t="s">
        <v>60</v>
      </c>
      <c r="C19" s="72" t="s">
        <v>48</v>
      </c>
      <c r="D19" s="73">
        <v>6.7659980992977271</v>
      </c>
      <c r="E19" s="73">
        <v>14.320519289450333</v>
      </c>
      <c r="F19" s="73">
        <v>22.556723889538841</v>
      </c>
      <c r="G19" s="73">
        <v>24.441493194020111</v>
      </c>
      <c r="H19" s="73">
        <v>23.076908113915977</v>
      </c>
      <c r="I19" s="73">
        <v>23.75096135480031</v>
      </c>
      <c r="J19" s="73">
        <v>27.60981546755805</v>
      </c>
      <c r="K19" s="73">
        <v>20.434728412242034</v>
      </c>
      <c r="L19" s="73">
        <v>26.13394139860652</v>
      </c>
      <c r="M19" s="73">
        <v>13.540703936431088</v>
      </c>
      <c r="N19" s="74">
        <v>35.92311990686845</v>
      </c>
    </row>
    <row r="20" spans="1:14">
      <c r="A20" s="75" t="s">
        <v>86</v>
      </c>
      <c r="B20" s="72" t="s">
        <v>80</v>
      </c>
      <c r="C20" s="72" t="s">
        <v>48</v>
      </c>
      <c r="D20" s="73">
        <f>D13</f>
        <v>0</v>
      </c>
      <c r="E20" s="73">
        <f t="shared" ref="E20:N20" si="9">E13</f>
        <v>0</v>
      </c>
      <c r="F20" s="73">
        <f t="shared" si="9"/>
        <v>0</v>
      </c>
      <c r="G20" s="73">
        <f t="shared" si="9"/>
        <v>0</v>
      </c>
      <c r="H20" s="73">
        <f t="shared" si="9"/>
        <v>0.29745111314792894</v>
      </c>
      <c r="I20" s="73">
        <f t="shared" si="9"/>
        <v>0</v>
      </c>
      <c r="J20" s="73">
        <f t="shared" si="9"/>
        <v>10.843987526132118</v>
      </c>
      <c r="K20" s="73">
        <f t="shared" si="9"/>
        <v>0</v>
      </c>
      <c r="L20" s="73">
        <f t="shared" si="9"/>
        <v>26.77149737526009</v>
      </c>
      <c r="M20" s="73">
        <f t="shared" si="9"/>
        <v>0</v>
      </c>
      <c r="N20" s="74">
        <f t="shared" si="9"/>
        <v>0</v>
      </c>
    </row>
    <row r="21" spans="1:14">
      <c r="A21" s="71" t="s">
        <v>87</v>
      </c>
      <c r="B21" s="72" t="s">
        <v>67</v>
      </c>
      <c r="C21" s="72" t="s">
        <v>13</v>
      </c>
      <c r="D21" s="72">
        <v>20</v>
      </c>
      <c r="E21" s="72">
        <v>30</v>
      </c>
      <c r="F21" s="72">
        <v>40</v>
      </c>
      <c r="G21" s="72">
        <v>40.6</v>
      </c>
      <c r="H21" s="72">
        <v>81.48</v>
      </c>
      <c r="I21" s="72">
        <v>61.18</v>
      </c>
      <c r="J21" s="72">
        <v>64.959999999999994</v>
      </c>
      <c r="K21" s="72">
        <v>84</v>
      </c>
      <c r="L21" s="72">
        <v>54</v>
      </c>
      <c r="M21" s="72">
        <v>46.02</v>
      </c>
      <c r="N21" s="77">
        <v>46</v>
      </c>
    </row>
    <row r="22" spans="1:14">
      <c r="A22" s="71" t="s">
        <v>87</v>
      </c>
      <c r="B22" s="72" t="s">
        <v>76</v>
      </c>
      <c r="C22" s="72" t="s">
        <v>48</v>
      </c>
      <c r="D22" s="73">
        <f t="shared" ref="D22:N22" si="10">D21/D28*100</f>
        <v>27.936957517539838</v>
      </c>
      <c r="E22" s="73">
        <f t="shared" si="10"/>
        <v>43.376110757370903</v>
      </c>
      <c r="F22" s="73">
        <f t="shared" si="10"/>
        <v>60.522528512617114</v>
      </c>
      <c r="G22" s="73">
        <f t="shared" si="10"/>
        <v>59.055648399309746</v>
      </c>
      <c r="H22" s="73">
        <f t="shared" si="10"/>
        <v>103.6971587856635</v>
      </c>
      <c r="I22" s="73">
        <f t="shared" si="10"/>
        <v>71.178092718668424</v>
      </c>
      <c r="J22" s="73">
        <f t="shared" si="10"/>
        <v>73.657348486715108</v>
      </c>
      <c r="K22" s="73">
        <f t="shared" si="10"/>
        <v>92.917965250539353</v>
      </c>
      <c r="L22" s="73">
        <f t="shared" si="10"/>
        <v>55.234527594172697</v>
      </c>
      <c r="M22" s="73">
        <f t="shared" si="10"/>
        <v>44.757705590465015</v>
      </c>
      <c r="N22" s="74">
        <f t="shared" si="10"/>
        <v>46</v>
      </c>
    </row>
    <row r="23" spans="1:14">
      <c r="A23" s="71" t="s">
        <v>14</v>
      </c>
      <c r="B23" s="72" t="s">
        <v>7</v>
      </c>
      <c r="C23" s="72" t="s">
        <v>15</v>
      </c>
      <c r="D23" s="78">
        <v>0.21257423714929349</v>
      </c>
      <c r="E23" s="78">
        <v>0.17257457110407079</v>
      </c>
      <c r="F23" s="78">
        <v>0.18554752979183811</v>
      </c>
      <c r="G23" s="78">
        <v>0.16361453497678885</v>
      </c>
      <c r="H23" s="78">
        <v>0.19014785536524664</v>
      </c>
      <c r="I23" s="78">
        <v>0.20476190476190476</v>
      </c>
      <c r="J23" s="78">
        <v>0.21173643606930564</v>
      </c>
      <c r="K23" s="78">
        <v>0.20526077097505668</v>
      </c>
      <c r="L23" s="78">
        <v>0.20439864657028606</v>
      </c>
      <c r="M23" s="78">
        <v>0.17425019077644086</v>
      </c>
      <c r="N23" s="79">
        <v>0.29853835208899238</v>
      </c>
    </row>
    <row r="24" spans="1:14">
      <c r="A24" s="71" t="s">
        <v>88</v>
      </c>
      <c r="B24" s="72" t="s">
        <v>89</v>
      </c>
      <c r="C24" s="72" t="s">
        <v>48</v>
      </c>
      <c r="D24" s="73">
        <f t="shared" ref="D24:N24" si="11">D22*D23</f>
        <v>5.9386774325632512</v>
      </c>
      <c r="E24" s="73">
        <f t="shared" si="11"/>
        <v>7.4856137101159543</v>
      </c>
      <c r="F24" s="73">
        <f t="shared" si="11"/>
        <v>11.229805662272195</v>
      </c>
      <c r="G24" s="73">
        <f t="shared" si="11"/>
        <v>9.6623624506058086</v>
      </c>
      <c r="H24" s="73">
        <f t="shared" si="11"/>
        <v>19.717792350563361</v>
      </c>
      <c r="I24" s="73">
        <f t="shared" si="11"/>
        <v>14.57456184239401</v>
      </c>
      <c r="J24" s="73">
        <f t="shared" si="11"/>
        <v>15.595944458891921</v>
      </c>
      <c r="K24" s="73">
        <f t="shared" si="11"/>
        <v>19.072413184759235</v>
      </c>
      <c r="L24" s="73">
        <f t="shared" si="11"/>
        <v>11.289862684198019</v>
      </c>
      <c r="M24" s="73">
        <f t="shared" si="11"/>
        <v>7.7990387378543025</v>
      </c>
      <c r="N24" s="74">
        <f t="shared" si="11"/>
        <v>13.732764196093649</v>
      </c>
    </row>
    <row r="25" spans="1:14">
      <c r="A25" s="75" t="s">
        <v>81</v>
      </c>
      <c r="B25" s="72" t="s">
        <v>90</v>
      </c>
      <c r="C25" s="72" t="s">
        <v>48</v>
      </c>
      <c r="D25" s="73">
        <f>D26-D24-D20</f>
        <v>7.2279752789208018</v>
      </c>
      <c r="E25" s="73">
        <f>E26-E24-E20</f>
        <v>3.5772074532006783</v>
      </c>
      <c r="F25" s="73">
        <f t="shared" ref="F25:N25" si="12">F26-F24-F20</f>
        <v>18.681120209968263</v>
      </c>
      <c r="G25" s="73">
        <f t="shared" si="12"/>
        <v>48.604178181935225</v>
      </c>
      <c r="H25" s="73">
        <f t="shared" si="12"/>
        <v>41.088439718413227</v>
      </c>
      <c r="I25" s="73">
        <f t="shared" si="12"/>
        <v>60.908503541540931</v>
      </c>
      <c r="J25" s="73">
        <f t="shared" si="12"/>
        <v>60.875840752086582</v>
      </c>
      <c r="K25" s="73">
        <f t="shared" si="12"/>
        <v>83.663059381935142</v>
      </c>
      <c r="L25" s="73">
        <f t="shared" si="12"/>
        <v>58.067958601080313</v>
      </c>
      <c r="M25" s="73">
        <f t="shared" si="12"/>
        <v>109.0867850310087</v>
      </c>
      <c r="N25" s="74">
        <f t="shared" si="12"/>
        <v>58.406431504014186</v>
      </c>
    </row>
    <row r="26" spans="1:14" ht="15.75" thickBot="1">
      <c r="A26" s="75" t="s">
        <v>91</v>
      </c>
      <c r="B26" s="76" t="s">
        <v>92</v>
      </c>
      <c r="C26" s="72" t="s">
        <v>48</v>
      </c>
      <c r="D26" s="73">
        <f>D18-D19</f>
        <v>13.166652711484053</v>
      </c>
      <c r="E26" s="73">
        <f t="shared" ref="E26:N26" si="13">E18-E19</f>
        <v>11.062821163316633</v>
      </c>
      <c r="F26" s="73">
        <f t="shared" si="13"/>
        <v>29.910925872240458</v>
      </c>
      <c r="G26" s="73">
        <f t="shared" si="13"/>
        <v>58.266540632541037</v>
      </c>
      <c r="H26" s="73">
        <f t="shared" si="13"/>
        <v>61.103683182124513</v>
      </c>
      <c r="I26" s="73">
        <f t="shared" si="13"/>
        <v>75.483065383934942</v>
      </c>
      <c r="J26" s="73">
        <f t="shared" si="13"/>
        <v>87.31577273711062</v>
      </c>
      <c r="K26" s="73">
        <f t="shared" si="13"/>
        <v>102.73547256669437</v>
      </c>
      <c r="L26" s="73">
        <f t="shared" si="13"/>
        <v>96.129318660538416</v>
      </c>
      <c r="M26" s="73">
        <f t="shared" si="13"/>
        <v>116.88582376886301</v>
      </c>
      <c r="N26" s="74">
        <f t="shared" si="13"/>
        <v>72.139195700107834</v>
      </c>
    </row>
    <row r="27" spans="1:14">
      <c r="A27" s="80" t="s">
        <v>2</v>
      </c>
      <c r="B27" s="81" t="s">
        <v>12</v>
      </c>
      <c r="C27" s="81"/>
      <c r="D27" s="82">
        <v>1454.8271666666999</v>
      </c>
      <c r="E27" s="82">
        <v>1644.4753333333001</v>
      </c>
      <c r="F27" s="82">
        <v>1755.6587500000001</v>
      </c>
      <c r="G27" s="82">
        <v>1797.5505000000001</v>
      </c>
      <c r="H27" s="82">
        <v>1963.7200833333</v>
      </c>
      <c r="I27" s="82">
        <v>1810.3047136514999</v>
      </c>
      <c r="J27" s="82">
        <v>1780.6657768939001</v>
      </c>
      <c r="K27" s="82">
        <v>1831.4534049459</v>
      </c>
      <c r="L27" s="82">
        <v>1723.4917723430001</v>
      </c>
      <c r="M27" s="82">
        <v>1720.4438833178001</v>
      </c>
      <c r="N27" s="83">
        <v>2030.31</v>
      </c>
    </row>
    <row r="28" spans="1:14" ht="15.75" thickBot="1">
      <c r="A28" s="84" t="s">
        <v>1</v>
      </c>
      <c r="B28" s="85" t="s">
        <v>4</v>
      </c>
      <c r="C28" s="85"/>
      <c r="D28" s="86">
        <v>71.589756999999992</v>
      </c>
      <c r="E28" s="86">
        <v>69.162493999999995</v>
      </c>
      <c r="F28" s="86">
        <v>66.091091999999989</v>
      </c>
      <c r="G28" s="86">
        <v>68.748716000000002</v>
      </c>
      <c r="H28" s="86">
        <v>78.574959000000007</v>
      </c>
      <c r="I28" s="86">
        <v>85.953412999999998</v>
      </c>
      <c r="J28" s="86">
        <v>88.192150999999996</v>
      </c>
      <c r="K28" s="86">
        <v>90.402324000000007</v>
      </c>
      <c r="L28" s="86">
        <v>97.764934999999994</v>
      </c>
      <c r="M28" s="86">
        <v>102.820284</v>
      </c>
      <c r="N28" s="87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2" sqref="A2"/>
    </sheetView>
  </sheetViews>
  <sheetFormatPr defaultRowHeight="15"/>
  <cols>
    <col min="1" max="1" width="36.5703125" bestFit="1" customWidth="1"/>
    <col min="2" max="2" width="31.42578125" bestFit="1" customWidth="1"/>
    <col min="3" max="3" width="29" bestFit="1" customWidth="1"/>
  </cols>
  <sheetData>
    <row r="1" spans="1:11" ht="15.75" thickBot="1">
      <c r="A1" s="88" t="s">
        <v>39</v>
      </c>
      <c r="B1" s="89" t="s">
        <v>0</v>
      </c>
      <c r="C1" s="89" t="s">
        <v>93</v>
      </c>
      <c r="D1" s="90" t="s">
        <v>94</v>
      </c>
      <c r="E1" s="89">
        <v>2003</v>
      </c>
      <c r="F1" s="89">
        <v>2004</v>
      </c>
      <c r="G1" s="91">
        <v>2005</v>
      </c>
      <c r="H1" s="91">
        <v>2006</v>
      </c>
      <c r="I1" s="91">
        <v>2007</v>
      </c>
      <c r="J1" s="91">
        <v>2008</v>
      </c>
      <c r="K1" s="92">
        <v>2009</v>
      </c>
    </row>
    <row r="2" spans="1:11">
      <c r="A2" s="93" t="s">
        <v>46</v>
      </c>
      <c r="B2" s="94" t="s">
        <v>47</v>
      </c>
      <c r="C2" s="94" t="s">
        <v>48</v>
      </c>
      <c r="D2" s="94"/>
      <c r="E2" s="95">
        <v>218.88784857348546</v>
      </c>
      <c r="F2" s="95">
        <v>298.44692234736277</v>
      </c>
      <c r="G2" s="95">
        <v>320.53157297221435</v>
      </c>
      <c r="H2" s="95">
        <v>338.93128163574403</v>
      </c>
      <c r="I2" s="95">
        <v>423.75174420532619</v>
      </c>
      <c r="J2" s="95">
        <v>356.42056225587464</v>
      </c>
      <c r="K2" s="96">
        <v>446.70157240981808</v>
      </c>
    </row>
    <row r="3" spans="1:11">
      <c r="A3" s="93" t="s">
        <v>95</v>
      </c>
      <c r="B3" s="94"/>
      <c r="C3" s="94" t="s">
        <v>48</v>
      </c>
      <c r="D3" s="94"/>
      <c r="E3" s="95">
        <v>43.116849580538798</v>
      </c>
      <c r="F3" s="95">
        <v>33.586938543091954</v>
      </c>
      <c r="G3" s="95">
        <v>35.219827045606401</v>
      </c>
      <c r="H3" s="95">
        <v>12.946016741781989</v>
      </c>
      <c r="I3" s="95">
        <v>48.504814123796017</v>
      </c>
      <c r="J3" s="95">
        <v>13.362538465659169</v>
      </c>
      <c r="K3" s="96">
        <v>19.432500000000001</v>
      </c>
    </row>
    <row r="4" spans="1:11" ht="15.75" thickBot="1">
      <c r="A4" s="93" t="s">
        <v>96</v>
      </c>
      <c r="B4" s="94"/>
      <c r="C4" s="5" t="s">
        <v>48</v>
      </c>
      <c r="D4" s="5"/>
      <c r="E4" s="95">
        <v>23.076908113915977</v>
      </c>
      <c r="F4" s="95">
        <v>23.75096135480031</v>
      </c>
      <c r="G4" s="95">
        <v>27.60981546755805</v>
      </c>
      <c r="H4" s="95">
        <v>20.434728412242034</v>
      </c>
      <c r="I4" s="95">
        <v>26.13394139860652</v>
      </c>
      <c r="J4" s="95">
        <v>13.540703936431088</v>
      </c>
      <c r="K4" s="96">
        <v>35.92311990686845</v>
      </c>
    </row>
    <row r="5" spans="1:11">
      <c r="A5" s="49" t="s">
        <v>97</v>
      </c>
      <c r="B5" s="50" t="s">
        <v>98</v>
      </c>
      <c r="C5" s="50" t="s">
        <v>48</v>
      </c>
      <c r="D5" s="97">
        <v>0.02</v>
      </c>
      <c r="E5" s="51">
        <v>53.711358585236219</v>
      </c>
      <c r="F5" s="51">
        <v>147.33767423338128</v>
      </c>
      <c r="G5" s="51">
        <v>140.255461047349</v>
      </c>
      <c r="H5" s="51">
        <v>158.69874103985694</v>
      </c>
      <c r="I5" s="51">
        <v>244.16832072123083</v>
      </c>
      <c r="J5" s="51">
        <v>218.77052756411143</v>
      </c>
      <c r="K5" s="52">
        <v>259.36015631294543</v>
      </c>
    </row>
    <row r="6" spans="1:11">
      <c r="A6" s="53" t="s">
        <v>99</v>
      </c>
      <c r="B6" s="54" t="s">
        <v>98</v>
      </c>
      <c r="C6" s="54" t="s">
        <v>48</v>
      </c>
      <c r="D6" s="98">
        <v>0.01</v>
      </c>
      <c r="E6" s="55">
        <v>1.2542400475342457</v>
      </c>
      <c r="F6" s="55">
        <v>13.485131818715594</v>
      </c>
      <c r="G6" s="55">
        <v>36.062900180651454</v>
      </c>
      <c r="H6" s="55">
        <v>31.39950371570648</v>
      </c>
      <c r="I6" s="55">
        <v>12.007291027063641</v>
      </c>
      <c r="J6" s="55">
        <v>25.431889214986764</v>
      </c>
      <c r="K6" s="56">
        <v>54.806141886237818</v>
      </c>
    </row>
    <row r="7" spans="1:11">
      <c r="A7" s="53" t="s">
        <v>100</v>
      </c>
      <c r="B7" s="54" t="s">
        <v>98</v>
      </c>
      <c r="C7" s="54" t="s">
        <v>48</v>
      </c>
      <c r="D7" s="98">
        <v>8.9999999999999993E-3</v>
      </c>
      <c r="E7" s="55">
        <v>0</v>
      </c>
      <c r="F7" s="55">
        <v>2.3908649212102802</v>
      </c>
      <c r="G7" s="55">
        <v>2.8851547117838199</v>
      </c>
      <c r="H7" s="55">
        <v>0</v>
      </c>
      <c r="I7" s="55">
        <v>3.0730301490038099E-4</v>
      </c>
      <c r="J7" s="55">
        <v>2.0344596352214852</v>
      </c>
      <c r="K7" s="56">
        <v>2.6996611456102784</v>
      </c>
    </row>
    <row r="8" spans="1:11">
      <c r="A8" s="53" t="s">
        <v>101</v>
      </c>
      <c r="B8" s="54" t="s">
        <v>98</v>
      </c>
      <c r="C8" s="54" t="s">
        <v>48</v>
      </c>
      <c r="D8" s="98">
        <v>0.20799999999999999</v>
      </c>
      <c r="E8" s="55">
        <v>28.075619325232477</v>
      </c>
      <c r="F8" s="99">
        <v>24.951186090675524</v>
      </c>
      <c r="G8" s="55">
        <v>29.619745179158013</v>
      </c>
      <c r="H8" s="55">
        <v>28.077670621658079</v>
      </c>
      <c r="I8" s="55">
        <v>23.07475862111971</v>
      </c>
      <c r="J8" s="55">
        <v>15.38670150439483</v>
      </c>
      <c r="K8" s="56">
        <v>14.6316330397727</v>
      </c>
    </row>
    <row r="9" spans="1:11">
      <c r="A9" s="53" t="s">
        <v>102</v>
      </c>
      <c r="B9" s="54" t="s">
        <v>98</v>
      </c>
      <c r="C9" s="54" t="s">
        <v>48</v>
      </c>
      <c r="D9" s="98">
        <v>0.06</v>
      </c>
      <c r="E9" s="55">
        <v>19.823883561215016</v>
      </c>
      <c r="F9" s="55">
        <v>11.587111043675293</v>
      </c>
      <c r="G9" s="55">
        <v>9.4674406760420826</v>
      </c>
      <c r="H9" s="55">
        <v>7.6568188767211769</v>
      </c>
      <c r="I9" s="55">
        <v>10.150699625172829</v>
      </c>
      <c r="J9" s="55">
        <v>16.262222111492363</v>
      </c>
      <c r="K9" s="56">
        <v>17.626496598186346</v>
      </c>
    </row>
    <row r="10" spans="1:11">
      <c r="A10" s="53" t="s">
        <v>103</v>
      </c>
      <c r="B10" s="54" t="s">
        <v>98</v>
      </c>
      <c r="C10" s="54" t="s">
        <v>48</v>
      </c>
      <c r="D10" s="98">
        <v>8.9999999999999993E-3</v>
      </c>
      <c r="E10" s="55">
        <v>3.1346288104830711</v>
      </c>
      <c r="F10" s="55">
        <v>1.0648116532479723</v>
      </c>
      <c r="G10" s="55">
        <v>3.87618306108743E-2</v>
      </c>
      <c r="H10" s="55">
        <v>21.250510007954578</v>
      </c>
      <c r="I10" s="55">
        <v>1.5058792114760822</v>
      </c>
      <c r="J10" s="55">
        <v>1.3808697786962334</v>
      </c>
      <c r="K10" s="56">
        <v>1.0242245612457546</v>
      </c>
    </row>
    <row r="11" spans="1:11">
      <c r="A11" s="53" t="s">
        <v>104</v>
      </c>
      <c r="B11" s="54" t="s">
        <v>98</v>
      </c>
      <c r="C11" s="54" t="s">
        <v>48</v>
      </c>
      <c r="D11" s="98">
        <v>6.0000000000000001E-3</v>
      </c>
      <c r="E11" s="55">
        <v>0.37569567118429165</v>
      </c>
      <c r="F11" s="55">
        <v>0.13800880236311852</v>
      </c>
      <c r="G11" s="55">
        <v>0.49410302056723504</v>
      </c>
      <c r="H11" s="55">
        <v>0.59071280649788993</v>
      </c>
      <c r="I11" s="55">
        <v>0.55175729343682811</v>
      </c>
      <c r="J11" s="55">
        <v>1.0300689084732562</v>
      </c>
      <c r="K11" s="56">
        <v>0.59087123434430266</v>
      </c>
    </row>
    <row r="12" spans="1:11">
      <c r="A12" s="53" t="s">
        <v>105</v>
      </c>
      <c r="B12" s="54" t="s">
        <v>98</v>
      </c>
      <c r="C12" s="54" t="s">
        <v>48</v>
      </c>
      <c r="D12" s="98">
        <v>2.7E-2</v>
      </c>
      <c r="E12" s="55">
        <v>1.478445919069822</v>
      </c>
      <c r="F12" s="55">
        <v>1.4659642400614261</v>
      </c>
      <c r="G12" s="55">
        <v>2.4153626607071121</v>
      </c>
      <c r="H12" s="55">
        <v>4.3601774137085085</v>
      </c>
      <c r="I12" s="55">
        <v>16.602094676843013</v>
      </c>
      <c r="J12" s="55">
        <v>21.074348611963355</v>
      </c>
      <c r="K12" s="56">
        <v>14.162881850081709</v>
      </c>
    </row>
    <row r="13" spans="1:11" ht="15.75" thickBot="1">
      <c r="A13" s="60" t="s">
        <v>106</v>
      </c>
      <c r="B13" s="61" t="s">
        <v>98</v>
      </c>
      <c r="C13" s="61" t="s">
        <v>48</v>
      </c>
      <c r="D13" s="69">
        <v>0.65200000000000002</v>
      </c>
      <c r="E13" s="62">
        <v>44.840218395544902</v>
      </c>
      <c r="F13" s="62">
        <v>38.688269357056996</v>
      </c>
      <c r="G13" s="62">
        <v>36.463001963293564</v>
      </c>
      <c r="H13" s="62">
        <v>53.516403983146752</v>
      </c>
      <c r="I13" s="62">
        <v>41.051880677365162</v>
      </c>
      <c r="J13" s="62">
        <v>28.146233206055363</v>
      </c>
      <c r="K13" s="63">
        <v>26.443885322652797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K Stierman</dc:creator>
  <cp:lastModifiedBy>Elizabeth K Stierman</cp:lastModifiedBy>
  <dcterms:created xsi:type="dcterms:W3CDTF">2011-06-28T23:08:51Z</dcterms:created>
  <dcterms:modified xsi:type="dcterms:W3CDTF">2013-01-25T13:00:49Z</dcterms:modified>
</cp:coreProperties>
</file>