
<file path=[Content_Types].xml><?xml version="1.0" encoding="utf-8"?>
<Types xmlns="http://schemas.openxmlformats.org/package/2006/content-types">
  <Override PartName="/docProps/app.xml" ContentType="application/vnd.openxmlformats-officedocument.extended-properties+xml"/>
  <Override PartName="/xl/sharedStrings.xml" ContentType="application/vnd.openxmlformats-officedocument.spreadsheetml.sharedStrings+xml"/>
  <Default Extension="xml" ContentType="application/xml"/>
  <Override PartName="/xl/workbook.xml" ContentType="application/vnd.openxmlformats-officedocument.spreadsheetml.sheet.main+xml"/>
  <Default Extension="rels" ContentType="application/vnd.openxmlformats-package.relationships+xml"/>
  <Override PartName="/xl/worksheets/sheet3.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4.xml" ContentType="application/vnd.openxmlformats-officedocument.spreadsheetml.worksheet+xml"/>
  <Override PartName="/xl/calcChain.xml" ContentType="application/vnd.openxmlformats-officedocument.spreadsheetml.calcChain+xml"/>
  <Override PartName="/xl/worksheets/sheet2.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ate1904="1" showInkAnnotation="0" autoCompressPictures="0"/>
  <bookViews>
    <workbookView xWindow="1640" yWindow="-80" windowWidth="38160" windowHeight="21140" tabRatio="947"/>
  </bookViews>
  <sheets>
    <sheet name="README" sheetId="25" r:id="rId1"/>
    <sheet name="All results" sheetId="1" r:id="rId2"/>
    <sheet name="z-score rankings" sheetId="14" r:id="rId3"/>
    <sheet name="average ranks" sheetId="20" r:id="rId4"/>
  </sheets>
  <definedNames>
    <definedName name="bird">#REF!</definedName>
  </definedNames>
  <calcPr calcId="130407" iterateDelta="1E-4" concurrentCalc="0"/>
  <extLst>
    <ext xmlns:mx="http://schemas.microsoft.com/office/mac/excel/2008/main" uri="http://schemas.microsoft.com/office/mac/excel/2008/main">
      <mx:ArchID Flags="2"/>
    </ext>
  </extLst>
</workbook>
</file>

<file path=xl/calcChain.xml><?xml version="1.0" encoding="utf-8"?>
<calcChain xmlns="http://schemas.openxmlformats.org/spreadsheetml/2006/main">
  <c r="AX44" i="1"/>
  <c r="AX43"/>
  <c r="AX42"/>
  <c r="AX41"/>
  <c r="AX40"/>
  <c r="AX39"/>
  <c r="AX38"/>
  <c r="AX37"/>
  <c r="AX36"/>
  <c r="AX35"/>
  <c r="AX34"/>
  <c r="AX33"/>
  <c r="AX32"/>
  <c r="AX31"/>
  <c r="AX30"/>
  <c r="AX29"/>
  <c r="AX28"/>
  <c r="AX27"/>
  <c r="AX26"/>
  <c r="AX25"/>
  <c r="AX24"/>
  <c r="AX23"/>
  <c r="AX22"/>
  <c r="AX21"/>
  <c r="AX20"/>
  <c r="AX19"/>
  <c r="AX18"/>
  <c r="AX17"/>
  <c r="AX16"/>
  <c r="AX15"/>
  <c r="AX14"/>
  <c r="AX13"/>
  <c r="AX12"/>
  <c r="AX11"/>
  <c r="AX10"/>
  <c r="AX9"/>
  <c r="AX8"/>
  <c r="AX7"/>
  <c r="AX6"/>
  <c r="AX5"/>
  <c r="AX4"/>
  <c r="AX3"/>
  <c r="AX2"/>
  <c r="Y38" i="20"/>
  <c r="Y37"/>
  <c r="Y36"/>
  <c r="Y35"/>
  <c r="Y34"/>
  <c r="Y33"/>
  <c r="Y32"/>
  <c r="Y31"/>
  <c r="Y30"/>
  <c r="Y29"/>
  <c r="Y28"/>
  <c r="Y27"/>
  <c r="Y26"/>
  <c r="Y25"/>
  <c r="Y24"/>
  <c r="Y23"/>
  <c r="AC23"/>
  <c r="AC38"/>
  <c r="AF38"/>
  <c r="AG38"/>
  <c r="AI38"/>
  <c r="AJ38"/>
  <c r="AK38"/>
  <c r="AL38"/>
  <c r="AA38"/>
  <c r="AC37"/>
  <c r="AF37"/>
  <c r="AG37"/>
  <c r="AI37"/>
  <c r="AJ37"/>
  <c r="AK37"/>
  <c r="AL37"/>
  <c r="AA37"/>
  <c r="AC36"/>
  <c r="AF36"/>
  <c r="AG36"/>
  <c r="AI36"/>
  <c r="AJ36"/>
  <c r="AK36"/>
  <c r="AL36"/>
  <c r="AA36"/>
  <c r="AC35"/>
  <c r="AF35"/>
  <c r="AG35"/>
  <c r="AI35"/>
  <c r="AJ35"/>
  <c r="AK35"/>
  <c r="AL35"/>
  <c r="AA35"/>
  <c r="AC34"/>
  <c r="AF34"/>
  <c r="AG34"/>
  <c r="AI34"/>
  <c r="AJ34"/>
  <c r="AK34"/>
  <c r="AL34"/>
  <c r="AA34"/>
  <c r="AC33"/>
  <c r="AF33"/>
  <c r="AG33"/>
  <c r="AI33"/>
  <c r="AJ33"/>
  <c r="AK33"/>
  <c r="AL33"/>
  <c r="AA33"/>
  <c r="AC32"/>
  <c r="AF32"/>
  <c r="AG32"/>
  <c r="AI32"/>
  <c r="AJ32"/>
  <c r="AK32"/>
  <c r="AL32"/>
  <c r="AA32"/>
  <c r="AC31"/>
  <c r="AF31"/>
  <c r="AG31"/>
  <c r="AI31"/>
  <c r="AJ31"/>
  <c r="AK31"/>
  <c r="AL31"/>
  <c r="AA31"/>
  <c r="AC30"/>
  <c r="AF30"/>
  <c r="AG30"/>
  <c r="AI30"/>
  <c r="AJ30"/>
  <c r="AK30"/>
  <c r="AL30"/>
  <c r="AA30"/>
  <c r="AC29"/>
  <c r="AF29"/>
  <c r="AG29"/>
  <c r="AI29"/>
  <c r="AJ29"/>
  <c r="AK29"/>
  <c r="AL29"/>
  <c r="AA29"/>
  <c r="AC28"/>
  <c r="AF28"/>
  <c r="AG28"/>
  <c r="AI28"/>
  <c r="AJ28"/>
  <c r="AK28"/>
  <c r="AL28"/>
  <c r="AA28"/>
  <c r="AC27"/>
  <c r="AF27"/>
  <c r="AG27"/>
  <c r="AI27"/>
  <c r="AJ27"/>
  <c r="AK27"/>
  <c r="AL27"/>
  <c r="AA27"/>
  <c r="AC26"/>
  <c r="AF26"/>
  <c r="AG26"/>
  <c r="AI26"/>
  <c r="AJ26"/>
  <c r="AK26"/>
  <c r="AL26"/>
  <c r="AA26"/>
  <c r="AC25"/>
  <c r="AF25"/>
  <c r="AG25"/>
  <c r="AI25"/>
  <c r="AJ25"/>
  <c r="AK25"/>
  <c r="AL25"/>
  <c r="AA25"/>
  <c r="AC24"/>
  <c r="AF24"/>
  <c r="AG24"/>
  <c r="AI24"/>
  <c r="AJ24"/>
  <c r="AK24"/>
  <c r="AL24"/>
  <c r="AA24"/>
  <c r="AF23"/>
  <c r="AG23"/>
  <c r="AI23"/>
  <c r="AJ23"/>
  <c r="AK23"/>
  <c r="AL23"/>
  <c r="AA23"/>
  <c r="Q24"/>
  <c r="Q25"/>
  <c r="Q28"/>
  <c r="Q31"/>
  <c r="Q23"/>
  <c r="Q32"/>
  <c r="Q26"/>
  <c r="Q27"/>
  <c r="Q30"/>
  <c r="Q29"/>
  <c r="Q33"/>
  <c r="Q35"/>
  <c r="Q34"/>
  <c r="Q56"/>
  <c r="Q51"/>
  <c r="Q49"/>
  <c r="Q47"/>
  <c r="Q53"/>
  <c r="Q46"/>
  <c r="Q48"/>
  <c r="Q50"/>
  <c r="Q52"/>
  <c r="Q54"/>
  <c r="Q55"/>
  <c r="AL56"/>
  <c r="AK56"/>
  <c r="AJ56"/>
  <c r="AI56"/>
  <c r="AH56"/>
  <c r="AG56"/>
  <c r="AF56"/>
  <c r="AE56"/>
  <c r="AD56"/>
  <c r="AC56"/>
  <c r="AL55"/>
  <c r="AK55"/>
  <c r="AJ55"/>
  <c r="AI55"/>
  <c r="AH55"/>
  <c r="AG55"/>
  <c r="AF55"/>
  <c r="AE55"/>
  <c r="AD55"/>
  <c r="AC55"/>
  <c r="AL52"/>
  <c r="AK52"/>
  <c r="AJ52"/>
  <c r="AI52"/>
  <c r="AH52"/>
  <c r="AG52"/>
  <c r="AF52"/>
  <c r="AE52"/>
  <c r="AD52"/>
  <c r="AC52"/>
  <c r="AL54"/>
  <c r="AK54"/>
  <c r="AJ54"/>
  <c r="AI54"/>
  <c r="AH54"/>
  <c r="AG54"/>
  <c r="AF54"/>
  <c r="AE54"/>
  <c r="AD54"/>
  <c r="AC54"/>
  <c r="AL49"/>
  <c r="AK49"/>
  <c r="AJ49"/>
  <c r="AI49"/>
  <c r="AH49"/>
  <c r="AG49"/>
  <c r="AF49"/>
  <c r="AE49"/>
  <c r="AD49"/>
  <c r="AC49"/>
  <c r="AL53"/>
  <c r="AK53"/>
  <c r="AJ53"/>
  <c r="AI53"/>
  <c r="AH53"/>
  <c r="AG53"/>
  <c r="AF53"/>
  <c r="AE53"/>
  <c r="AD53"/>
  <c r="AC53"/>
  <c r="AL51"/>
  <c r="AK51"/>
  <c r="AJ51"/>
  <c r="AI51"/>
  <c r="AH51"/>
  <c r="AG51"/>
  <c r="AF51"/>
  <c r="AE51"/>
  <c r="AD51"/>
  <c r="AC51"/>
  <c r="AL50"/>
  <c r="AK50"/>
  <c r="AJ50"/>
  <c r="AI50"/>
  <c r="AH50"/>
  <c r="AG50"/>
  <c r="AF50"/>
  <c r="AE50"/>
  <c r="AD50"/>
  <c r="AC50"/>
  <c r="AL48"/>
  <c r="AK48"/>
  <c r="AJ48"/>
  <c r="AI48"/>
  <c r="AH48"/>
  <c r="AG48"/>
  <c r="AF48"/>
  <c r="AE48"/>
  <c r="AD48"/>
  <c r="AC48"/>
  <c r="AL47"/>
  <c r="AK47"/>
  <c r="AJ47"/>
  <c r="AI47"/>
  <c r="AH47"/>
  <c r="AG47"/>
  <c r="AF47"/>
  <c r="AE47"/>
  <c r="AD47"/>
  <c r="AC47"/>
  <c r="AL46"/>
  <c r="AK46"/>
  <c r="AJ46"/>
  <c r="AI46"/>
  <c r="AH46"/>
  <c r="AG46"/>
  <c r="AF46"/>
  <c r="AE46"/>
  <c r="AD46"/>
  <c r="AC46"/>
  <c r="AL15"/>
  <c r="AK15"/>
  <c r="AJ15"/>
  <c r="AI15"/>
  <c r="AH15"/>
  <c r="AG15"/>
  <c r="AF15"/>
  <c r="AE15"/>
  <c r="AD15"/>
  <c r="AC15"/>
  <c r="AL13"/>
  <c r="AK13"/>
  <c r="AJ13"/>
  <c r="AI13"/>
  <c r="AH13"/>
  <c r="AG13"/>
  <c r="AF13"/>
  <c r="AE13"/>
  <c r="AD13"/>
  <c r="AC13"/>
  <c r="AL12"/>
  <c r="AK12"/>
  <c r="AJ12"/>
  <c r="AI12"/>
  <c r="AH12"/>
  <c r="AG12"/>
  <c r="AF12"/>
  <c r="AE12"/>
  <c r="AD12"/>
  <c r="AC12"/>
  <c r="AL11"/>
  <c r="AK11"/>
  <c r="AJ11"/>
  <c r="AI11"/>
  <c r="AH11"/>
  <c r="AG11"/>
  <c r="AF11"/>
  <c r="AE11"/>
  <c r="AD11"/>
  <c r="AC11"/>
  <c r="AL14"/>
  <c r="AK14"/>
  <c r="AJ14"/>
  <c r="AI14"/>
  <c r="AH14"/>
  <c r="AG14"/>
  <c r="AF14"/>
  <c r="AE14"/>
  <c r="AD14"/>
  <c r="AC14"/>
  <c r="AL10"/>
  <c r="AK10"/>
  <c r="AJ10"/>
  <c r="AI10"/>
  <c r="AH10"/>
  <c r="AG10"/>
  <c r="AF10"/>
  <c r="AE10"/>
  <c r="AD10"/>
  <c r="AC10"/>
  <c r="AL8"/>
  <c r="AK8"/>
  <c r="AJ8"/>
  <c r="AI8"/>
  <c r="AH8"/>
  <c r="AG8"/>
  <c r="AF8"/>
  <c r="AE8"/>
  <c r="AD8"/>
  <c r="AC8"/>
  <c r="AL7"/>
  <c r="AK7"/>
  <c r="AJ7"/>
  <c r="AI7"/>
  <c r="AH7"/>
  <c r="AG7"/>
  <c r="AF7"/>
  <c r="AE7"/>
  <c r="AD7"/>
  <c r="AC7"/>
  <c r="AL9"/>
  <c r="AK9"/>
  <c r="AJ9"/>
  <c r="AI9"/>
  <c r="AH9"/>
  <c r="AG9"/>
  <c r="AF9"/>
  <c r="AE9"/>
  <c r="AD9"/>
  <c r="AC9"/>
  <c r="AL6"/>
  <c r="AK6"/>
  <c r="AJ6"/>
  <c r="AI6"/>
  <c r="AH6"/>
  <c r="AG6"/>
  <c r="AF6"/>
  <c r="AE6"/>
  <c r="AD6"/>
  <c r="AC6"/>
  <c r="AL5"/>
  <c r="AK5"/>
  <c r="AJ5"/>
  <c r="AI5"/>
  <c r="AH5"/>
  <c r="AG5"/>
  <c r="AF5"/>
  <c r="AE5"/>
  <c r="AD5"/>
  <c r="AC5"/>
  <c r="AL4"/>
  <c r="AK4"/>
  <c r="AJ4"/>
  <c r="AI4"/>
  <c r="AH4"/>
  <c r="AG4"/>
  <c r="AF4"/>
  <c r="AE4"/>
  <c r="AD4"/>
  <c r="AC4"/>
  <c r="AL3"/>
  <c r="AK3"/>
  <c r="AJ3"/>
  <c r="AI3"/>
  <c r="AH3"/>
  <c r="AG3"/>
  <c r="AF3"/>
  <c r="AE3"/>
  <c r="AD3"/>
  <c r="AC3"/>
  <c r="AL2"/>
  <c r="AK2"/>
  <c r="AJ2"/>
  <c r="AI2"/>
  <c r="AH2"/>
  <c r="AG2"/>
  <c r="AF2"/>
  <c r="AE2"/>
  <c r="AC2"/>
  <c r="AD2"/>
  <c r="Y56"/>
  <c r="Y55"/>
  <c r="Y52"/>
  <c r="Y54"/>
  <c r="Y49"/>
  <c r="Y53"/>
  <c r="Y51"/>
  <c r="Y50"/>
  <c r="Y48"/>
  <c r="Y47"/>
  <c r="Y46"/>
  <c r="Y15"/>
  <c r="Y13"/>
  <c r="Y12"/>
  <c r="Y11"/>
  <c r="Y14"/>
  <c r="Y10"/>
  <c r="Y8"/>
  <c r="Y7"/>
  <c r="Y9"/>
  <c r="Y6"/>
  <c r="Y5"/>
  <c r="Y4"/>
  <c r="Y3"/>
  <c r="Y2"/>
  <c r="AB56"/>
  <c r="AA56"/>
  <c r="AB55"/>
  <c r="AA55"/>
  <c r="AB52"/>
  <c r="AA52"/>
  <c r="AB54"/>
  <c r="AA54"/>
  <c r="AB49"/>
  <c r="AA49"/>
  <c r="AB53"/>
  <c r="AA53"/>
  <c r="AB51"/>
  <c r="AA51"/>
  <c r="AB50"/>
  <c r="AA50"/>
  <c r="AB48"/>
  <c r="AA48"/>
  <c r="AB47"/>
  <c r="AA47"/>
  <c r="AB46"/>
  <c r="AA46"/>
  <c r="AB38"/>
  <c r="AB37"/>
  <c r="AB35"/>
  <c r="AB34"/>
  <c r="AB36"/>
  <c r="AB33"/>
  <c r="AB31"/>
  <c r="AB32"/>
  <c r="AB30"/>
  <c r="AB28"/>
  <c r="AB29"/>
  <c r="AB26"/>
  <c r="AB27"/>
  <c r="AB25"/>
  <c r="AB24"/>
  <c r="AB23"/>
  <c r="Q15"/>
  <c r="Q2"/>
  <c r="Q4"/>
  <c r="Q10"/>
  <c r="Q8"/>
  <c r="Q5"/>
  <c r="Q3"/>
  <c r="Q11"/>
  <c r="Q6"/>
  <c r="Q13"/>
  <c r="Q9"/>
  <c r="Q12"/>
  <c r="Q7"/>
  <c r="Q14"/>
  <c r="AB15"/>
  <c r="AA15"/>
  <c r="AB13"/>
  <c r="AA13"/>
  <c r="AB11"/>
  <c r="AA11"/>
  <c r="AB12"/>
  <c r="AA12"/>
  <c r="AB14"/>
  <c r="AA14"/>
  <c r="AB10"/>
  <c r="AA10"/>
  <c r="AB8"/>
  <c r="AA8"/>
  <c r="AB6"/>
  <c r="AA6"/>
  <c r="AB7"/>
  <c r="AA7"/>
  <c r="AB5"/>
  <c r="AA5"/>
  <c r="AB9"/>
  <c r="AA9"/>
  <c r="AB4"/>
  <c r="AA4"/>
  <c r="AB3"/>
  <c r="AA3"/>
  <c r="AB2"/>
  <c r="AA2"/>
  <c r="W59"/>
  <c r="U59"/>
  <c r="S59"/>
  <c r="Q59"/>
  <c r="N59"/>
  <c r="L59"/>
  <c r="J59"/>
  <c r="H59"/>
  <c r="F59"/>
  <c r="D59"/>
  <c r="W58"/>
  <c r="U58"/>
  <c r="S58"/>
  <c r="Q58"/>
  <c r="N58"/>
  <c r="L58"/>
  <c r="J58"/>
  <c r="H58"/>
  <c r="F58"/>
  <c r="D58"/>
  <c r="W41"/>
  <c r="U41"/>
  <c r="S41"/>
  <c r="Q41"/>
  <c r="L41"/>
  <c r="J41"/>
  <c r="D41"/>
  <c r="W40"/>
  <c r="U40"/>
  <c r="S40"/>
  <c r="Q40"/>
  <c r="L40"/>
  <c r="J40"/>
  <c r="D40"/>
  <c r="W18"/>
  <c r="U18"/>
  <c r="S18"/>
  <c r="Q18"/>
  <c r="N18"/>
  <c r="L18"/>
  <c r="J18"/>
  <c r="H18"/>
  <c r="F18"/>
  <c r="D18"/>
  <c r="W17"/>
  <c r="U17"/>
  <c r="S17"/>
  <c r="Q17"/>
  <c r="N17"/>
  <c r="L17"/>
  <c r="J17"/>
  <c r="H17"/>
  <c r="F17"/>
  <c r="D17"/>
  <c r="W59" i="14"/>
  <c r="U59"/>
  <c r="S59"/>
  <c r="Q46"/>
  <c r="Q47"/>
  <c r="Q48"/>
  <c r="Q49"/>
  <c r="Q50"/>
  <c r="Q51"/>
  <c r="Q52"/>
  <c r="Q53"/>
  <c r="Q54"/>
  <c r="Q55"/>
  <c r="Q56"/>
  <c r="Q59"/>
  <c r="N59"/>
  <c r="L59"/>
  <c r="J59"/>
  <c r="H59"/>
  <c r="F59"/>
  <c r="D59"/>
  <c r="W58"/>
  <c r="U58"/>
  <c r="S58"/>
  <c r="Q58"/>
  <c r="N58"/>
  <c r="L58"/>
  <c r="J58"/>
  <c r="H58"/>
  <c r="F58"/>
  <c r="D58"/>
  <c r="E56"/>
  <c r="G56"/>
  <c r="I56"/>
  <c r="K56"/>
  <c r="M56"/>
  <c r="O56"/>
  <c r="R56"/>
  <c r="T56"/>
  <c r="V56"/>
  <c r="AL56"/>
  <c r="X56"/>
  <c r="AK56"/>
  <c r="AJ56"/>
  <c r="AI56"/>
  <c r="AH56"/>
  <c r="AG56"/>
  <c r="AF56"/>
  <c r="AE56"/>
  <c r="AD56"/>
  <c r="AC56"/>
  <c r="Y56"/>
  <c r="AB56"/>
  <c r="AA56"/>
  <c r="E55"/>
  <c r="G55"/>
  <c r="I55"/>
  <c r="K55"/>
  <c r="M55"/>
  <c r="O55"/>
  <c r="R55"/>
  <c r="T55"/>
  <c r="V55"/>
  <c r="AL55"/>
  <c r="X55"/>
  <c r="AK55"/>
  <c r="AJ55"/>
  <c r="AI55"/>
  <c r="AH55"/>
  <c r="AG55"/>
  <c r="AF55"/>
  <c r="AE55"/>
  <c r="AD55"/>
  <c r="AC55"/>
  <c r="Y55"/>
  <c r="AB55"/>
  <c r="AA55"/>
  <c r="E54"/>
  <c r="G54"/>
  <c r="I54"/>
  <c r="K54"/>
  <c r="M54"/>
  <c r="O54"/>
  <c r="R54"/>
  <c r="T54"/>
  <c r="V54"/>
  <c r="AL54"/>
  <c r="X54"/>
  <c r="AK54"/>
  <c r="AJ54"/>
  <c r="AI54"/>
  <c r="AH54"/>
  <c r="AG54"/>
  <c r="AF54"/>
  <c r="AE54"/>
  <c r="AD54"/>
  <c r="AC54"/>
  <c r="Y54"/>
  <c r="AB54"/>
  <c r="AA54"/>
  <c r="E53"/>
  <c r="G53"/>
  <c r="I53"/>
  <c r="K53"/>
  <c r="M53"/>
  <c r="O53"/>
  <c r="R53"/>
  <c r="T53"/>
  <c r="V53"/>
  <c r="AL53"/>
  <c r="X53"/>
  <c r="AK53"/>
  <c r="AJ53"/>
  <c r="AI53"/>
  <c r="AH53"/>
  <c r="AG53"/>
  <c r="AF53"/>
  <c r="AE53"/>
  <c r="AD53"/>
  <c r="AC53"/>
  <c r="Y53"/>
  <c r="AB53"/>
  <c r="AA53"/>
  <c r="E52"/>
  <c r="G52"/>
  <c r="I52"/>
  <c r="K52"/>
  <c r="M52"/>
  <c r="O52"/>
  <c r="R52"/>
  <c r="T52"/>
  <c r="V52"/>
  <c r="AL52"/>
  <c r="X52"/>
  <c r="AK52"/>
  <c r="AJ52"/>
  <c r="AI52"/>
  <c r="AH52"/>
  <c r="AG52"/>
  <c r="AF52"/>
  <c r="AE52"/>
  <c r="AD52"/>
  <c r="AC52"/>
  <c r="Y52"/>
  <c r="AB52"/>
  <c r="AA52"/>
  <c r="E51"/>
  <c r="G51"/>
  <c r="I51"/>
  <c r="K51"/>
  <c r="M51"/>
  <c r="O51"/>
  <c r="R51"/>
  <c r="T51"/>
  <c r="V51"/>
  <c r="AL51"/>
  <c r="X51"/>
  <c r="AK51"/>
  <c r="AJ51"/>
  <c r="AI51"/>
  <c r="AH51"/>
  <c r="AG51"/>
  <c r="AF51"/>
  <c r="AE51"/>
  <c r="AD51"/>
  <c r="AC51"/>
  <c r="Y51"/>
  <c r="AB51"/>
  <c r="AA51"/>
  <c r="E50"/>
  <c r="G50"/>
  <c r="I50"/>
  <c r="K50"/>
  <c r="M50"/>
  <c r="O50"/>
  <c r="R50"/>
  <c r="T50"/>
  <c r="V50"/>
  <c r="AL50"/>
  <c r="X50"/>
  <c r="AK50"/>
  <c r="AJ50"/>
  <c r="AI50"/>
  <c r="AH50"/>
  <c r="AG50"/>
  <c r="AF50"/>
  <c r="AE50"/>
  <c r="AD50"/>
  <c r="AC50"/>
  <c r="Y50"/>
  <c r="AB50"/>
  <c r="AA50"/>
  <c r="E49"/>
  <c r="G49"/>
  <c r="I49"/>
  <c r="K49"/>
  <c r="M49"/>
  <c r="O49"/>
  <c r="R49"/>
  <c r="T49"/>
  <c r="V49"/>
  <c r="AL49"/>
  <c r="X49"/>
  <c r="AK49"/>
  <c r="AJ49"/>
  <c r="AI49"/>
  <c r="AH49"/>
  <c r="AG49"/>
  <c r="AF49"/>
  <c r="AE49"/>
  <c r="AD49"/>
  <c r="AC49"/>
  <c r="Y49"/>
  <c r="AB49"/>
  <c r="AA49"/>
  <c r="E48"/>
  <c r="G48"/>
  <c r="I48"/>
  <c r="K48"/>
  <c r="M48"/>
  <c r="O48"/>
  <c r="R48"/>
  <c r="T48"/>
  <c r="V48"/>
  <c r="AL48"/>
  <c r="X48"/>
  <c r="AK48"/>
  <c r="AJ48"/>
  <c r="AI48"/>
  <c r="AH48"/>
  <c r="AG48"/>
  <c r="AF48"/>
  <c r="AE48"/>
  <c r="AD48"/>
  <c r="AC48"/>
  <c r="Y48"/>
  <c r="AB48"/>
  <c r="AA48"/>
  <c r="E47"/>
  <c r="G47"/>
  <c r="I47"/>
  <c r="K47"/>
  <c r="M47"/>
  <c r="O47"/>
  <c r="R47"/>
  <c r="T47"/>
  <c r="V47"/>
  <c r="AL47"/>
  <c r="X47"/>
  <c r="AK47"/>
  <c r="AJ47"/>
  <c r="AI47"/>
  <c r="AH47"/>
  <c r="AG47"/>
  <c r="AF47"/>
  <c r="AE47"/>
  <c r="AD47"/>
  <c r="AC47"/>
  <c r="Y47"/>
  <c r="AB47"/>
  <c r="AA47"/>
  <c r="E46"/>
  <c r="G46"/>
  <c r="I46"/>
  <c r="K46"/>
  <c r="M46"/>
  <c r="O46"/>
  <c r="R46"/>
  <c r="T46"/>
  <c r="V46"/>
  <c r="AL46"/>
  <c r="X46"/>
  <c r="AK46"/>
  <c r="AJ46"/>
  <c r="AI46"/>
  <c r="AH46"/>
  <c r="AG46"/>
  <c r="AF46"/>
  <c r="AE46"/>
  <c r="AD46"/>
  <c r="AC46"/>
  <c r="Y46"/>
  <c r="AB46"/>
  <c r="AA46"/>
  <c r="W41"/>
  <c r="U41"/>
  <c r="S41"/>
  <c r="Q23"/>
  <c r="Q24"/>
  <c r="Q25"/>
  <c r="Q26"/>
  <c r="Q27"/>
  <c r="Q28"/>
  <c r="Q29"/>
  <c r="Q30"/>
  <c r="Q31"/>
  <c r="Q32"/>
  <c r="Q33"/>
  <c r="Q35"/>
  <c r="Q36"/>
  <c r="Q41"/>
  <c r="L41"/>
  <c r="J41"/>
  <c r="D41"/>
  <c r="W40"/>
  <c r="U40"/>
  <c r="S40"/>
  <c r="Q40"/>
  <c r="L40"/>
  <c r="J40"/>
  <c r="D40"/>
  <c r="E38"/>
  <c r="K38"/>
  <c r="M38"/>
  <c r="R38"/>
  <c r="T38"/>
  <c r="V38"/>
  <c r="AL38"/>
  <c r="X38"/>
  <c r="AK38"/>
  <c r="AJ38"/>
  <c r="AI38"/>
  <c r="AG38"/>
  <c r="AF38"/>
  <c r="AC38"/>
  <c r="Y38"/>
  <c r="AB38"/>
  <c r="AA38"/>
  <c r="E37"/>
  <c r="K37"/>
  <c r="M37"/>
  <c r="R37"/>
  <c r="T37"/>
  <c r="V37"/>
  <c r="AL37"/>
  <c r="X37"/>
  <c r="AK37"/>
  <c r="AJ37"/>
  <c r="AI37"/>
  <c r="AG37"/>
  <c r="AF37"/>
  <c r="AC37"/>
  <c r="Y37"/>
  <c r="AB37"/>
  <c r="AA37"/>
  <c r="E36"/>
  <c r="K36"/>
  <c r="M36"/>
  <c r="R36"/>
  <c r="T36"/>
  <c r="V36"/>
  <c r="AL36"/>
  <c r="X36"/>
  <c r="AK36"/>
  <c r="AJ36"/>
  <c r="AI36"/>
  <c r="AG36"/>
  <c r="AF36"/>
  <c r="AC36"/>
  <c r="Y36"/>
  <c r="AB36"/>
  <c r="AA36"/>
  <c r="E35"/>
  <c r="K35"/>
  <c r="M35"/>
  <c r="R35"/>
  <c r="T35"/>
  <c r="V35"/>
  <c r="AL35"/>
  <c r="X35"/>
  <c r="AK35"/>
  <c r="AJ35"/>
  <c r="AI35"/>
  <c r="AG35"/>
  <c r="AF35"/>
  <c r="AC35"/>
  <c r="Y35"/>
  <c r="AB35"/>
  <c r="AA35"/>
  <c r="E34"/>
  <c r="K34"/>
  <c r="M34"/>
  <c r="R34"/>
  <c r="T34"/>
  <c r="V34"/>
  <c r="AL34"/>
  <c r="X34"/>
  <c r="AK34"/>
  <c r="AJ34"/>
  <c r="AI34"/>
  <c r="AG34"/>
  <c r="AF34"/>
  <c r="AC34"/>
  <c r="Y34"/>
  <c r="AB34"/>
  <c r="AA34"/>
  <c r="E33"/>
  <c r="K33"/>
  <c r="M33"/>
  <c r="R33"/>
  <c r="T33"/>
  <c r="V33"/>
  <c r="AL33"/>
  <c r="X33"/>
  <c r="AK33"/>
  <c r="AJ33"/>
  <c r="AI33"/>
  <c r="AG33"/>
  <c r="AF33"/>
  <c r="AC33"/>
  <c r="Y33"/>
  <c r="AB33"/>
  <c r="AA33"/>
  <c r="E32"/>
  <c r="K32"/>
  <c r="M32"/>
  <c r="R32"/>
  <c r="T32"/>
  <c r="V32"/>
  <c r="AL32"/>
  <c r="X32"/>
  <c r="AK32"/>
  <c r="AJ32"/>
  <c r="AI32"/>
  <c r="AG32"/>
  <c r="AF32"/>
  <c r="AC32"/>
  <c r="Y32"/>
  <c r="AB32"/>
  <c r="AA32"/>
  <c r="E31"/>
  <c r="K31"/>
  <c r="M31"/>
  <c r="R31"/>
  <c r="T31"/>
  <c r="V31"/>
  <c r="AL31"/>
  <c r="X31"/>
  <c r="AK31"/>
  <c r="AJ31"/>
  <c r="AI31"/>
  <c r="AG31"/>
  <c r="AF31"/>
  <c r="AC31"/>
  <c r="Y31"/>
  <c r="AB31"/>
  <c r="AA31"/>
  <c r="E30"/>
  <c r="K30"/>
  <c r="M30"/>
  <c r="R30"/>
  <c r="T30"/>
  <c r="V30"/>
  <c r="AL30"/>
  <c r="X30"/>
  <c r="AK30"/>
  <c r="AJ30"/>
  <c r="AI30"/>
  <c r="AG30"/>
  <c r="AF30"/>
  <c r="AC30"/>
  <c r="Y30"/>
  <c r="AB30"/>
  <c r="AA30"/>
  <c r="E29"/>
  <c r="K29"/>
  <c r="M29"/>
  <c r="R29"/>
  <c r="T29"/>
  <c r="V29"/>
  <c r="AL29"/>
  <c r="X29"/>
  <c r="AK29"/>
  <c r="AJ29"/>
  <c r="AI29"/>
  <c r="AG29"/>
  <c r="AF29"/>
  <c r="AC29"/>
  <c r="Y29"/>
  <c r="AB29"/>
  <c r="AA29"/>
  <c r="E28"/>
  <c r="K28"/>
  <c r="M28"/>
  <c r="R28"/>
  <c r="T28"/>
  <c r="V28"/>
  <c r="AL28"/>
  <c r="X28"/>
  <c r="AK28"/>
  <c r="AJ28"/>
  <c r="AI28"/>
  <c r="AG28"/>
  <c r="AF28"/>
  <c r="AC28"/>
  <c r="Y28"/>
  <c r="AB28"/>
  <c r="AA28"/>
  <c r="E27"/>
  <c r="K27"/>
  <c r="M27"/>
  <c r="R27"/>
  <c r="T27"/>
  <c r="V27"/>
  <c r="AL27"/>
  <c r="X27"/>
  <c r="AK27"/>
  <c r="AJ27"/>
  <c r="AI27"/>
  <c r="AG27"/>
  <c r="AF27"/>
  <c r="AC27"/>
  <c r="Y27"/>
  <c r="AB27"/>
  <c r="AA27"/>
  <c r="E26"/>
  <c r="K26"/>
  <c r="M26"/>
  <c r="R26"/>
  <c r="T26"/>
  <c r="V26"/>
  <c r="AL26"/>
  <c r="X26"/>
  <c r="AK26"/>
  <c r="AJ26"/>
  <c r="AI26"/>
  <c r="AG26"/>
  <c r="AF26"/>
  <c r="AC26"/>
  <c r="Y26"/>
  <c r="AB26"/>
  <c r="AA26"/>
  <c r="E25"/>
  <c r="K25"/>
  <c r="M25"/>
  <c r="R25"/>
  <c r="T25"/>
  <c r="V25"/>
  <c r="AL25"/>
  <c r="X25"/>
  <c r="AK25"/>
  <c r="AJ25"/>
  <c r="AI25"/>
  <c r="AG25"/>
  <c r="AF25"/>
  <c r="AC25"/>
  <c r="Y25"/>
  <c r="AB25"/>
  <c r="AA25"/>
  <c r="E24"/>
  <c r="K24"/>
  <c r="M24"/>
  <c r="R24"/>
  <c r="T24"/>
  <c r="V24"/>
  <c r="AL24"/>
  <c r="X24"/>
  <c r="AK24"/>
  <c r="AJ24"/>
  <c r="AI24"/>
  <c r="AG24"/>
  <c r="AF24"/>
  <c r="AC24"/>
  <c r="Y24"/>
  <c r="AB24"/>
  <c r="AA24"/>
  <c r="E23"/>
  <c r="K23"/>
  <c r="M23"/>
  <c r="R23"/>
  <c r="T23"/>
  <c r="V23"/>
  <c r="AL23"/>
  <c r="X23"/>
  <c r="AK23"/>
  <c r="AJ23"/>
  <c r="AI23"/>
  <c r="AG23"/>
  <c r="AF23"/>
  <c r="AC23"/>
  <c r="Y23"/>
  <c r="AB23"/>
  <c r="AA23"/>
  <c r="W18"/>
  <c r="U18"/>
  <c r="S18"/>
  <c r="Q2"/>
  <c r="Q3"/>
  <c r="Q4"/>
  <c r="Q5"/>
  <c r="Q6"/>
  <c r="Q7"/>
  <c r="Q8"/>
  <c r="Q9"/>
  <c r="Q10"/>
  <c r="Q11"/>
  <c r="Q12"/>
  <c r="Q13"/>
  <c r="Q14"/>
  <c r="Q15"/>
  <c r="Q18"/>
  <c r="N18"/>
  <c r="L18"/>
  <c r="J18"/>
  <c r="H18"/>
  <c r="F18"/>
  <c r="D18"/>
  <c r="W17"/>
  <c r="U17"/>
  <c r="S17"/>
  <c r="Q17"/>
  <c r="N17"/>
  <c r="L17"/>
  <c r="J17"/>
  <c r="H17"/>
  <c r="F17"/>
  <c r="D17"/>
  <c r="E15"/>
  <c r="G15"/>
  <c r="I15"/>
  <c r="K15"/>
  <c r="M15"/>
  <c r="O15"/>
  <c r="R15"/>
  <c r="T15"/>
  <c r="V15"/>
  <c r="AL15"/>
  <c r="X15"/>
  <c r="AK15"/>
  <c r="AJ15"/>
  <c r="AI15"/>
  <c r="AH15"/>
  <c r="AG15"/>
  <c r="AF15"/>
  <c r="AE15"/>
  <c r="AD15"/>
  <c r="AC15"/>
  <c r="Y15"/>
  <c r="AB15"/>
  <c r="AA15"/>
  <c r="E14"/>
  <c r="G14"/>
  <c r="I14"/>
  <c r="K14"/>
  <c r="M14"/>
  <c r="O14"/>
  <c r="R14"/>
  <c r="T14"/>
  <c r="V14"/>
  <c r="AL14"/>
  <c r="X14"/>
  <c r="AK14"/>
  <c r="AJ14"/>
  <c r="AI14"/>
  <c r="AH14"/>
  <c r="AG14"/>
  <c r="AF14"/>
  <c r="AE14"/>
  <c r="AD14"/>
  <c r="AC14"/>
  <c r="Y14"/>
  <c r="AB14"/>
  <c r="AA14"/>
  <c r="E13"/>
  <c r="G13"/>
  <c r="I13"/>
  <c r="K13"/>
  <c r="M13"/>
  <c r="O13"/>
  <c r="R13"/>
  <c r="T13"/>
  <c r="V13"/>
  <c r="AL13"/>
  <c r="X13"/>
  <c r="AK13"/>
  <c r="AJ13"/>
  <c r="AI13"/>
  <c r="AH13"/>
  <c r="AG13"/>
  <c r="AF13"/>
  <c r="AE13"/>
  <c r="AD13"/>
  <c r="AC13"/>
  <c r="Y13"/>
  <c r="AB13"/>
  <c r="AA13"/>
  <c r="E12"/>
  <c r="G12"/>
  <c r="I12"/>
  <c r="K12"/>
  <c r="M12"/>
  <c r="O12"/>
  <c r="R12"/>
  <c r="T12"/>
  <c r="V12"/>
  <c r="AL12"/>
  <c r="X12"/>
  <c r="AK12"/>
  <c r="AJ12"/>
  <c r="AI12"/>
  <c r="AH12"/>
  <c r="AG12"/>
  <c r="AF12"/>
  <c r="AE12"/>
  <c r="AD12"/>
  <c r="AC12"/>
  <c r="Y12"/>
  <c r="AB12"/>
  <c r="AA12"/>
  <c r="E11"/>
  <c r="G11"/>
  <c r="I11"/>
  <c r="K11"/>
  <c r="M11"/>
  <c r="O11"/>
  <c r="R11"/>
  <c r="T11"/>
  <c r="V11"/>
  <c r="AL11"/>
  <c r="X11"/>
  <c r="AK11"/>
  <c r="AJ11"/>
  <c r="AI11"/>
  <c r="AH11"/>
  <c r="AG11"/>
  <c r="AF11"/>
  <c r="AE11"/>
  <c r="AD11"/>
  <c r="AC11"/>
  <c r="Y11"/>
  <c r="AB11"/>
  <c r="AA11"/>
  <c r="E10"/>
  <c r="G10"/>
  <c r="I10"/>
  <c r="K10"/>
  <c r="M10"/>
  <c r="O10"/>
  <c r="R10"/>
  <c r="T10"/>
  <c r="V10"/>
  <c r="AL10"/>
  <c r="X10"/>
  <c r="AK10"/>
  <c r="AJ10"/>
  <c r="AI10"/>
  <c r="AH10"/>
  <c r="AG10"/>
  <c r="AF10"/>
  <c r="AE10"/>
  <c r="AD10"/>
  <c r="AC10"/>
  <c r="Y10"/>
  <c r="AB10"/>
  <c r="AA10"/>
  <c r="E9"/>
  <c r="G9"/>
  <c r="I9"/>
  <c r="K9"/>
  <c r="M9"/>
  <c r="O9"/>
  <c r="R9"/>
  <c r="T9"/>
  <c r="V9"/>
  <c r="AL9"/>
  <c r="X9"/>
  <c r="AK9"/>
  <c r="AJ9"/>
  <c r="AI9"/>
  <c r="AH9"/>
  <c r="AG9"/>
  <c r="AF9"/>
  <c r="AE9"/>
  <c r="AD9"/>
  <c r="AC9"/>
  <c r="Y9"/>
  <c r="AB9"/>
  <c r="AA9"/>
  <c r="E8"/>
  <c r="G8"/>
  <c r="I8"/>
  <c r="K8"/>
  <c r="M8"/>
  <c r="O8"/>
  <c r="R8"/>
  <c r="T8"/>
  <c r="V8"/>
  <c r="AL8"/>
  <c r="X8"/>
  <c r="AK8"/>
  <c r="AJ8"/>
  <c r="AI8"/>
  <c r="AH8"/>
  <c r="AG8"/>
  <c r="AF8"/>
  <c r="AE8"/>
  <c r="AD8"/>
  <c r="AC8"/>
  <c r="Y8"/>
  <c r="AB8"/>
  <c r="AA8"/>
  <c r="E7"/>
  <c r="G7"/>
  <c r="I7"/>
  <c r="K7"/>
  <c r="M7"/>
  <c r="O7"/>
  <c r="R7"/>
  <c r="T7"/>
  <c r="V7"/>
  <c r="AL7"/>
  <c r="X7"/>
  <c r="AK7"/>
  <c r="AJ7"/>
  <c r="AI7"/>
  <c r="AH7"/>
  <c r="AG7"/>
  <c r="AF7"/>
  <c r="AE7"/>
  <c r="AD7"/>
  <c r="AC7"/>
  <c r="Y7"/>
  <c r="AB7"/>
  <c r="AA7"/>
  <c r="E6"/>
  <c r="G6"/>
  <c r="I6"/>
  <c r="K6"/>
  <c r="M6"/>
  <c r="O6"/>
  <c r="R6"/>
  <c r="T6"/>
  <c r="V6"/>
  <c r="AL6"/>
  <c r="X6"/>
  <c r="AK6"/>
  <c r="AJ6"/>
  <c r="AI6"/>
  <c r="AH6"/>
  <c r="AG6"/>
  <c r="AF6"/>
  <c r="AE6"/>
  <c r="AD6"/>
  <c r="AC6"/>
  <c r="Y6"/>
  <c r="AB6"/>
  <c r="AA6"/>
  <c r="E5"/>
  <c r="G5"/>
  <c r="I5"/>
  <c r="K5"/>
  <c r="M5"/>
  <c r="O5"/>
  <c r="R5"/>
  <c r="T5"/>
  <c r="V5"/>
  <c r="AL5"/>
  <c r="X5"/>
  <c r="AK5"/>
  <c r="AJ5"/>
  <c r="AI5"/>
  <c r="AH5"/>
  <c r="AG5"/>
  <c r="AF5"/>
  <c r="AE5"/>
  <c r="AD5"/>
  <c r="AC5"/>
  <c r="Y5"/>
  <c r="AB5"/>
  <c r="AA5"/>
  <c r="E4"/>
  <c r="G4"/>
  <c r="I4"/>
  <c r="K4"/>
  <c r="M4"/>
  <c r="O4"/>
  <c r="R4"/>
  <c r="T4"/>
  <c r="V4"/>
  <c r="AL4"/>
  <c r="X4"/>
  <c r="AK4"/>
  <c r="AJ4"/>
  <c r="AI4"/>
  <c r="AH4"/>
  <c r="AG4"/>
  <c r="AF4"/>
  <c r="AE4"/>
  <c r="AD4"/>
  <c r="AC4"/>
  <c r="Y4"/>
  <c r="AB4"/>
  <c r="AA4"/>
  <c r="E3"/>
  <c r="G3"/>
  <c r="I3"/>
  <c r="K3"/>
  <c r="M3"/>
  <c r="O3"/>
  <c r="R3"/>
  <c r="T3"/>
  <c r="V3"/>
  <c r="AL3"/>
  <c r="X3"/>
  <c r="AK3"/>
  <c r="AJ3"/>
  <c r="AI3"/>
  <c r="AH3"/>
  <c r="AG3"/>
  <c r="AF3"/>
  <c r="AE3"/>
  <c r="AD3"/>
  <c r="AC3"/>
  <c r="Y3"/>
  <c r="AB3"/>
  <c r="AA3"/>
  <c r="E2"/>
  <c r="G2"/>
  <c r="I2"/>
  <c r="K2"/>
  <c r="M2"/>
  <c r="O2"/>
  <c r="R2"/>
  <c r="T2"/>
  <c r="V2"/>
  <c r="AL2"/>
  <c r="X2"/>
  <c r="AK2"/>
  <c r="AJ2"/>
  <c r="AI2"/>
  <c r="AH2"/>
  <c r="AG2"/>
  <c r="AF2"/>
  <c r="AE2"/>
  <c r="AD2"/>
  <c r="AC2"/>
  <c r="Y2"/>
  <c r="AB2"/>
  <c r="AA2"/>
</calcChain>
</file>

<file path=xl/sharedStrings.xml><?xml version="1.0" encoding="utf-8"?>
<sst xmlns="http://schemas.openxmlformats.org/spreadsheetml/2006/main" count="1032" uniqueCount="598">
  <si>
    <t>SYMB</t>
    <phoneticPr fontId="5" type="noConversion"/>
  </si>
  <si>
    <t>Symbiose</t>
    <phoneticPr fontId="5" type="noConversion"/>
  </si>
  <si>
    <t>ABYSS</t>
    <phoneticPr fontId="5" type="noConversion"/>
  </si>
  <si>
    <t>ABySS</t>
    <phoneticPr fontId="5" type="noConversion"/>
  </si>
  <si>
    <t>CRACS</t>
    <phoneticPr fontId="5" type="noConversion"/>
  </si>
  <si>
    <t>Column number</t>
    <phoneticPr fontId="5" type="noConversion"/>
  </si>
  <si>
    <t>ALLP</t>
    <phoneticPr fontId="5" type="noConversion"/>
  </si>
  <si>
    <t>Allpaths</t>
    <phoneticPr fontId="5" type="noConversion"/>
  </si>
  <si>
    <t>SGA</t>
    <phoneticPr fontId="5" type="noConversion"/>
  </si>
  <si>
    <t>SOAP*</t>
    <phoneticPr fontId="5" type="noConversion"/>
  </si>
  <si>
    <t>ABYSS</t>
    <phoneticPr fontId="5" type="noConversion"/>
  </si>
  <si>
    <t>ABySS</t>
    <phoneticPr fontId="5" type="noConversion"/>
  </si>
  <si>
    <t>RAY</t>
    <phoneticPr fontId="5" type="noConversion"/>
  </si>
  <si>
    <t>Ray</t>
    <phoneticPr fontId="5" type="noConversion"/>
  </si>
  <si>
    <t>IOB</t>
    <phoneticPr fontId="5" type="noConversion"/>
  </si>
  <si>
    <t>IOBUGA</t>
    <phoneticPr fontId="5" type="noConversion"/>
  </si>
  <si>
    <t>CTD</t>
    <phoneticPr fontId="5" type="noConversion"/>
  </si>
  <si>
    <t>IOB*</t>
    <phoneticPr fontId="5" type="noConversion"/>
  </si>
  <si>
    <t>IOBUGA</t>
    <phoneticPr fontId="5" type="noConversion"/>
  </si>
  <si>
    <t>CSHL**</t>
    <phoneticPr fontId="5" type="noConversion"/>
  </si>
  <si>
    <t>CSHL - soapdenovo</t>
    <phoneticPr fontId="5" type="noConversion"/>
  </si>
  <si>
    <t>CTD**</t>
    <phoneticPr fontId="5" type="noConversion"/>
  </si>
  <si>
    <t>CTD</t>
    <phoneticPr fontId="5" type="noConversion"/>
  </si>
  <si>
    <t>CTD*</t>
    <phoneticPr fontId="5" type="noConversion"/>
  </si>
  <si>
    <t>Mean</t>
    <phoneticPr fontId="5" type="noConversion"/>
  </si>
  <si>
    <t>Snake Assembly</t>
    <phoneticPr fontId="5" type="noConversion"/>
  </si>
  <si>
    <t>Difference from estimated genome size</t>
    <phoneticPr fontId="5" type="noConversion"/>
  </si>
  <si>
    <t>z-score</t>
    <phoneticPr fontId="5" type="noConversion"/>
  </si>
  <si>
    <t>SGA</t>
    <phoneticPr fontId="5" type="noConversion"/>
  </si>
  <si>
    <t>PHUS</t>
    <phoneticPr fontId="5" type="noConversion"/>
  </si>
  <si>
    <t>Phusion</t>
    <phoneticPr fontId="5" type="noConversion"/>
  </si>
  <si>
    <t>MERAC</t>
    <phoneticPr fontId="5" type="noConversion"/>
  </si>
  <si>
    <t>meraculous</t>
    <phoneticPr fontId="5" type="noConversion"/>
  </si>
  <si>
    <t>SYMB</t>
    <phoneticPr fontId="5" type="noConversion"/>
  </si>
  <si>
    <t>Symbiose</t>
    <phoneticPr fontId="5" type="noConversion"/>
  </si>
  <si>
    <t>ABYSS</t>
    <phoneticPr fontId="5" type="noConversion"/>
  </si>
  <si>
    <t>ABySS</t>
    <phoneticPr fontId="5" type="noConversion"/>
  </si>
  <si>
    <t>CRACS</t>
    <phoneticPr fontId="5" type="noConversion"/>
  </si>
  <si>
    <t>CRACS</t>
    <phoneticPr fontId="5" type="noConversion"/>
  </si>
  <si>
    <t>BCM</t>
    <phoneticPr fontId="5" type="noConversion"/>
  </si>
  <si>
    <t>BCM-HGSC</t>
    <phoneticPr fontId="5" type="noConversion"/>
  </si>
  <si>
    <t>SOAP</t>
    <phoneticPr fontId="5" type="noConversion"/>
  </si>
  <si>
    <t>SOAPdenovo</t>
    <phoneticPr fontId="5" type="noConversion"/>
  </si>
  <si>
    <t>GAM</t>
    <phoneticPr fontId="5" type="noConversion"/>
  </si>
  <si>
    <t>CURT</t>
    <phoneticPr fontId="5" type="noConversion"/>
  </si>
  <si>
    <t>Curtain</t>
    <phoneticPr fontId="5" type="noConversion"/>
  </si>
  <si>
    <t>Mean</t>
    <phoneticPr fontId="5" type="noConversion"/>
  </si>
  <si>
    <t>rank</t>
    <phoneticPr fontId="5" type="noConversion"/>
  </si>
  <si>
    <t>Average rank</t>
    <phoneticPr fontId="5" type="noConversion"/>
  </si>
  <si>
    <t>BCM*</t>
    <phoneticPr fontId="5" type="noConversion"/>
  </si>
  <si>
    <t>BCM-HGSC</t>
    <phoneticPr fontId="5" type="noConversion"/>
  </si>
  <si>
    <t>BCM-HGSC + PacBio</t>
    <phoneticPr fontId="5" type="noConversion"/>
  </si>
  <si>
    <t>NEWB</t>
    <phoneticPr fontId="5" type="noConversion"/>
  </si>
  <si>
    <t>Newbler-454</t>
    <phoneticPr fontId="5" type="noConversion"/>
  </si>
  <si>
    <t>rank</t>
    <phoneticPr fontId="5" type="noConversion"/>
  </si>
  <si>
    <t>COMPASS - validity</t>
    <phoneticPr fontId="5" type="noConversion"/>
  </si>
  <si>
    <t>Level 1: sum length of alignments</t>
    <phoneticPr fontId="5" type="noConversion"/>
  </si>
  <si>
    <t>Levels 1-3: Sum length of all alignments</t>
    <phoneticPr fontId="5" type="noConversion"/>
  </si>
  <si>
    <t>VFRT scaffold summary score</t>
    <phoneticPr fontId="5" type="noConversion"/>
  </si>
  <si>
    <t>Useful amount of scaffold sequence (scaffolds &gt;= 25K nt)</t>
    <phoneticPr fontId="5" type="noConversion"/>
  </si>
  <si>
    <t>Difference from estimated genome size</t>
    <phoneticPr fontId="5" type="noConversion"/>
  </si>
  <si>
    <t>REAPR Summary score</t>
    <phoneticPr fontId="5" type="noConversion"/>
  </si>
  <si>
    <t>Average rank</t>
    <phoneticPr fontId="5" type="noConversion"/>
  </si>
  <si>
    <t>Team</t>
    <phoneticPr fontId="5" type="noConversion"/>
  </si>
  <si>
    <t>Min error bar</t>
    <phoneticPr fontId="5" type="noConversion"/>
  </si>
  <si>
    <t>Max error bar</t>
    <phoneticPr fontId="5" type="noConversion"/>
  </si>
  <si>
    <t>No CEGMA</t>
    <phoneticPr fontId="5" type="noConversion"/>
  </si>
  <si>
    <t>No Coverage</t>
    <phoneticPr fontId="5" type="noConversion"/>
  </si>
  <si>
    <t>No Validity</t>
    <phoneticPr fontId="5" type="noConversion"/>
  </si>
  <si>
    <t>No Level1</t>
    <phoneticPr fontId="5" type="noConversion"/>
  </si>
  <si>
    <t>No Level1-3</t>
    <phoneticPr fontId="5" type="noConversion"/>
  </si>
  <si>
    <t>No VFRTs</t>
    <phoneticPr fontId="5" type="noConversion"/>
  </si>
  <si>
    <t>No scaffolds &gt;=25 kbp</t>
    <phoneticPr fontId="5" type="noConversion"/>
  </si>
  <si>
    <t>no scaffold NG50</t>
    <phoneticPr fontId="5" type="noConversion"/>
  </si>
  <si>
    <t>no contig NG50</t>
    <phoneticPr fontId="5" type="noConversion"/>
  </si>
  <si>
    <t>no REAPR</t>
    <phoneticPr fontId="5" type="noConversion"/>
  </si>
  <si>
    <t>BCM</t>
    <phoneticPr fontId="5" type="noConversion"/>
  </si>
  <si>
    <t>CSHL</t>
    <phoneticPr fontId="5" type="noConversion"/>
  </si>
  <si>
    <t>CSHL - allpaths</t>
    <phoneticPr fontId="5" type="noConversion"/>
  </si>
  <si>
    <t>ALLP</t>
    <phoneticPr fontId="5" type="noConversion"/>
  </si>
  <si>
    <t>Allpaths</t>
    <phoneticPr fontId="5" type="noConversion"/>
  </si>
  <si>
    <t>SYM</t>
    <phoneticPr fontId="5" type="noConversion"/>
  </si>
  <si>
    <t>Symbiose</t>
    <phoneticPr fontId="5" type="noConversion"/>
  </si>
  <si>
    <t>SGA</t>
    <phoneticPr fontId="5" type="noConversion"/>
  </si>
  <si>
    <t>SGA</t>
    <phoneticPr fontId="5" type="noConversion"/>
  </si>
  <si>
    <t>PHUS</t>
    <phoneticPr fontId="5" type="noConversion"/>
  </si>
  <si>
    <t>Phusion</t>
    <phoneticPr fontId="5" type="noConversion"/>
  </si>
  <si>
    <t>MERAC</t>
    <phoneticPr fontId="5" type="noConversion"/>
  </si>
  <si>
    <t>meraculous</t>
    <phoneticPr fontId="5" type="noConversion"/>
  </si>
  <si>
    <t>meraculous</t>
    <phoneticPr fontId="5" type="noConversion"/>
  </si>
  <si>
    <t>SGA</t>
    <phoneticPr fontId="5" type="noConversion"/>
  </si>
  <si>
    <t>SYMB</t>
    <phoneticPr fontId="5" type="noConversion"/>
  </si>
  <si>
    <t>Symbiose</t>
    <phoneticPr fontId="5" type="noConversion"/>
  </si>
  <si>
    <t>ABYSS</t>
    <phoneticPr fontId="5" type="noConversion"/>
  </si>
  <si>
    <t>ABySS</t>
    <phoneticPr fontId="5" type="noConversion"/>
  </si>
  <si>
    <t>CRACS</t>
    <phoneticPr fontId="5" type="noConversion"/>
  </si>
  <si>
    <t>SOAP</t>
    <phoneticPr fontId="5" type="noConversion"/>
  </si>
  <si>
    <t>SOAPdenovo</t>
    <phoneticPr fontId="5" type="noConversion"/>
  </si>
  <si>
    <t>PRICE</t>
    <phoneticPr fontId="5" type="noConversion"/>
  </si>
  <si>
    <t>Key</t>
    <phoneticPr fontId="5" type="noConversion"/>
  </si>
  <si>
    <t>Core genes analysis (CEGMA)</t>
    <phoneticPr fontId="5" type="noConversion"/>
  </si>
  <si>
    <t>Optical map analysis</t>
    <phoneticPr fontId="5" type="noConversion"/>
  </si>
  <si>
    <t>Validated Fosmid Region Tags analysis</t>
    <phoneticPr fontId="5" type="noConversion"/>
  </si>
  <si>
    <t>Fosmid COMPASS analysis</t>
    <phoneticPr fontId="5" type="noConversion"/>
  </si>
  <si>
    <t>REAPR analysis</t>
    <phoneticPr fontId="5" type="noConversion"/>
  </si>
  <si>
    <t>Basic statistical metrics</t>
    <phoneticPr fontId="5" type="noConversion"/>
  </si>
  <si>
    <t>COMPASS - validity</t>
    <phoneticPr fontId="5" type="noConversion"/>
  </si>
  <si>
    <t>z-score</t>
    <phoneticPr fontId="5" type="noConversion"/>
  </si>
  <si>
    <t>Level 1: sum length of alignments</t>
    <phoneticPr fontId="5" type="noConversion"/>
  </si>
  <si>
    <t>Levels 1-3: Sum length of all alignments</t>
    <phoneticPr fontId="5" type="noConversion"/>
  </si>
  <si>
    <t>VFRT scaffold summary score</t>
    <phoneticPr fontId="5" type="noConversion"/>
  </si>
  <si>
    <t>Useful amount of scaffold sequence (scaffolds &gt;= 25K nt)</t>
    <phoneticPr fontId="5" type="noConversion"/>
  </si>
  <si>
    <t>Difference from estimated genome size</t>
    <phoneticPr fontId="5" type="noConversion"/>
  </si>
  <si>
    <t>REAPR Summary score</t>
    <phoneticPr fontId="5" type="noConversion"/>
  </si>
  <si>
    <t>Sum z-score</t>
    <phoneticPr fontId="5" type="noConversion"/>
  </si>
  <si>
    <t>Team</t>
    <phoneticPr fontId="5" type="noConversion"/>
  </si>
  <si>
    <t>Min error bar</t>
    <phoneticPr fontId="5" type="noConversion"/>
  </si>
  <si>
    <t>Max error bar</t>
    <phoneticPr fontId="5" type="noConversion"/>
  </si>
  <si>
    <t>No CEGMA</t>
    <phoneticPr fontId="5" type="noConversion"/>
  </si>
  <si>
    <t>No Coverage</t>
    <phoneticPr fontId="5" type="noConversion"/>
  </si>
  <si>
    <t>No Validity</t>
    <phoneticPr fontId="5" type="noConversion"/>
  </si>
  <si>
    <t>No Level1</t>
    <phoneticPr fontId="5" type="noConversion"/>
  </si>
  <si>
    <t>No Level1-3</t>
    <phoneticPr fontId="5" type="noConversion"/>
  </si>
  <si>
    <t>No VFRTs</t>
    <phoneticPr fontId="5" type="noConversion"/>
  </si>
  <si>
    <t>No scaffolds &gt;=25 kbp</t>
    <phoneticPr fontId="5" type="noConversion"/>
  </si>
  <si>
    <t>no scaffold NG50</t>
    <phoneticPr fontId="5" type="noConversion"/>
  </si>
  <si>
    <t>no contig NG50</t>
    <phoneticPr fontId="5" type="noConversion"/>
  </si>
  <si>
    <t>no REAPR</t>
    <phoneticPr fontId="5" type="noConversion"/>
  </si>
  <si>
    <t>BCM*</t>
    <phoneticPr fontId="5" type="noConversion"/>
  </si>
  <si>
    <t>Allpaths</t>
    <phoneticPr fontId="5" type="noConversion"/>
  </si>
  <si>
    <t>NEWB</t>
    <phoneticPr fontId="5" type="noConversion"/>
  </si>
  <si>
    <t>Newbler-454</t>
    <phoneticPr fontId="5" type="noConversion"/>
  </si>
  <si>
    <t>SOAP**</t>
    <phoneticPr fontId="5" type="noConversion"/>
  </si>
  <si>
    <t>SOAPdenovo</t>
    <phoneticPr fontId="5" type="noConversion"/>
  </si>
  <si>
    <t>SOAPdenovo I + 454</t>
    <phoneticPr fontId="5" type="noConversion"/>
  </si>
  <si>
    <t>MERAC</t>
    <phoneticPr fontId="5" type="noConversion"/>
  </si>
  <si>
    <t>meraculous</t>
    <phoneticPr fontId="5" type="noConversion"/>
  </si>
  <si>
    <t>CBCB</t>
    <phoneticPr fontId="5" type="noConversion"/>
  </si>
  <si>
    <t>SOAP*</t>
    <phoneticPr fontId="5" type="noConversion"/>
  </si>
  <si>
    <t>SOAPdenovo I</t>
    <phoneticPr fontId="5" type="noConversion"/>
  </si>
  <si>
    <t>SOAP</t>
    <phoneticPr fontId="5" type="noConversion"/>
  </si>
  <si>
    <t>SOAPdenovo</t>
    <phoneticPr fontId="5" type="noConversion"/>
  </si>
  <si>
    <t>SGA</t>
    <phoneticPr fontId="5" type="noConversion"/>
  </si>
  <si>
    <t>PHUS</t>
    <phoneticPr fontId="5" type="noConversion"/>
  </si>
  <si>
    <t>Phusion</t>
    <phoneticPr fontId="5" type="noConversion"/>
  </si>
  <si>
    <t>RAY</t>
    <phoneticPr fontId="5" type="noConversion"/>
  </si>
  <si>
    <t>Ray</t>
    <phoneticPr fontId="5" type="noConversion"/>
  </si>
  <si>
    <t>MLK</t>
    <phoneticPr fontId="5" type="noConversion"/>
  </si>
  <si>
    <t>MLK Group</t>
    <phoneticPr fontId="5" type="noConversion"/>
  </si>
  <si>
    <t>ABL</t>
    <phoneticPr fontId="5" type="noConversion"/>
  </si>
  <si>
    <t>Fish Assembly</t>
    <phoneticPr fontId="5" type="noConversion"/>
  </si>
  <si>
    <t>Assembly ID</t>
    <phoneticPr fontId="5" type="noConversion"/>
  </si>
  <si>
    <t>Team name</t>
    <phoneticPr fontId="5" type="noConversion"/>
  </si>
  <si>
    <t>z-score</t>
    <phoneticPr fontId="5" type="noConversion"/>
  </si>
  <si>
    <t>COMPASS - coverage</t>
    <phoneticPr fontId="5" type="noConversion"/>
  </si>
  <si>
    <t>BCM</t>
    <phoneticPr fontId="5" type="noConversion"/>
  </si>
  <si>
    <t>BCM-HGSC</t>
    <phoneticPr fontId="5" type="noConversion"/>
  </si>
  <si>
    <t>CSHL</t>
    <phoneticPr fontId="5" type="noConversion"/>
  </si>
  <si>
    <t>CSHL</t>
    <phoneticPr fontId="5" type="noConversion"/>
  </si>
  <si>
    <t>CSHL - metassembler</t>
    <phoneticPr fontId="5" type="noConversion"/>
  </si>
  <si>
    <t>CSHL*</t>
    <phoneticPr fontId="5" type="noConversion"/>
  </si>
  <si>
    <t>CSHL</t>
    <phoneticPr fontId="5" type="noConversion"/>
  </si>
  <si>
    <t>CSHL - allpaths</t>
    <phoneticPr fontId="5" type="noConversion"/>
  </si>
  <si>
    <t>SYM</t>
    <phoneticPr fontId="5" type="noConversion"/>
  </si>
  <si>
    <t>Symbiose</t>
    <phoneticPr fontId="5" type="noConversion"/>
  </si>
  <si>
    <t>Number of VFRTs that match uniquely to a scaffold</t>
    <phoneticPr fontId="5" type="noConversion"/>
  </si>
  <si>
    <t>Number of tag pairs that match uniquely to the same scaffold at expected distance +/- 2 bp</t>
    <phoneticPr fontId="5" type="noConversion"/>
  </si>
  <si>
    <t>Number of gaps detected by REAPR</t>
    <phoneticPr fontId="5" type="noConversion"/>
  </si>
  <si>
    <t>OLD Summary score</t>
    <phoneticPr fontId="5" type="noConversion"/>
  </si>
  <si>
    <t>Summary score</t>
    <phoneticPr fontId="5" type="noConversion"/>
  </si>
  <si>
    <t>CEGs per MB of assembly</t>
    <phoneticPr fontId="5" type="noConversion"/>
  </si>
  <si>
    <t>Total scaffold length as percentage of estimated genome size</t>
    <phoneticPr fontId="5" type="noConversion"/>
  </si>
  <si>
    <t>Useful amount of scaffold sequence (scaffolds &gt;= 25K nt)</t>
    <phoneticPr fontId="5" type="noConversion"/>
  </si>
  <si>
    <t>% of estimated genome size that is useful</t>
    <phoneticPr fontId="5" type="noConversion"/>
  </si>
  <si>
    <t>PHUS</t>
    <phoneticPr fontId="5" type="noConversion"/>
  </si>
  <si>
    <t>Phusion</t>
    <phoneticPr fontId="5" type="noConversion"/>
  </si>
  <si>
    <t>BCM</t>
    <phoneticPr fontId="5" type="noConversion"/>
  </si>
  <si>
    <t>bird_2C</t>
    <phoneticPr fontId="5" type="noConversion"/>
  </si>
  <si>
    <t>BCM-HGSC</t>
    <phoneticPr fontId="5" type="noConversion"/>
  </si>
  <si>
    <t>BCM*</t>
    <phoneticPr fontId="5" type="noConversion"/>
  </si>
  <si>
    <t>BCM-HGSC</t>
    <phoneticPr fontId="5" type="noConversion"/>
  </si>
  <si>
    <t>RAY</t>
    <phoneticPr fontId="5" type="noConversion"/>
  </si>
  <si>
    <t>Ray</t>
    <phoneticPr fontId="5" type="noConversion"/>
  </si>
  <si>
    <t>MLK</t>
    <phoneticPr fontId="5" type="noConversion"/>
  </si>
  <si>
    <t>MLK Group</t>
    <phoneticPr fontId="5" type="noConversion"/>
  </si>
  <si>
    <t>MERAC</t>
    <phoneticPr fontId="5" type="noConversion"/>
  </si>
  <si>
    <t>NEWB</t>
    <phoneticPr fontId="5" type="noConversion"/>
  </si>
  <si>
    <t>Newbler-454</t>
    <phoneticPr fontId="5" type="noConversion"/>
  </si>
  <si>
    <t>COBIG</t>
    <phoneticPr fontId="5" type="noConversion"/>
  </si>
  <si>
    <t>CoBig2</t>
    <phoneticPr fontId="5" type="noConversion"/>
  </si>
  <si>
    <t>CBCB</t>
    <phoneticPr fontId="5" type="noConversion"/>
  </si>
  <si>
    <t>CBCB</t>
    <phoneticPr fontId="5" type="noConversion"/>
  </si>
  <si>
    <t>SGA</t>
    <phoneticPr fontId="5" type="noConversion"/>
  </si>
  <si>
    <t>SGA</t>
    <phoneticPr fontId="5" type="noConversion"/>
  </si>
  <si>
    <t>ALLP</t>
    <phoneticPr fontId="5" type="noConversion"/>
  </si>
  <si>
    <t>Allpaths</t>
    <phoneticPr fontId="5" type="noConversion"/>
  </si>
  <si>
    <t>SOAP</t>
    <phoneticPr fontId="5" type="noConversion"/>
  </si>
  <si>
    <t>SOAPdenovo</t>
    <phoneticPr fontId="5" type="noConversion"/>
  </si>
  <si>
    <t>SOAP*</t>
    <phoneticPr fontId="5" type="noConversion"/>
  </si>
  <si>
    <t>SOAP**</t>
    <phoneticPr fontId="5" type="noConversion"/>
  </si>
  <si>
    <t>ABL</t>
    <phoneticPr fontId="5" type="noConversion"/>
  </si>
  <si>
    <t>BCM</t>
    <phoneticPr fontId="5" type="noConversion"/>
  </si>
  <si>
    <t>BCM-HGSC</t>
    <phoneticPr fontId="5" type="noConversion"/>
  </si>
  <si>
    <t>CTD*</t>
    <phoneticPr fontId="5" type="noConversion"/>
  </si>
  <si>
    <t>CTD</t>
    <phoneticPr fontId="5" type="noConversion"/>
  </si>
  <si>
    <t>SGA</t>
    <phoneticPr fontId="5" type="noConversion"/>
  </si>
  <si>
    <t>Ray</t>
    <phoneticPr fontId="5" type="noConversion"/>
  </si>
  <si>
    <t>SYM</t>
    <phoneticPr fontId="5" type="noConversion"/>
  </si>
  <si>
    <t>Symbiose</t>
    <phoneticPr fontId="5" type="noConversion"/>
  </si>
  <si>
    <t>ALLP</t>
    <phoneticPr fontId="5" type="noConversion"/>
  </si>
  <si>
    <t>Allpaths</t>
    <phoneticPr fontId="5" type="noConversion"/>
  </si>
  <si>
    <t>ABYSS</t>
    <phoneticPr fontId="5" type="noConversion"/>
  </si>
  <si>
    <t>ABySS</t>
    <phoneticPr fontId="5" type="noConversion"/>
  </si>
  <si>
    <t>meraculous</t>
    <phoneticPr fontId="5" type="noConversion"/>
  </si>
  <si>
    <t>CTD**</t>
    <phoneticPr fontId="5" type="noConversion"/>
  </si>
  <si>
    <t>SOAPdenovo</t>
    <phoneticPr fontId="5" type="noConversion"/>
  </si>
  <si>
    <t>CSHL</t>
    <phoneticPr fontId="5" type="noConversion"/>
  </si>
  <si>
    <t>IOB</t>
    <phoneticPr fontId="5" type="noConversion"/>
  </si>
  <si>
    <t>IOBUGA</t>
    <phoneticPr fontId="5" type="noConversion"/>
  </si>
  <si>
    <t>CSHL*</t>
    <phoneticPr fontId="5" type="noConversion"/>
  </si>
  <si>
    <t>CSHL**</t>
    <phoneticPr fontId="5" type="noConversion"/>
  </si>
  <si>
    <t>IOB*</t>
    <phoneticPr fontId="5" type="noConversion"/>
  </si>
  <si>
    <t>BCM</t>
    <phoneticPr fontId="5" type="noConversion"/>
  </si>
  <si>
    <t>BCM-HGSC</t>
    <phoneticPr fontId="5" type="noConversion"/>
  </si>
  <si>
    <t>RAY</t>
    <phoneticPr fontId="5" type="noConversion"/>
  </si>
  <si>
    <t>Ray</t>
    <phoneticPr fontId="5" type="noConversion"/>
  </si>
  <si>
    <t>CURT</t>
    <phoneticPr fontId="5" type="noConversion"/>
  </si>
  <si>
    <t>Curtain</t>
    <phoneticPr fontId="5" type="noConversion"/>
  </si>
  <si>
    <t>GAM</t>
    <phoneticPr fontId="5" type="noConversion"/>
  </si>
  <si>
    <t>PHUS</t>
    <phoneticPr fontId="5" type="noConversion"/>
  </si>
  <si>
    <t>Phusion</t>
    <phoneticPr fontId="5" type="noConversion"/>
  </si>
  <si>
    <t>MERAC</t>
    <phoneticPr fontId="5" type="noConversion"/>
  </si>
  <si>
    <t>RAY</t>
    <phoneticPr fontId="5" type="noConversion"/>
  </si>
  <si>
    <t>MERAC</t>
    <phoneticPr fontId="5" type="noConversion"/>
  </si>
  <si>
    <t>meraculous</t>
    <phoneticPr fontId="5" type="noConversion"/>
  </si>
  <si>
    <t>Number of VFRTs that match any contig</t>
    <phoneticPr fontId="5" type="noConversion"/>
  </si>
  <si>
    <t>Number of VFRTs that match uniquely to a contig</t>
    <phoneticPr fontId="5" type="noConversion"/>
  </si>
  <si>
    <t>Number of tag pairs that match the same contig</t>
    <phoneticPr fontId="5" type="noConversion"/>
  </si>
  <si>
    <t>Number of tag pairs that match uniquely to the same contig</t>
    <phoneticPr fontId="5" type="noConversion"/>
  </si>
  <si>
    <t>Number of tag pairs that match uniquely to the same contig at expected distance +/- 2 bp</t>
    <phoneticPr fontId="5" type="noConversion"/>
  </si>
  <si>
    <t>Unique VFRTs pairs matching same contig at expected distance as percentage of those that uniquely matched contig</t>
    <phoneticPr fontId="5" type="noConversion"/>
  </si>
  <si>
    <t>Number of VFRTs that match any scaffold</t>
    <phoneticPr fontId="5" type="noConversion"/>
  </si>
  <si>
    <t>Number of tag pairs that match the same scaffold</t>
    <phoneticPr fontId="5" type="noConversion"/>
  </si>
  <si>
    <t>Number of tag pairs that match uniquely to the same scaffold</t>
    <phoneticPr fontId="5" type="noConversion"/>
  </si>
  <si>
    <t>Unique VFRTs pairs matching same scaffold at expected distance as percentage of those that uniquely matched scaffold</t>
    <phoneticPr fontId="5" type="noConversion"/>
  </si>
  <si>
    <t>COMPASS - multiplicity</t>
    <phoneticPr fontId="5" type="noConversion"/>
  </si>
  <si>
    <t>COMPASS - parsimony</t>
    <phoneticPr fontId="5" type="noConversion"/>
  </si>
  <si>
    <t>Assembly name</t>
    <phoneticPr fontId="5" type="noConversion"/>
  </si>
  <si>
    <t>Number of full-length 458 CEGs present in assembly</t>
    <phoneticPr fontId="5" type="noConversion"/>
  </si>
  <si>
    <t>% of all possible CEGs present</t>
    <phoneticPr fontId="5" type="noConversion"/>
  </si>
  <si>
    <t>Number of full-length 248 highly conserved CEGs present</t>
    <phoneticPr fontId="5" type="noConversion"/>
  </si>
  <si>
    <t>Number of partial + full-length 248 highly conserved CEGs present</t>
    <phoneticPr fontId="5" type="noConversion"/>
  </si>
  <si>
    <t>Sum length of scaffolds used for analysis</t>
    <phoneticPr fontId="5" type="noConversion"/>
  </si>
  <si>
    <t>% of all available scaffold sequence</t>
    <phoneticPr fontId="5" type="noConversion"/>
  </si>
  <si>
    <t>Level 1 or 2: sum length of alignments</t>
    <phoneticPr fontId="5" type="noConversion"/>
  </si>
  <si>
    <t>Level 3: sum length of alignments</t>
    <phoneticPr fontId="5" type="noConversion"/>
  </si>
  <si>
    <t>Sum length of all alignments</t>
    <phoneticPr fontId="5" type="noConversion"/>
  </si>
  <si>
    <t>% of input sequence aligned</t>
    <phoneticPr fontId="5" type="noConversion"/>
  </si>
  <si>
    <t>Number of 100 nt validated Fosmid region tags (VFRTs)</t>
    <phoneticPr fontId="5" type="noConversion"/>
  </si>
  <si>
    <t>ABL</t>
    <phoneticPr fontId="5" type="noConversion"/>
  </si>
  <si>
    <t>ABL</t>
    <phoneticPr fontId="5" type="noConversion"/>
  </si>
  <si>
    <t>Mean</t>
    <phoneticPr fontId="5" type="noConversion"/>
  </si>
  <si>
    <t>BCM-HGSC</t>
    <phoneticPr fontId="5" type="noConversion"/>
  </si>
  <si>
    <t>The short name used in the Assemblathon 2 manuscript to refer to assemblies from different teams. Entries which include one or more asterisks as suffixes refer to evaluation entries (1 asterisk = first evaluation entry, 2 asterisks = second evaluation entry). All other entries are competitive entries.</t>
    <phoneticPr fontId="5" type="noConversion"/>
  </si>
  <si>
    <t>Bird Assembly</t>
    <phoneticPr fontId="5" type="noConversion"/>
  </si>
  <si>
    <t>Assembly ID</t>
    <phoneticPr fontId="5" type="noConversion"/>
  </si>
  <si>
    <t>Team name</t>
    <phoneticPr fontId="5" type="noConversion"/>
  </si>
  <si>
    <t>z-score</t>
    <phoneticPr fontId="5" type="noConversion"/>
  </si>
  <si>
    <t>COMPASS - coverage</t>
    <phoneticPr fontId="5" type="noConversion"/>
  </si>
  <si>
    <t>COMPASS - validity</t>
    <phoneticPr fontId="5" type="noConversion"/>
  </si>
  <si>
    <t>Level 1: sum length of alignments</t>
    <phoneticPr fontId="5" type="noConversion"/>
  </si>
  <si>
    <t>Levels 1-3: Sum length of all alignments</t>
    <phoneticPr fontId="5" type="noConversion"/>
  </si>
  <si>
    <t>VFRT scaffold summary score</t>
    <phoneticPr fontId="5" type="noConversion"/>
  </si>
  <si>
    <t>Useful amount of scaffold sequence (scaffolds &gt;= 25K nt)</t>
    <phoneticPr fontId="5" type="noConversion"/>
  </si>
  <si>
    <t>Difference from estimated genome size</t>
    <phoneticPr fontId="5" type="noConversion"/>
  </si>
  <si>
    <t>REAPR Summary score</t>
    <phoneticPr fontId="5" type="noConversion"/>
  </si>
  <si>
    <t>Team</t>
    <phoneticPr fontId="5" type="noConversion"/>
  </si>
  <si>
    <t>Min error bar</t>
    <phoneticPr fontId="5" type="noConversion"/>
  </si>
  <si>
    <t>Max error bar</t>
    <phoneticPr fontId="5" type="noConversion"/>
  </si>
  <si>
    <t>No CEGMA</t>
    <phoneticPr fontId="5" type="noConversion"/>
  </si>
  <si>
    <t>No Coverage</t>
    <phoneticPr fontId="5" type="noConversion"/>
  </si>
  <si>
    <t>No Validity</t>
    <phoneticPr fontId="5" type="noConversion"/>
  </si>
  <si>
    <t>No Level1</t>
    <phoneticPr fontId="5" type="noConversion"/>
  </si>
  <si>
    <t>No Level1-3</t>
    <phoneticPr fontId="5" type="noConversion"/>
  </si>
  <si>
    <t>No VFRTs</t>
    <phoneticPr fontId="5" type="noConversion"/>
  </si>
  <si>
    <t>No scaffolds &gt;=25 kbp</t>
    <phoneticPr fontId="5" type="noConversion"/>
  </si>
  <si>
    <t>no scaffold NG50</t>
    <phoneticPr fontId="5" type="noConversion"/>
  </si>
  <si>
    <t>no contig NG50</t>
    <phoneticPr fontId="5" type="noConversion"/>
  </si>
  <si>
    <t>no REAPR</t>
    <phoneticPr fontId="5" type="noConversion"/>
  </si>
  <si>
    <t>BCM-HGSC + PacBio</t>
    <phoneticPr fontId="5" type="noConversion"/>
  </si>
  <si>
    <t>ALLP</t>
    <phoneticPr fontId="5" type="noConversion"/>
  </si>
  <si>
    <t xml:space="preserve"> Number of scaffolds &gt; 1M nt</t>
  </si>
  <si>
    <t xml:space="preserve"> Percentage of scaffolds &gt; 1M nt</t>
  </si>
  <si>
    <t xml:space="preserve"> Number of scaffolds &gt; 10M nt</t>
  </si>
  <si>
    <t xml:space="preserve"> Percentage of scaffolds &gt; 10M nt</t>
  </si>
  <si>
    <t xml:space="preserve"> Mean scaffold size</t>
  </si>
  <si>
    <t xml:space="preserve"> Median scaffold size</t>
  </si>
  <si>
    <t xml:space="preserve"> N50 scaffold length</t>
  </si>
  <si>
    <t xml:space="preserve"> L50 scaffold count</t>
  </si>
  <si>
    <t xml:space="preserve"> NG50 scaffold length</t>
  </si>
  <si>
    <t xml:space="preserve"> LG50 scaffold count</t>
  </si>
  <si>
    <t xml:space="preserve"> N50 scaffold - NG50 scaffold length difference</t>
  </si>
  <si>
    <t xml:space="preserve"> scaffold %N</t>
  </si>
  <si>
    <t xml:space="preserve"> scaffold %non-ACGTN</t>
  </si>
  <si>
    <t xml:space="preserve"> Percentage of assembly in scaffolded contigs</t>
  </si>
  <si>
    <t xml:space="preserve"> Percentage of assembly in unscaffolded contigs</t>
  </si>
  <si>
    <t xml:space="preserve"> Average number of contigs per scaffold</t>
  </si>
  <si>
    <t xml:space="preserve"> Average length of break (&gt;25 Ns</t>
  </si>
  <si>
    <t xml:space="preserve"> Number of contigs</t>
  </si>
  <si>
    <t xml:space="preserve"> Number of contigs in scaffolds</t>
  </si>
  <si>
    <t xml:space="preserve"> Number of contigs not in scaffolds</t>
  </si>
  <si>
    <t xml:space="preserve"> Total size of contigs</t>
  </si>
  <si>
    <t xml:space="preserve"> Longest contig</t>
  </si>
  <si>
    <t xml:space="preserve"> Shortest contig</t>
  </si>
  <si>
    <t xml:space="preserve"> Number of contigs &gt; 1K nt</t>
  </si>
  <si>
    <t xml:space="preserve"> Percentage of contigs &gt; 1K nt</t>
  </si>
  <si>
    <t xml:space="preserve"> Number of contigs &gt; 10K nt</t>
  </si>
  <si>
    <t xml:space="preserve"> Percentage of contigs &gt; 10K nt</t>
  </si>
  <si>
    <t xml:space="preserve"> Number of contigs &gt; 100K nt</t>
  </si>
  <si>
    <t xml:space="preserve"> Percentage of contigs &gt; 100K nt</t>
  </si>
  <si>
    <t xml:space="preserve"> Number of contigs &gt; 1M nt</t>
  </si>
  <si>
    <t xml:space="preserve"> Percentage of contigs &gt; 1M nt</t>
  </si>
  <si>
    <t xml:space="preserve"> Number of contigs &gt; 10M nt</t>
  </si>
  <si>
    <t xml:space="preserve"> Percentage of contigs &gt; 10M nt</t>
  </si>
  <si>
    <t xml:space="preserve"> Mean contig size</t>
  </si>
  <si>
    <t xml:space="preserve"> Median contig size</t>
  </si>
  <si>
    <t xml:space="preserve"> N50 contig length</t>
  </si>
  <si>
    <t xml:space="preserve"> L50 contig count</t>
  </si>
  <si>
    <t xml:space="preserve"> NG50 contig length</t>
  </si>
  <si>
    <t xml:space="preserve"> LG50 contig count</t>
  </si>
  <si>
    <t xml:space="preserve"> N50 contig - NG50 contig length difference</t>
  </si>
  <si>
    <t xml:space="preserve"> contig %N</t>
  </si>
  <si>
    <t xml:space="preserve"> contig %non-ACGTN</t>
  </si>
  <si>
    <t xml:space="preserve"> Number of contig non-ACGTN nt</t>
  </si>
  <si>
    <t>Column title</t>
    <phoneticPr fontId="5" type="noConversion"/>
  </si>
  <si>
    <t>Description (where appropriate)</t>
    <phoneticPr fontId="5" type="noConversion"/>
  </si>
  <si>
    <t xml:space="preserve"> Assembly name</t>
    <phoneticPr fontId="5" type="noConversion"/>
  </si>
  <si>
    <t xml:space="preserve"> Number of 100 nt validated Fosmid region tags (VFRTs</t>
  </si>
  <si>
    <t xml:space="preserve"> Number of VFRTs that match any contig</t>
  </si>
  <si>
    <t xml:space="preserve"> Number of VFRTs that match uniquely to a contig</t>
  </si>
  <si>
    <t xml:space="preserve"> Number of tag pairs that match the same contig</t>
  </si>
  <si>
    <t xml:space="preserve"> Number of tag pairs that match uniquely to the same contig</t>
  </si>
  <si>
    <t xml:space="preserve"> Number of tag pairs that match uniquely to the same contig at expected distance +/- 2 bp</t>
  </si>
  <si>
    <t xml:space="preserve"> Unique VFRTs pairs matching same contig at expected distance as percentage of those that uniquely matched contig</t>
  </si>
  <si>
    <t xml:space="preserve"> VFRT contig summary score</t>
  </si>
  <si>
    <t xml:space="preserve"> Number of VFRTs that match any scaffold</t>
  </si>
  <si>
    <t xml:space="preserve"> Number of VFRTs that match uniquely to a scaffold</t>
  </si>
  <si>
    <t xml:space="preserve"> Number of tag pairs that match the same scaffold</t>
  </si>
  <si>
    <t xml:space="preserve"> Number of tag pairs that match uniquely to the same scaffold</t>
  </si>
  <si>
    <t xml:space="preserve"> Number of tag pairs that match uniquely to the same scaffold at expected distance +/- 2 bp</t>
  </si>
  <si>
    <t xml:space="preserve"> Unique VFRTs pairs matching same scaffold at expected distance as percentage of those that uniquely matched scaffold</t>
  </si>
  <si>
    <t xml:space="preserve"> VFRT scaffold summary score</t>
  </si>
  <si>
    <t xml:space="preserve"> COMPASS - coverage</t>
  </si>
  <si>
    <t xml:space="preserve"> COMPASS - validity</t>
  </si>
  <si>
    <t xml:space="preserve"> COMPASS - multiplicity</t>
  </si>
  <si>
    <t xml:space="preserve"> COMPASS - parsimony</t>
  </si>
  <si>
    <t xml:space="preserve"> Number of gaps detected by REAPR</t>
  </si>
  <si>
    <t xml:space="preserve"> Total gap length</t>
  </si>
  <si>
    <t xml:space="preserve"> Number of contig errors</t>
  </si>
  <si>
    <t xml:space="preserve"> Number of gaps broken</t>
  </si>
  <si>
    <t xml:space="preserve"> % gaps broken</t>
  </si>
  <si>
    <t xml:space="preserve"> Longest scaffold after breaking</t>
  </si>
  <si>
    <t xml:space="preserve"> N50 after breaking</t>
  </si>
  <si>
    <t xml:space="preserve"> Number of error free bases</t>
  </si>
  <si>
    <t xml:space="preserve"> % error free bases</t>
  </si>
  <si>
    <t xml:space="preserve"> scaffold N50 after breaking / scaffold N50</t>
  </si>
  <si>
    <t xml:space="preserve"> OLD Summary score</t>
  </si>
  <si>
    <t xml:space="preserve"> Summary score</t>
  </si>
  <si>
    <t xml:space="preserve"> Number of scaffolds</t>
  </si>
  <si>
    <t xml:space="preserve"> Total size of scaffolds</t>
  </si>
  <si>
    <t xml:space="preserve"> CEGs per MB of assembly</t>
  </si>
  <si>
    <t>Total scaffold length as percentage of estimated genome size</t>
  </si>
  <si>
    <t xml:space="preserve"> Useful amount of scaffold sequence (scaffolds &gt;= 25K nt</t>
  </si>
  <si>
    <t xml:space="preserve"> % of estimated genome size that is useful</t>
  </si>
  <si>
    <t xml:space="preserve"> Longest scaffold</t>
  </si>
  <si>
    <t xml:space="preserve"> Shortest scaffold</t>
  </si>
  <si>
    <t xml:space="preserve"> Number of scaffolds &gt; 1K nt</t>
  </si>
  <si>
    <t xml:space="preserve"> Percentage of scaffolds &gt; 1K nt</t>
  </si>
  <si>
    <t xml:space="preserve"> Number of scaffolds &gt; 10K nt</t>
  </si>
  <si>
    <t xml:space="preserve"> Percentage of scaffolds &gt; 10K nt</t>
  </si>
  <si>
    <t xml:space="preserve"> Number of scaffolds &gt; 100K nt</t>
  </si>
  <si>
    <t xml:space="preserve"> Percentage of scaffolds &gt; 100K nt</t>
  </si>
  <si>
    <t>Calculated as per column 71, but for contigs rather than scaffolds.</t>
  </si>
  <si>
    <t>Calculated as per column 72, but for contigs rather than scaffolds.</t>
  </si>
  <si>
    <t>Calculated as per column 73, but for contigs rather than scaffolds.</t>
  </si>
  <si>
    <t>Calculated as per column 74, but for contigs rather than scaffolds.</t>
  </si>
  <si>
    <t>Calculated as per column 75, but for contigs rather than scaffolds.</t>
  </si>
  <si>
    <t>A slight variant of the initial summary score which squares the scaffold N50 length after breaking. I.e. REAPR Summary Score = Number of error free bases * (broken N50)^2 / (original N50)</t>
    <phoneticPr fontId="5" type="noConversion"/>
  </si>
  <si>
    <t xml:space="preserve"> Assembly ID</t>
  </si>
  <si>
    <t xml:space="preserve"> Team name</t>
  </si>
  <si>
    <t xml:space="preserve"> Number of full-length 458 CEGs present in assembly</t>
  </si>
  <si>
    <t xml:space="preserve"> % of all possible CEGs present</t>
  </si>
  <si>
    <t xml:space="preserve"> Number of full-length 248 highly conserved CEGs present</t>
  </si>
  <si>
    <t xml:space="preserve"> Number of partial + full-length 248 highly conserved CEGs present</t>
  </si>
  <si>
    <t xml:space="preserve"> Average number of orthologs per highly conserved CEG</t>
  </si>
  <si>
    <t xml:space="preserve"> % of 248 CEGs with more than 1 ortholog</t>
  </si>
  <si>
    <t xml:space="preserve"> Sum length of scaffolds used for analysis</t>
  </si>
  <si>
    <t xml:space="preserve"> % of all available scaffold sequence</t>
  </si>
  <si>
    <t xml:space="preserve"> Level 1: sum length of alignments</t>
  </si>
  <si>
    <t xml:space="preserve"> Level 1 or 2: sum length of alignments</t>
  </si>
  <si>
    <t xml:space="preserve"> Level 3: sum length of alignments</t>
  </si>
  <si>
    <t xml:space="preserve"> Sum length of all alignments</t>
  </si>
  <si>
    <t xml:space="preserve"> % of input sequence aligned</t>
  </si>
  <si>
    <t>Percentage of ambiguous bases (Ns) in scaffold sequences.</t>
  </si>
  <si>
    <t>Percentage of IUPAC nucleotide ambiguity codes used in scaffold sequences (excluding N).</t>
  </si>
  <si>
    <t>Contigs may be joined into scaffolds (using a series of at least 25 consecutive N characters to denote gap between contigs) or remain unscaffolded. Each submitted set of scaffolds includes both scaffolded and unscaffolded contigs. This statistics indicates how much of the assembly is represented by scaffolded contigs.</t>
  </si>
  <si>
    <t>The opposite of column 76.</t>
  </si>
  <si>
    <t>A minimum of 25 Ns was used to denote breaks between contigs within a scaffold but teams could insert longer runs if they knew the approximate length of the gap.</t>
  </si>
  <si>
    <t>I.e. scaffolded contigs, see column 76.</t>
  </si>
  <si>
    <t>These are unscaffolded contigs, see column 76.</t>
  </si>
  <si>
    <t>Calculated as per column 68, but for contigs rather than scaffolds.</t>
  </si>
  <si>
    <t>Calculated as per column 69, but for contigs rather than scaffolds.</t>
  </si>
  <si>
    <t>Calculated as per column 70, but for contigs rather than scaffolds.</t>
  </si>
  <si>
    <t>Derived from columns 4 and 49.</t>
  </si>
  <si>
    <t>Estimates of genome size for bird, fish, and snake were taken as 1.2 Gbp, 1.0 Gbp, and 1.6 Gbp respectively.</t>
  </si>
  <si>
    <t>Sum length of scaffolds that were 25 Kbp or longer.</t>
  </si>
  <si>
    <t>Column 52 divided by estimated genome size (see column 51).</t>
  </si>
  <si>
    <t>The length of scaffold which takes the sum length (summing from longest to shortest scaffold) past 50% of the total assembly size.</t>
  </si>
  <si>
    <t>How many scaffolds are counted in reaching the N50 threshold.</t>
  </si>
  <si>
    <t>As for column 68, but the estimated genome size is used rather than the assembly size. This aids comparison between assemblies that are different sizes.</t>
  </si>
  <si>
    <t>How many scaffolds are counted in reaching the NG50 threshold.</t>
  </si>
  <si>
    <t>Difference between columns 68 and 70.</t>
  </si>
  <si>
    <t>The final COMPASS statistic reflects the the value of multiplicity (column 34) divided by validity (column 33). In this sense the measure captures ‘the cost’ of assembly (number of bases that had to be assembled for each base of validated sequence).</t>
  </si>
  <si>
    <t>REAPR is a software tool (http://www.sanger.ac.uk/resources/software/reapr/) that uses paired-read information to recognize errors in assemblies. A subset of reads from short-insert libraries were aligned to scaffolds from assemblies. These alignments are used to identify various sequence and scaffolding errors. Gaps correspond to stretches of ambiguous bases (Ns) between contigs in a single scaffold.</t>
  </si>
  <si>
    <t>The total length of gaps (ambiguous bases, Ns) detected by REAPR (see column 36).</t>
  </si>
  <si>
    <t>Errors detected by REAPR in contig sequences.</t>
  </si>
  <si>
    <t>The number of times REAPR identified a scaffolding error within a gap region.</t>
  </si>
  <si>
    <t>Column 39 divided by column 36.</t>
  </si>
  <si>
    <t>After REAPR breaks scaffolds which contain scaffolding errors in gap region, it recalculates lengths of new scaffolds.</t>
  </si>
  <si>
    <t>The N50 scaffold length of scaffolds in an assembly, after certain scaffolds have been broken at scaffolding errors in gaps.</t>
  </si>
  <si>
    <t>Determined from alignment of reads to assembly.</t>
  </si>
  <si>
    <t>Column 43 divided by column 49 (total size of assembly).</t>
  </si>
  <si>
    <t>The ratio of how scaffold N50 length changes after breaking scaffolds.</t>
  </si>
  <si>
    <t>Initially, REAPR calculated a final summary statistic that was a product of the number of error free bases (column 43) and the ratio of scaffold N50 length before/after breaking (column 45). This was then replaced by a modified calculation (see column 47).</t>
  </si>
  <si>
    <t>The product of columns 20 and 23. Provides an overall evaluation of short-scale accuracy of contig sequences as assessed by a small portion of known reference sequence (Validated Fosmid Regions).</t>
  </si>
  <si>
    <t>Columns 25–31 are calculated in the same way as columns 18–24, with the only difference that scaffold sequences, rather than contigs, were used as the input.</t>
  </si>
  <si>
    <t>The coverage of the Validated Fosmid Regions (VFRs; see column 17 for details) by scaffolds from each assembly was assessed using a software tool COMPASS. The values reflect the fraction of the reference sequence (VFRs) that was covered by alignments from the scaffolds.</t>
  </si>
  <si>
    <t>This is the reverse of column 32. Validity, measured by the COMPASS tool, calculates what fraction of the assembly (set of scaffold sequences) can be validated by the reference sequence.</t>
  </si>
  <si>
    <t>The third COMPASS metric takes the sum of alignment lengths of scaffolds to the reference (VFRs), and divides by the coverage (column 32). Values higher than 1 indicate that regions of the reference are present in multiple scaffolds (which may simply be due to heterozygosity in the genome being resolved into separate contigs and scaffolds).</t>
  </si>
  <si>
    <t>Fosmid sequences were assembled for the bird and snake genome. These were then aligned to the assemblies to ascertain which portions of the Fosmids could be treated as verifiable sequence. These ‘Validated’ Fosmid Regions (VFRs) were used for various analyses by which to assess the quality of a genome assembly. One such analysis involved dividing the VFRs into contiguous (but non-overlapping) 1,000 nt sequences, and then then extracting pairs of 100 nt ‘tag’ sequences (VFRTs) from each end of the 1,000 bp fragment (to approximate a paired-read).</t>
  </si>
  <si>
    <t>VFRTs were matched to contig sequences from each assembly (using BLASTN). To count as a match, the VFRT sequence had to match at least 95% identity across at least 95% of it’s length.</t>
  </si>
  <si>
    <t>Many VFRTs matched more than one contig (as might be expected if the VFR tag sequence derives from a repetitive region). This metric counts how many VFRTs matched only one contig.</t>
  </si>
  <si>
    <t>Both members of a tag pair must match the same contig (at any distance apart), but can still match other contigs too.</t>
  </si>
  <si>
    <t>Same as previous metric with added restriction that both tag sequences only match the same contig.</t>
  </si>
  <si>
    <t>Expected distance between start coordinates a pair of two tag sequences would be 900 nt. We counted matches at 900 nt apart, but also allowed for +/- 2 nt to account for indel errors.</t>
  </si>
  <si>
    <t>Column 22 divided by column 19. When a scaffold in an assembly contains both members of a tag pair, how often are they placed the expected distance apart?</t>
  </si>
  <si>
    <t>Similar to the previous metric. In the published set of 248 CEGs (derived from six model organisms), CEGs were found to be single copy in approximately 90% of cases. In light of this, values in this column that are notably higher than 10% possibly reflect duplications within the assembly (which may simply reflect both alleles of a gene being present on different scaffolds).</t>
  </si>
  <si>
    <t>Input scaffold sequences for optical map analysis needed to exceed a minimum length and possess a minimum number of restriction sites to be suitable for analysis. This length represents the subset of total assembly length that was suitable for optical map analysis.</t>
  </si>
  <si>
    <t>Reflects, as a percentage, the previous metric divided by the total assembly size</t>
  </si>
  <si>
    <t>A result from the optical map analysis which records what amount of the input scaffold sequence (in bp) could be aligned globally to the optical map.</t>
  </si>
  <si>
    <t>As per the previous metrics, but also includes ‘level 2’ optical map alignments. These still represent global alignments, but use a more permissive threshold than the previous ‘level 1’ metric.</t>
  </si>
  <si>
    <t>Represents the amount of scaffold sequence that could not be aligned globally to the optical, but could be aligned locally.</t>
  </si>
  <si>
    <t>Sum of optical map alignments at levels 1–3.</t>
  </si>
  <si>
    <t>Previous metric as a percentage of the total amount of scaffold sequence available for optical map analysis (column 10).</t>
  </si>
  <si>
    <t>Primary output of CEGMA program which find candidate orthologs for a set of 458 highly-conserved Core Eukaryotics Genes (CEGs). Resulting CEGMA predictions may not always be entirely full-length, but usually represent &gt;70% of the length of the expected protein. CEGMA was run against scaffold sequences and only finds CEGs that are wholly contained within an individual scaffold sequence. CEGMA publication is available here: http://bioinformatics.oxfordjournals.org/content/23/9/1061.full</t>
  </si>
  <si>
    <t>No single assembly was found to contain all possible 458 CEGs. This column shows the number of CEGs that were detected as a percentage of the maximum number of CEGs that were found across all assemblies for each species (442, 455, and 454 for bird, fish, and snake respectively).</t>
  </si>
  <si>
    <t>Results from using a different published set of CEGs, which correspond to the 248 most-highly conserved, and least paralagous from the original set of 458. Publication available here: http://www.ncbi.nlm.nih.gov/pmc/articles/PMC2615622/</t>
  </si>
  <si>
    <t>For the subset of 248 CEGs, the CEGMA tool also counts partial matches as well as full-length (or nearly full-length) matches. This column indicates the total number of the 248 CEGs that are wholly, or partially found within scaffolds of an assembly.</t>
  </si>
  <si>
    <t>The CEGMA tool also counts how many secondary matches were found for each of the subset of highly conserved CEGs. In most cases, these CEGs are expected to be single-copy in most species. Values higher than 1 might indicate that CEGs tended to have paralogs present in the genome assembly (which might be artifacts of the genome assembly, rather than representing true paralogs).</t>
  </si>
  <si>
    <t>z-score</t>
  </si>
  <si>
    <t>SGA</t>
    <phoneticPr fontId="5" type="noConversion"/>
  </si>
  <si>
    <t>BCM-HGSC</t>
    <phoneticPr fontId="5" type="noConversion"/>
  </si>
  <si>
    <t>2C</t>
  </si>
  <si>
    <t>Total size of scaffolds</t>
  </si>
  <si>
    <t>Longest scaffold</t>
  </si>
  <si>
    <t>Average number of contigs per scaffold</t>
  </si>
  <si>
    <t>Average length of break (&gt;25 Ns) between contigs in scaffold</t>
  </si>
  <si>
    <t>BCM</t>
    <phoneticPr fontId="5" type="noConversion"/>
  </si>
  <si>
    <t>VFRT contig summary score</t>
    <phoneticPr fontId="5" type="noConversion"/>
  </si>
  <si>
    <t>Internal tracking identifier used during Assemblathon 2 evaluation. The ‘C’ or ‘E’ suffix distinguishes between Competitive and Evaluation entries.</t>
  </si>
  <si>
    <t>Name used to refer to participating teams (which often submitted more than one assembly). Full details of institutional affiliations are provided in Table 1 of manuscript.</t>
  </si>
  <si>
    <t>Number of scaffolds</t>
  </si>
  <si>
    <t>Mean scaffold size</t>
  </si>
  <si>
    <t>Median scaffold size</t>
  </si>
  <si>
    <t>N50 scaffold length</t>
  </si>
  <si>
    <t>L50 scaffold count</t>
  </si>
  <si>
    <t>NG50 scaffold length</t>
  </si>
  <si>
    <t>Number of contigs &gt; 10K nt</t>
  </si>
  <si>
    <t>Percentage of contigs &gt; 10K nt</t>
  </si>
  <si>
    <t>10C</t>
  </si>
  <si>
    <t>5C</t>
  </si>
  <si>
    <t>4C</t>
  </si>
  <si>
    <t>1C</t>
  </si>
  <si>
    <t>15C</t>
  </si>
  <si>
    <t>3E</t>
  </si>
  <si>
    <t>3C</t>
  </si>
  <si>
    <t>8C</t>
  </si>
  <si>
    <t>11E</t>
  </si>
  <si>
    <t>13C</t>
  </si>
  <si>
    <t>15E</t>
  </si>
  <si>
    <t>16E</t>
  </si>
  <si>
    <t>10E</t>
  </si>
  <si>
    <t>2E</t>
  </si>
  <si>
    <t>Percentage of scaffolds &gt; 100K nt</t>
  </si>
  <si>
    <t>Number of scaffolds &gt; 1M nt</t>
  </si>
  <si>
    <t>snake_9C</t>
  </si>
  <si>
    <t>snake_10C</t>
  </si>
  <si>
    <t>snake_11C</t>
  </si>
  <si>
    <t>snake_12C</t>
  </si>
  <si>
    <t>Number of contigs not in scaffolds</t>
  </si>
  <si>
    <t>Total size of contigs</t>
  </si>
  <si>
    <t>Longest contig</t>
  </si>
  <si>
    <t>Shortest contig</t>
  </si>
  <si>
    <t>Number of contigs &gt; 1K nt</t>
  </si>
  <si>
    <t>Percentage of contigs &gt; 1K nt</t>
  </si>
  <si>
    <t>Number of 458 CEGs present in assembly</t>
  </si>
  <si>
    <t>Average number of orthologs per highly conserved CEG</t>
  </si>
  <si>
    <t>% of 248 CEGs with more than 1 ortholog</t>
  </si>
  <si>
    <t>bird_3E</t>
  </si>
  <si>
    <t>bird_4C</t>
  </si>
  <si>
    <t>bird_5C</t>
  </si>
  <si>
    <t>bird_6C</t>
  </si>
  <si>
    <t>bird_7C</t>
  </si>
  <si>
    <t>bird_8C</t>
  </si>
  <si>
    <t>Number of scaffold non-ACGTN nt</t>
  </si>
  <si>
    <t>Percentage of assembly in scaffolded contigs</t>
  </si>
  <si>
    <t>Shortest scaffold</t>
  </si>
  <si>
    <t>Number of scaffolds &gt; 1K nt</t>
  </si>
  <si>
    <t>Percentage of scaffolds &gt; 1K nt</t>
  </si>
  <si>
    <t>Number of scaffolds &gt; 10K nt</t>
  </si>
  <si>
    <t>Percentage of scaffolds &gt; 10K nt</t>
  </si>
  <si>
    <t>snake_1C</t>
  </si>
  <si>
    <t>snake_2C</t>
  </si>
  <si>
    <t>11C</t>
  </si>
  <si>
    <t>12C</t>
  </si>
  <si>
    <t>STDEVP</t>
  </si>
  <si>
    <t>fish_9C</t>
  </si>
  <si>
    <t>fish_10E</t>
  </si>
  <si>
    <t>fish_11E</t>
  </si>
  <si>
    <t>fish_12C</t>
  </si>
  <si>
    <t>fish_13C</t>
  </si>
  <si>
    <t>Percentage of assembly in unscaffolded contigs</t>
  </si>
  <si>
    <t>fish_14E</t>
  </si>
  <si>
    <t>fish_15E</t>
  </si>
  <si>
    <t>fish_16E</t>
  </si>
  <si>
    <t>LG50 scaffold count</t>
  </si>
  <si>
    <t>N50 scaffold - NG50 scaffold length difference</t>
  </si>
  <si>
    <t>scaffold %N</t>
  </si>
  <si>
    <t>Longest scaffold after breaking</t>
  </si>
  <si>
    <t>N50 after breaking</t>
  </si>
  <si>
    <t>Number of error free bases</t>
  </si>
  <si>
    <t>% error free bases</t>
  </si>
  <si>
    <t>scaffold %non-ACGTN</t>
  </si>
  <si>
    <t>13E</t>
  </si>
  <si>
    <t>14E</t>
  </si>
  <si>
    <t>6C</t>
  </si>
  <si>
    <t>9C</t>
  </si>
  <si>
    <t>7C</t>
  </si>
  <si>
    <t>Number of contig non-ACGTN nt</t>
  </si>
  <si>
    <t>bird_1C</t>
  </si>
  <si>
    <t>Number of contigs &gt; 100K nt</t>
  </si>
  <si>
    <t>Percentage of contigs &gt; 100K nt</t>
  </si>
  <si>
    <t>Number of contigs &gt; 1M nt</t>
  </si>
  <si>
    <t>contig %non-ACGTN</t>
  </si>
  <si>
    <t>Median contig size</t>
  </si>
  <si>
    <t>N50 contig length</t>
  </si>
  <si>
    <t>L50 contig count</t>
  </si>
  <si>
    <t>NG50 contig length</t>
  </si>
  <si>
    <t>LG50 contig count</t>
  </si>
  <si>
    <t>N50 contig - NG50 contig length difference</t>
  </si>
  <si>
    <t>contig %N</t>
  </si>
  <si>
    <t>Number of scaffolds &gt; 100K nt</t>
  </si>
  <si>
    <t>Total gap length</t>
  </si>
  <si>
    <t>Number of contig errors</t>
  </si>
  <si>
    <t>Number of gaps broken</t>
  </si>
  <si>
    <t>% gaps broken</t>
  </si>
  <si>
    <t>snake_3C</t>
  </si>
  <si>
    <t>snake_4C</t>
  </si>
  <si>
    <t>snake_5C</t>
  </si>
  <si>
    <t>snake_6C</t>
  </si>
  <si>
    <t>snake_7C</t>
  </si>
  <si>
    <t>snake_8C</t>
  </si>
  <si>
    <t>fish_1C</t>
  </si>
  <si>
    <t>fish_2E</t>
  </si>
  <si>
    <t>fish_3C</t>
  </si>
  <si>
    <t>fish_4C</t>
  </si>
  <si>
    <t>fish_5C</t>
  </si>
  <si>
    <t>fish_6C</t>
  </si>
  <si>
    <t>fish_7C</t>
  </si>
  <si>
    <t>fish_8C</t>
  </si>
  <si>
    <t>Percentage of contigs &gt; 1M nt</t>
  </si>
  <si>
    <t>Number of contigs &gt; 10M nt</t>
  </si>
  <si>
    <t>Percentage of contigs &gt; 10M nt</t>
  </si>
  <si>
    <t>Mean contig size</t>
  </si>
  <si>
    <t>Number of contigs</t>
  </si>
  <si>
    <t>Percentage of scaffolds &gt; 1M nt</t>
  </si>
  <si>
    <t>Number of scaffolds &gt; 10M nt</t>
  </si>
  <si>
    <t>Percentage of scaffolds &gt; 10M nt</t>
  </si>
  <si>
    <t>Number of contigs in scaffolds</t>
  </si>
  <si>
    <t>scaffold N50 after breaking / scaffold N50</t>
  </si>
  <si>
    <t>-</t>
  </si>
  <si>
    <t>bird_9C</t>
  </si>
  <si>
    <t>bird_10C</t>
  </si>
  <si>
    <t>bird_11C</t>
  </si>
  <si>
    <t>bird_12C</t>
  </si>
  <si>
    <t>bird_13E</t>
  </si>
  <si>
    <t>bird_14E</t>
  </si>
  <si>
    <t>bird_15C</t>
  </si>
</sst>
</file>

<file path=xl/styles.xml><?xml version="1.0" encoding="utf-8"?>
<styleSheet xmlns="http://schemas.openxmlformats.org/spreadsheetml/2006/main">
  <numFmts count="13">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0.0000000"/>
    <numFmt numFmtId="166" formatCode="0.0"/>
    <numFmt numFmtId="167" formatCode="0.00000"/>
    <numFmt numFmtId="168" formatCode="0.000000"/>
    <numFmt numFmtId="169" formatCode="0.000"/>
    <numFmt numFmtId="170" formatCode="0.0000"/>
    <numFmt numFmtId="171" formatCode="#,##0.0000"/>
    <numFmt numFmtId="172" formatCode="#,##0.00000"/>
  </numFmts>
  <fonts count="7">
    <font>
      <sz val="10"/>
      <name val="Verdana"/>
    </font>
    <font>
      <b/>
      <sz val="12"/>
      <name val="Verdana"/>
    </font>
    <font>
      <sz val="12"/>
      <name val="Verdana"/>
    </font>
    <font>
      <b/>
      <sz val="12"/>
      <color indexed="8"/>
      <name val="Verdana"/>
    </font>
    <font>
      <sz val="12"/>
      <color indexed="8"/>
      <name val="Verdana"/>
    </font>
    <font>
      <sz val="8"/>
      <name val="Verdana"/>
    </font>
    <font>
      <i/>
      <sz val="12"/>
      <name val="Verdana"/>
    </font>
  </fonts>
  <fills count="14">
    <fill>
      <patternFill patternType="none"/>
    </fill>
    <fill>
      <patternFill patternType="gray125"/>
    </fill>
    <fill>
      <patternFill patternType="solid">
        <fgColor indexed="45"/>
        <bgColor indexed="64"/>
      </patternFill>
    </fill>
    <fill>
      <patternFill patternType="solid">
        <fgColor indexed="43"/>
        <bgColor indexed="64"/>
      </patternFill>
    </fill>
    <fill>
      <patternFill patternType="solid">
        <fgColor indexed="42"/>
        <bgColor indexed="64"/>
      </patternFill>
    </fill>
    <fill>
      <patternFill patternType="solid">
        <fgColor indexed="47"/>
        <bgColor indexed="64"/>
      </patternFill>
    </fill>
    <fill>
      <patternFill patternType="solid">
        <fgColor indexed="41"/>
        <bgColor indexed="64"/>
      </patternFill>
    </fill>
    <fill>
      <patternFill patternType="solid">
        <fgColor indexed="46"/>
        <bgColor indexed="64"/>
      </patternFill>
    </fill>
    <fill>
      <patternFill patternType="solid">
        <fgColor indexed="22"/>
        <bgColor indexed="64"/>
      </patternFill>
    </fill>
    <fill>
      <patternFill patternType="solid">
        <fgColor indexed="44"/>
        <bgColor indexed="64"/>
      </patternFill>
    </fill>
    <fill>
      <patternFill patternType="solid">
        <fgColor indexed="51"/>
        <bgColor indexed="64"/>
      </patternFill>
    </fill>
    <fill>
      <patternFill patternType="solid">
        <fgColor indexed="11"/>
        <bgColor indexed="64"/>
      </patternFill>
    </fill>
    <fill>
      <patternFill patternType="solid">
        <fgColor indexed="14"/>
        <bgColor indexed="64"/>
      </patternFill>
    </fill>
    <fill>
      <patternFill patternType="solid">
        <fgColor indexed="13"/>
        <bgColor indexed="64"/>
      </patternFill>
    </fill>
  </fills>
  <borders count="13">
    <border>
      <left/>
      <right/>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style="hair">
        <color indexed="8"/>
      </bottom>
      <diagonal/>
    </border>
    <border>
      <left/>
      <right/>
      <top/>
      <bottom style="hair">
        <color indexed="8"/>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6">
    <xf numFmtId="0" fontId="0" fillId="0" borderId="0" xfId="0"/>
    <xf numFmtId="0" fontId="1" fillId="0" borderId="0" xfId="0" applyFont="1" applyFill="1"/>
    <xf numFmtId="0" fontId="2" fillId="3" borderId="0" xfId="0" applyFont="1" applyFill="1"/>
    <xf numFmtId="0" fontId="2" fillId="7" borderId="0" xfId="0" applyFont="1" applyFill="1"/>
    <xf numFmtId="0" fontId="2" fillId="4" borderId="0" xfId="0" applyFont="1" applyFill="1"/>
    <xf numFmtId="0" fontId="2" fillId="5" borderId="0" xfId="0" applyFont="1" applyFill="1"/>
    <xf numFmtId="0" fontId="2" fillId="9" borderId="0" xfId="0" applyFont="1" applyFill="1"/>
    <xf numFmtId="0" fontId="2" fillId="6" borderId="0" xfId="0" applyFont="1" applyFill="1"/>
    <xf numFmtId="0" fontId="1" fillId="0" borderId="0" xfId="0" applyFont="1" applyAlignment="1">
      <alignment horizontal="left" wrapText="1"/>
    </xf>
    <xf numFmtId="0" fontId="2" fillId="0" borderId="0" xfId="0" applyFont="1" applyAlignment="1">
      <alignment horizontal="left" wrapText="1"/>
    </xf>
    <xf numFmtId="0" fontId="2" fillId="0" borderId="0" xfId="0" applyFont="1" applyAlignment="1">
      <alignment horizontal="center" wrapText="1"/>
    </xf>
    <xf numFmtId="0" fontId="2" fillId="2" borderId="0" xfId="0" applyFont="1" applyFill="1"/>
    <xf numFmtId="0" fontId="2" fillId="3" borderId="1" xfId="0" applyFont="1" applyFill="1" applyBorder="1"/>
    <xf numFmtId="0" fontId="1" fillId="2"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7"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2" xfId="0" applyFont="1" applyFill="1" applyBorder="1" applyAlignment="1">
      <alignment horizontal="center" vertical="center" wrapText="1"/>
    </xf>
    <xf numFmtId="10" fontId="1" fillId="4" borderId="2" xfId="0" applyNumberFormat="1" applyFont="1" applyFill="1" applyBorder="1" applyAlignment="1">
      <alignment horizontal="center" vertical="center" wrapText="1"/>
    </xf>
    <xf numFmtId="0" fontId="1" fillId="4" borderId="0" xfId="0" applyFont="1" applyFill="1" applyAlignment="1">
      <alignment horizontal="center" vertical="center" wrapText="1"/>
    </xf>
    <xf numFmtId="0" fontId="1" fillId="5" borderId="3" xfId="0" applyFont="1" applyFill="1" applyBorder="1" applyAlignment="1">
      <alignment horizontal="center" vertical="center" wrapText="1"/>
    </xf>
    <xf numFmtId="0" fontId="1" fillId="5" borderId="2" xfId="0" applyFont="1" applyFill="1" applyBorder="1" applyAlignment="1">
      <alignment horizontal="center" vertical="center" wrapText="1"/>
    </xf>
    <xf numFmtId="3" fontId="3" fillId="9" borderId="3" xfId="0" applyNumberFormat="1" applyFont="1" applyFill="1" applyBorder="1" applyAlignment="1">
      <alignment horizontal="center" vertical="center" wrapText="1"/>
    </xf>
    <xf numFmtId="3" fontId="3" fillId="9" borderId="2" xfId="0" applyNumberFormat="1" applyFont="1" applyFill="1" applyBorder="1" applyAlignment="1">
      <alignment horizontal="center" vertical="center" wrapText="1"/>
    </xf>
    <xf numFmtId="166" fontId="3" fillId="9" borderId="2" xfId="0" applyNumberFormat="1" applyFont="1" applyFill="1" applyBorder="1" applyAlignment="1">
      <alignment horizontal="center" vertical="center" wrapText="1"/>
    </xf>
    <xf numFmtId="4" fontId="3" fillId="9" borderId="2" xfId="0" applyNumberFormat="1"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0" borderId="2" xfId="0" applyFont="1" applyBorder="1" applyAlignment="1">
      <alignment horizontal="center" vertical="center" wrapText="1"/>
    </xf>
    <xf numFmtId="164" fontId="2" fillId="3" borderId="0" xfId="0" applyNumberFormat="1" applyFont="1" applyFill="1"/>
    <xf numFmtId="3" fontId="2" fillId="7" borderId="8" xfId="0" applyNumberFormat="1" applyFont="1" applyFill="1" applyBorder="1" applyAlignment="1"/>
    <xf numFmtId="10" fontId="2" fillId="7" borderId="0" xfId="0" applyNumberFormat="1" applyFont="1" applyFill="1" applyAlignment="1"/>
    <xf numFmtId="3" fontId="2" fillId="7" borderId="0" xfId="0" applyNumberFormat="1" applyFont="1" applyFill="1" applyAlignment="1"/>
    <xf numFmtId="0" fontId="2" fillId="4" borderId="8" xfId="0" applyFont="1" applyFill="1" applyBorder="1"/>
    <xf numFmtId="164" fontId="2" fillId="4" borderId="0" xfId="0" applyNumberFormat="1" applyFont="1" applyFill="1"/>
    <xf numFmtId="166" fontId="2" fillId="4" borderId="0" xfId="0" applyNumberFormat="1" applyFont="1" applyFill="1"/>
    <xf numFmtId="0" fontId="2" fillId="4" borderId="9" xfId="0" applyFont="1" applyFill="1" applyBorder="1"/>
    <xf numFmtId="169" fontId="2" fillId="5" borderId="1" xfId="0" applyNumberFormat="1" applyFont="1" applyFill="1" applyBorder="1"/>
    <xf numFmtId="168" fontId="2" fillId="5" borderId="0" xfId="0" applyNumberFormat="1" applyFont="1" applyFill="1"/>
    <xf numFmtId="169" fontId="2" fillId="5" borderId="0" xfId="0" applyNumberFormat="1" applyFont="1" applyFill="1"/>
    <xf numFmtId="3" fontId="2" fillId="5" borderId="0" xfId="0" applyNumberFormat="1" applyFont="1" applyFill="1"/>
    <xf numFmtId="3" fontId="4" fillId="9" borderId="1" xfId="0" applyNumberFormat="1" applyFont="1" applyFill="1" applyBorder="1"/>
    <xf numFmtId="3" fontId="4" fillId="9" borderId="0" xfId="0" applyNumberFormat="1" applyFont="1" applyFill="1"/>
    <xf numFmtId="166" fontId="4" fillId="9" borderId="0" xfId="0" applyNumberFormat="1" applyFont="1" applyFill="1"/>
    <xf numFmtId="4" fontId="4" fillId="9" borderId="0" xfId="0" applyNumberFormat="1" applyFont="1" applyFill="1"/>
    <xf numFmtId="3" fontId="2" fillId="9" borderId="0" xfId="0" applyNumberFormat="1" applyFont="1" applyFill="1"/>
    <xf numFmtId="3" fontId="2" fillId="6" borderId="1" xfId="0" applyNumberFormat="1" applyFont="1" applyFill="1" applyBorder="1"/>
    <xf numFmtId="3" fontId="2" fillId="6" borderId="0" xfId="0" applyNumberFormat="1" applyFont="1" applyFill="1"/>
    <xf numFmtId="2" fontId="2" fillId="6" borderId="0" xfId="0" applyNumberFormat="1" applyFont="1" applyFill="1"/>
    <xf numFmtId="166" fontId="2" fillId="6" borderId="0" xfId="0" applyNumberFormat="1" applyFont="1" applyFill="1"/>
    <xf numFmtId="0" fontId="2" fillId="0" borderId="0" xfId="0" applyFont="1"/>
    <xf numFmtId="3" fontId="2" fillId="7" borderId="1" xfId="0" applyNumberFormat="1" applyFont="1" applyFill="1" applyBorder="1" applyAlignment="1"/>
    <xf numFmtId="0" fontId="2" fillId="4" borderId="1" xfId="0" applyFont="1" applyFill="1" applyBorder="1"/>
    <xf numFmtId="3" fontId="4" fillId="9" borderId="0" xfId="0" applyNumberFormat="1" applyFont="1" applyFill="1" applyBorder="1"/>
    <xf numFmtId="4" fontId="4" fillId="9" borderId="0" xfId="0" applyNumberFormat="1" applyFont="1" applyFill="1" applyBorder="1"/>
    <xf numFmtId="3" fontId="4" fillId="9" borderId="6" xfId="0" applyNumberFormat="1" applyFont="1" applyFill="1" applyBorder="1"/>
    <xf numFmtId="3" fontId="4" fillId="9" borderId="7" xfId="0" applyNumberFormat="1" applyFont="1" applyFill="1" applyBorder="1"/>
    <xf numFmtId="4" fontId="4" fillId="9" borderId="7" xfId="0" applyNumberFormat="1" applyFont="1" applyFill="1" applyBorder="1"/>
    <xf numFmtId="0" fontId="1" fillId="3" borderId="1" xfId="0" applyFont="1" applyFill="1" applyBorder="1"/>
    <xf numFmtId="1" fontId="2" fillId="4" borderId="0" xfId="0" applyNumberFormat="1" applyFont="1" applyFill="1"/>
    <xf numFmtId="0" fontId="2" fillId="4" borderId="0" xfId="0" applyFont="1" applyFill="1" applyAlignment="1">
      <alignment horizontal="right" wrapText="1"/>
    </xf>
    <xf numFmtId="164" fontId="2" fillId="4" borderId="0" xfId="0" applyNumberFormat="1" applyFont="1" applyFill="1" applyAlignment="1">
      <alignment horizontal="right" wrapText="1"/>
    </xf>
    <xf numFmtId="166" fontId="2" fillId="4" borderId="0" xfId="0" applyNumberFormat="1" applyFont="1" applyFill="1" applyAlignment="1">
      <alignment horizontal="right" wrapText="1"/>
    </xf>
    <xf numFmtId="0" fontId="2" fillId="2" borderId="9" xfId="0" applyFont="1" applyFill="1" applyBorder="1"/>
    <xf numFmtId="0" fontId="2" fillId="2" borderId="10" xfId="0" applyFont="1" applyFill="1" applyBorder="1"/>
    <xf numFmtId="0" fontId="2" fillId="3" borderId="9" xfId="0" applyFont="1" applyFill="1" applyBorder="1"/>
    <xf numFmtId="164" fontId="2" fillId="3" borderId="9" xfId="0" applyNumberFormat="1" applyFont="1" applyFill="1" applyBorder="1"/>
    <xf numFmtId="164" fontId="2" fillId="3" borderId="10" xfId="0" applyNumberFormat="1" applyFont="1" applyFill="1" applyBorder="1"/>
    <xf numFmtId="3" fontId="2" fillId="7" borderId="9" xfId="0" applyNumberFormat="1" applyFont="1" applyFill="1" applyBorder="1" applyAlignment="1"/>
    <xf numFmtId="10" fontId="2" fillId="7" borderId="9" xfId="0" applyNumberFormat="1" applyFont="1" applyFill="1" applyBorder="1" applyAlignment="1"/>
    <xf numFmtId="10" fontId="2" fillId="7" borderId="10" xfId="0" applyNumberFormat="1" applyFont="1" applyFill="1" applyBorder="1" applyAlignment="1"/>
    <xf numFmtId="10" fontId="2" fillId="4" borderId="9" xfId="0" applyNumberFormat="1" applyFont="1" applyFill="1" applyBorder="1"/>
    <xf numFmtId="2" fontId="2" fillId="4" borderId="9" xfId="0" applyNumberFormat="1" applyFont="1" applyFill="1" applyBorder="1"/>
    <xf numFmtId="0" fontId="2" fillId="5" borderId="9" xfId="0" applyFont="1" applyFill="1" applyBorder="1"/>
    <xf numFmtId="168" fontId="2" fillId="5" borderId="9" xfId="0" applyNumberFormat="1" applyFont="1" applyFill="1" applyBorder="1"/>
    <xf numFmtId="169" fontId="2" fillId="5" borderId="9" xfId="0" applyNumberFormat="1" applyFont="1" applyFill="1" applyBorder="1"/>
    <xf numFmtId="3" fontId="2" fillId="5" borderId="10" xfId="0" applyNumberFormat="1" applyFont="1" applyFill="1" applyBorder="1"/>
    <xf numFmtId="3" fontId="4" fillId="9" borderId="9" xfId="0" applyNumberFormat="1" applyFont="1" applyFill="1" applyBorder="1"/>
    <xf numFmtId="166" fontId="4" fillId="9" borderId="9" xfId="0" applyNumberFormat="1" applyFont="1" applyFill="1" applyBorder="1"/>
    <xf numFmtId="4" fontId="4" fillId="9" borderId="9" xfId="0" applyNumberFormat="1" applyFont="1" applyFill="1" applyBorder="1"/>
    <xf numFmtId="3" fontId="4" fillId="9" borderId="10" xfId="0" applyNumberFormat="1" applyFont="1" applyFill="1" applyBorder="1"/>
    <xf numFmtId="3" fontId="2" fillId="6" borderId="9" xfId="0" applyNumberFormat="1" applyFont="1" applyFill="1" applyBorder="1"/>
    <xf numFmtId="2" fontId="2" fillId="6" borderId="9" xfId="0" applyNumberFormat="1" applyFont="1" applyFill="1" applyBorder="1"/>
    <xf numFmtId="0" fontId="2" fillId="6" borderId="9" xfId="0" applyFont="1" applyFill="1" applyBorder="1"/>
    <xf numFmtId="166" fontId="2" fillId="6" borderId="9" xfId="0" applyNumberFormat="1" applyFont="1" applyFill="1" applyBorder="1"/>
    <xf numFmtId="10" fontId="2" fillId="4" borderId="1" xfId="0" applyNumberFormat="1" applyFont="1" applyFill="1" applyBorder="1"/>
    <xf numFmtId="10" fontId="2" fillId="4" borderId="0" xfId="0" applyNumberFormat="1" applyFont="1" applyFill="1" applyBorder="1"/>
    <xf numFmtId="2" fontId="2" fillId="4" borderId="0" xfId="0" applyNumberFormat="1" applyFont="1" applyFill="1" applyBorder="1"/>
    <xf numFmtId="0" fontId="2" fillId="5" borderId="1" xfId="0" applyFont="1" applyFill="1" applyBorder="1"/>
    <xf numFmtId="1" fontId="2" fillId="4" borderId="9" xfId="0" applyNumberFormat="1" applyFont="1" applyFill="1" applyBorder="1"/>
    <xf numFmtId="164" fontId="2" fillId="4" borderId="9" xfId="0" applyNumberFormat="1" applyFont="1" applyFill="1" applyBorder="1"/>
    <xf numFmtId="166" fontId="2" fillId="4" borderId="9" xfId="0" applyNumberFormat="1" applyFont="1" applyFill="1" applyBorder="1"/>
    <xf numFmtId="166" fontId="2" fillId="4" borderId="10" xfId="0" applyNumberFormat="1" applyFont="1" applyFill="1" applyBorder="1"/>
    <xf numFmtId="1" fontId="2" fillId="4" borderId="1" xfId="0" applyNumberFormat="1" applyFont="1" applyFill="1" applyBorder="1"/>
    <xf numFmtId="172" fontId="2" fillId="0" borderId="0" xfId="0" applyNumberFormat="1" applyFont="1"/>
    <xf numFmtId="171" fontId="2" fillId="0" borderId="0" xfId="0" applyNumberFormat="1" applyFont="1"/>
    <xf numFmtId="10" fontId="2" fillId="0" borderId="0" xfId="0" applyNumberFormat="1" applyFont="1"/>
    <xf numFmtId="3" fontId="2" fillId="0" borderId="0" xfId="0" applyNumberFormat="1" applyFont="1"/>
    <xf numFmtId="2" fontId="2" fillId="0" borderId="0" xfId="0" applyNumberFormat="1" applyFont="1"/>
    <xf numFmtId="0" fontId="2" fillId="10" borderId="0" xfId="0" applyFont="1" applyFill="1"/>
    <xf numFmtId="0" fontId="1" fillId="2" borderId="2" xfId="0" applyFont="1" applyFill="1" applyBorder="1" applyAlignment="1">
      <alignment horizontal="center" wrapText="1"/>
    </xf>
    <xf numFmtId="0" fontId="1" fillId="3" borderId="2" xfId="0" applyFont="1" applyFill="1" applyBorder="1" applyAlignment="1">
      <alignment horizontal="center" wrapText="1"/>
    </xf>
    <xf numFmtId="0" fontId="1" fillId="5" borderId="3" xfId="0" applyFont="1" applyFill="1" applyBorder="1" applyAlignment="1">
      <alignment horizontal="center" wrapText="1"/>
    </xf>
    <xf numFmtId="0" fontId="1" fillId="5" borderId="2" xfId="0" applyFont="1" applyFill="1" applyBorder="1" applyAlignment="1">
      <alignment horizontal="center" wrapText="1"/>
    </xf>
    <xf numFmtId="0" fontId="1" fillId="5" borderId="4" xfId="0" applyFont="1" applyFill="1" applyBorder="1" applyAlignment="1">
      <alignment horizontal="center" wrapText="1"/>
    </xf>
    <xf numFmtId="0" fontId="1" fillId="7" borderId="2" xfId="0" applyFont="1" applyFill="1" applyBorder="1" applyAlignment="1">
      <alignment horizontal="center" wrapText="1"/>
    </xf>
    <xf numFmtId="0" fontId="1" fillId="4" borderId="2" xfId="0" applyFont="1" applyFill="1" applyBorder="1" applyAlignment="1">
      <alignment horizontal="center" wrapText="1"/>
    </xf>
    <xf numFmtId="0" fontId="1" fillId="6" borderId="2" xfId="0" applyFont="1" applyFill="1" applyBorder="1" applyAlignment="1">
      <alignment horizontal="center" wrapText="1"/>
    </xf>
    <xf numFmtId="0" fontId="1" fillId="9" borderId="2" xfId="0" applyFont="1" applyFill="1" applyBorder="1" applyAlignment="1">
      <alignment horizontal="center" wrapText="1"/>
    </xf>
    <xf numFmtId="0" fontId="1" fillId="13" borderId="11" xfId="0" applyFont="1" applyFill="1" applyBorder="1" applyAlignment="1">
      <alignment horizontal="center" wrapText="1"/>
    </xf>
    <xf numFmtId="0" fontId="1" fillId="12" borderId="1" xfId="0" applyFont="1" applyFill="1" applyBorder="1" applyAlignment="1">
      <alignment horizontal="center" wrapText="1"/>
    </xf>
    <xf numFmtId="0" fontId="1" fillId="12" borderId="2" xfId="0" applyFont="1" applyFill="1" applyBorder="1" applyAlignment="1">
      <alignment horizontal="center" wrapText="1"/>
    </xf>
    <xf numFmtId="0" fontId="1" fillId="12" borderId="4" xfId="0" applyFont="1" applyFill="1" applyBorder="1" applyAlignment="1">
      <alignment horizontal="center" wrapText="1"/>
    </xf>
    <xf numFmtId="0" fontId="1" fillId="8" borderId="2" xfId="0" applyFont="1" applyFill="1" applyBorder="1" applyAlignment="1">
      <alignment horizontal="center" wrapText="1"/>
    </xf>
    <xf numFmtId="0" fontId="1" fillId="0" borderId="2" xfId="0" applyFont="1" applyBorder="1" applyAlignment="1">
      <alignment horizontal="center" wrapText="1"/>
    </xf>
    <xf numFmtId="2" fontId="2" fillId="3" borderId="0" xfId="0" applyNumberFormat="1" applyFont="1" applyFill="1"/>
    <xf numFmtId="2" fontId="2" fillId="5" borderId="0" xfId="0" applyNumberFormat="1" applyFont="1" applyFill="1" applyBorder="1"/>
    <xf numFmtId="2" fontId="2" fillId="7" borderId="0" xfId="0" applyNumberFormat="1" applyFont="1" applyFill="1"/>
    <xf numFmtId="0" fontId="2" fillId="7" borderId="0" xfId="0" applyFont="1" applyFill="1" applyAlignment="1"/>
    <xf numFmtId="2" fontId="2" fillId="4" borderId="0" xfId="0" applyNumberFormat="1" applyFont="1" applyFill="1"/>
    <xf numFmtId="2" fontId="2" fillId="9" borderId="0" xfId="0" applyNumberFormat="1" applyFont="1" applyFill="1"/>
    <xf numFmtId="2" fontId="2" fillId="13" borderId="1" xfId="0" applyNumberFormat="1" applyFont="1" applyFill="1" applyBorder="1"/>
    <xf numFmtId="2" fontId="2" fillId="0" borderId="5" xfId="0" applyNumberFormat="1" applyFont="1" applyBorder="1"/>
    <xf numFmtId="169" fontId="2" fillId="0" borderId="0" xfId="0" applyNumberFormat="1" applyFont="1"/>
    <xf numFmtId="169" fontId="1" fillId="11" borderId="0" xfId="0" applyNumberFormat="1" applyFont="1" applyFill="1"/>
    <xf numFmtId="169" fontId="2" fillId="0" borderId="0" xfId="0" applyNumberFormat="1" applyFont="1" applyFill="1"/>
    <xf numFmtId="2" fontId="2" fillId="7" borderId="0" xfId="0" applyNumberFormat="1" applyFont="1" applyFill="1" applyAlignment="1"/>
    <xf numFmtId="0" fontId="1" fillId="2" borderId="0" xfId="0" applyFont="1" applyFill="1"/>
    <xf numFmtId="166" fontId="2" fillId="0" borderId="0" xfId="0" applyNumberFormat="1" applyFont="1"/>
    <xf numFmtId="168" fontId="2" fillId="0" borderId="0" xfId="0" applyNumberFormat="1" applyFont="1"/>
    <xf numFmtId="1" fontId="2" fillId="0" borderId="0" xfId="0" applyNumberFormat="1" applyFont="1"/>
    <xf numFmtId="0" fontId="2" fillId="0" borderId="1" xfId="0" applyFont="1" applyBorder="1"/>
    <xf numFmtId="0" fontId="2" fillId="0" borderId="5" xfId="0" applyFont="1" applyBorder="1"/>
    <xf numFmtId="165" fontId="2" fillId="5" borderId="1" xfId="0" applyNumberFormat="1" applyFont="1" applyFill="1" applyBorder="1"/>
    <xf numFmtId="165" fontId="2" fillId="5" borderId="0" xfId="0" applyNumberFormat="1" applyFont="1" applyFill="1" applyBorder="1"/>
    <xf numFmtId="165" fontId="2" fillId="5" borderId="5" xfId="0" applyNumberFormat="1" applyFont="1" applyFill="1" applyBorder="1"/>
    <xf numFmtId="0" fontId="6" fillId="0" borderId="0" xfId="0" applyFont="1"/>
    <xf numFmtId="1" fontId="2" fillId="7" borderId="0" xfId="0" applyNumberFormat="1" applyFont="1" applyFill="1" applyAlignment="1"/>
    <xf numFmtId="167" fontId="2" fillId="0" borderId="0" xfId="0" applyNumberFormat="1" applyFont="1"/>
    <xf numFmtId="0" fontId="2" fillId="0" borderId="0" xfId="0" applyFont="1" applyFill="1" applyBorder="1"/>
    <xf numFmtId="2" fontId="2" fillId="0" borderId="1" xfId="0" applyNumberFormat="1" applyFont="1" applyBorder="1"/>
    <xf numFmtId="0" fontId="1" fillId="13" borderId="1" xfId="0" applyFont="1" applyFill="1" applyBorder="1" applyAlignment="1">
      <alignment horizontal="center" wrapText="1"/>
    </xf>
    <xf numFmtId="166" fontId="2" fillId="3" borderId="0" xfId="0" applyNumberFormat="1" applyFont="1" applyFill="1"/>
    <xf numFmtId="170" fontId="2" fillId="5" borderId="1" xfId="0" applyNumberFormat="1" applyFont="1" applyFill="1" applyBorder="1"/>
    <xf numFmtId="1" fontId="2" fillId="5" borderId="0" xfId="0" applyNumberFormat="1" applyFont="1" applyFill="1" applyBorder="1"/>
    <xf numFmtId="165" fontId="2" fillId="5" borderId="0" xfId="0" applyNumberFormat="1" applyFont="1" applyFill="1"/>
    <xf numFmtId="1" fontId="2" fillId="5" borderId="5" xfId="0" applyNumberFormat="1" applyFont="1" applyFill="1" applyBorder="1"/>
    <xf numFmtId="166" fontId="2" fillId="7" borderId="0" xfId="0" applyNumberFormat="1" applyFont="1" applyFill="1"/>
    <xf numFmtId="1" fontId="2" fillId="6" borderId="0" xfId="0" applyNumberFormat="1" applyFont="1" applyFill="1"/>
    <xf numFmtId="166" fontId="2" fillId="9" borderId="0" xfId="0" applyNumberFormat="1" applyFont="1" applyFill="1"/>
    <xf numFmtId="2" fontId="2" fillId="0" borderId="0" xfId="0" applyNumberFormat="1" applyFont="1" applyFill="1"/>
    <xf numFmtId="2" fontId="1" fillId="0" borderId="0" xfId="0" applyNumberFormat="1" applyFont="1" applyFill="1"/>
    <xf numFmtId="1" fontId="2" fillId="9" borderId="0" xfId="0" applyNumberFormat="1" applyFont="1" applyFill="1"/>
    <xf numFmtId="1" fontId="2" fillId="3" borderId="0" xfId="0" applyNumberFormat="1" applyFont="1" applyFill="1"/>
    <xf numFmtId="1" fontId="2" fillId="7" borderId="0" xfId="0" applyNumberFormat="1" applyFont="1" applyFill="1"/>
    <xf numFmtId="166" fontId="2" fillId="13" borderId="1" xfId="0" applyNumberFormat="1" applyFont="1" applyFill="1" applyBorder="1"/>
    <xf numFmtId="0" fontId="1" fillId="3" borderId="11"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3" borderId="12" xfId="0" applyFont="1" applyFill="1" applyBorder="1" applyAlignment="1">
      <alignment horizontal="left" vertical="center" wrapText="1"/>
    </xf>
    <xf numFmtId="0" fontId="2" fillId="4" borderId="12" xfId="0" applyFont="1" applyFill="1" applyBorder="1" applyAlignment="1">
      <alignment vertical="center" wrapText="1"/>
    </xf>
    <xf numFmtId="0" fontId="2" fillId="4" borderId="12" xfId="0" applyFont="1" applyFill="1" applyBorder="1" applyAlignment="1">
      <alignment horizontal="left" vertical="center" wrapText="1"/>
    </xf>
    <xf numFmtId="0" fontId="0" fillId="4" borderId="12" xfId="0" applyFill="1" applyBorder="1"/>
    <xf numFmtId="0" fontId="2" fillId="4" borderId="12" xfId="0" applyFont="1" applyFill="1" applyBorder="1" applyAlignment="1">
      <alignment horizontal="left" wrapText="1"/>
    </xf>
    <xf numFmtId="0" fontId="1" fillId="4" borderId="2" xfId="0" applyFont="1" applyFill="1" applyBorder="1" applyAlignment="1">
      <alignment horizontal="center" vertical="center"/>
    </xf>
  </cellXfs>
  <cellStyles count="1">
    <cellStyle name="Normal" xfId="0" builtinId="0"/>
  </cellStyles>
  <dxfs count="0"/>
  <tableStyles count="0" defaultTableStyle="TableStyleMedium9"/>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8"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D106"/>
  <sheetViews>
    <sheetView tabSelected="1" workbookViewId="0"/>
  </sheetViews>
  <sheetFormatPr baseColWidth="10" defaultRowHeight="16"/>
  <cols>
    <col min="1" max="1" width="11.85546875" style="9" customWidth="1"/>
    <col min="2" max="2" width="67.7109375" style="9" customWidth="1"/>
    <col min="3" max="3" width="84" customWidth="1"/>
  </cols>
  <sheetData>
    <row r="1" spans="1:4" ht="32">
      <c r="A1" s="108" t="s">
        <v>5</v>
      </c>
      <c r="B1" s="158" t="s">
        <v>334</v>
      </c>
      <c r="C1" s="165" t="s">
        <v>335</v>
      </c>
      <c r="D1" s="8"/>
    </row>
    <row r="2" spans="1:4" ht="92" customHeight="1">
      <c r="A2" s="159">
        <v>1</v>
      </c>
      <c r="B2" s="160" t="s">
        <v>336</v>
      </c>
      <c r="C2" s="161" t="s">
        <v>263</v>
      </c>
      <c r="D2" s="9"/>
    </row>
    <row r="3" spans="1:4" ht="92" customHeight="1">
      <c r="A3" s="159">
        <v>2</v>
      </c>
      <c r="B3" s="160" t="s">
        <v>388</v>
      </c>
      <c r="C3" s="161" t="s">
        <v>469</v>
      </c>
      <c r="D3" s="9"/>
    </row>
    <row r="4" spans="1:4" ht="92" customHeight="1">
      <c r="A4" s="159">
        <v>3</v>
      </c>
      <c r="B4" s="160" t="s">
        <v>389</v>
      </c>
      <c r="C4" s="161" t="s">
        <v>470</v>
      </c>
      <c r="D4" s="9"/>
    </row>
    <row r="5" spans="1:4" ht="92" customHeight="1">
      <c r="A5" s="159">
        <v>4</v>
      </c>
      <c r="B5" s="160" t="s">
        <v>390</v>
      </c>
      <c r="C5" s="161" t="s">
        <v>454</v>
      </c>
    </row>
    <row r="6" spans="1:4" ht="92" customHeight="1">
      <c r="A6" s="159">
        <v>5</v>
      </c>
      <c r="B6" s="160" t="s">
        <v>391</v>
      </c>
      <c r="C6" s="161" t="s">
        <v>455</v>
      </c>
    </row>
    <row r="7" spans="1:4" ht="92" customHeight="1">
      <c r="A7" s="159">
        <v>6</v>
      </c>
      <c r="B7" s="160" t="s">
        <v>392</v>
      </c>
      <c r="C7" s="162" t="s">
        <v>456</v>
      </c>
    </row>
    <row r="8" spans="1:4" ht="92" customHeight="1">
      <c r="A8" s="159">
        <v>7</v>
      </c>
      <c r="B8" s="160" t="s">
        <v>393</v>
      </c>
      <c r="C8" s="162" t="s">
        <v>457</v>
      </c>
    </row>
    <row r="9" spans="1:4" ht="92" customHeight="1">
      <c r="A9" s="159">
        <v>8</v>
      </c>
      <c r="B9" s="160" t="s">
        <v>394</v>
      </c>
      <c r="C9" s="162" t="s">
        <v>458</v>
      </c>
    </row>
    <row r="10" spans="1:4" ht="92" customHeight="1">
      <c r="A10" s="159">
        <v>9</v>
      </c>
      <c r="B10" s="160" t="s">
        <v>395</v>
      </c>
      <c r="C10" s="162" t="s">
        <v>446</v>
      </c>
    </row>
    <row r="11" spans="1:4" ht="92" customHeight="1">
      <c r="A11" s="159">
        <v>10</v>
      </c>
      <c r="B11" s="160" t="s">
        <v>396</v>
      </c>
      <c r="C11" s="162" t="s">
        <v>447</v>
      </c>
    </row>
    <row r="12" spans="1:4" ht="92" customHeight="1">
      <c r="A12" s="159">
        <v>11</v>
      </c>
      <c r="B12" s="160" t="s">
        <v>397</v>
      </c>
      <c r="C12" s="162" t="s">
        <v>448</v>
      </c>
    </row>
    <row r="13" spans="1:4" ht="92" customHeight="1">
      <c r="A13" s="159">
        <v>12</v>
      </c>
      <c r="B13" s="160" t="s">
        <v>398</v>
      </c>
      <c r="C13" s="162" t="s">
        <v>449</v>
      </c>
    </row>
    <row r="14" spans="1:4" ht="92" customHeight="1">
      <c r="A14" s="159">
        <v>13</v>
      </c>
      <c r="B14" s="160" t="s">
        <v>399</v>
      </c>
      <c r="C14" s="162" t="s">
        <v>450</v>
      </c>
    </row>
    <row r="15" spans="1:4" ht="92" customHeight="1">
      <c r="A15" s="159">
        <v>14</v>
      </c>
      <c r="B15" s="160" t="s">
        <v>400</v>
      </c>
      <c r="C15" s="162" t="s">
        <v>451</v>
      </c>
    </row>
    <row r="16" spans="1:4" ht="92" customHeight="1">
      <c r="A16" s="159">
        <v>15</v>
      </c>
      <c r="B16" s="160" t="s">
        <v>401</v>
      </c>
      <c r="C16" s="162" t="s">
        <v>452</v>
      </c>
    </row>
    <row r="17" spans="1:3" ht="92" customHeight="1">
      <c r="A17" s="159">
        <v>16</v>
      </c>
      <c r="B17" s="160" t="s">
        <v>402</v>
      </c>
      <c r="C17" s="162" t="s">
        <v>453</v>
      </c>
    </row>
    <row r="18" spans="1:3" ht="92" customHeight="1">
      <c r="A18" s="159">
        <v>17</v>
      </c>
      <c r="B18" s="160" t="s">
        <v>337</v>
      </c>
      <c r="C18" s="162" t="s">
        <v>439</v>
      </c>
    </row>
    <row r="19" spans="1:3" ht="92" customHeight="1">
      <c r="A19" s="159">
        <v>18</v>
      </c>
      <c r="B19" s="160" t="s">
        <v>338</v>
      </c>
      <c r="C19" s="162" t="s">
        <v>440</v>
      </c>
    </row>
    <row r="20" spans="1:3" ht="92" customHeight="1">
      <c r="A20" s="159">
        <v>19</v>
      </c>
      <c r="B20" s="160" t="s">
        <v>339</v>
      </c>
      <c r="C20" s="162" t="s">
        <v>441</v>
      </c>
    </row>
    <row r="21" spans="1:3" ht="92" customHeight="1">
      <c r="A21" s="159">
        <v>20</v>
      </c>
      <c r="B21" s="160" t="s">
        <v>340</v>
      </c>
      <c r="C21" s="162" t="s">
        <v>442</v>
      </c>
    </row>
    <row r="22" spans="1:3" ht="92" customHeight="1">
      <c r="A22" s="159">
        <v>21</v>
      </c>
      <c r="B22" s="160" t="s">
        <v>341</v>
      </c>
      <c r="C22" s="162" t="s">
        <v>443</v>
      </c>
    </row>
    <row r="23" spans="1:3" ht="92" customHeight="1">
      <c r="A23" s="159">
        <v>22</v>
      </c>
      <c r="B23" s="160" t="s">
        <v>342</v>
      </c>
      <c r="C23" s="162" t="s">
        <v>444</v>
      </c>
    </row>
    <row r="24" spans="1:3" ht="92" customHeight="1">
      <c r="A24" s="159">
        <v>23</v>
      </c>
      <c r="B24" s="160" t="s">
        <v>343</v>
      </c>
      <c r="C24" s="162" t="s">
        <v>445</v>
      </c>
    </row>
    <row r="25" spans="1:3" ht="92" customHeight="1">
      <c r="A25" s="159">
        <v>24</v>
      </c>
      <c r="B25" s="160" t="s">
        <v>344</v>
      </c>
      <c r="C25" s="162" t="s">
        <v>434</v>
      </c>
    </row>
    <row r="26" spans="1:3" ht="92" customHeight="1">
      <c r="A26" s="159">
        <v>25</v>
      </c>
      <c r="B26" s="160" t="s">
        <v>345</v>
      </c>
      <c r="C26" s="162" t="s">
        <v>435</v>
      </c>
    </row>
    <row r="27" spans="1:3" ht="92" customHeight="1">
      <c r="A27" s="159">
        <v>26</v>
      </c>
      <c r="B27" s="160" t="s">
        <v>346</v>
      </c>
      <c r="C27" s="162" t="s">
        <v>435</v>
      </c>
    </row>
    <row r="28" spans="1:3" ht="92" customHeight="1">
      <c r="A28" s="159">
        <v>27</v>
      </c>
      <c r="B28" s="160" t="s">
        <v>347</v>
      </c>
      <c r="C28" s="162" t="s">
        <v>435</v>
      </c>
    </row>
    <row r="29" spans="1:3" ht="92" customHeight="1">
      <c r="A29" s="159">
        <v>28</v>
      </c>
      <c r="B29" s="160" t="s">
        <v>348</v>
      </c>
      <c r="C29" s="162" t="s">
        <v>435</v>
      </c>
    </row>
    <row r="30" spans="1:3" ht="92" customHeight="1">
      <c r="A30" s="159">
        <v>29</v>
      </c>
      <c r="B30" s="160" t="s">
        <v>349</v>
      </c>
      <c r="C30" s="162" t="s">
        <v>435</v>
      </c>
    </row>
    <row r="31" spans="1:3" ht="92" customHeight="1">
      <c r="A31" s="159">
        <v>30</v>
      </c>
      <c r="B31" s="160" t="s">
        <v>350</v>
      </c>
      <c r="C31" s="162" t="s">
        <v>435</v>
      </c>
    </row>
    <row r="32" spans="1:3" ht="92" customHeight="1">
      <c r="A32" s="159">
        <v>31</v>
      </c>
      <c r="B32" s="160" t="s">
        <v>351</v>
      </c>
      <c r="C32" s="162" t="s">
        <v>435</v>
      </c>
    </row>
    <row r="33" spans="1:3" ht="92" customHeight="1">
      <c r="A33" s="159">
        <v>32</v>
      </c>
      <c r="B33" s="160" t="s">
        <v>352</v>
      </c>
      <c r="C33" s="162" t="s">
        <v>436</v>
      </c>
    </row>
    <row r="34" spans="1:3" ht="92" customHeight="1">
      <c r="A34" s="159">
        <v>33</v>
      </c>
      <c r="B34" s="160" t="s">
        <v>353</v>
      </c>
      <c r="C34" s="162" t="s">
        <v>437</v>
      </c>
    </row>
    <row r="35" spans="1:3" ht="92" customHeight="1">
      <c r="A35" s="159">
        <v>34</v>
      </c>
      <c r="B35" s="160" t="s">
        <v>354</v>
      </c>
      <c r="C35" s="162" t="s">
        <v>438</v>
      </c>
    </row>
    <row r="36" spans="1:3" ht="92" customHeight="1">
      <c r="A36" s="159">
        <v>35</v>
      </c>
      <c r="B36" s="160" t="s">
        <v>355</v>
      </c>
      <c r="C36" s="162" t="s">
        <v>422</v>
      </c>
    </row>
    <row r="37" spans="1:3" ht="92" customHeight="1">
      <c r="A37" s="159">
        <v>36</v>
      </c>
      <c r="B37" s="160" t="s">
        <v>356</v>
      </c>
      <c r="C37" s="162" t="s">
        <v>423</v>
      </c>
    </row>
    <row r="38" spans="1:3" ht="92" customHeight="1">
      <c r="A38" s="159">
        <v>37</v>
      </c>
      <c r="B38" s="160" t="s">
        <v>357</v>
      </c>
      <c r="C38" s="162" t="s">
        <v>424</v>
      </c>
    </row>
    <row r="39" spans="1:3" ht="92" customHeight="1">
      <c r="A39" s="159">
        <v>38</v>
      </c>
      <c r="B39" s="160" t="s">
        <v>358</v>
      </c>
      <c r="C39" s="162" t="s">
        <v>425</v>
      </c>
    </row>
    <row r="40" spans="1:3" ht="92" customHeight="1">
      <c r="A40" s="159">
        <v>39</v>
      </c>
      <c r="B40" s="160" t="s">
        <v>359</v>
      </c>
      <c r="C40" s="162" t="s">
        <v>426</v>
      </c>
    </row>
    <row r="41" spans="1:3" ht="92" customHeight="1">
      <c r="A41" s="159">
        <v>40</v>
      </c>
      <c r="B41" s="160" t="s">
        <v>360</v>
      </c>
      <c r="C41" s="162" t="s">
        <v>427</v>
      </c>
    </row>
    <row r="42" spans="1:3" ht="92" customHeight="1">
      <c r="A42" s="159">
        <v>41</v>
      </c>
      <c r="B42" s="160" t="s">
        <v>361</v>
      </c>
      <c r="C42" s="162" t="s">
        <v>428</v>
      </c>
    </row>
    <row r="43" spans="1:3" ht="92" customHeight="1">
      <c r="A43" s="159">
        <v>42</v>
      </c>
      <c r="B43" s="160" t="s">
        <v>362</v>
      </c>
      <c r="C43" s="162" t="s">
        <v>429</v>
      </c>
    </row>
    <row r="44" spans="1:3" ht="92" customHeight="1">
      <c r="A44" s="159">
        <v>43</v>
      </c>
      <c r="B44" s="160" t="s">
        <v>363</v>
      </c>
      <c r="C44" s="162" t="s">
        <v>430</v>
      </c>
    </row>
    <row r="45" spans="1:3" ht="92" customHeight="1">
      <c r="A45" s="159">
        <v>44</v>
      </c>
      <c r="B45" s="160" t="s">
        <v>364</v>
      </c>
      <c r="C45" s="162" t="s">
        <v>431</v>
      </c>
    </row>
    <row r="46" spans="1:3" ht="92" customHeight="1">
      <c r="A46" s="159">
        <v>45</v>
      </c>
      <c r="B46" s="160" t="s">
        <v>365</v>
      </c>
      <c r="C46" s="162" t="s">
        <v>432</v>
      </c>
    </row>
    <row r="47" spans="1:3" ht="92" customHeight="1">
      <c r="A47" s="159">
        <v>46</v>
      </c>
      <c r="B47" s="160" t="s">
        <v>366</v>
      </c>
      <c r="C47" s="162" t="s">
        <v>433</v>
      </c>
    </row>
    <row r="48" spans="1:3" ht="92" customHeight="1">
      <c r="A48" s="159">
        <v>47</v>
      </c>
      <c r="B48" s="160" t="s">
        <v>367</v>
      </c>
      <c r="C48" s="162" t="s">
        <v>387</v>
      </c>
    </row>
    <row r="49" spans="1:3" ht="92" customHeight="1">
      <c r="A49" s="159">
        <v>48</v>
      </c>
      <c r="B49" s="160" t="s">
        <v>368</v>
      </c>
      <c r="C49" s="163"/>
    </row>
    <row r="50" spans="1:3" ht="92" customHeight="1">
      <c r="A50" s="159">
        <v>49</v>
      </c>
      <c r="B50" s="160" t="s">
        <v>369</v>
      </c>
      <c r="C50" s="163"/>
    </row>
    <row r="51" spans="1:3" ht="92" customHeight="1">
      <c r="A51" s="159">
        <v>50</v>
      </c>
      <c r="B51" s="160" t="s">
        <v>370</v>
      </c>
      <c r="C51" s="164" t="s">
        <v>413</v>
      </c>
    </row>
    <row r="52" spans="1:3" ht="92" customHeight="1">
      <c r="A52" s="159">
        <v>51</v>
      </c>
      <c r="B52" s="160" t="s">
        <v>371</v>
      </c>
      <c r="C52" s="164" t="s">
        <v>414</v>
      </c>
    </row>
    <row r="53" spans="1:3" ht="92" customHeight="1">
      <c r="A53" s="159">
        <v>52</v>
      </c>
      <c r="B53" s="160" t="s">
        <v>372</v>
      </c>
      <c r="C53" s="164" t="s">
        <v>415</v>
      </c>
    </row>
    <row r="54" spans="1:3" ht="92" customHeight="1">
      <c r="A54" s="159">
        <v>53</v>
      </c>
      <c r="B54" s="160" t="s">
        <v>373</v>
      </c>
      <c r="C54" s="164" t="s">
        <v>416</v>
      </c>
    </row>
    <row r="55" spans="1:3" ht="92" customHeight="1">
      <c r="A55" s="159">
        <v>54</v>
      </c>
      <c r="B55" s="160" t="s">
        <v>374</v>
      </c>
      <c r="C55" s="163"/>
    </row>
    <row r="56" spans="1:3" ht="92" customHeight="1">
      <c r="A56" s="159">
        <v>55</v>
      </c>
      <c r="B56" s="160" t="s">
        <v>375</v>
      </c>
      <c r="C56" s="163"/>
    </row>
    <row r="57" spans="1:3" ht="92" customHeight="1">
      <c r="A57" s="159">
        <v>56</v>
      </c>
      <c r="B57" s="160" t="s">
        <v>376</v>
      </c>
      <c r="C57" s="163"/>
    </row>
    <row r="58" spans="1:3" ht="92" customHeight="1">
      <c r="A58" s="159">
        <v>57</v>
      </c>
      <c r="B58" s="160" t="s">
        <v>377</v>
      </c>
      <c r="C58" s="163"/>
    </row>
    <row r="59" spans="1:3" ht="92" customHeight="1">
      <c r="A59" s="159">
        <v>58</v>
      </c>
      <c r="B59" s="160" t="s">
        <v>378</v>
      </c>
      <c r="C59" s="163"/>
    </row>
    <row r="60" spans="1:3" ht="92" customHeight="1">
      <c r="A60" s="159">
        <v>59</v>
      </c>
      <c r="B60" s="160" t="s">
        <v>379</v>
      </c>
      <c r="C60" s="163"/>
    </row>
    <row r="61" spans="1:3" ht="92" customHeight="1">
      <c r="A61" s="159">
        <v>60</v>
      </c>
      <c r="B61" s="160" t="s">
        <v>380</v>
      </c>
      <c r="C61" s="163"/>
    </row>
    <row r="62" spans="1:3" ht="92" customHeight="1">
      <c r="A62" s="159">
        <v>61</v>
      </c>
      <c r="B62" s="160" t="s">
        <v>381</v>
      </c>
      <c r="C62" s="163"/>
    </row>
    <row r="63" spans="1:3" ht="92" customHeight="1">
      <c r="A63" s="159">
        <v>62</v>
      </c>
      <c r="B63" s="160" t="s">
        <v>291</v>
      </c>
      <c r="C63" s="163"/>
    </row>
    <row r="64" spans="1:3" ht="92" customHeight="1">
      <c r="A64" s="159">
        <v>63</v>
      </c>
      <c r="B64" s="160" t="s">
        <v>292</v>
      </c>
      <c r="C64" s="163"/>
    </row>
    <row r="65" spans="1:3" ht="92" customHeight="1">
      <c r="A65" s="159">
        <v>64</v>
      </c>
      <c r="B65" s="160" t="s">
        <v>293</v>
      </c>
      <c r="C65" s="163"/>
    </row>
    <row r="66" spans="1:3" ht="92" customHeight="1">
      <c r="A66" s="159">
        <v>65</v>
      </c>
      <c r="B66" s="160" t="s">
        <v>294</v>
      </c>
      <c r="C66" s="163"/>
    </row>
    <row r="67" spans="1:3" ht="92" customHeight="1">
      <c r="A67" s="159">
        <v>66</v>
      </c>
      <c r="B67" s="160" t="s">
        <v>295</v>
      </c>
      <c r="C67" s="163"/>
    </row>
    <row r="68" spans="1:3" ht="92" customHeight="1">
      <c r="A68" s="159">
        <v>67</v>
      </c>
      <c r="B68" s="160" t="s">
        <v>296</v>
      </c>
      <c r="C68" s="163"/>
    </row>
    <row r="69" spans="1:3" ht="92" customHeight="1">
      <c r="A69" s="159">
        <v>68</v>
      </c>
      <c r="B69" s="160" t="s">
        <v>297</v>
      </c>
      <c r="C69" s="164" t="s">
        <v>417</v>
      </c>
    </row>
    <row r="70" spans="1:3" ht="92" customHeight="1">
      <c r="A70" s="159">
        <v>69</v>
      </c>
      <c r="B70" s="160" t="s">
        <v>298</v>
      </c>
      <c r="C70" s="164" t="s">
        <v>418</v>
      </c>
    </row>
    <row r="71" spans="1:3" ht="92" customHeight="1">
      <c r="A71" s="159">
        <v>70</v>
      </c>
      <c r="B71" s="160" t="s">
        <v>299</v>
      </c>
      <c r="C71" s="164" t="s">
        <v>419</v>
      </c>
    </row>
    <row r="72" spans="1:3" ht="92" customHeight="1">
      <c r="A72" s="159">
        <v>71</v>
      </c>
      <c r="B72" s="160" t="s">
        <v>300</v>
      </c>
      <c r="C72" s="164" t="s">
        <v>420</v>
      </c>
    </row>
    <row r="73" spans="1:3" ht="92" customHeight="1">
      <c r="A73" s="159">
        <v>72</v>
      </c>
      <c r="B73" s="160" t="s">
        <v>301</v>
      </c>
      <c r="C73" s="164" t="s">
        <v>421</v>
      </c>
    </row>
    <row r="74" spans="1:3" ht="92" customHeight="1">
      <c r="A74" s="159">
        <v>73</v>
      </c>
      <c r="B74" s="160" t="s">
        <v>302</v>
      </c>
      <c r="C74" s="164" t="s">
        <v>403</v>
      </c>
    </row>
    <row r="75" spans="1:3" ht="92" customHeight="1">
      <c r="A75" s="159">
        <v>74</v>
      </c>
      <c r="B75" s="160" t="s">
        <v>303</v>
      </c>
      <c r="C75" s="164" t="s">
        <v>404</v>
      </c>
    </row>
    <row r="76" spans="1:3" ht="92" customHeight="1">
      <c r="A76" s="159">
        <v>75</v>
      </c>
      <c r="B76" s="160" t="s">
        <v>514</v>
      </c>
      <c r="C76" s="163"/>
    </row>
    <row r="77" spans="1:3" ht="92" customHeight="1">
      <c r="A77" s="159">
        <v>76</v>
      </c>
      <c r="B77" s="160" t="s">
        <v>304</v>
      </c>
      <c r="C77" s="164" t="s">
        <v>405</v>
      </c>
    </row>
    <row r="78" spans="1:3" ht="92" customHeight="1">
      <c r="A78" s="159">
        <v>77</v>
      </c>
      <c r="B78" s="160" t="s">
        <v>305</v>
      </c>
      <c r="C78" s="164" t="s">
        <v>406</v>
      </c>
    </row>
    <row r="79" spans="1:3" ht="92" customHeight="1">
      <c r="A79" s="159">
        <v>78</v>
      </c>
      <c r="B79" s="160" t="s">
        <v>306</v>
      </c>
      <c r="C79" s="163"/>
    </row>
    <row r="80" spans="1:3" ht="92" customHeight="1">
      <c r="A80" s="159">
        <v>79</v>
      </c>
      <c r="B80" s="160" t="s">
        <v>307</v>
      </c>
      <c r="C80" s="164" t="s">
        <v>407</v>
      </c>
    </row>
    <row r="81" spans="1:3" ht="92" customHeight="1">
      <c r="A81" s="159">
        <v>80</v>
      </c>
      <c r="B81" s="160" t="s">
        <v>308</v>
      </c>
      <c r="C81" s="163"/>
    </row>
    <row r="82" spans="1:3" ht="92" customHeight="1">
      <c r="A82" s="159">
        <v>81</v>
      </c>
      <c r="B82" s="160" t="s">
        <v>309</v>
      </c>
      <c r="C82" s="164" t="s">
        <v>408</v>
      </c>
    </row>
    <row r="83" spans="1:3" ht="92" customHeight="1">
      <c r="A83" s="159">
        <v>82</v>
      </c>
      <c r="B83" s="160" t="s">
        <v>310</v>
      </c>
      <c r="C83" s="164" t="s">
        <v>409</v>
      </c>
    </row>
    <row r="84" spans="1:3" ht="92" customHeight="1">
      <c r="A84" s="159">
        <v>83</v>
      </c>
      <c r="B84" s="160" t="s">
        <v>311</v>
      </c>
      <c r="C84" s="163"/>
    </row>
    <row r="85" spans="1:3" ht="92" customHeight="1">
      <c r="A85" s="159">
        <v>84</v>
      </c>
      <c r="B85" s="160" t="s">
        <v>312</v>
      </c>
      <c r="C85" s="163"/>
    </row>
    <row r="86" spans="1:3" ht="92" customHeight="1">
      <c r="A86" s="159">
        <v>85</v>
      </c>
      <c r="B86" s="160" t="s">
        <v>313</v>
      </c>
      <c r="C86" s="163"/>
    </row>
    <row r="87" spans="1:3" ht="92" customHeight="1">
      <c r="A87" s="159">
        <v>86</v>
      </c>
      <c r="B87" s="160" t="s">
        <v>314</v>
      </c>
      <c r="C87" s="163"/>
    </row>
    <row r="88" spans="1:3" ht="92" customHeight="1">
      <c r="A88" s="159">
        <v>87</v>
      </c>
      <c r="B88" s="160" t="s">
        <v>315</v>
      </c>
      <c r="C88" s="163"/>
    </row>
    <row r="89" spans="1:3" ht="92" customHeight="1">
      <c r="A89" s="159">
        <v>88</v>
      </c>
      <c r="B89" s="160" t="s">
        <v>316</v>
      </c>
      <c r="C89" s="163"/>
    </row>
    <row r="90" spans="1:3" ht="92" customHeight="1">
      <c r="A90" s="159">
        <v>89</v>
      </c>
      <c r="B90" s="160" t="s">
        <v>317</v>
      </c>
      <c r="C90" s="163"/>
    </row>
    <row r="91" spans="1:3" ht="92" customHeight="1">
      <c r="A91" s="159">
        <v>90</v>
      </c>
      <c r="B91" s="160" t="s">
        <v>318</v>
      </c>
      <c r="C91" s="163"/>
    </row>
    <row r="92" spans="1:3" ht="92" customHeight="1">
      <c r="A92" s="159">
        <v>91</v>
      </c>
      <c r="B92" s="160" t="s">
        <v>319</v>
      </c>
      <c r="C92" s="163"/>
    </row>
    <row r="93" spans="1:3" ht="92" customHeight="1">
      <c r="A93" s="159">
        <v>92</v>
      </c>
      <c r="B93" s="160" t="s">
        <v>320</v>
      </c>
      <c r="C93" s="163"/>
    </row>
    <row r="94" spans="1:3" ht="92" customHeight="1">
      <c r="A94" s="159">
        <v>93</v>
      </c>
      <c r="B94" s="160" t="s">
        <v>321</v>
      </c>
      <c r="C94" s="163"/>
    </row>
    <row r="95" spans="1:3" ht="92" customHeight="1">
      <c r="A95" s="159">
        <v>94</v>
      </c>
      <c r="B95" s="160" t="s">
        <v>322</v>
      </c>
      <c r="C95" s="163"/>
    </row>
    <row r="96" spans="1:3" ht="92" customHeight="1">
      <c r="A96" s="159">
        <v>95</v>
      </c>
      <c r="B96" s="160" t="s">
        <v>323</v>
      </c>
      <c r="C96" s="163"/>
    </row>
    <row r="97" spans="1:3" ht="92" customHeight="1">
      <c r="A97" s="159">
        <v>96</v>
      </c>
      <c r="B97" s="160" t="s">
        <v>324</v>
      </c>
      <c r="C97" s="163"/>
    </row>
    <row r="98" spans="1:3" ht="92" customHeight="1">
      <c r="A98" s="159">
        <v>97</v>
      </c>
      <c r="B98" s="160" t="s">
        <v>325</v>
      </c>
      <c r="C98" s="163"/>
    </row>
    <row r="99" spans="1:3" ht="92" customHeight="1">
      <c r="A99" s="159">
        <v>98</v>
      </c>
      <c r="B99" s="160" t="s">
        <v>326</v>
      </c>
      <c r="C99" s="164" t="s">
        <v>410</v>
      </c>
    </row>
    <row r="100" spans="1:3" ht="92" customHeight="1">
      <c r="A100" s="159">
        <v>99</v>
      </c>
      <c r="B100" s="160" t="s">
        <v>327</v>
      </c>
      <c r="C100" s="164" t="s">
        <v>411</v>
      </c>
    </row>
    <row r="101" spans="1:3" ht="92" customHeight="1">
      <c r="A101" s="159">
        <v>100</v>
      </c>
      <c r="B101" s="160" t="s">
        <v>328</v>
      </c>
      <c r="C101" s="164" t="s">
        <v>412</v>
      </c>
    </row>
    <row r="102" spans="1:3" ht="92" customHeight="1">
      <c r="A102" s="159">
        <v>101</v>
      </c>
      <c r="B102" s="160" t="s">
        <v>329</v>
      </c>
      <c r="C102" s="164" t="s">
        <v>382</v>
      </c>
    </row>
    <row r="103" spans="1:3" ht="92" customHeight="1">
      <c r="A103" s="159">
        <v>102</v>
      </c>
      <c r="B103" s="160" t="s">
        <v>330</v>
      </c>
      <c r="C103" s="164" t="s">
        <v>383</v>
      </c>
    </row>
    <row r="104" spans="1:3" ht="92" customHeight="1">
      <c r="A104" s="159">
        <v>103</v>
      </c>
      <c r="B104" s="160" t="s">
        <v>331</v>
      </c>
      <c r="C104" s="164" t="s">
        <v>384</v>
      </c>
    </row>
    <row r="105" spans="1:3" ht="92" customHeight="1">
      <c r="A105" s="159">
        <v>104</v>
      </c>
      <c r="B105" s="160" t="s">
        <v>332</v>
      </c>
      <c r="C105" s="164" t="s">
        <v>385</v>
      </c>
    </row>
    <row r="106" spans="1:3" ht="92" customHeight="1">
      <c r="A106" s="159">
        <v>105</v>
      </c>
      <c r="B106" s="160" t="s">
        <v>333</v>
      </c>
      <c r="C106" s="164" t="s">
        <v>386</v>
      </c>
    </row>
  </sheetData>
  <sheetCalcPr fullCalcOnLoad="1"/>
  <sortState ref="A2:C1048576">
    <sortCondition ref="A3:A1048576"/>
  </sortState>
  <phoneticPr fontId="5" type="noConversion"/>
  <pageMargins left="0.75" right="0.75" top="1" bottom="1" header="0.5" footer="0.5"/>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DA55"/>
  <sheetViews>
    <sheetView workbookViewId="0">
      <selection activeCell="D6" sqref="D6:F12"/>
    </sheetView>
  </sheetViews>
  <sheetFormatPr baseColWidth="10" defaultRowHeight="16"/>
  <cols>
    <col min="1" max="1" width="10.7109375" style="52"/>
    <col min="2" max="2" width="10.42578125" style="52" customWidth="1"/>
    <col min="3" max="3" width="11.28515625" style="52" customWidth="1"/>
    <col min="4" max="9" width="10.7109375" style="52"/>
    <col min="10" max="10" width="13.42578125" style="52" customWidth="1"/>
    <col min="11" max="11" width="11.85546875" style="52" customWidth="1"/>
    <col min="12" max="12" width="13.7109375" style="52" customWidth="1"/>
    <col min="13" max="13" width="13" style="52" customWidth="1"/>
    <col min="14" max="14" width="16.5703125" style="52" customWidth="1"/>
    <col min="15" max="15" width="12.7109375" style="52" customWidth="1"/>
    <col min="16" max="16" width="10.85546875" style="52" customWidth="1"/>
    <col min="17" max="17" width="11.42578125" style="52" customWidth="1"/>
    <col min="18" max="19" width="10.7109375" style="52"/>
    <col min="20" max="20" width="11.42578125" style="52" customWidth="1"/>
    <col min="21" max="22" width="10.7109375" style="52"/>
    <col min="23" max="23" width="18.7109375" style="52" customWidth="1"/>
    <col min="24" max="29" width="9.42578125" style="52" customWidth="1"/>
    <col min="30" max="30" width="13.28515625" style="52" customWidth="1"/>
    <col min="31" max="31" width="9.42578125" style="52" customWidth="1"/>
    <col min="32" max="35" width="10.7109375" style="52"/>
    <col min="36" max="36" width="10" style="52" customWidth="1"/>
    <col min="37" max="37" width="12" style="52" customWidth="1"/>
    <col min="38" max="42" width="10" style="52" customWidth="1"/>
    <col min="43" max="43" width="12.85546875" style="52" customWidth="1"/>
    <col min="44" max="45" width="10" style="52" customWidth="1"/>
    <col min="46" max="46" width="11.85546875" style="52" customWidth="1"/>
    <col min="47" max="47" width="18.28515625" style="52" customWidth="1"/>
    <col min="48" max="48" width="10.85546875" style="52" customWidth="1"/>
    <col min="49" max="49" width="12.5703125" style="52" customWidth="1"/>
    <col min="50" max="50" width="10.7109375" style="52"/>
    <col min="51" max="51" width="12.140625" style="52" customWidth="1"/>
    <col min="52" max="52" width="11.85546875" style="52" customWidth="1"/>
    <col min="53" max="79" width="10.7109375" style="52"/>
    <col min="80" max="82" width="10.85546875" style="52" customWidth="1"/>
    <col min="83" max="83" width="11.85546875" style="52" customWidth="1"/>
    <col min="84" max="86" width="10.85546875" style="52" customWidth="1"/>
    <col min="87" max="16384" width="10.7109375" style="52"/>
  </cols>
  <sheetData>
    <row r="1" spans="1:105" s="30" customFormat="1" ht="240">
      <c r="A1" s="13" t="s">
        <v>247</v>
      </c>
      <c r="B1" s="13" t="s">
        <v>265</v>
      </c>
      <c r="C1" s="13" t="s">
        <v>266</v>
      </c>
      <c r="D1" s="14" t="s">
        <v>248</v>
      </c>
      <c r="E1" s="15" t="s">
        <v>249</v>
      </c>
      <c r="F1" s="15" t="s">
        <v>250</v>
      </c>
      <c r="G1" s="15" t="s">
        <v>251</v>
      </c>
      <c r="H1" s="15" t="s">
        <v>506</v>
      </c>
      <c r="I1" s="16" t="s">
        <v>507</v>
      </c>
      <c r="J1" s="17" t="s">
        <v>252</v>
      </c>
      <c r="K1" s="17" t="s">
        <v>253</v>
      </c>
      <c r="L1" s="17" t="s">
        <v>270</v>
      </c>
      <c r="M1" s="17" t="s">
        <v>254</v>
      </c>
      <c r="N1" s="17" t="s">
        <v>255</v>
      </c>
      <c r="O1" s="17" t="s">
        <v>256</v>
      </c>
      <c r="P1" s="17" t="s">
        <v>257</v>
      </c>
      <c r="Q1" s="18" t="s">
        <v>258</v>
      </c>
      <c r="R1" s="19" t="s">
        <v>235</v>
      </c>
      <c r="S1" s="19" t="s">
        <v>236</v>
      </c>
      <c r="T1" s="19" t="s">
        <v>237</v>
      </c>
      <c r="U1" s="20" t="s">
        <v>238</v>
      </c>
      <c r="V1" s="19" t="s">
        <v>239</v>
      </c>
      <c r="W1" s="19" t="s">
        <v>240</v>
      </c>
      <c r="X1" s="19" t="s">
        <v>468</v>
      </c>
      <c r="Y1" s="19" t="s">
        <v>241</v>
      </c>
      <c r="Z1" s="19" t="s">
        <v>165</v>
      </c>
      <c r="AA1" s="21" t="s">
        <v>242</v>
      </c>
      <c r="AB1" s="20" t="s">
        <v>243</v>
      </c>
      <c r="AC1" s="19" t="s">
        <v>166</v>
      </c>
      <c r="AD1" s="19" t="s">
        <v>244</v>
      </c>
      <c r="AE1" s="19" t="s">
        <v>272</v>
      </c>
      <c r="AF1" s="22" t="s">
        <v>268</v>
      </c>
      <c r="AG1" s="23" t="s">
        <v>269</v>
      </c>
      <c r="AH1" s="23" t="s">
        <v>245</v>
      </c>
      <c r="AI1" s="23" t="s">
        <v>246</v>
      </c>
      <c r="AJ1" s="24" t="s">
        <v>167</v>
      </c>
      <c r="AK1" s="25" t="s">
        <v>562</v>
      </c>
      <c r="AL1" s="25" t="s">
        <v>563</v>
      </c>
      <c r="AM1" s="25" t="s">
        <v>564</v>
      </c>
      <c r="AN1" s="26" t="s">
        <v>565</v>
      </c>
      <c r="AO1" s="25" t="s">
        <v>538</v>
      </c>
      <c r="AP1" s="25" t="s">
        <v>539</v>
      </c>
      <c r="AQ1" s="25" t="s">
        <v>540</v>
      </c>
      <c r="AR1" s="25" t="s">
        <v>541</v>
      </c>
      <c r="AS1" s="27" t="s">
        <v>589</v>
      </c>
      <c r="AT1" s="25" t="s">
        <v>168</v>
      </c>
      <c r="AU1" s="25" t="s">
        <v>169</v>
      </c>
      <c r="AV1" s="28" t="s">
        <v>471</v>
      </c>
      <c r="AW1" s="29" t="s">
        <v>463</v>
      </c>
      <c r="AX1" s="29" t="s">
        <v>170</v>
      </c>
      <c r="AY1" s="29" t="s">
        <v>171</v>
      </c>
      <c r="AZ1" s="29" t="s">
        <v>172</v>
      </c>
      <c r="BA1" s="29" t="s">
        <v>173</v>
      </c>
      <c r="BB1" s="29" t="s">
        <v>464</v>
      </c>
      <c r="BC1" s="29" t="s">
        <v>516</v>
      </c>
      <c r="BD1" s="29" t="s">
        <v>517</v>
      </c>
      <c r="BE1" s="29" t="s">
        <v>518</v>
      </c>
      <c r="BF1" s="29" t="s">
        <v>519</v>
      </c>
      <c r="BG1" s="29" t="s">
        <v>520</v>
      </c>
      <c r="BH1" s="29" t="s">
        <v>561</v>
      </c>
      <c r="BI1" s="29" t="s">
        <v>493</v>
      </c>
      <c r="BJ1" s="29" t="s">
        <v>494</v>
      </c>
      <c r="BK1" s="29" t="s">
        <v>585</v>
      </c>
      <c r="BL1" s="29" t="s">
        <v>586</v>
      </c>
      <c r="BM1" s="29" t="s">
        <v>587</v>
      </c>
      <c r="BN1" s="29" t="s">
        <v>472</v>
      </c>
      <c r="BO1" s="29" t="s">
        <v>473</v>
      </c>
      <c r="BP1" s="29" t="s">
        <v>474</v>
      </c>
      <c r="BQ1" s="29" t="s">
        <v>475</v>
      </c>
      <c r="BR1" s="29" t="s">
        <v>476</v>
      </c>
      <c r="BS1" s="29" t="s">
        <v>535</v>
      </c>
      <c r="BT1" s="29" t="s">
        <v>536</v>
      </c>
      <c r="BU1" s="29" t="s">
        <v>537</v>
      </c>
      <c r="BV1" s="29" t="s">
        <v>542</v>
      </c>
      <c r="BW1" s="29" t="s">
        <v>514</v>
      </c>
      <c r="BX1" s="29" t="s">
        <v>515</v>
      </c>
      <c r="BY1" s="29" t="s">
        <v>531</v>
      </c>
      <c r="BZ1" s="29" t="s">
        <v>465</v>
      </c>
      <c r="CA1" s="29" t="s">
        <v>466</v>
      </c>
      <c r="CB1" s="29" t="s">
        <v>584</v>
      </c>
      <c r="CC1" s="29" t="s">
        <v>588</v>
      </c>
      <c r="CD1" s="29" t="s">
        <v>499</v>
      </c>
      <c r="CE1" s="29" t="s">
        <v>500</v>
      </c>
      <c r="CF1" s="29" t="s">
        <v>501</v>
      </c>
      <c r="CG1" s="29" t="s">
        <v>502</v>
      </c>
      <c r="CH1" s="29" t="s">
        <v>503</v>
      </c>
      <c r="CI1" s="29" t="s">
        <v>504</v>
      </c>
      <c r="CJ1" s="29" t="s">
        <v>477</v>
      </c>
      <c r="CK1" s="29" t="s">
        <v>478</v>
      </c>
      <c r="CL1" s="29" t="s">
        <v>550</v>
      </c>
      <c r="CM1" s="29" t="s">
        <v>551</v>
      </c>
      <c r="CN1" s="29" t="s">
        <v>552</v>
      </c>
      <c r="CO1" s="29" t="s">
        <v>580</v>
      </c>
      <c r="CP1" s="29" t="s">
        <v>581</v>
      </c>
      <c r="CQ1" s="29" t="s">
        <v>582</v>
      </c>
      <c r="CR1" s="29" t="s">
        <v>583</v>
      </c>
      <c r="CS1" s="29" t="s">
        <v>554</v>
      </c>
      <c r="CT1" s="29" t="s">
        <v>555</v>
      </c>
      <c r="CU1" s="29" t="s">
        <v>556</v>
      </c>
      <c r="CV1" s="29" t="s">
        <v>557</v>
      </c>
      <c r="CW1" s="29" t="s">
        <v>558</v>
      </c>
      <c r="CX1" s="29" t="s">
        <v>559</v>
      </c>
      <c r="CY1" s="29" t="s">
        <v>560</v>
      </c>
      <c r="CZ1" s="29" t="s">
        <v>553</v>
      </c>
      <c r="DA1" s="29" t="s">
        <v>548</v>
      </c>
    </row>
    <row r="2" spans="1:105">
      <c r="A2" s="11" t="s">
        <v>174</v>
      </c>
      <c r="B2" s="11" t="s">
        <v>549</v>
      </c>
      <c r="C2" s="11" t="s">
        <v>175</v>
      </c>
      <c r="D2" s="12">
        <v>391</v>
      </c>
      <c r="E2" s="31">
        <v>0.88461538461538458</v>
      </c>
      <c r="F2" s="2">
        <v>176</v>
      </c>
      <c r="G2" s="2">
        <v>217</v>
      </c>
      <c r="H2" s="2">
        <v>1.29</v>
      </c>
      <c r="I2" s="31">
        <v>0.25</v>
      </c>
      <c r="J2" s="32">
        <v>892537000</v>
      </c>
      <c r="K2" s="33">
        <v>0.64973716655041891</v>
      </c>
      <c r="L2" s="34">
        <v>387603000</v>
      </c>
      <c r="M2" s="34">
        <v>569729000</v>
      </c>
      <c r="N2" s="34">
        <v>60222000</v>
      </c>
      <c r="O2" s="34">
        <v>629951000</v>
      </c>
      <c r="P2" s="33">
        <v>0.70579819099936469</v>
      </c>
      <c r="Q2" s="35">
        <v>1976</v>
      </c>
      <c r="R2" s="4">
        <v>1892</v>
      </c>
      <c r="S2" s="4">
        <v>1468</v>
      </c>
      <c r="T2" s="4">
        <v>823</v>
      </c>
      <c r="U2" s="4">
        <v>585</v>
      </c>
      <c r="V2" s="4">
        <v>528</v>
      </c>
      <c r="W2" s="36">
        <v>0.90256000000000003</v>
      </c>
      <c r="X2" s="37">
        <v>742.80687999999998</v>
      </c>
      <c r="Y2" s="4">
        <v>1892</v>
      </c>
      <c r="Z2" s="4">
        <v>1468</v>
      </c>
      <c r="AA2" s="38">
        <v>827</v>
      </c>
      <c r="AB2" s="4">
        <v>585</v>
      </c>
      <c r="AC2" s="4">
        <v>528</v>
      </c>
      <c r="AD2" s="36">
        <v>0.90256000000000003</v>
      </c>
      <c r="AE2" s="37">
        <v>746.41711999999995</v>
      </c>
      <c r="AF2" s="39">
        <v>0.37555500000000003</v>
      </c>
      <c r="AG2" s="40">
        <v>2.87662E-4</v>
      </c>
      <c r="AH2" s="41">
        <v>1.0164899999999999</v>
      </c>
      <c r="AI2" s="42">
        <v>3533.62</v>
      </c>
      <c r="AJ2" s="43">
        <v>64980</v>
      </c>
      <c r="AK2" s="44">
        <v>62113012</v>
      </c>
      <c r="AL2" s="44">
        <v>684</v>
      </c>
      <c r="AM2" s="44">
        <v>5060</v>
      </c>
      <c r="AN2" s="45">
        <v>7.7870113881194216</v>
      </c>
      <c r="AO2" s="44">
        <v>18775448</v>
      </c>
      <c r="AP2" s="44">
        <v>245315</v>
      </c>
      <c r="AQ2" s="44">
        <v>861920537</v>
      </c>
      <c r="AR2" s="46">
        <v>62.744940266005301</v>
      </c>
      <c r="AS2" s="46">
        <v>0.27083107930570799</v>
      </c>
      <c r="AT2" s="44">
        <v>233434869.31146541</v>
      </c>
      <c r="AU2" s="47">
        <v>57265074965142.133</v>
      </c>
      <c r="AV2" s="48">
        <v>293817</v>
      </c>
      <c r="AW2" s="49">
        <v>1373689310</v>
      </c>
      <c r="AX2" s="50">
        <f t="shared" ref="AX2:AX44" si="0">D2/(AW2/1000000)</f>
        <v>0.28463495868654609</v>
      </c>
      <c r="AY2" s="7">
        <v>114.5</v>
      </c>
      <c r="AZ2" s="49">
        <v>1089206827</v>
      </c>
      <c r="BA2" s="51">
        <v>90.8</v>
      </c>
      <c r="BB2" s="49">
        <v>19403401</v>
      </c>
      <c r="BC2" s="49">
        <v>300</v>
      </c>
      <c r="BD2" s="49">
        <v>66754</v>
      </c>
      <c r="BE2" s="7">
        <v>22.7</v>
      </c>
      <c r="BF2" s="49">
        <v>5329</v>
      </c>
      <c r="BG2" s="7">
        <v>1.8</v>
      </c>
      <c r="BH2" s="49">
        <v>1315</v>
      </c>
      <c r="BI2" s="7">
        <v>0.4</v>
      </c>
      <c r="BJ2" s="49">
        <v>244</v>
      </c>
      <c r="BK2" s="7">
        <v>0.1</v>
      </c>
      <c r="BL2" s="7">
        <v>7</v>
      </c>
      <c r="BM2" s="7">
        <v>0</v>
      </c>
      <c r="BN2" s="49">
        <v>4675</v>
      </c>
      <c r="BO2" s="49">
        <v>644</v>
      </c>
      <c r="BP2" s="49">
        <v>905786</v>
      </c>
      <c r="BQ2" s="49">
        <v>284</v>
      </c>
      <c r="BR2" s="49">
        <v>1223532</v>
      </c>
      <c r="BS2" s="49">
        <v>200</v>
      </c>
      <c r="BT2" s="49">
        <v>317746</v>
      </c>
      <c r="BU2" s="7">
        <v>4.5199999999999996</v>
      </c>
      <c r="BV2" s="7">
        <v>0</v>
      </c>
      <c r="BW2" s="7">
        <v>0</v>
      </c>
      <c r="BX2" s="7">
        <v>82.4</v>
      </c>
      <c r="BY2" s="7">
        <v>17.600000000000001</v>
      </c>
      <c r="BZ2" s="7">
        <v>1.2</v>
      </c>
      <c r="CA2" s="51">
        <v>1151.5480170000001</v>
      </c>
      <c r="CB2" s="49">
        <v>347746</v>
      </c>
      <c r="CC2" s="49">
        <v>64648</v>
      </c>
      <c r="CD2" s="49">
        <v>283098</v>
      </c>
      <c r="CE2" s="49">
        <v>1311587477</v>
      </c>
      <c r="CF2" s="49">
        <v>1468603</v>
      </c>
      <c r="CG2" s="49">
        <v>5</v>
      </c>
      <c r="CH2" s="49">
        <v>108929</v>
      </c>
      <c r="CI2" s="7">
        <v>31.3</v>
      </c>
      <c r="CJ2" s="7">
        <v>19079</v>
      </c>
      <c r="CK2" s="7">
        <v>5.5</v>
      </c>
      <c r="CL2" s="7">
        <v>2303</v>
      </c>
      <c r="CM2" s="7">
        <v>0.7</v>
      </c>
      <c r="CN2" s="7">
        <v>4</v>
      </c>
      <c r="CO2" s="7">
        <v>0</v>
      </c>
      <c r="CP2" s="7">
        <v>0</v>
      </c>
      <c r="CQ2" s="7">
        <v>0</v>
      </c>
      <c r="CR2" s="49">
        <v>3772</v>
      </c>
      <c r="CS2" s="49">
        <v>720</v>
      </c>
      <c r="CT2" s="49">
        <v>50960</v>
      </c>
      <c r="CU2" s="49">
        <v>5357</v>
      </c>
      <c r="CV2" s="49">
        <v>61840</v>
      </c>
      <c r="CW2" s="49">
        <v>4363</v>
      </c>
      <c r="CX2" s="49">
        <v>10880</v>
      </c>
      <c r="CY2" s="7">
        <v>0</v>
      </c>
      <c r="CZ2" s="7">
        <v>0</v>
      </c>
      <c r="DA2" s="7">
        <v>0</v>
      </c>
    </row>
    <row r="3" spans="1:105">
      <c r="A3" s="11" t="s">
        <v>176</v>
      </c>
      <c r="B3" s="11" t="s">
        <v>177</v>
      </c>
      <c r="C3" s="11" t="s">
        <v>178</v>
      </c>
      <c r="D3" s="12">
        <v>420</v>
      </c>
      <c r="E3" s="31">
        <v>0.95022624434389136</v>
      </c>
      <c r="F3" s="2">
        <v>197</v>
      </c>
      <c r="G3" s="2">
        <v>235</v>
      </c>
      <c r="H3" s="2">
        <v>1.21</v>
      </c>
      <c r="I3" s="31">
        <v>0.1827</v>
      </c>
      <c r="J3" s="53">
        <v>1087328000</v>
      </c>
      <c r="K3" s="33">
        <v>0.81742185201400885</v>
      </c>
      <c r="L3" s="34">
        <v>680718000</v>
      </c>
      <c r="M3" s="34">
        <v>832708000</v>
      </c>
      <c r="N3" s="34">
        <v>49459000</v>
      </c>
      <c r="O3" s="34">
        <v>882168000</v>
      </c>
      <c r="P3" s="33">
        <v>0.81131728420495008</v>
      </c>
      <c r="Q3" s="54">
        <v>1976</v>
      </c>
      <c r="R3" s="4">
        <v>1891</v>
      </c>
      <c r="S3" s="4">
        <v>1688</v>
      </c>
      <c r="T3" s="4">
        <v>882</v>
      </c>
      <c r="U3" s="4">
        <v>769</v>
      </c>
      <c r="V3" s="4">
        <v>711</v>
      </c>
      <c r="W3" s="36">
        <v>0.92457999999999996</v>
      </c>
      <c r="X3" s="37">
        <v>815.47955999999999</v>
      </c>
      <c r="Y3" s="4">
        <v>1891</v>
      </c>
      <c r="Z3" s="4">
        <v>1688</v>
      </c>
      <c r="AA3" s="4">
        <v>892</v>
      </c>
      <c r="AB3" s="4">
        <v>769</v>
      </c>
      <c r="AC3" s="4">
        <v>711</v>
      </c>
      <c r="AD3" s="36">
        <v>0.92457999999999996</v>
      </c>
      <c r="AE3" s="37">
        <v>824.72536000000002</v>
      </c>
      <c r="AF3" s="39">
        <v>0.31620399999999999</v>
      </c>
      <c r="AG3" s="40">
        <v>2.4831199999999999E-4</v>
      </c>
      <c r="AH3" s="41">
        <v>1.0079</v>
      </c>
      <c r="AI3" s="42">
        <v>4059.02</v>
      </c>
      <c r="AJ3" s="43">
        <v>57786</v>
      </c>
      <c r="AK3" s="55">
        <v>153048141</v>
      </c>
      <c r="AL3" s="55">
        <v>441</v>
      </c>
      <c r="AM3" s="55">
        <v>3681</v>
      </c>
      <c r="AN3" s="45">
        <v>6.3700550306302564</v>
      </c>
      <c r="AO3" s="55">
        <v>16268730</v>
      </c>
      <c r="AP3" s="55">
        <v>1973953</v>
      </c>
      <c r="AQ3" s="55">
        <v>921285264</v>
      </c>
      <c r="AR3" s="56">
        <v>69.259570868412766</v>
      </c>
      <c r="AS3" s="46">
        <v>0.15127682133314499</v>
      </c>
      <c r="AT3" s="44">
        <v>139369106.278988</v>
      </c>
      <c r="AU3" s="47">
        <v>275108065446726.44</v>
      </c>
      <c r="AV3" s="48">
        <v>56982</v>
      </c>
      <c r="AW3" s="49">
        <v>1330191990</v>
      </c>
      <c r="AX3" s="50">
        <f t="shared" si="0"/>
        <v>0.3157438949846631</v>
      </c>
      <c r="AY3" s="7">
        <v>110.8</v>
      </c>
      <c r="AZ3" s="49">
        <v>1254643149</v>
      </c>
      <c r="BA3" s="51">
        <v>104.6</v>
      </c>
      <c r="BB3" s="49">
        <v>68648150</v>
      </c>
      <c r="BC3" s="49">
        <v>46</v>
      </c>
      <c r="BD3" s="49">
        <v>15692</v>
      </c>
      <c r="BE3" s="7">
        <v>27.5</v>
      </c>
      <c r="BF3" s="49">
        <v>4198</v>
      </c>
      <c r="BG3" s="7">
        <v>7.4</v>
      </c>
      <c r="BH3" s="49">
        <v>535</v>
      </c>
      <c r="BI3" s="7">
        <v>0.9</v>
      </c>
      <c r="BJ3" s="49">
        <v>104</v>
      </c>
      <c r="BK3" s="7">
        <v>0.2</v>
      </c>
      <c r="BL3" s="7">
        <v>38</v>
      </c>
      <c r="BM3" s="7">
        <v>0.1</v>
      </c>
      <c r="BN3" s="49">
        <v>23344</v>
      </c>
      <c r="BO3" s="49">
        <v>444</v>
      </c>
      <c r="BP3" s="49">
        <v>13048615</v>
      </c>
      <c r="BQ3" s="49">
        <v>26</v>
      </c>
      <c r="BR3" s="49">
        <v>16233753</v>
      </c>
      <c r="BS3" s="49">
        <v>22</v>
      </c>
      <c r="BT3" s="49">
        <v>3185138</v>
      </c>
      <c r="BU3" s="7">
        <v>11.51</v>
      </c>
      <c r="BV3" s="7">
        <v>0</v>
      </c>
      <c r="BW3" s="7">
        <v>0</v>
      </c>
      <c r="BX3" s="7">
        <v>97.3</v>
      </c>
      <c r="BY3" s="7">
        <v>2.7</v>
      </c>
      <c r="BZ3" s="7">
        <v>1.8</v>
      </c>
      <c r="CA3" s="51">
        <v>3348.9223929999998</v>
      </c>
      <c r="CB3" s="49">
        <v>102648</v>
      </c>
      <c r="CC3" s="49">
        <v>54284</v>
      </c>
      <c r="CD3" s="49">
        <v>48364</v>
      </c>
      <c r="CE3" s="49">
        <v>1177260100</v>
      </c>
      <c r="CF3" s="49">
        <v>2740970</v>
      </c>
      <c r="CG3" s="49">
        <v>46</v>
      </c>
      <c r="CH3" s="49">
        <v>43152</v>
      </c>
      <c r="CI3" s="7">
        <v>42</v>
      </c>
      <c r="CJ3" s="7">
        <v>11320</v>
      </c>
      <c r="CK3" s="7">
        <v>11</v>
      </c>
      <c r="CL3" s="7">
        <v>2760</v>
      </c>
      <c r="CM3" s="7">
        <v>2.7</v>
      </c>
      <c r="CN3" s="7">
        <v>60</v>
      </c>
      <c r="CO3" s="7">
        <v>0.1</v>
      </c>
      <c r="CP3" s="7">
        <v>0</v>
      </c>
      <c r="CQ3" s="7">
        <v>0</v>
      </c>
      <c r="CR3" s="49">
        <v>11469</v>
      </c>
      <c r="CS3" s="49">
        <v>732</v>
      </c>
      <c r="CT3" s="49">
        <v>192005</v>
      </c>
      <c r="CU3" s="49">
        <v>1391</v>
      </c>
      <c r="CV3" s="49">
        <v>184984</v>
      </c>
      <c r="CW3" s="49">
        <v>1451</v>
      </c>
      <c r="CX3" s="49">
        <v>7021</v>
      </c>
      <c r="CY3" s="7">
        <v>0.01</v>
      </c>
      <c r="CZ3" s="7">
        <v>0</v>
      </c>
      <c r="DA3" s="7">
        <v>0</v>
      </c>
    </row>
    <row r="4" spans="1:105">
      <c r="A4" s="11" t="s">
        <v>179</v>
      </c>
      <c r="B4" s="11" t="s">
        <v>508</v>
      </c>
      <c r="C4" s="11" t="s">
        <v>180</v>
      </c>
      <c r="D4" s="12">
        <v>420</v>
      </c>
      <c r="E4" s="31">
        <v>0.95022624434389136</v>
      </c>
      <c r="F4" s="2">
        <v>197</v>
      </c>
      <c r="G4" s="2">
        <v>234</v>
      </c>
      <c r="H4" s="2">
        <v>1.2</v>
      </c>
      <c r="I4" s="31">
        <v>0.1726</v>
      </c>
      <c r="J4" s="53">
        <v>1088322000</v>
      </c>
      <c r="K4" s="33">
        <v>0.81750799278376252</v>
      </c>
      <c r="L4" s="34">
        <v>684353000</v>
      </c>
      <c r="M4" s="34">
        <v>835698000</v>
      </c>
      <c r="N4" s="34">
        <v>47314000</v>
      </c>
      <c r="O4" s="34">
        <v>883012000</v>
      </c>
      <c r="P4" s="33">
        <v>0.81135178743055825</v>
      </c>
      <c r="Q4" s="54">
        <v>1976</v>
      </c>
      <c r="R4" s="4">
        <v>1892</v>
      </c>
      <c r="S4" s="4">
        <v>1688</v>
      </c>
      <c r="T4" s="4">
        <v>882</v>
      </c>
      <c r="U4" s="4">
        <v>769</v>
      </c>
      <c r="V4" s="4">
        <v>711</v>
      </c>
      <c r="W4" s="36">
        <v>0.92457999999999996</v>
      </c>
      <c r="X4" s="37">
        <v>815.47955999999999</v>
      </c>
      <c r="Y4" s="4">
        <v>1892</v>
      </c>
      <c r="Z4" s="4">
        <v>1688</v>
      </c>
      <c r="AA4" s="4">
        <v>892</v>
      </c>
      <c r="AB4" s="4">
        <v>769</v>
      </c>
      <c r="AC4" s="4">
        <v>711</v>
      </c>
      <c r="AD4" s="36">
        <v>0.92457999999999996</v>
      </c>
      <c r="AE4" s="37">
        <v>824.72536000000002</v>
      </c>
      <c r="AF4" s="39">
        <v>0.45488800000000001</v>
      </c>
      <c r="AG4" s="40">
        <v>3.5664300000000002E-4</v>
      </c>
      <c r="AH4" s="41">
        <v>1.00709</v>
      </c>
      <c r="AI4" s="42">
        <v>2823.81</v>
      </c>
      <c r="AJ4" s="43">
        <v>63260</v>
      </c>
      <c r="AK4" s="44">
        <v>155045974</v>
      </c>
      <c r="AL4" s="44">
        <v>429</v>
      </c>
      <c r="AM4" s="44">
        <v>3942</v>
      </c>
      <c r="AN4" s="45">
        <v>6.2314258615238698</v>
      </c>
      <c r="AO4" s="44">
        <v>16176370</v>
      </c>
      <c r="AP4" s="44">
        <v>1703658</v>
      </c>
      <c r="AQ4" s="44">
        <v>919363613</v>
      </c>
      <c r="AR4" s="46">
        <v>69.059258372251762</v>
      </c>
      <c r="AS4" s="46">
        <v>0.13051351212422049</v>
      </c>
      <c r="AT4" s="44">
        <v>119989374.05184266</v>
      </c>
      <c r="AU4" s="47">
        <v>204420857018414.16</v>
      </c>
      <c r="AV4" s="48">
        <v>56982</v>
      </c>
      <c r="AW4" s="49">
        <v>1331267718</v>
      </c>
      <c r="AX4" s="50">
        <f t="shared" si="0"/>
        <v>0.31548875881327426</v>
      </c>
      <c r="AY4" s="7">
        <v>110.9</v>
      </c>
      <c r="AZ4" s="49">
        <v>1255741347</v>
      </c>
      <c r="BA4" s="51">
        <v>104.6</v>
      </c>
      <c r="BB4" s="49">
        <v>68694673</v>
      </c>
      <c r="BC4" s="49">
        <v>46</v>
      </c>
      <c r="BD4" s="49">
        <v>15692</v>
      </c>
      <c r="BE4" s="7">
        <v>27.5</v>
      </c>
      <c r="BF4" s="49">
        <v>4197</v>
      </c>
      <c r="BG4" s="7">
        <v>7.4</v>
      </c>
      <c r="BH4" s="49">
        <v>535</v>
      </c>
      <c r="BI4" s="7">
        <v>0.9</v>
      </c>
      <c r="BJ4" s="49">
        <v>104</v>
      </c>
      <c r="BK4" s="7">
        <v>0.2</v>
      </c>
      <c r="BL4" s="7">
        <v>38</v>
      </c>
      <c r="BM4" s="7">
        <v>0.1</v>
      </c>
      <c r="BN4" s="49">
        <v>23363</v>
      </c>
      <c r="BO4" s="49">
        <v>444</v>
      </c>
      <c r="BP4" s="49">
        <v>13053499</v>
      </c>
      <c r="BQ4" s="49">
        <v>26</v>
      </c>
      <c r="BR4" s="49">
        <v>16248487</v>
      </c>
      <c r="BS4" s="49">
        <v>22</v>
      </c>
      <c r="BT4" s="49">
        <v>3194988</v>
      </c>
      <c r="BU4" s="7">
        <v>11.65</v>
      </c>
      <c r="BV4" s="7">
        <v>0</v>
      </c>
      <c r="BW4" s="7">
        <v>0</v>
      </c>
      <c r="BX4" s="7">
        <v>97.3</v>
      </c>
      <c r="BY4" s="7">
        <v>2.7</v>
      </c>
      <c r="BZ4" s="7">
        <v>1.9</v>
      </c>
      <c r="CA4" s="51">
        <v>3137.3991209999999</v>
      </c>
      <c r="CB4" s="49">
        <v>106358</v>
      </c>
      <c r="CC4" s="49">
        <v>58048</v>
      </c>
      <c r="CD4" s="49">
        <v>48310</v>
      </c>
      <c r="CE4" s="49">
        <v>1176355499</v>
      </c>
      <c r="CF4" s="49">
        <v>1818675</v>
      </c>
      <c r="CG4" s="49">
        <v>46</v>
      </c>
      <c r="CH4" s="49">
        <v>46819</v>
      </c>
      <c r="CI4" s="7">
        <v>44</v>
      </c>
      <c r="CJ4" s="7">
        <v>13593</v>
      </c>
      <c r="CK4" s="7">
        <v>12.8</v>
      </c>
      <c r="CL4" s="7">
        <v>3051</v>
      </c>
      <c r="CM4" s="7">
        <v>2.9</v>
      </c>
      <c r="CN4" s="7">
        <v>18</v>
      </c>
      <c r="CO4" s="7">
        <v>0</v>
      </c>
      <c r="CP4" s="7">
        <v>0</v>
      </c>
      <c r="CQ4" s="7">
        <v>0</v>
      </c>
      <c r="CR4" s="49">
        <v>11060</v>
      </c>
      <c r="CS4" s="49">
        <v>785</v>
      </c>
      <c r="CT4" s="49">
        <v>134384</v>
      </c>
      <c r="CU4" s="49">
        <v>2168</v>
      </c>
      <c r="CV4" s="49">
        <v>129582</v>
      </c>
      <c r="CW4" s="49">
        <v>2258</v>
      </c>
      <c r="CX4" s="49">
        <v>4802</v>
      </c>
      <c r="CY4" s="7">
        <v>0.01</v>
      </c>
      <c r="CZ4" s="7">
        <v>0</v>
      </c>
      <c r="DA4" s="7">
        <v>0</v>
      </c>
    </row>
    <row r="5" spans="1:105">
      <c r="A5" s="11" t="s">
        <v>181</v>
      </c>
      <c r="B5" s="11" t="s">
        <v>509</v>
      </c>
      <c r="C5" s="11" t="s">
        <v>182</v>
      </c>
      <c r="D5" s="12">
        <v>404</v>
      </c>
      <c r="E5" s="31">
        <v>0.91402714932126694</v>
      </c>
      <c r="F5" s="2">
        <v>190</v>
      </c>
      <c r="G5" s="2">
        <v>222</v>
      </c>
      <c r="H5" s="2">
        <v>1.44</v>
      </c>
      <c r="I5" s="31">
        <v>0.30530000000000002</v>
      </c>
      <c r="J5" s="53">
        <v>871794000</v>
      </c>
      <c r="K5" s="33">
        <v>0.68591415725557003</v>
      </c>
      <c r="L5" s="34">
        <v>139999000</v>
      </c>
      <c r="M5" s="34">
        <v>313789000</v>
      </c>
      <c r="N5" s="34">
        <v>236150000</v>
      </c>
      <c r="O5" s="34">
        <v>549939000</v>
      </c>
      <c r="P5" s="33">
        <v>0.63081301316595439</v>
      </c>
      <c r="Q5" s="54">
        <v>1976</v>
      </c>
      <c r="R5" s="4">
        <v>1886</v>
      </c>
      <c r="S5" s="4">
        <v>1667</v>
      </c>
      <c r="T5" s="4">
        <v>893</v>
      </c>
      <c r="U5" s="4">
        <v>750</v>
      </c>
      <c r="V5" s="4">
        <v>695</v>
      </c>
      <c r="W5" s="36">
        <v>0.92666999999999999</v>
      </c>
      <c r="X5" s="37">
        <v>827.51630999999998</v>
      </c>
      <c r="Y5" s="4">
        <v>1886</v>
      </c>
      <c r="Z5" s="4">
        <v>1667</v>
      </c>
      <c r="AA5" s="4">
        <v>902</v>
      </c>
      <c r="AB5" s="4">
        <v>758</v>
      </c>
      <c r="AC5" s="4">
        <v>695</v>
      </c>
      <c r="AD5" s="36">
        <v>0.91688999999999998</v>
      </c>
      <c r="AE5" s="37">
        <v>827.03477999999996</v>
      </c>
      <c r="AF5" s="39">
        <v>0.30165799999999998</v>
      </c>
      <c r="AG5" s="40">
        <v>2.4986799999999999E-4</v>
      </c>
      <c r="AH5" s="41">
        <v>1.0159100000000001</v>
      </c>
      <c r="AI5" s="42">
        <v>4065.8</v>
      </c>
      <c r="AJ5" s="57">
        <v>41516</v>
      </c>
      <c r="AK5" s="58">
        <v>102193279</v>
      </c>
      <c r="AL5" s="58">
        <v>1128</v>
      </c>
      <c r="AM5" s="58">
        <v>719</v>
      </c>
      <c r="AN5" s="45">
        <v>1.7318624144907988</v>
      </c>
      <c r="AO5" s="58">
        <v>2834935</v>
      </c>
      <c r="AP5" s="58">
        <v>473928</v>
      </c>
      <c r="AQ5" s="58">
        <v>902228277</v>
      </c>
      <c r="AR5" s="59">
        <v>70.98593799344799</v>
      </c>
      <c r="AS5" s="46">
        <v>0.83566762177650433</v>
      </c>
      <c r="AT5" s="44">
        <v>753962958.5401032</v>
      </c>
      <c r="AU5" s="47">
        <v>357324157014994</v>
      </c>
      <c r="AV5" s="48">
        <v>47279</v>
      </c>
      <c r="AW5" s="49">
        <v>1270995781</v>
      </c>
      <c r="AX5" s="50">
        <f t="shared" si="0"/>
        <v>0.31786100791155969</v>
      </c>
      <c r="AY5" s="7">
        <v>105.9</v>
      </c>
      <c r="AZ5" s="49">
        <v>1190704701</v>
      </c>
      <c r="BA5" s="51">
        <v>99.2</v>
      </c>
      <c r="BB5" s="49">
        <v>3236250</v>
      </c>
      <c r="BC5" s="49">
        <v>100</v>
      </c>
      <c r="BD5" s="49">
        <v>20980</v>
      </c>
      <c r="BE5" s="7">
        <v>44.4</v>
      </c>
      <c r="BF5" s="49">
        <v>5893</v>
      </c>
      <c r="BG5" s="7">
        <v>12.5</v>
      </c>
      <c r="BH5" s="49">
        <v>2441</v>
      </c>
      <c r="BI5" s="7">
        <v>5.2</v>
      </c>
      <c r="BJ5" s="49">
        <v>229</v>
      </c>
      <c r="BK5" s="7">
        <v>0.5</v>
      </c>
      <c r="BL5" s="7">
        <v>0</v>
      </c>
      <c r="BM5" s="7">
        <v>0</v>
      </c>
      <c r="BN5" s="49">
        <v>26883</v>
      </c>
      <c r="BO5" s="49">
        <v>725</v>
      </c>
      <c r="BP5" s="49">
        <v>567125</v>
      </c>
      <c r="BQ5" s="49">
        <v>631</v>
      </c>
      <c r="BR5" s="49">
        <v>609121</v>
      </c>
      <c r="BS5" s="49">
        <v>571</v>
      </c>
      <c r="BT5" s="49">
        <v>41996</v>
      </c>
      <c r="BU5" s="7">
        <v>8.0399999999999991</v>
      </c>
      <c r="BV5" s="7">
        <v>0</v>
      </c>
      <c r="BW5" s="7">
        <v>0</v>
      </c>
      <c r="BX5" s="7">
        <v>95.6</v>
      </c>
      <c r="BY5" s="7">
        <v>4.4000000000000004</v>
      </c>
      <c r="BZ5" s="7">
        <v>1.9</v>
      </c>
      <c r="CA5" s="51">
        <v>2469.3976510000002</v>
      </c>
      <c r="CB5" s="49">
        <v>88662</v>
      </c>
      <c r="CC5" s="49">
        <v>49125</v>
      </c>
      <c r="CD5" s="49">
        <v>39537</v>
      </c>
      <c r="CE5" s="49">
        <v>1168804698</v>
      </c>
      <c r="CF5" s="49">
        <v>465622</v>
      </c>
      <c r="CG5" s="49">
        <v>100</v>
      </c>
      <c r="CH5" s="49">
        <v>60847</v>
      </c>
      <c r="CI5" s="7">
        <v>68.599999999999994</v>
      </c>
      <c r="CJ5" s="7">
        <v>28948</v>
      </c>
      <c r="CK5" s="7">
        <v>32.6</v>
      </c>
      <c r="CL5" s="7">
        <v>1115</v>
      </c>
      <c r="CM5" s="7">
        <v>1.3</v>
      </c>
      <c r="CN5" s="7">
        <v>0</v>
      </c>
      <c r="CO5" s="7">
        <v>0</v>
      </c>
      <c r="CP5" s="7">
        <v>0</v>
      </c>
      <c r="CQ5" s="7">
        <v>0</v>
      </c>
      <c r="CR5" s="49">
        <v>13183</v>
      </c>
      <c r="CS5" s="49">
        <v>3388</v>
      </c>
      <c r="CT5" s="49">
        <v>41118</v>
      </c>
      <c r="CU5" s="49">
        <v>8258</v>
      </c>
      <c r="CV5" s="49">
        <v>39832</v>
      </c>
      <c r="CW5" s="49">
        <v>8643</v>
      </c>
      <c r="CX5" s="49">
        <v>1286</v>
      </c>
      <c r="CY5" s="7">
        <v>0</v>
      </c>
      <c r="CZ5" s="7">
        <v>0</v>
      </c>
      <c r="DA5" s="7">
        <v>0</v>
      </c>
    </row>
    <row r="6" spans="1:105">
      <c r="A6" s="11" t="s">
        <v>183</v>
      </c>
      <c r="B6" s="11" t="s">
        <v>510</v>
      </c>
      <c r="C6" s="11" t="s">
        <v>184</v>
      </c>
      <c r="D6" s="12">
        <v>401</v>
      </c>
      <c r="E6" s="31">
        <v>0.90723981900452488</v>
      </c>
      <c r="F6" s="2">
        <v>181</v>
      </c>
      <c r="G6" s="2">
        <v>222</v>
      </c>
      <c r="H6" s="2">
        <v>1.77</v>
      </c>
      <c r="I6" s="31">
        <v>0.45860000000000001</v>
      </c>
      <c r="J6" s="53">
        <v>395682000</v>
      </c>
      <c r="K6" s="33">
        <v>0.19784796850222261</v>
      </c>
      <c r="L6" s="34">
        <v>336108000</v>
      </c>
      <c r="M6" s="34">
        <v>356777000</v>
      </c>
      <c r="N6" s="34">
        <v>588000</v>
      </c>
      <c r="O6" s="34">
        <v>357365000</v>
      </c>
      <c r="P6" s="33">
        <v>0.90316213525002398</v>
      </c>
      <c r="Q6" s="54">
        <v>1976</v>
      </c>
      <c r="R6" s="4">
        <v>1906</v>
      </c>
      <c r="S6" s="4">
        <v>1229</v>
      </c>
      <c r="T6" s="4">
        <v>848</v>
      </c>
      <c r="U6" s="4">
        <v>561</v>
      </c>
      <c r="V6" s="4">
        <v>537</v>
      </c>
      <c r="W6" s="36">
        <v>0.95721999999999996</v>
      </c>
      <c r="X6" s="37">
        <v>811.72256000000004</v>
      </c>
      <c r="Y6" s="61">
        <v>1906</v>
      </c>
      <c r="Z6" s="61">
        <v>1229</v>
      </c>
      <c r="AA6" s="61">
        <v>870</v>
      </c>
      <c r="AB6" s="61">
        <v>572</v>
      </c>
      <c r="AC6" s="61">
        <v>537</v>
      </c>
      <c r="AD6" s="36">
        <v>0.93881000000000003</v>
      </c>
      <c r="AE6" s="37">
        <v>816.76469999999995</v>
      </c>
      <c r="AF6" s="39">
        <v>0.36498999999999998</v>
      </c>
      <c r="AG6" s="40">
        <v>2.2566900000000001E-4</v>
      </c>
      <c r="AH6" s="41">
        <v>1.1245799999999999</v>
      </c>
      <c r="AI6" s="42">
        <v>4983.3100000000004</v>
      </c>
      <c r="AJ6" s="43">
        <v>58194</v>
      </c>
      <c r="AK6" s="44">
        <v>38207313</v>
      </c>
      <c r="AL6" s="44" t="s">
        <v>590</v>
      </c>
      <c r="AM6" s="44" t="s">
        <v>590</v>
      </c>
      <c r="AN6" s="45" t="s">
        <v>590</v>
      </c>
      <c r="AO6" s="44" t="s">
        <v>590</v>
      </c>
      <c r="AP6" s="44"/>
      <c r="AQ6" s="44" t="s">
        <v>590</v>
      </c>
      <c r="AR6" s="46" t="s">
        <v>590</v>
      </c>
      <c r="AS6" s="46" t="s">
        <v>590</v>
      </c>
      <c r="AT6" s="44" t="s">
        <v>590</v>
      </c>
      <c r="AU6" s="47"/>
      <c r="AV6" s="48">
        <v>1295897</v>
      </c>
      <c r="AW6" s="49">
        <v>1999929557</v>
      </c>
      <c r="AX6" s="50">
        <f t="shared" si="0"/>
        <v>0.20050706215948985</v>
      </c>
      <c r="AY6" s="7">
        <v>166.7</v>
      </c>
      <c r="AZ6" s="49">
        <v>1180972764</v>
      </c>
      <c r="BA6" s="51">
        <v>98.4</v>
      </c>
      <c r="BB6" s="49">
        <v>4710042</v>
      </c>
      <c r="BC6" s="49">
        <v>75</v>
      </c>
      <c r="BD6" s="49">
        <v>97219</v>
      </c>
      <c r="BE6" s="7">
        <v>7.5</v>
      </c>
      <c r="BF6" s="49">
        <v>42632</v>
      </c>
      <c r="BG6" s="7">
        <v>3.3</v>
      </c>
      <c r="BH6" s="49">
        <v>1946</v>
      </c>
      <c r="BI6" s="7">
        <v>0.2</v>
      </c>
      <c r="BJ6" s="49">
        <v>90</v>
      </c>
      <c r="BK6" s="7">
        <v>0</v>
      </c>
      <c r="BL6" s="7">
        <v>0</v>
      </c>
      <c r="BM6" s="7">
        <v>0</v>
      </c>
      <c r="BN6" s="49">
        <v>1543</v>
      </c>
      <c r="BO6" s="49">
        <v>93</v>
      </c>
      <c r="BP6" s="49">
        <v>34998</v>
      </c>
      <c r="BQ6" s="49">
        <v>9035</v>
      </c>
      <c r="BR6" s="49">
        <v>113799</v>
      </c>
      <c r="BS6" s="49">
        <v>1701</v>
      </c>
      <c r="BT6" s="49">
        <v>78801</v>
      </c>
      <c r="BU6" s="7">
        <v>1.91</v>
      </c>
      <c r="BV6" s="7">
        <v>0</v>
      </c>
      <c r="BW6" s="7">
        <v>61168</v>
      </c>
      <c r="BX6" s="7">
        <v>43.3</v>
      </c>
      <c r="BY6" s="7">
        <v>56.7</v>
      </c>
      <c r="BZ6" s="7">
        <v>1</v>
      </c>
      <c r="CA6" s="51">
        <v>803.60483939999995</v>
      </c>
      <c r="CB6" s="49">
        <v>1343341</v>
      </c>
      <c r="CC6" s="49">
        <v>61642</v>
      </c>
      <c r="CD6" s="49">
        <v>1281699</v>
      </c>
      <c r="CE6" s="49">
        <v>1961803329</v>
      </c>
      <c r="CF6" s="49">
        <v>424740</v>
      </c>
      <c r="CG6" s="49">
        <v>74</v>
      </c>
      <c r="CH6" s="49">
        <v>134796</v>
      </c>
      <c r="CI6" s="7">
        <v>10</v>
      </c>
      <c r="CJ6" s="7">
        <v>57219</v>
      </c>
      <c r="CK6" s="7">
        <v>4.3</v>
      </c>
      <c r="CL6" s="7">
        <v>625</v>
      </c>
      <c r="CM6" s="7">
        <v>0</v>
      </c>
      <c r="CN6" s="7">
        <v>0</v>
      </c>
      <c r="CO6" s="7">
        <v>0</v>
      </c>
      <c r="CP6" s="7">
        <v>0</v>
      </c>
      <c r="CQ6" s="7">
        <v>0</v>
      </c>
      <c r="CR6" s="49">
        <v>1460</v>
      </c>
      <c r="CS6" s="49">
        <v>95</v>
      </c>
      <c r="CT6" s="49">
        <v>22094</v>
      </c>
      <c r="CU6" s="49">
        <v>24175</v>
      </c>
      <c r="CV6" s="49">
        <v>35883</v>
      </c>
      <c r="CW6" s="49">
        <v>10459</v>
      </c>
      <c r="CX6" s="49">
        <v>13789</v>
      </c>
      <c r="CY6" s="7">
        <v>0</v>
      </c>
      <c r="CZ6" s="7">
        <v>0</v>
      </c>
      <c r="DA6" s="7">
        <v>61168</v>
      </c>
    </row>
    <row r="7" spans="1:105">
      <c r="A7" s="11" t="s">
        <v>185</v>
      </c>
      <c r="B7" s="11" t="s">
        <v>511</v>
      </c>
      <c r="C7" s="11" t="s">
        <v>234</v>
      </c>
      <c r="D7" s="12">
        <v>393</v>
      </c>
      <c r="E7" s="31">
        <v>0.88914027149321262</v>
      </c>
      <c r="F7" s="2">
        <v>189</v>
      </c>
      <c r="G7" s="2">
        <v>211</v>
      </c>
      <c r="H7" s="2">
        <v>1.1499999999999999</v>
      </c>
      <c r="I7" s="31">
        <v>0.1323</v>
      </c>
      <c r="J7" s="53">
        <v>1044868000</v>
      </c>
      <c r="K7" s="33">
        <v>0.95800429094177031</v>
      </c>
      <c r="L7" s="34">
        <v>835668000</v>
      </c>
      <c r="M7" s="34">
        <v>908221000</v>
      </c>
      <c r="N7" s="34">
        <v>4262000</v>
      </c>
      <c r="O7" s="34">
        <v>912484000</v>
      </c>
      <c r="P7" s="33">
        <v>0.87330074229472043</v>
      </c>
      <c r="Q7" s="54">
        <v>1976</v>
      </c>
      <c r="R7" s="4">
        <v>1813</v>
      </c>
      <c r="S7" s="4">
        <v>1763</v>
      </c>
      <c r="T7" s="4">
        <v>828</v>
      </c>
      <c r="U7" s="4">
        <v>806</v>
      </c>
      <c r="V7" s="4">
        <v>744</v>
      </c>
      <c r="W7" s="36">
        <v>0.92308000000000001</v>
      </c>
      <c r="X7" s="37">
        <v>764.31024000000002</v>
      </c>
      <c r="Y7" s="4">
        <v>1813</v>
      </c>
      <c r="Z7" s="4">
        <v>1763</v>
      </c>
      <c r="AA7" s="4">
        <v>840</v>
      </c>
      <c r="AB7" s="4">
        <v>810</v>
      </c>
      <c r="AC7" s="4">
        <v>745</v>
      </c>
      <c r="AD7" s="36">
        <v>0.91974999999999996</v>
      </c>
      <c r="AE7" s="37">
        <v>772.59</v>
      </c>
      <c r="AF7" s="39">
        <v>0.30199300000000001</v>
      </c>
      <c r="AG7" s="40">
        <v>2.9171900000000002E-4</v>
      </c>
      <c r="AH7" s="41">
        <v>1.0130699999999999</v>
      </c>
      <c r="AI7" s="42">
        <v>3472.76</v>
      </c>
      <c r="AJ7" s="43">
        <v>63972</v>
      </c>
      <c r="AK7" s="55">
        <v>46857057</v>
      </c>
      <c r="AL7" s="55">
        <v>42</v>
      </c>
      <c r="AM7" s="55">
        <v>831</v>
      </c>
      <c r="AN7" s="45">
        <v>1.2990058150440817</v>
      </c>
      <c r="AO7" s="55">
        <v>19112073</v>
      </c>
      <c r="AP7" s="55">
        <v>3855619</v>
      </c>
      <c r="AQ7" s="55">
        <v>933271292</v>
      </c>
      <c r="AR7" s="56">
        <v>85.568502657634255</v>
      </c>
      <c r="AS7" s="46">
        <v>0.39205136949876523</v>
      </c>
      <c r="AT7" s="44">
        <v>365890288.14248204</v>
      </c>
      <c r="AU7" s="47">
        <v>1410733546877628.5</v>
      </c>
      <c r="AV7" s="48">
        <v>60117</v>
      </c>
      <c r="AW7" s="49">
        <v>1090671524</v>
      </c>
      <c r="AX7" s="50">
        <f t="shared" si="0"/>
        <v>0.36032846861049977</v>
      </c>
      <c r="AY7" s="7">
        <v>90.9</v>
      </c>
      <c r="AZ7" s="49">
        <v>1068014254</v>
      </c>
      <c r="BA7" s="51">
        <v>89</v>
      </c>
      <c r="BB7" s="49">
        <v>51442002</v>
      </c>
      <c r="BC7" s="49">
        <v>59</v>
      </c>
      <c r="BD7" s="49">
        <v>3551</v>
      </c>
      <c r="BE7" s="7">
        <v>5.9</v>
      </c>
      <c r="BF7" s="49">
        <v>589</v>
      </c>
      <c r="BG7" s="7">
        <v>1</v>
      </c>
      <c r="BH7" s="49">
        <v>313</v>
      </c>
      <c r="BI7" s="7">
        <v>0.5</v>
      </c>
      <c r="BJ7" s="49">
        <v>167</v>
      </c>
      <c r="BK7" s="7">
        <v>0.3</v>
      </c>
      <c r="BL7" s="7">
        <v>32</v>
      </c>
      <c r="BM7" s="7">
        <v>0.1</v>
      </c>
      <c r="BN7" s="49">
        <v>18142</v>
      </c>
      <c r="BO7" s="49">
        <v>153</v>
      </c>
      <c r="BP7" s="49">
        <v>9834474</v>
      </c>
      <c r="BQ7" s="49">
        <v>33</v>
      </c>
      <c r="BR7" s="49">
        <v>7539259</v>
      </c>
      <c r="BS7" s="49">
        <v>40</v>
      </c>
      <c r="BT7" s="49">
        <v>2295215</v>
      </c>
      <c r="BU7" s="7">
        <v>4.3</v>
      </c>
      <c r="BV7" s="7">
        <v>0</v>
      </c>
      <c r="BW7" s="7">
        <v>0</v>
      </c>
      <c r="BX7" s="7">
        <v>98.7</v>
      </c>
      <c r="BY7" s="7">
        <v>1.3</v>
      </c>
      <c r="BZ7" s="7">
        <v>2.1</v>
      </c>
      <c r="CA7" s="51">
        <v>732.46196769999995</v>
      </c>
      <c r="CB7" s="49">
        <v>124089</v>
      </c>
      <c r="CC7" s="49">
        <v>68487</v>
      </c>
      <c r="CD7" s="49">
        <v>55602</v>
      </c>
      <c r="CE7" s="49">
        <v>1043814467</v>
      </c>
      <c r="CF7" s="49">
        <v>554547</v>
      </c>
      <c r="CG7" s="49">
        <v>59</v>
      </c>
      <c r="CH7" s="49">
        <v>51852</v>
      </c>
      <c r="CI7" s="7">
        <v>41.8</v>
      </c>
      <c r="CJ7" s="7">
        <v>26344</v>
      </c>
      <c r="CK7" s="7">
        <v>21.2</v>
      </c>
      <c r="CL7" s="7">
        <v>1106</v>
      </c>
      <c r="CM7" s="7">
        <v>0.9</v>
      </c>
      <c r="CN7" s="7">
        <v>0</v>
      </c>
      <c r="CO7" s="7">
        <v>0</v>
      </c>
      <c r="CP7" s="7">
        <v>0</v>
      </c>
      <c r="CQ7" s="7">
        <v>0</v>
      </c>
      <c r="CR7" s="49">
        <v>8412</v>
      </c>
      <c r="CS7" s="49">
        <v>387</v>
      </c>
      <c r="CT7" s="49">
        <v>39050</v>
      </c>
      <c r="CU7" s="49">
        <v>7234</v>
      </c>
      <c r="CV7" s="49">
        <v>32067</v>
      </c>
      <c r="CW7" s="49">
        <v>9439</v>
      </c>
      <c r="CX7" s="49">
        <v>6983</v>
      </c>
      <c r="CY7" s="7">
        <v>0</v>
      </c>
      <c r="CZ7" s="7">
        <v>0</v>
      </c>
      <c r="DA7" s="7">
        <v>0</v>
      </c>
    </row>
    <row r="8" spans="1:105">
      <c r="A8" s="11" t="s">
        <v>186</v>
      </c>
      <c r="B8" s="11" t="s">
        <v>512</v>
      </c>
      <c r="C8" s="11" t="s">
        <v>187</v>
      </c>
      <c r="D8" s="12">
        <v>380</v>
      </c>
      <c r="E8" s="31">
        <v>0.85972850678733037</v>
      </c>
      <c r="F8" s="2">
        <v>179</v>
      </c>
      <c r="G8" s="2">
        <v>208</v>
      </c>
      <c r="H8" s="2">
        <v>1.1299999999999999</v>
      </c>
      <c r="I8" s="31">
        <v>0.1061</v>
      </c>
      <c r="J8" s="53">
        <v>1060580000</v>
      </c>
      <c r="K8" s="33">
        <v>0.94917674561220078</v>
      </c>
      <c r="L8" s="34">
        <v>739939000</v>
      </c>
      <c r="M8" s="34">
        <v>843687000</v>
      </c>
      <c r="N8" s="34">
        <v>32845000</v>
      </c>
      <c r="O8" s="34">
        <v>876532000</v>
      </c>
      <c r="P8" s="33">
        <v>0.82646476456278639</v>
      </c>
      <c r="Q8" s="54">
        <v>1976</v>
      </c>
      <c r="R8" s="4">
        <v>1843</v>
      </c>
      <c r="S8" s="4">
        <v>1773</v>
      </c>
      <c r="T8" s="4">
        <v>848</v>
      </c>
      <c r="U8" s="4">
        <v>802</v>
      </c>
      <c r="V8" s="4">
        <v>736</v>
      </c>
      <c r="W8" s="36">
        <v>0.91771000000000003</v>
      </c>
      <c r="X8" s="37">
        <v>778.21807999999999</v>
      </c>
      <c r="Y8" s="4">
        <v>1843</v>
      </c>
      <c r="Z8" s="4">
        <v>1773</v>
      </c>
      <c r="AA8" s="4">
        <v>859</v>
      </c>
      <c r="AB8" s="4">
        <v>811</v>
      </c>
      <c r="AC8" s="4">
        <v>736</v>
      </c>
      <c r="AD8" s="36">
        <v>0.90751999999999999</v>
      </c>
      <c r="AE8" s="37">
        <v>779.55967999999996</v>
      </c>
      <c r="AF8" s="39">
        <v>0.41875800000000002</v>
      </c>
      <c r="AG8" s="40">
        <v>3.8908999999999998E-4</v>
      </c>
      <c r="AH8" s="41">
        <v>1.0029699999999999</v>
      </c>
      <c r="AI8" s="42">
        <v>2577.7399999999998</v>
      </c>
      <c r="AJ8" s="43">
        <v>32210</v>
      </c>
      <c r="AK8" s="44">
        <v>55559963</v>
      </c>
      <c r="AL8" s="44">
        <v>442</v>
      </c>
      <c r="AM8" s="44">
        <v>2577</v>
      </c>
      <c r="AN8" s="45">
        <v>8.0006209251785165</v>
      </c>
      <c r="AO8" s="44">
        <v>18681064</v>
      </c>
      <c r="AP8" s="44">
        <v>1513543</v>
      </c>
      <c r="AQ8" s="44">
        <v>890817109</v>
      </c>
      <c r="AR8" s="46">
        <v>79.724573766834098</v>
      </c>
      <c r="AS8" s="46">
        <v>0.134474245515187</v>
      </c>
      <c r="AT8" s="44">
        <v>119791958.62479509</v>
      </c>
      <c r="AU8" s="47">
        <v>181310280432848.22</v>
      </c>
      <c r="AV8" s="48">
        <v>8062</v>
      </c>
      <c r="AW8" s="49">
        <v>1117368293</v>
      </c>
      <c r="AX8" s="50">
        <f t="shared" si="0"/>
        <v>0.34008482465503431</v>
      </c>
      <c r="AY8" s="7">
        <v>93.1</v>
      </c>
      <c r="AZ8" s="49">
        <v>1084552351</v>
      </c>
      <c r="BA8" s="51">
        <v>90.4</v>
      </c>
      <c r="BB8" s="49">
        <v>51782236</v>
      </c>
      <c r="BC8" s="49">
        <v>1786</v>
      </c>
      <c r="BD8" s="49">
        <v>8062</v>
      </c>
      <c r="BE8" s="7">
        <v>100</v>
      </c>
      <c r="BF8" s="49">
        <v>561</v>
      </c>
      <c r="BG8" s="7">
        <v>7</v>
      </c>
      <c r="BH8" s="49">
        <v>316</v>
      </c>
      <c r="BI8" s="7">
        <v>3.9</v>
      </c>
      <c r="BJ8" s="49">
        <v>158</v>
      </c>
      <c r="BK8" s="7">
        <v>2</v>
      </c>
      <c r="BL8" s="7">
        <v>26</v>
      </c>
      <c r="BM8" s="7">
        <v>0.3</v>
      </c>
      <c r="BN8" s="49">
        <v>138597</v>
      </c>
      <c r="BO8" s="49">
        <v>3763</v>
      </c>
      <c r="BP8" s="49">
        <v>11255263</v>
      </c>
      <c r="BQ8" s="49">
        <v>25</v>
      </c>
      <c r="BR8" s="49">
        <v>9041501</v>
      </c>
      <c r="BS8" s="49">
        <v>29</v>
      </c>
      <c r="BT8" s="49">
        <v>2213762</v>
      </c>
      <c r="BU8" s="7">
        <v>4.97</v>
      </c>
      <c r="BV8" s="7">
        <v>0</v>
      </c>
      <c r="BW8" s="7">
        <v>0</v>
      </c>
      <c r="BX8" s="7">
        <v>97.4</v>
      </c>
      <c r="BY8" s="7">
        <v>2.6</v>
      </c>
      <c r="BZ8" s="7">
        <v>4.7</v>
      </c>
      <c r="CA8" s="51">
        <v>1876.426641</v>
      </c>
      <c r="CB8" s="49">
        <v>37670</v>
      </c>
      <c r="CC8" s="49">
        <v>30601</v>
      </c>
      <c r="CD8" s="49">
        <v>7069</v>
      </c>
      <c r="CE8" s="49">
        <v>1061811053</v>
      </c>
      <c r="CF8" s="49">
        <v>671541</v>
      </c>
      <c r="CG8" s="49">
        <v>490</v>
      </c>
      <c r="CH8" s="49">
        <v>37300</v>
      </c>
      <c r="CI8" s="7">
        <v>99</v>
      </c>
      <c r="CJ8" s="7">
        <v>20090</v>
      </c>
      <c r="CK8" s="7">
        <v>53.3</v>
      </c>
      <c r="CL8" s="7">
        <v>2326</v>
      </c>
      <c r="CM8" s="7">
        <v>6.2</v>
      </c>
      <c r="CN8" s="7">
        <v>0</v>
      </c>
      <c r="CO8" s="7">
        <v>0</v>
      </c>
      <c r="CP8" s="7">
        <v>0</v>
      </c>
      <c r="CQ8" s="7">
        <v>0</v>
      </c>
      <c r="CR8" s="49">
        <v>28187</v>
      </c>
      <c r="CS8" s="49">
        <v>11545</v>
      </c>
      <c r="CT8" s="49">
        <v>67833</v>
      </c>
      <c r="CU8" s="49">
        <v>4312</v>
      </c>
      <c r="CV8" s="49">
        <v>57469</v>
      </c>
      <c r="CW8" s="49">
        <v>5420</v>
      </c>
      <c r="CX8" s="49">
        <v>10364</v>
      </c>
      <c r="CY8" s="7">
        <v>0</v>
      </c>
      <c r="CZ8" s="7">
        <v>0</v>
      </c>
      <c r="DA8" s="7">
        <v>0</v>
      </c>
    </row>
    <row r="9" spans="1:105">
      <c r="A9" s="11" t="s">
        <v>188</v>
      </c>
      <c r="B9" s="11" t="s">
        <v>513</v>
      </c>
      <c r="C9" s="11" t="s">
        <v>189</v>
      </c>
      <c r="D9" s="12">
        <v>0</v>
      </c>
      <c r="E9" s="31">
        <v>0</v>
      </c>
      <c r="F9" s="2">
        <v>0</v>
      </c>
      <c r="G9" s="2">
        <v>0</v>
      </c>
      <c r="H9" s="2">
        <v>0</v>
      </c>
      <c r="I9" s="31">
        <v>0</v>
      </c>
      <c r="J9" s="53">
        <v>0</v>
      </c>
      <c r="K9" s="33">
        <v>0</v>
      </c>
      <c r="L9" s="34">
        <v>0</v>
      </c>
      <c r="M9" s="34">
        <v>0</v>
      </c>
      <c r="N9" s="34">
        <v>0</v>
      </c>
      <c r="O9" s="34">
        <v>0</v>
      </c>
      <c r="P9" s="33">
        <v>0</v>
      </c>
      <c r="Q9" s="54">
        <v>1976</v>
      </c>
      <c r="R9" s="4">
        <v>28</v>
      </c>
      <c r="S9" s="4">
        <v>8</v>
      </c>
      <c r="T9" s="4">
        <v>1</v>
      </c>
      <c r="U9" s="4">
        <v>0</v>
      </c>
      <c r="V9" s="4">
        <v>0</v>
      </c>
      <c r="W9" s="36">
        <v>0</v>
      </c>
      <c r="X9" s="37">
        <v>0</v>
      </c>
      <c r="Y9" s="62">
        <v>28</v>
      </c>
      <c r="Z9" s="62">
        <v>8</v>
      </c>
      <c r="AA9" s="62">
        <v>1</v>
      </c>
      <c r="AB9" s="62">
        <v>0</v>
      </c>
      <c r="AC9" s="62">
        <v>0</v>
      </c>
      <c r="AD9" s="63">
        <v>0</v>
      </c>
      <c r="AE9" s="64">
        <v>0</v>
      </c>
      <c r="AF9" s="39">
        <v>2.2026200000000002E-3</v>
      </c>
      <c r="AG9" s="40">
        <v>2.17612E-4</v>
      </c>
      <c r="AH9" s="41">
        <v>1.06623</v>
      </c>
      <c r="AI9" s="42">
        <v>4899.68</v>
      </c>
      <c r="AJ9" s="43">
        <v>2533</v>
      </c>
      <c r="AK9" s="44">
        <v>9060132</v>
      </c>
      <c r="AL9" s="44">
        <v>0</v>
      </c>
      <c r="AM9" s="44">
        <v>24</v>
      </c>
      <c r="AN9" s="45">
        <v>0.94749309119621006</v>
      </c>
      <c r="AO9" s="44">
        <v>66393</v>
      </c>
      <c r="AP9" s="44">
        <v>6500</v>
      </c>
      <c r="AQ9" s="44">
        <v>765298</v>
      </c>
      <c r="AR9" s="46">
        <v>6.8505160323798506</v>
      </c>
      <c r="AS9" s="46">
        <v>1</v>
      </c>
      <c r="AT9" s="44">
        <v>765298</v>
      </c>
      <c r="AU9" s="47">
        <v>4974437000</v>
      </c>
      <c r="AV9" s="48">
        <v>1542</v>
      </c>
      <c r="AW9" s="49">
        <v>11171392</v>
      </c>
      <c r="AX9" s="50">
        <f t="shared" si="0"/>
        <v>0</v>
      </c>
      <c r="AY9" s="7">
        <v>0.9</v>
      </c>
      <c r="AZ9" s="49">
        <v>699258</v>
      </c>
      <c r="BA9" s="51">
        <v>0.1</v>
      </c>
      <c r="BB9" s="49">
        <v>66393</v>
      </c>
      <c r="BC9" s="49">
        <v>31</v>
      </c>
      <c r="BD9" s="49">
        <v>1533</v>
      </c>
      <c r="BE9" s="7">
        <v>99.4</v>
      </c>
      <c r="BF9" s="49">
        <v>81</v>
      </c>
      <c r="BG9" s="7">
        <v>5.3</v>
      </c>
      <c r="BH9" s="49">
        <v>0</v>
      </c>
      <c r="BI9" s="7">
        <v>0</v>
      </c>
      <c r="BJ9" s="49">
        <v>0</v>
      </c>
      <c r="BK9" s="7">
        <v>0</v>
      </c>
      <c r="BL9" s="7">
        <v>0</v>
      </c>
      <c r="BM9" s="7">
        <v>0</v>
      </c>
      <c r="BN9" s="49">
        <v>7245</v>
      </c>
      <c r="BO9" s="49">
        <v>6500</v>
      </c>
      <c r="BP9" s="49">
        <v>6500</v>
      </c>
      <c r="BQ9" s="49">
        <v>659</v>
      </c>
      <c r="BR9" s="49">
        <v>0</v>
      </c>
      <c r="BS9" s="49">
        <v>0</v>
      </c>
      <c r="BT9" s="49">
        <v>6500</v>
      </c>
      <c r="BU9" s="7">
        <v>81.099999999999994</v>
      </c>
      <c r="BV9" s="7">
        <v>0.02</v>
      </c>
      <c r="BW9" s="7">
        <v>2329</v>
      </c>
      <c r="BX9" s="7">
        <v>93.2</v>
      </c>
      <c r="BY9" s="7">
        <v>6.8</v>
      </c>
      <c r="BZ9" s="7">
        <v>2</v>
      </c>
      <c r="CA9" s="51">
        <v>6035.33511</v>
      </c>
      <c r="CB9" s="49">
        <v>3043</v>
      </c>
      <c r="CC9" s="49">
        <v>2962</v>
      </c>
      <c r="CD9" s="49">
        <v>81</v>
      </c>
      <c r="CE9" s="49">
        <v>2112354</v>
      </c>
      <c r="CF9" s="49">
        <v>51181</v>
      </c>
      <c r="CG9" s="49">
        <v>22</v>
      </c>
      <c r="CH9" s="49">
        <v>299</v>
      </c>
      <c r="CI9" s="7">
        <v>9.8000000000000007</v>
      </c>
      <c r="CJ9" s="7">
        <v>44</v>
      </c>
      <c r="CK9" s="7">
        <v>1.4</v>
      </c>
      <c r="CL9" s="7">
        <v>0</v>
      </c>
      <c r="CM9" s="7">
        <v>0</v>
      </c>
      <c r="CN9" s="7">
        <v>0</v>
      </c>
      <c r="CO9" s="7">
        <v>0</v>
      </c>
      <c r="CP9" s="7">
        <v>0</v>
      </c>
      <c r="CQ9" s="7">
        <v>0</v>
      </c>
      <c r="CR9" s="49">
        <v>694</v>
      </c>
      <c r="CS9" s="49">
        <v>101</v>
      </c>
      <c r="CT9" s="49">
        <v>6717</v>
      </c>
      <c r="CU9" s="49">
        <v>69</v>
      </c>
      <c r="CV9" s="49">
        <v>0</v>
      </c>
      <c r="CW9" s="49">
        <v>0</v>
      </c>
      <c r="CX9" s="49">
        <v>6717</v>
      </c>
      <c r="CY9" s="7">
        <v>0.05</v>
      </c>
      <c r="CZ9" s="7">
        <v>0.11</v>
      </c>
      <c r="DA9" s="7">
        <v>2329</v>
      </c>
    </row>
    <row r="10" spans="1:105">
      <c r="A10" s="11" t="s">
        <v>190</v>
      </c>
      <c r="B10" s="11" t="s">
        <v>591</v>
      </c>
      <c r="C10" s="11" t="s">
        <v>191</v>
      </c>
      <c r="D10" s="12">
        <v>403</v>
      </c>
      <c r="E10" s="31">
        <v>0.91176470588235292</v>
      </c>
      <c r="F10" s="2">
        <v>197</v>
      </c>
      <c r="G10" s="2">
        <v>218</v>
      </c>
      <c r="H10" s="2">
        <v>1.2</v>
      </c>
      <c r="I10" s="31">
        <v>0.16750000000000001</v>
      </c>
      <c r="J10" s="53">
        <v>985442000</v>
      </c>
      <c r="K10" s="33">
        <v>0.80831443812077497</v>
      </c>
      <c r="L10" s="34">
        <v>703651000</v>
      </c>
      <c r="M10" s="34">
        <v>825153000</v>
      </c>
      <c r="N10" s="34">
        <v>26580000</v>
      </c>
      <c r="O10" s="34">
        <v>851733000</v>
      </c>
      <c r="P10" s="33">
        <v>0.86431570807820246</v>
      </c>
      <c r="Q10" s="54">
        <v>1976</v>
      </c>
      <c r="R10" s="4">
        <v>1913</v>
      </c>
      <c r="S10" s="4">
        <v>1720</v>
      </c>
      <c r="T10" s="4">
        <v>903</v>
      </c>
      <c r="U10" s="4">
        <v>784</v>
      </c>
      <c r="V10" s="4">
        <v>721</v>
      </c>
      <c r="W10" s="36">
        <v>0.91964000000000001</v>
      </c>
      <c r="X10" s="37">
        <v>830.43492000000003</v>
      </c>
      <c r="Y10" s="4">
        <v>1913</v>
      </c>
      <c r="Z10" s="4">
        <v>1720</v>
      </c>
      <c r="AA10" s="4">
        <v>910</v>
      </c>
      <c r="AB10" s="4">
        <v>785</v>
      </c>
      <c r="AC10" s="4">
        <v>721</v>
      </c>
      <c r="AD10" s="36">
        <v>0.91847000000000001</v>
      </c>
      <c r="AE10" s="37">
        <v>835.80769999999995</v>
      </c>
      <c r="AF10" s="39">
        <v>0.34127099999999999</v>
      </c>
      <c r="AG10" s="40">
        <v>2.9344499999999998E-4</v>
      </c>
      <c r="AH10" s="41">
        <v>1.0126999999999999</v>
      </c>
      <c r="AI10" s="42">
        <v>3451.09</v>
      </c>
      <c r="AJ10" s="43">
        <v>26444</v>
      </c>
      <c r="AK10" s="44">
        <v>29030335</v>
      </c>
      <c r="AL10" s="44">
        <v>142</v>
      </c>
      <c r="AM10" s="44">
        <v>1602</v>
      </c>
      <c r="AN10" s="45">
        <v>6.058085009832098</v>
      </c>
      <c r="AO10" s="44">
        <v>6821342</v>
      </c>
      <c r="AP10" s="44">
        <v>931690</v>
      </c>
      <c r="AQ10" s="44">
        <v>883167968</v>
      </c>
      <c r="AR10" s="46">
        <v>72.442357827268026</v>
      </c>
      <c r="AS10" s="46">
        <v>0.54620516124569174</v>
      </c>
      <c r="AT10" s="44">
        <v>482390902.36846989</v>
      </c>
      <c r="AU10" s="47">
        <v>449438779827679.75</v>
      </c>
      <c r="AV10" s="48">
        <v>54668</v>
      </c>
      <c r="AW10" s="49">
        <v>1219132003</v>
      </c>
      <c r="AX10" s="50">
        <f t="shared" si="0"/>
        <v>0.33056305552500537</v>
      </c>
      <c r="AY10" s="7">
        <v>101.6</v>
      </c>
      <c r="AZ10" s="49">
        <v>1116443664</v>
      </c>
      <c r="BA10" s="51">
        <v>93</v>
      </c>
      <c r="BB10" s="49">
        <v>11564683</v>
      </c>
      <c r="BC10" s="49">
        <v>119</v>
      </c>
      <c r="BD10" s="49">
        <v>54513</v>
      </c>
      <c r="BE10" s="7">
        <v>99.7</v>
      </c>
      <c r="BF10" s="49">
        <v>3277</v>
      </c>
      <c r="BG10" s="7">
        <v>6</v>
      </c>
      <c r="BH10" s="49">
        <v>1020</v>
      </c>
      <c r="BI10" s="7">
        <v>1.9</v>
      </c>
      <c r="BJ10" s="49">
        <v>326</v>
      </c>
      <c r="BK10" s="7">
        <v>0.6</v>
      </c>
      <c r="BL10" s="7">
        <v>5</v>
      </c>
      <c r="BM10" s="7">
        <v>0</v>
      </c>
      <c r="BN10" s="49">
        <v>22301</v>
      </c>
      <c r="BO10" s="49">
        <v>1420</v>
      </c>
      <c r="BP10" s="49">
        <v>1705751</v>
      </c>
      <c r="BQ10" s="49">
        <v>183</v>
      </c>
      <c r="BR10" s="49">
        <v>1758729</v>
      </c>
      <c r="BS10" s="49">
        <v>177</v>
      </c>
      <c r="BT10" s="49">
        <v>52978</v>
      </c>
      <c r="BU10" s="7">
        <v>2.38</v>
      </c>
      <c r="BV10" s="7">
        <v>0</v>
      </c>
      <c r="BW10" s="7">
        <v>0</v>
      </c>
      <c r="BX10" s="7">
        <v>90.8</v>
      </c>
      <c r="BY10" s="7">
        <v>9.1999999999999993</v>
      </c>
      <c r="BZ10" s="7">
        <v>1.4</v>
      </c>
      <c r="CA10" s="51">
        <v>1268.208625</v>
      </c>
      <c r="CB10" s="49">
        <v>77556</v>
      </c>
      <c r="CC10" s="49">
        <v>25627</v>
      </c>
      <c r="CD10" s="49">
        <v>51929</v>
      </c>
      <c r="CE10" s="49">
        <v>1190105244</v>
      </c>
      <c r="CF10" s="49">
        <v>849044</v>
      </c>
      <c r="CG10" s="49">
        <v>66</v>
      </c>
      <c r="CH10" s="49">
        <v>76963</v>
      </c>
      <c r="CI10" s="7">
        <v>99.2</v>
      </c>
      <c r="CJ10" s="7">
        <v>15132</v>
      </c>
      <c r="CK10" s="7">
        <v>19.5</v>
      </c>
      <c r="CL10" s="7">
        <v>3283</v>
      </c>
      <c r="CM10" s="7">
        <v>4.2</v>
      </c>
      <c r="CN10" s="7">
        <v>0</v>
      </c>
      <c r="CO10" s="7">
        <v>0</v>
      </c>
      <c r="CP10" s="7">
        <v>0</v>
      </c>
      <c r="CQ10" s="7">
        <v>0</v>
      </c>
      <c r="CR10" s="49">
        <v>15345</v>
      </c>
      <c r="CS10" s="49">
        <v>1673</v>
      </c>
      <c r="CT10" s="49">
        <v>102885</v>
      </c>
      <c r="CU10" s="49">
        <v>3166</v>
      </c>
      <c r="CV10" s="49">
        <v>101602</v>
      </c>
      <c r="CW10" s="49">
        <v>3214</v>
      </c>
      <c r="CX10" s="49">
        <v>1283</v>
      </c>
      <c r="CY10" s="7">
        <v>0</v>
      </c>
      <c r="CZ10" s="7">
        <v>0</v>
      </c>
      <c r="DA10" s="7">
        <v>0</v>
      </c>
    </row>
    <row r="11" spans="1:105">
      <c r="A11" s="11" t="s">
        <v>192</v>
      </c>
      <c r="B11" s="11" t="s">
        <v>592</v>
      </c>
      <c r="C11" s="11" t="s">
        <v>193</v>
      </c>
      <c r="D11" s="12">
        <v>371</v>
      </c>
      <c r="E11" s="31">
        <v>0.83936651583710409</v>
      </c>
      <c r="F11" s="2">
        <v>169</v>
      </c>
      <c r="G11" s="2">
        <v>209</v>
      </c>
      <c r="H11" s="2">
        <v>1.19</v>
      </c>
      <c r="I11" s="31">
        <v>0.1598</v>
      </c>
      <c r="J11" s="53">
        <v>876297000</v>
      </c>
      <c r="K11" s="33">
        <v>0.76029934403841137</v>
      </c>
      <c r="L11" s="34">
        <v>746803000</v>
      </c>
      <c r="M11" s="34">
        <v>788553000</v>
      </c>
      <c r="N11" s="34">
        <v>3598000</v>
      </c>
      <c r="O11" s="34">
        <v>792152000</v>
      </c>
      <c r="P11" s="33">
        <v>0.90397661979899513</v>
      </c>
      <c r="Q11" s="54">
        <v>1976</v>
      </c>
      <c r="R11" s="4">
        <v>1825</v>
      </c>
      <c r="S11" s="4">
        <v>1753</v>
      </c>
      <c r="T11" s="4">
        <v>765</v>
      </c>
      <c r="U11" s="4">
        <v>748</v>
      </c>
      <c r="V11" s="4">
        <v>706</v>
      </c>
      <c r="W11" s="36">
        <v>0.94384999999999997</v>
      </c>
      <c r="X11" s="37">
        <v>722.04525000000001</v>
      </c>
      <c r="Y11" s="4">
        <v>1825</v>
      </c>
      <c r="Z11" s="4">
        <v>1753</v>
      </c>
      <c r="AA11" s="4">
        <v>802</v>
      </c>
      <c r="AB11" s="4">
        <v>771</v>
      </c>
      <c r="AC11" s="4">
        <v>709</v>
      </c>
      <c r="AD11" s="36">
        <v>0.91957999999999995</v>
      </c>
      <c r="AE11" s="37">
        <v>737.50315999999998</v>
      </c>
      <c r="AF11" s="39">
        <v>0.29528799999999999</v>
      </c>
      <c r="AG11" s="40">
        <v>2.6683000000000002E-4</v>
      </c>
      <c r="AH11" s="41">
        <v>1.0061500000000001</v>
      </c>
      <c r="AI11" s="42">
        <v>3770.74</v>
      </c>
      <c r="AJ11" s="43">
        <v>98258</v>
      </c>
      <c r="AK11" s="44">
        <v>85913636</v>
      </c>
      <c r="AL11" s="44">
        <v>54</v>
      </c>
      <c r="AM11" s="44">
        <v>2223</v>
      </c>
      <c r="AN11" s="45">
        <v>2.2624112031590302</v>
      </c>
      <c r="AO11" s="44">
        <v>9505409</v>
      </c>
      <c r="AP11" s="44">
        <v>1289339</v>
      </c>
      <c r="AQ11" s="44">
        <v>900311663</v>
      </c>
      <c r="AR11" s="46">
        <v>78.113512520187939</v>
      </c>
      <c r="AS11" s="46">
        <v>0.46032614225657598</v>
      </c>
      <c r="AT11" s="44">
        <v>414436994.6573925</v>
      </c>
      <c r="AU11" s="47">
        <v>534349780254567.75</v>
      </c>
      <c r="AV11" s="48">
        <v>92853</v>
      </c>
      <c r="AW11" s="49">
        <v>1152568402</v>
      </c>
      <c r="AX11" s="50">
        <f t="shared" si="0"/>
        <v>0.32188978923612721</v>
      </c>
      <c r="AY11" s="7">
        <v>96</v>
      </c>
      <c r="AZ11" s="49">
        <v>1045597539</v>
      </c>
      <c r="BA11" s="51">
        <v>87.1</v>
      </c>
      <c r="BB11" s="49">
        <v>34038032</v>
      </c>
      <c r="BC11" s="49">
        <v>500</v>
      </c>
      <c r="BD11" s="49">
        <v>17827</v>
      </c>
      <c r="BE11" s="7">
        <v>19.2</v>
      </c>
      <c r="BF11" s="49">
        <v>3995</v>
      </c>
      <c r="BG11" s="7">
        <v>4.3</v>
      </c>
      <c r="BH11" s="49">
        <v>966</v>
      </c>
      <c r="BI11" s="7">
        <v>1</v>
      </c>
      <c r="BJ11" s="49">
        <v>199</v>
      </c>
      <c r="BK11" s="7">
        <v>0.2</v>
      </c>
      <c r="BL11" s="7">
        <v>13</v>
      </c>
      <c r="BM11" s="7">
        <v>0</v>
      </c>
      <c r="BN11" s="49">
        <v>12413</v>
      </c>
      <c r="BO11" s="49">
        <v>695</v>
      </c>
      <c r="BP11" s="49">
        <v>2800925</v>
      </c>
      <c r="BQ11" s="49">
        <v>87</v>
      </c>
      <c r="BR11" s="49">
        <v>2518389</v>
      </c>
      <c r="BS11" s="49">
        <v>96</v>
      </c>
      <c r="BT11" s="49">
        <v>282536</v>
      </c>
      <c r="BU11" s="7">
        <v>7.45</v>
      </c>
      <c r="BV11" s="7">
        <v>0</v>
      </c>
      <c r="BW11" s="7">
        <v>0</v>
      </c>
      <c r="BX11" s="7">
        <v>94</v>
      </c>
      <c r="BY11" s="7">
        <v>6</v>
      </c>
      <c r="BZ11" s="7">
        <v>2.1</v>
      </c>
      <c r="CA11" s="51">
        <v>874.36784790000002</v>
      </c>
      <c r="CB11" s="49">
        <v>191111</v>
      </c>
      <c r="CC11" s="49">
        <v>104797</v>
      </c>
      <c r="CD11" s="49">
        <v>86314</v>
      </c>
      <c r="CE11" s="49">
        <v>1066654766</v>
      </c>
      <c r="CF11" s="49">
        <v>235482</v>
      </c>
      <c r="CG11" s="49">
        <v>111</v>
      </c>
      <c r="CH11" s="49">
        <v>106827</v>
      </c>
      <c r="CI11" s="7">
        <v>55.9</v>
      </c>
      <c r="CJ11" s="7">
        <v>31686</v>
      </c>
      <c r="CK11" s="7">
        <v>16.600000000000001</v>
      </c>
      <c r="CL11" s="7">
        <v>144</v>
      </c>
      <c r="CM11" s="7">
        <v>0.1</v>
      </c>
      <c r="CN11" s="7">
        <v>0</v>
      </c>
      <c r="CO11" s="7">
        <v>0</v>
      </c>
      <c r="CP11" s="7">
        <v>0</v>
      </c>
      <c r="CQ11" s="7">
        <v>0</v>
      </c>
      <c r="CR11" s="49">
        <v>5581</v>
      </c>
      <c r="CS11" s="49">
        <v>1210</v>
      </c>
      <c r="CT11" s="49">
        <v>18175</v>
      </c>
      <c r="CU11" s="49">
        <v>16267</v>
      </c>
      <c r="CV11" s="49">
        <v>15382</v>
      </c>
      <c r="CW11" s="49">
        <v>20253</v>
      </c>
      <c r="CX11" s="49">
        <v>2793</v>
      </c>
      <c r="CY11" s="7">
        <v>0</v>
      </c>
      <c r="CZ11" s="7">
        <v>0</v>
      </c>
      <c r="DA11" s="7">
        <v>0</v>
      </c>
    </row>
    <row r="12" spans="1:105">
      <c r="A12" s="11" t="s">
        <v>194</v>
      </c>
      <c r="B12" s="11" t="s">
        <v>593</v>
      </c>
      <c r="C12" s="11" t="s">
        <v>195</v>
      </c>
      <c r="D12" s="12">
        <v>408</v>
      </c>
      <c r="E12" s="31">
        <v>0.92307692307692313</v>
      </c>
      <c r="F12" s="2">
        <v>199</v>
      </c>
      <c r="G12" s="2">
        <v>223</v>
      </c>
      <c r="H12" s="2">
        <v>1.19</v>
      </c>
      <c r="I12" s="31">
        <v>0.1608</v>
      </c>
      <c r="J12" s="53">
        <v>1070378000</v>
      </c>
      <c r="K12" s="33">
        <v>0.93223565345585102</v>
      </c>
      <c r="L12" s="34">
        <v>773652000</v>
      </c>
      <c r="M12" s="34">
        <v>870619000</v>
      </c>
      <c r="N12" s="34">
        <v>21467000</v>
      </c>
      <c r="O12" s="34">
        <v>892087000</v>
      </c>
      <c r="P12" s="33">
        <v>0.83343174093637951</v>
      </c>
      <c r="Q12" s="54">
        <v>1976</v>
      </c>
      <c r="R12" s="61">
        <v>1865</v>
      </c>
      <c r="S12" s="61">
        <v>1772</v>
      </c>
      <c r="T12" s="61">
        <v>862</v>
      </c>
      <c r="U12" s="61">
        <v>807</v>
      </c>
      <c r="V12" s="61">
        <v>755</v>
      </c>
      <c r="W12" s="36">
        <v>0.93555999999999995</v>
      </c>
      <c r="X12" s="37">
        <v>806.45272</v>
      </c>
      <c r="Y12" s="4">
        <v>1865</v>
      </c>
      <c r="Z12" s="4">
        <v>1772</v>
      </c>
      <c r="AA12" s="4">
        <v>882</v>
      </c>
      <c r="AB12" s="4">
        <v>817</v>
      </c>
      <c r="AC12" s="4">
        <v>757</v>
      </c>
      <c r="AD12" s="36">
        <v>0.92656000000000005</v>
      </c>
      <c r="AE12" s="37">
        <v>817.22591999999997</v>
      </c>
      <c r="AF12" s="39">
        <v>0.32164799999999999</v>
      </c>
      <c r="AG12" s="40">
        <v>2.9196199999999999E-4</v>
      </c>
      <c r="AH12" s="41">
        <v>1.00684</v>
      </c>
      <c r="AI12" s="42">
        <v>3448.55</v>
      </c>
      <c r="AJ12" s="43">
        <v>50439</v>
      </c>
      <c r="AK12" s="44">
        <v>48948495</v>
      </c>
      <c r="AL12" s="44">
        <v>114</v>
      </c>
      <c r="AM12" s="44">
        <v>1773</v>
      </c>
      <c r="AN12" s="45">
        <v>3.5151370962945339</v>
      </c>
      <c r="AO12" s="44">
        <v>55565849</v>
      </c>
      <c r="AP12" s="44">
        <v>4236736</v>
      </c>
      <c r="AQ12" s="44">
        <v>732448353</v>
      </c>
      <c r="AR12" s="46">
        <v>63.79190052314388</v>
      </c>
      <c r="AS12" s="46">
        <v>0.28342400746246993</v>
      </c>
      <c r="AT12" s="44">
        <v>207593447.46654582</v>
      </c>
      <c r="AU12" s="47">
        <v>879518632245623.38</v>
      </c>
      <c r="AV12" s="48">
        <v>4341</v>
      </c>
      <c r="AW12" s="49">
        <v>1148183934</v>
      </c>
      <c r="AX12" s="50">
        <f t="shared" si="0"/>
        <v>0.35534376324063777</v>
      </c>
      <c r="AY12" s="7">
        <v>95.7</v>
      </c>
      <c r="AZ12" s="49">
        <v>1127619690</v>
      </c>
      <c r="BA12" s="51">
        <v>94</v>
      </c>
      <c r="BB12" s="49">
        <v>65896851</v>
      </c>
      <c r="BC12" s="49">
        <v>959</v>
      </c>
      <c r="BD12" s="49">
        <v>4335</v>
      </c>
      <c r="BE12" s="7">
        <v>99.9</v>
      </c>
      <c r="BF12" s="49">
        <v>1505</v>
      </c>
      <c r="BG12" s="7">
        <v>34.700000000000003</v>
      </c>
      <c r="BH12" s="49">
        <v>456</v>
      </c>
      <c r="BI12" s="7">
        <v>10.5</v>
      </c>
      <c r="BJ12" s="49">
        <v>144</v>
      </c>
      <c r="BK12" s="7">
        <v>3.3</v>
      </c>
      <c r="BL12" s="7">
        <v>29</v>
      </c>
      <c r="BM12" s="7">
        <v>0.7</v>
      </c>
      <c r="BN12" s="49">
        <v>264498</v>
      </c>
      <c r="BO12" s="49">
        <v>4739</v>
      </c>
      <c r="BP12" s="49">
        <v>14948402</v>
      </c>
      <c r="BQ12" s="49">
        <v>19</v>
      </c>
      <c r="BR12" s="49">
        <v>14454701</v>
      </c>
      <c r="BS12" s="49">
        <v>20</v>
      </c>
      <c r="BT12" s="49">
        <v>493701</v>
      </c>
      <c r="BU12" s="7">
        <v>4.26</v>
      </c>
      <c r="BV12" s="7">
        <v>0.28999999999999998</v>
      </c>
      <c r="BW12" s="7">
        <v>3373027</v>
      </c>
      <c r="BX12" s="7">
        <v>99.2</v>
      </c>
      <c r="BY12" s="7">
        <v>0.8</v>
      </c>
      <c r="BZ12" s="7">
        <v>12.5</v>
      </c>
      <c r="CA12" s="51">
        <v>978.22564460000001</v>
      </c>
      <c r="CB12" s="49">
        <v>54371</v>
      </c>
      <c r="CC12" s="49">
        <v>51986</v>
      </c>
      <c r="CD12" s="49">
        <v>2385</v>
      </c>
      <c r="CE12" s="49">
        <v>1099243305</v>
      </c>
      <c r="CF12" s="49">
        <v>714557</v>
      </c>
      <c r="CG12" s="49">
        <v>9</v>
      </c>
      <c r="CH12" s="49">
        <v>51956</v>
      </c>
      <c r="CI12" s="7">
        <v>95.6</v>
      </c>
      <c r="CJ12" s="7">
        <v>22757</v>
      </c>
      <c r="CK12" s="7">
        <v>41.9</v>
      </c>
      <c r="CL12" s="7">
        <v>2022</v>
      </c>
      <c r="CM12" s="7">
        <v>3.7</v>
      </c>
      <c r="CN12" s="7">
        <v>0</v>
      </c>
      <c r="CO12" s="7">
        <v>0</v>
      </c>
      <c r="CP12" s="7">
        <v>0</v>
      </c>
      <c r="CQ12" s="7">
        <v>0</v>
      </c>
      <c r="CR12" s="49">
        <v>20217</v>
      </c>
      <c r="CS12" s="49">
        <v>6914</v>
      </c>
      <c r="CT12" s="49">
        <v>57060</v>
      </c>
      <c r="CU12" s="49">
        <v>4867</v>
      </c>
      <c r="CV12" s="49">
        <v>49570</v>
      </c>
      <c r="CW12" s="49">
        <v>5814</v>
      </c>
      <c r="CX12" s="49">
        <v>7490</v>
      </c>
      <c r="CY12" s="7">
        <v>0</v>
      </c>
      <c r="CZ12" s="7">
        <v>0.31</v>
      </c>
      <c r="DA12" s="7">
        <v>3373027</v>
      </c>
    </row>
    <row r="13" spans="1:105">
      <c r="A13" s="11" t="s">
        <v>196</v>
      </c>
      <c r="B13" s="11" t="s">
        <v>594</v>
      </c>
      <c r="C13" s="11" t="s">
        <v>197</v>
      </c>
      <c r="D13" s="12">
        <v>416</v>
      </c>
      <c r="E13" s="31">
        <v>0.94117647058823528</v>
      </c>
      <c r="F13" s="2">
        <v>202</v>
      </c>
      <c r="G13" s="2">
        <v>229</v>
      </c>
      <c r="H13" s="2">
        <v>1.18</v>
      </c>
      <c r="I13" s="31">
        <v>0.14360000000000001</v>
      </c>
      <c r="J13" s="53">
        <v>1115467000</v>
      </c>
      <c r="K13" s="33">
        <v>0.95096490626814811</v>
      </c>
      <c r="L13" s="34">
        <v>660526000</v>
      </c>
      <c r="M13" s="34">
        <v>864771000</v>
      </c>
      <c r="N13" s="34">
        <v>49950000</v>
      </c>
      <c r="O13" s="34">
        <v>914721000</v>
      </c>
      <c r="P13" s="33">
        <v>0.82003412023842925</v>
      </c>
      <c r="Q13" s="54">
        <v>1976</v>
      </c>
      <c r="R13" s="4">
        <v>1877</v>
      </c>
      <c r="S13" s="4">
        <v>1763</v>
      </c>
      <c r="T13" s="4">
        <v>849</v>
      </c>
      <c r="U13" s="4">
        <v>780</v>
      </c>
      <c r="V13" s="4">
        <v>719</v>
      </c>
      <c r="W13" s="36">
        <v>0.92179</v>
      </c>
      <c r="X13" s="37">
        <v>782.59970999999996</v>
      </c>
      <c r="Y13" s="4">
        <v>1877</v>
      </c>
      <c r="Z13" s="4">
        <v>1763</v>
      </c>
      <c r="AA13" s="4">
        <v>876</v>
      </c>
      <c r="AB13" s="4">
        <v>798</v>
      </c>
      <c r="AC13" s="4">
        <v>719</v>
      </c>
      <c r="AD13" s="36">
        <v>0.90100000000000002</v>
      </c>
      <c r="AE13" s="37">
        <v>789.27599999999995</v>
      </c>
      <c r="AF13" s="39">
        <v>0.29251199999999999</v>
      </c>
      <c r="AG13" s="40">
        <v>2.7632699999999999E-4</v>
      </c>
      <c r="AH13" s="41">
        <v>1.0538400000000001</v>
      </c>
      <c r="AI13" s="42">
        <v>3813.72</v>
      </c>
      <c r="AJ13" s="43">
        <v>95880</v>
      </c>
      <c r="AK13" s="44">
        <v>38938722</v>
      </c>
      <c r="AL13" s="44">
        <v>103</v>
      </c>
      <c r="AM13" s="44">
        <v>3870</v>
      </c>
      <c r="AN13" s="45">
        <v>4.0362953692115147</v>
      </c>
      <c r="AO13" s="44">
        <v>3732952</v>
      </c>
      <c r="AP13" s="44">
        <v>485252</v>
      </c>
      <c r="AQ13" s="44">
        <v>840012709</v>
      </c>
      <c r="AR13" s="46">
        <v>71.61328905993976</v>
      </c>
      <c r="AS13" s="46">
        <v>3.5942609093053753E-2</v>
      </c>
      <c r="AT13" s="44">
        <v>30192248.432784114</v>
      </c>
      <c r="AU13" s="47">
        <v>14650848936505.357</v>
      </c>
      <c r="AV13" s="48">
        <v>151393</v>
      </c>
      <c r="AW13" s="49">
        <v>1172984400</v>
      </c>
      <c r="AX13" s="50">
        <f t="shared" si="0"/>
        <v>0.3546509228937742</v>
      </c>
      <c r="AY13" s="7">
        <v>97.7</v>
      </c>
      <c r="AZ13" s="49">
        <v>1142533623</v>
      </c>
      <c r="BA13" s="51">
        <v>95.2</v>
      </c>
      <c r="BB13" s="49">
        <v>66719718</v>
      </c>
      <c r="BC13" s="49">
        <v>100</v>
      </c>
      <c r="BD13" s="49">
        <v>1994</v>
      </c>
      <c r="BE13" s="7">
        <v>1.3</v>
      </c>
      <c r="BF13" s="49">
        <v>563</v>
      </c>
      <c r="BG13" s="7">
        <v>0.4</v>
      </c>
      <c r="BH13" s="49">
        <v>216</v>
      </c>
      <c r="BI13" s="7">
        <v>0.1</v>
      </c>
      <c r="BJ13" s="49">
        <v>127</v>
      </c>
      <c r="BK13" s="7">
        <v>0.1</v>
      </c>
      <c r="BL13" s="7">
        <v>35</v>
      </c>
      <c r="BM13" s="7">
        <v>0</v>
      </c>
      <c r="BN13" s="49">
        <v>7748</v>
      </c>
      <c r="BO13" s="49">
        <v>140</v>
      </c>
      <c r="BP13" s="49">
        <v>13500745</v>
      </c>
      <c r="BQ13" s="49">
        <v>24</v>
      </c>
      <c r="BR13" s="49">
        <v>13157455</v>
      </c>
      <c r="BS13" s="49">
        <v>25</v>
      </c>
      <c r="BT13" s="49">
        <v>343290</v>
      </c>
      <c r="BU13" s="7">
        <v>3.32</v>
      </c>
      <c r="BV13" s="7">
        <v>0</v>
      </c>
      <c r="BW13" s="7">
        <v>0</v>
      </c>
      <c r="BX13" s="7">
        <v>97.9</v>
      </c>
      <c r="BY13" s="7">
        <v>2.1</v>
      </c>
      <c r="BZ13" s="7">
        <v>1.6</v>
      </c>
      <c r="CA13" s="51">
        <v>412.18653669999998</v>
      </c>
      <c r="CB13" s="49">
        <v>245857</v>
      </c>
      <c r="CC13" s="49">
        <v>96263</v>
      </c>
      <c r="CD13" s="49">
        <v>149594</v>
      </c>
      <c r="CE13" s="49">
        <v>1134047611</v>
      </c>
      <c r="CF13" s="49">
        <v>666285</v>
      </c>
      <c r="CG13" s="49">
        <v>2</v>
      </c>
      <c r="CH13" s="49">
        <v>65777</v>
      </c>
      <c r="CI13" s="7">
        <v>26.8</v>
      </c>
      <c r="CJ13" s="7">
        <v>26707</v>
      </c>
      <c r="CK13" s="7">
        <v>10.9</v>
      </c>
      <c r="CL13" s="7">
        <v>1255</v>
      </c>
      <c r="CM13" s="7">
        <v>0.5</v>
      </c>
      <c r="CN13" s="7">
        <v>0</v>
      </c>
      <c r="CO13" s="7">
        <v>0</v>
      </c>
      <c r="CP13" s="7">
        <v>0</v>
      </c>
      <c r="CQ13" s="7">
        <v>0</v>
      </c>
      <c r="CR13" s="49">
        <v>4613</v>
      </c>
      <c r="CS13" s="49">
        <v>167</v>
      </c>
      <c r="CT13" s="49">
        <v>38139</v>
      </c>
      <c r="CU13" s="49">
        <v>7787</v>
      </c>
      <c r="CV13" s="49">
        <v>34710</v>
      </c>
      <c r="CW13" s="49">
        <v>8694</v>
      </c>
      <c r="CX13" s="49">
        <v>3429</v>
      </c>
      <c r="CY13" s="7">
        <v>0</v>
      </c>
      <c r="CZ13" s="7">
        <v>0</v>
      </c>
      <c r="DA13" s="7">
        <v>0</v>
      </c>
    </row>
    <row r="14" spans="1:105">
      <c r="A14" s="11" t="s">
        <v>198</v>
      </c>
      <c r="B14" s="11" t="s">
        <v>595</v>
      </c>
      <c r="C14" s="11" t="s">
        <v>197</v>
      </c>
      <c r="D14" s="12">
        <v>415</v>
      </c>
      <c r="E14" s="31">
        <v>0.93891402714932126</v>
      </c>
      <c r="F14" s="2">
        <v>202</v>
      </c>
      <c r="G14" s="2">
        <v>229</v>
      </c>
      <c r="H14" s="2">
        <v>1.18</v>
      </c>
      <c r="I14" s="31">
        <v>0.14399999999999999</v>
      </c>
      <c r="J14" s="53">
        <v>1112499000</v>
      </c>
      <c r="K14" s="33">
        <v>0.95102151124627887</v>
      </c>
      <c r="L14" s="34">
        <v>667070000</v>
      </c>
      <c r="M14" s="34">
        <v>864402000</v>
      </c>
      <c r="N14" s="34">
        <v>48590000</v>
      </c>
      <c r="O14" s="34">
        <v>912992000</v>
      </c>
      <c r="P14" s="33">
        <v>0.82066770397096989</v>
      </c>
      <c r="Q14" s="54">
        <v>1976</v>
      </c>
      <c r="R14" s="4">
        <v>1879</v>
      </c>
      <c r="S14" s="4">
        <v>1765</v>
      </c>
      <c r="T14" s="4">
        <v>864</v>
      </c>
      <c r="U14" s="4">
        <v>793</v>
      </c>
      <c r="V14" s="4">
        <v>726</v>
      </c>
      <c r="W14" s="36">
        <v>0.91551000000000005</v>
      </c>
      <c r="X14" s="37">
        <v>791.00063999999998</v>
      </c>
      <c r="Y14" s="4">
        <v>1879</v>
      </c>
      <c r="Z14" s="4">
        <v>1765</v>
      </c>
      <c r="AA14" s="4">
        <v>878</v>
      </c>
      <c r="AB14" s="4">
        <v>800</v>
      </c>
      <c r="AC14" s="4">
        <v>726</v>
      </c>
      <c r="AD14" s="36">
        <v>0.90749999999999997</v>
      </c>
      <c r="AE14" s="37">
        <v>796.78499999999997</v>
      </c>
      <c r="AF14" s="39">
        <v>0.29194300000000001</v>
      </c>
      <c r="AG14" s="40">
        <v>2.7613900000000001E-4</v>
      </c>
      <c r="AH14" s="41">
        <v>1.0522499999999999</v>
      </c>
      <c r="AI14" s="42">
        <v>3810.59</v>
      </c>
      <c r="AJ14" s="43">
        <v>62822</v>
      </c>
      <c r="AK14" s="44">
        <v>38078660</v>
      </c>
      <c r="AL14" s="44">
        <v>122</v>
      </c>
      <c r="AM14" s="44">
        <v>3466</v>
      </c>
      <c r="AN14" s="45">
        <v>5.5171755117633952</v>
      </c>
      <c r="AO14" s="44">
        <v>3929582</v>
      </c>
      <c r="AP14" s="44">
        <v>582278</v>
      </c>
      <c r="AQ14" s="44">
        <v>857698933</v>
      </c>
      <c r="AR14" s="46">
        <v>73.320527520112904</v>
      </c>
      <c r="AS14" s="46">
        <v>4.3135518800699851E-2</v>
      </c>
      <c r="AT14" s="44">
        <v>36997288.449761704</v>
      </c>
      <c r="AU14" s="47">
        <v>21542707123950.348</v>
      </c>
      <c r="AV14" s="48">
        <v>151393</v>
      </c>
      <c r="AW14" s="49">
        <v>1169793729</v>
      </c>
      <c r="AX14" s="50">
        <f t="shared" si="0"/>
        <v>0.35476339948818447</v>
      </c>
      <c r="AY14" s="7">
        <v>97.5</v>
      </c>
      <c r="AZ14" s="49">
        <v>1139369769</v>
      </c>
      <c r="BA14" s="51">
        <v>94.9</v>
      </c>
      <c r="BB14" s="49">
        <v>66552409</v>
      </c>
      <c r="BC14" s="49">
        <v>100</v>
      </c>
      <c r="BD14" s="49">
        <v>1990</v>
      </c>
      <c r="BE14" s="7">
        <v>1.3</v>
      </c>
      <c r="BF14" s="49">
        <v>563</v>
      </c>
      <c r="BG14" s="7">
        <v>0.4</v>
      </c>
      <c r="BH14" s="49">
        <v>216</v>
      </c>
      <c r="BI14" s="7">
        <v>0.1</v>
      </c>
      <c r="BJ14" s="49">
        <v>127</v>
      </c>
      <c r="BK14" s="7">
        <v>0.1</v>
      </c>
      <c r="BL14" s="7">
        <v>35</v>
      </c>
      <c r="BM14" s="7">
        <v>0</v>
      </c>
      <c r="BN14" s="49">
        <v>7727</v>
      </c>
      <c r="BO14" s="49">
        <v>140</v>
      </c>
      <c r="BP14" s="49">
        <v>13498806</v>
      </c>
      <c r="BQ14" s="49">
        <v>24</v>
      </c>
      <c r="BR14" s="49">
        <v>13114357</v>
      </c>
      <c r="BS14" s="49">
        <v>25</v>
      </c>
      <c r="BT14" s="49">
        <v>384449</v>
      </c>
      <c r="BU14" s="7">
        <v>3.26</v>
      </c>
      <c r="BV14" s="7">
        <v>0</v>
      </c>
      <c r="BW14" s="7">
        <v>0</v>
      </c>
      <c r="BX14" s="7">
        <v>97.8</v>
      </c>
      <c r="BY14" s="7">
        <v>2.2000000000000002</v>
      </c>
      <c r="BZ14" s="7">
        <v>1.4</v>
      </c>
      <c r="CA14" s="51">
        <v>620.09124659999998</v>
      </c>
      <c r="CB14" s="49">
        <v>212798</v>
      </c>
      <c r="CC14" s="49">
        <v>63090</v>
      </c>
      <c r="CD14" s="49">
        <v>149708</v>
      </c>
      <c r="CE14" s="49">
        <v>1131717026</v>
      </c>
      <c r="CF14" s="49">
        <v>666285</v>
      </c>
      <c r="CG14" s="49">
        <v>2</v>
      </c>
      <c r="CH14" s="49">
        <v>45391</v>
      </c>
      <c r="CI14" s="7">
        <v>21.3</v>
      </c>
      <c r="CJ14" s="7">
        <v>24025</v>
      </c>
      <c r="CK14" s="7">
        <v>11.3</v>
      </c>
      <c r="CL14" s="7">
        <v>1745</v>
      </c>
      <c r="CM14" s="7">
        <v>0.8</v>
      </c>
      <c r="CN14" s="7">
        <v>0</v>
      </c>
      <c r="CO14" s="7">
        <v>0</v>
      </c>
      <c r="CP14" s="7">
        <v>0</v>
      </c>
      <c r="CQ14" s="7">
        <v>0</v>
      </c>
      <c r="CR14" s="49">
        <v>5318</v>
      </c>
      <c r="CS14" s="49">
        <v>155</v>
      </c>
      <c r="CT14" s="49">
        <v>52272</v>
      </c>
      <c r="CU14" s="49">
        <v>6138</v>
      </c>
      <c r="CV14" s="49">
        <v>48709</v>
      </c>
      <c r="CW14" s="49">
        <v>6814</v>
      </c>
      <c r="CX14" s="49">
        <v>3563</v>
      </c>
      <c r="CY14" s="7">
        <v>0</v>
      </c>
      <c r="CZ14" s="7">
        <v>0</v>
      </c>
      <c r="DA14" s="7">
        <v>0</v>
      </c>
    </row>
    <row r="15" spans="1:105">
      <c r="A15" s="11" t="s">
        <v>199</v>
      </c>
      <c r="B15" s="11" t="s">
        <v>596</v>
      </c>
      <c r="C15" s="11" t="s">
        <v>197</v>
      </c>
      <c r="D15" s="12">
        <v>412</v>
      </c>
      <c r="E15" s="31">
        <v>0.9321266968325792</v>
      </c>
      <c r="F15" s="2">
        <v>201</v>
      </c>
      <c r="G15" s="2">
        <v>228</v>
      </c>
      <c r="H15" s="2">
        <v>1.18</v>
      </c>
      <c r="I15" s="31">
        <v>0.14430000000000001</v>
      </c>
      <c r="J15" s="53">
        <v>1112612000</v>
      </c>
      <c r="K15" s="33">
        <v>0.95106346164928179</v>
      </c>
      <c r="L15" s="34">
        <v>666201000</v>
      </c>
      <c r="M15" s="34">
        <v>865921000</v>
      </c>
      <c r="N15" s="34">
        <v>50604000</v>
      </c>
      <c r="O15" s="34">
        <v>916525000</v>
      </c>
      <c r="P15" s="33">
        <v>0.82375976530902062</v>
      </c>
      <c r="Q15" s="54">
        <v>1976</v>
      </c>
      <c r="R15" s="62">
        <v>1878</v>
      </c>
      <c r="S15" s="62">
        <v>1764</v>
      </c>
      <c r="T15" s="62">
        <v>860</v>
      </c>
      <c r="U15" s="62">
        <v>789</v>
      </c>
      <c r="V15" s="62">
        <v>724</v>
      </c>
      <c r="W15" s="63">
        <v>0.91761999999999999</v>
      </c>
      <c r="X15" s="64">
        <v>789.15319999999997</v>
      </c>
      <c r="Y15" s="4">
        <v>1878</v>
      </c>
      <c r="Z15" s="4">
        <v>1764</v>
      </c>
      <c r="AA15" s="4">
        <v>876</v>
      </c>
      <c r="AB15" s="4">
        <v>798</v>
      </c>
      <c r="AC15" s="4">
        <v>724</v>
      </c>
      <c r="AD15" s="36">
        <v>0.90727000000000002</v>
      </c>
      <c r="AE15" s="37">
        <v>794.76851999999997</v>
      </c>
      <c r="AF15" s="39">
        <v>0.38153199999999998</v>
      </c>
      <c r="AG15" s="40">
        <v>3.5896300000000001E-4</v>
      </c>
      <c r="AH15" s="41">
        <v>1.0467299999999999</v>
      </c>
      <c r="AI15" s="42">
        <v>2915.98</v>
      </c>
      <c r="AJ15" s="43">
        <v>60810</v>
      </c>
      <c r="AK15" s="44">
        <v>37893222</v>
      </c>
      <c r="AL15" s="44">
        <v>121</v>
      </c>
      <c r="AM15" s="44">
        <v>3732</v>
      </c>
      <c r="AN15" s="45">
        <v>6.1371484953132711</v>
      </c>
      <c r="AO15" s="44">
        <v>3732307</v>
      </c>
      <c r="AP15" s="44">
        <v>514558</v>
      </c>
      <c r="AQ15" s="44">
        <v>843542356</v>
      </c>
      <c r="AR15" s="46">
        <v>72.106207118487916</v>
      </c>
      <c r="AS15" s="46">
        <v>3.8123820063701463E-2</v>
      </c>
      <c r="AT15" s="44">
        <v>32159056.996254802</v>
      </c>
      <c r="AU15" s="47">
        <v>16547700049878.879</v>
      </c>
      <c r="AV15" s="48">
        <v>151393</v>
      </c>
      <c r="AW15" s="49">
        <v>1169860945</v>
      </c>
      <c r="AX15" s="50">
        <f t="shared" si="0"/>
        <v>0.35217860871490159</v>
      </c>
      <c r="AY15" s="7">
        <v>97.5</v>
      </c>
      <c r="AZ15" s="49">
        <v>1139433377</v>
      </c>
      <c r="BA15" s="51">
        <v>95</v>
      </c>
      <c r="BB15" s="49">
        <v>66566469</v>
      </c>
      <c r="BC15" s="49">
        <v>100</v>
      </c>
      <c r="BD15" s="49">
        <v>1986</v>
      </c>
      <c r="BE15" s="7">
        <v>1.3</v>
      </c>
      <c r="BF15" s="49">
        <v>563</v>
      </c>
      <c r="BG15" s="7">
        <v>0.4</v>
      </c>
      <c r="BH15" s="49">
        <v>216</v>
      </c>
      <c r="BI15" s="7">
        <v>0.1</v>
      </c>
      <c r="BJ15" s="49">
        <v>127</v>
      </c>
      <c r="BK15" s="7">
        <v>0.1</v>
      </c>
      <c r="BL15" s="7">
        <v>35</v>
      </c>
      <c r="BM15" s="7">
        <v>0</v>
      </c>
      <c r="BN15" s="49">
        <v>7727</v>
      </c>
      <c r="BO15" s="49">
        <v>140</v>
      </c>
      <c r="BP15" s="49">
        <v>13497021</v>
      </c>
      <c r="BQ15" s="49">
        <v>24</v>
      </c>
      <c r="BR15" s="49">
        <v>13115626</v>
      </c>
      <c r="BS15" s="49">
        <v>25</v>
      </c>
      <c r="BT15" s="49">
        <v>381395</v>
      </c>
      <c r="BU15" s="7">
        <v>3.24</v>
      </c>
      <c r="BV15" s="7">
        <v>0</v>
      </c>
      <c r="BW15" s="7">
        <v>0</v>
      </c>
      <c r="BX15" s="7">
        <v>97.8</v>
      </c>
      <c r="BY15" s="7">
        <v>2.2000000000000002</v>
      </c>
      <c r="BZ15" s="7">
        <v>1.4</v>
      </c>
      <c r="CA15" s="51">
        <v>623.14129260000004</v>
      </c>
      <c r="CB15" s="49">
        <v>212203</v>
      </c>
      <c r="CC15" s="49">
        <v>62331</v>
      </c>
      <c r="CD15" s="49">
        <v>149872</v>
      </c>
      <c r="CE15" s="49">
        <v>1131967723</v>
      </c>
      <c r="CF15" s="49">
        <v>500974</v>
      </c>
      <c r="CG15" s="49">
        <v>31</v>
      </c>
      <c r="CH15" s="49">
        <v>46822</v>
      </c>
      <c r="CI15" s="7">
        <v>22.1</v>
      </c>
      <c r="CJ15" s="7">
        <v>24404</v>
      </c>
      <c r="CK15" s="7">
        <v>11.5</v>
      </c>
      <c r="CL15" s="7">
        <v>1716</v>
      </c>
      <c r="CM15" s="7">
        <v>0.8</v>
      </c>
      <c r="CN15" s="7">
        <v>0</v>
      </c>
      <c r="CO15" s="7">
        <v>0</v>
      </c>
      <c r="CP15" s="7">
        <v>0</v>
      </c>
      <c r="CQ15" s="7">
        <v>0</v>
      </c>
      <c r="CR15" s="49">
        <v>5334</v>
      </c>
      <c r="CS15" s="49">
        <v>157</v>
      </c>
      <c r="CT15" s="49">
        <v>51034</v>
      </c>
      <c r="CU15" s="49">
        <v>6296</v>
      </c>
      <c r="CV15" s="49">
        <v>47356</v>
      </c>
      <c r="CW15" s="49">
        <v>6988</v>
      </c>
      <c r="CX15" s="49">
        <v>3678</v>
      </c>
      <c r="CY15" s="7">
        <v>0</v>
      </c>
      <c r="CZ15" s="7">
        <v>0</v>
      </c>
      <c r="DA15" s="7">
        <v>0</v>
      </c>
    </row>
    <row r="16" spans="1:105">
      <c r="A16" s="11" t="s">
        <v>260</v>
      </c>
      <c r="B16" s="11" t="s">
        <v>597</v>
      </c>
      <c r="C16" s="11" t="s">
        <v>200</v>
      </c>
      <c r="D16" s="12">
        <v>229</v>
      </c>
      <c r="E16" s="31">
        <v>0.51809954751131226</v>
      </c>
      <c r="F16" s="2">
        <v>61</v>
      </c>
      <c r="G16" s="2">
        <v>132</v>
      </c>
      <c r="H16" s="2">
        <v>2.36</v>
      </c>
      <c r="I16" s="31">
        <v>0.6885</v>
      </c>
      <c r="J16" s="53">
        <v>0</v>
      </c>
      <c r="K16" s="33">
        <v>0</v>
      </c>
      <c r="L16" s="34">
        <v>0</v>
      </c>
      <c r="M16" s="34">
        <v>0</v>
      </c>
      <c r="N16" s="34">
        <v>0</v>
      </c>
      <c r="O16" s="34">
        <v>0</v>
      </c>
      <c r="P16" s="33">
        <v>0</v>
      </c>
      <c r="Q16" s="54">
        <v>1976</v>
      </c>
      <c r="R16" s="4">
        <v>1768</v>
      </c>
      <c r="S16" s="4">
        <v>1695</v>
      </c>
      <c r="T16" s="4">
        <v>577</v>
      </c>
      <c r="U16" s="4">
        <v>577</v>
      </c>
      <c r="V16" s="4">
        <v>552</v>
      </c>
      <c r="W16" s="36">
        <v>0.95667000000000002</v>
      </c>
      <c r="X16" s="37">
        <v>551.99859000000004</v>
      </c>
      <c r="Y16" s="4">
        <v>1768</v>
      </c>
      <c r="Z16" s="4">
        <v>1695</v>
      </c>
      <c r="AA16" s="4">
        <v>577</v>
      </c>
      <c r="AB16" s="4">
        <v>577</v>
      </c>
      <c r="AC16" s="4">
        <v>552</v>
      </c>
      <c r="AD16" s="36">
        <v>0.95667000000000002</v>
      </c>
      <c r="AE16" s="37">
        <v>551.99859000000004</v>
      </c>
      <c r="AF16" s="39">
        <v>0.20130799999999999</v>
      </c>
      <c r="AG16" s="40">
        <v>2.0896399999999999E-4</v>
      </c>
      <c r="AH16" s="41">
        <v>1.0125200000000001</v>
      </c>
      <c r="AI16" s="42">
        <v>4845.3999999999996</v>
      </c>
      <c r="AJ16" s="43">
        <v>0</v>
      </c>
      <c r="AK16" s="44">
        <v>0</v>
      </c>
      <c r="AL16" s="44" t="s">
        <v>590</v>
      </c>
      <c r="AM16" s="44" t="s">
        <v>590</v>
      </c>
      <c r="AN16" s="45" t="s">
        <v>590</v>
      </c>
      <c r="AO16" s="44" t="s">
        <v>590</v>
      </c>
      <c r="AP16" s="44" t="s">
        <v>590</v>
      </c>
      <c r="AQ16" s="44" t="s">
        <v>590</v>
      </c>
      <c r="AR16" s="46" t="s">
        <v>590</v>
      </c>
      <c r="AS16" s="46" t="s">
        <v>590</v>
      </c>
      <c r="AT16" s="44" t="s">
        <v>590</v>
      </c>
      <c r="AU16" s="47"/>
      <c r="AV16" s="48">
        <v>2044334</v>
      </c>
      <c r="AW16" s="49">
        <v>1155594232</v>
      </c>
      <c r="AX16" s="50">
        <f t="shared" si="0"/>
        <v>0.19816644429218647</v>
      </c>
      <c r="AY16" s="7">
        <v>96.3</v>
      </c>
      <c r="AZ16" s="49">
        <v>32652633</v>
      </c>
      <c r="BA16" s="51">
        <v>2.7</v>
      </c>
      <c r="BB16" s="49">
        <v>203381</v>
      </c>
      <c r="BC16" s="49">
        <v>59</v>
      </c>
      <c r="BD16" s="49">
        <v>287546</v>
      </c>
      <c r="BE16" s="7">
        <v>14.1</v>
      </c>
      <c r="BF16" s="49">
        <v>8588</v>
      </c>
      <c r="BG16" s="7">
        <v>0.4</v>
      </c>
      <c r="BH16" s="49">
        <v>2</v>
      </c>
      <c r="BI16" s="7">
        <v>0</v>
      </c>
      <c r="BJ16" s="49">
        <v>0</v>
      </c>
      <c r="BK16" s="7">
        <v>0</v>
      </c>
      <c r="BL16" s="7">
        <v>0</v>
      </c>
      <c r="BM16" s="7">
        <v>0</v>
      </c>
      <c r="BN16" s="49">
        <v>565</v>
      </c>
      <c r="BO16" s="49">
        <v>117</v>
      </c>
      <c r="BP16" s="49">
        <v>2759</v>
      </c>
      <c r="BQ16" s="49">
        <v>104059</v>
      </c>
      <c r="BR16" s="49">
        <v>2611</v>
      </c>
      <c r="BS16" s="49">
        <v>112330</v>
      </c>
      <c r="BT16" s="49">
        <v>148</v>
      </c>
      <c r="BU16" s="7">
        <v>0</v>
      </c>
      <c r="BV16" s="7">
        <v>0</v>
      </c>
      <c r="BW16" s="7">
        <v>0</v>
      </c>
      <c r="BX16" s="7">
        <v>0</v>
      </c>
      <c r="BY16" s="7">
        <v>100</v>
      </c>
      <c r="BZ16" s="7">
        <v>1</v>
      </c>
      <c r="CA16" s="51">
        <v>0</v>
      </c>
      <c r="CB16" s="49">
        <v>2044334</v>
      </c>
      <c r="CC16" s="49">
        <v>0</v>
      </c>
      <c r="CD16" s="49">
        <v>2044334</v>
      </c>
      <c r="CE16" s="49">
        <v>1155594232</v>
      </c>
      <c r="CF16" s="49">
        <v>203381</v>
      </c>
      <c r="CG16" s="49">
        <v>59</v>
      </c>
      <c r="CH16" s="49">
        <v>287546</v>
      </c>
      <c r="CI16" s="7">
        <v>14.1</v>
      </c>
      <c r="CJ16" s="7">
        <v>8588</v>
      </c>
      <c r="CK16" s="7">
        <v>0.4</v>
      </c>
      <c r="CL16" s="7">
        <v>2</v>
      </c>
      <c r="CM16" s="7">
        <v>0</v>
      </c>
      <c r="CN16" s="7">
        <v>0</v>
      </c>
      <c r="CO16" s="7">
        <v>0</v>
      </c>
      <c r="CP16" s="7">
        <v>0</v>
      </c>
      <c r="CQ16" s="7">
        <v>0</v>
      </c>
      <c r="CR16" s="49">
        <v>565</v>
      </c>
      <c r="CS16" s="49">
        <v>117</v>
      </c>
      <c r="CT16" s="49">
        <v>2759</v>
      </c>
      <c r="CU16" s="49">
        <v>104059</v>
      </c>
      <c r="CV16" s="49">
        <v>2611</v>
      </c>
      <c r="CW16" s="49">
        <v>112330</v>
      </c>
      <c r="CX16" s="49">
        <v>148</v>
      </c>
      <c r="CY16" s="7">
        <v>0</v>
      </c>
      <c r="CZ16" s="7">
        <v>0</v>
      </c>
      <c r="DA16" s="7">
        <v>0</v>
      </c>
    </row>
    <row r="17" spans="1:105">
      <c r="A17" s="65" t="s">
        <v>201</v>
      </c>
      <c r="B17" s="65" t="s">
        <v>572</v>
      </c>
      <c r="C17" s="66" t="s">
        <v>202</v>
      </c>
      <c r="D17" s="67">
        <v>434</v>
      </c>
      <c r="E17" s="68">
        <v>0.9538461538461539</v>
      </c>
      <c r="F17" s="67">
        <v>228</v>
      </c>
      <c r="G17" s="67">
        <v>233</v>
      </c>
      <c r="H17" s="67">
        <v>1.33</v>
      </c>
      <c r="I17" s="69">
        <v>0.24560000000000001</v>
      </c>
      <c r="J17" s="70">
        <v>816544000</v>
      </c>
      <c r="K17" s="71">
        <v>0.92249705518146563</v>
      </c>
      <c r="L17" s="70">
        <v>2554000</v>
      </c>
      <c r="M17" s="70">
        <v>54292000</v>
      </c>
      <c r="N17" s="70">
        <v>235062000</v>
      </c>
      <c r="O17" s="70">
        <v>289355000</v>
      </c>
      <c r="P17" s="72">
        <v>0.35436547203824903</v>
      </c>
      <c r="Q17" s="73"/>
      <c r="R17" s="73"/>
      <c r="S17" s="73"/>
      <c r="T17" s="73"/>
      <c r="U17" s="73"/>
      <c r="V17" s="73"/>
      <c r="W17" s="73"/>
      <c r="X17" s="73"/>
      <c r="Y17" s="73"/>
      <c r="Z17" s="73"/>
      <c r="AA17" s="73"/>
      <c r="AB17" s="73"/>
      <c r="AC17" s="73"/>
      <c r="AD17" s="73"/>
      <c r="AE17" s="74"/>
      <c r="AF17" s="75"/>
      <c r="AG17" s="76"/>
      <c r="AH17" s="77"/>
      <c r="AI17" s="78"/>
      <c r="AJ17" s="79">
        <v>73953</v>
      </c>
      <c r="AK17" s="79">
        <v>125122987</v>
      </c>
      <c r="AL17" s="79">
        <v>8027</v>
      </c>
      <c r="AM17" s="79">
        <v>4868</v>
      </c>
      <c r="AN17" s="80">
        <v>6.5825591930009599</v>
      </c>
      <c r="AO17" s="79">
        <v>3321451</v>
      </c>
      <c r="AP17" s="79">
        <v>392921</v>
      </c>
      <c r="AQ17" s="79">
        <v>655446116</v>
      </c>
      <c r="AR17" s="81">
        <v>74.049544401787202</v>
      </c>
      <c r="AS17" s="81">
        <v>7.9119204057839107E-2</v>
      </c>
      <c r="AT17" s="82">
        <v>51858375.00072208</v>
      </c>
      <c r="AU17" s="47">
        <v>20376244563658.723</v>
      </c>
      <c r="AV17" s="83">
        <v>84294</v>
      </c>
      <c r="AW17" s="83">
        <v>885145373</v>
      </c>
      <c r="AX17" s="84">
        <f t="shared" si="0"/>
        <v>0.49031493948734683</v>
      </c>
      <c r="AY17" s="85">
        <v>88.5</v>
      </c>
      <c r="AZ17" s="83">
        <v>848881124</v>
      </c>
      <c r="BA17" s="86">
        <v>84.9</v>
      </c>
      <c r="BB17" s="83">
        <v>21930816</v>
      </c>
      <c r="BC17" s="83">
        <v>39</v>
      </c>
      <c r="BD17" s="83">
        <v>3783</v>
      </c>
      <c r="BE17" s="85">
        <v>4.5</v>
      </c>
      <c r="BF17" s="83">
        <v>1195</v>
      </c>
      <c r="BG17" s="85">
        <v>1.4</v>
      </c>
      <c r="BH17" s="83">
        <v>371</v>
      </c>
      <c r="BI17" s="85">
        <v>0.4</v>
      </c>
      <c r="BJ17" s="83">
        <v>178</v>
      </c>
      <c r="BK17" s="85">
        <v>0.2</v>
      </c>
      <c r="BL17" s="85">
        <v>15</v>
      </c>
      <c r="BM17" s="85">
        <v>0</v>
      </c>
      <c r="BN17" s="83">
        <v>10501</v>
      </c>
      <c r="BO17" s="83">
        <v>221</v>
      </c>
      <c r="BP17" s="83">
        <v>4966190</v>
      </c>
      <c r="BQ17" s="83">
        <v>49</v>
      </c>
      <c r="BR17" s="83">
        <v>4373261</v>
      </c>
      <c r="BS17" s="83">
        <v>61</v>
      </c>
      <c r="BT17" s="83">
        <v>592929</v>
      </c>
      <c r="BU17" s="85">
        <v>14.14</v>
      </c>
      <c r="BV17" s="85">
        <v>0</v>
      </c>
      <c r="BW17" s="85">
        <v>0</v>
      </c>
      <c r="BX17" s="85">
        <v>97.4</v>
      </c>
      <c r="BY17" s="85">
        <v>2.6</v>
      </c>
      <c r="BZ17" s="85">
        <v>1.7</v>
      </c>
      <c r="CA17" s="86">
        <v>1990.0632459999999</v>
      </c>
      <c r="CB17" s="83">
        <v>147112</v>
      </c>
      <c r="CC17" s="83">
        <v>65102</v>
      </c>
      <c r="CD17" s="83">
        <v>82010</v>
      </c>
      <c r="CE17" s="83">
        <v>760133580</v>
      </c>
      <c r="CF17" s="83">
        <v>300452</v>
      </c>
      <c r="CG17" s="83">
        <v>1</v>
      </c>
      <c r="CH17" s="83">
        <v>52169</v>
      </c>
      <c r="CI17" s="85">
        <v>35.5</v>
      </c>
      <c r="CJ17" s="85">
        <v>19274</v>
      </c>
      <c r="CK17" s="85">
        <v>13.1</v>
      </c>
      <c r="CL17" s="85">
        <v>557</v>
      </c>
      <c r="CM17" s="85">
        <v>0.4</v>
      </c>
      <c r="CN17" s="85">
        <v>0</v>
      </c>
      <c r="CO17" s="85">
        <v>0</v>
      </c>
      <c r="CP17" s="85">
        <v>0</v>
      </c>
      <c r="CQ17" s="85">
        <v>0</v>
      </c>
      <c r="CR17" s="83">
        <v>5167</v>
      </c>
      <c r="CS17" s="83">
        <v>407</v>
      </c>
      <c r="CT17" s="83">
        <v>31673</v>
      </c>
      <c r="CU17" s="83">
        <v>6488</v>
      </c>
      <c r="CV17" s="83">
        <v>19381</v>
      </c>
      <c r="CW17" s="83">
        <v>11316</v>
      </c>
      <c r="CX17" s="83">
        <v>12292</v>
      </c>
      <c r="CY17" s="85">
        <v>0.01</v>
      </c>
      <c r="CZ17" s="85">
        <v>0</v>
      </c>
      <c r="DA17" s="85">
        <v>0</v>
      </c>
    </row>
    <row r="18" spans="1:105">
      <c r="A18" s="11" t="s">
        <v>203</v>
      </c>
      <c r="B18" s="11" t="s">
        <v>573</v>
      </c>
      <c r="C18" s="11" t="s">
        <v>204</v>
      </c>
      <c r="D18" s="12">
        <v>169</v>
      </c>
      <c r="E18" s="31">
        <v>0.37142857142857144</v>
      </c>
      <c r="F18" s="2">
        <v>25</v>
      </c>
      <c r="G18" s="2">
        <v>107</v>
      </c>
      <c r="H18" s="2">
        <v>2.92</v>
      </c>
      <c r="I18" s="31">
        <v>0.96</v>
      </c>
      <c r="J18" s="53">
        <v>0</v>
      </c>
      <c r="K18" s="33">
        <v>0</v>
      </c>
      <c r="L18" s="34">
        <v>0</v>
      </c>
      <c r="M18" s="34">
        <v>0</v>
      </c>
      <c r="N18" s="34">
        <v>0</v>
      </c>
      <c r="O18" s="34">
        <v>0</v>
      </c>
      <c r="P18" s="33">
        <v>0</v>
      </c>
      <c r="Q18" s="87"/>
      <c r="R18" s="88"/>
      <c r="S18" s="88"/>
      <c r="T18" s="88"/>
      <c r="U18" s="88"/>
      <c r="V18" s="88"/>
      <c r="W18" s="88"/>
      <c r="X18" s="88"/>
      <c r="Y18" s="88"/>
      <c r="Z18" s="88"/>
      <c r="AA18" s="88"/>
      <c r="AB18" s="88"/>
      <c r="AC18" s="88"/>
      <c r="AD18" s="88"/>
      <c r="AE18" s="89"/>
      <c r="AF18" s="90"/>
      <c r="AG18" s="40"/>
      <c r="AH18" s="41"/>
      <c r="AI18" s="42"/>
      <c r="AJ18" s="43">
        <v>0</v>
      </c>
      <c r="AK18" s="44">
        <v>0</v>
      </c>
      <c r="AL18" s="44" t="s">
        <v>590</v>
      </c>
      <c r="AM18" s="44" t="s">
        <v>590</v>
      </c>
      <c r="AN18" s="45" t="s">
        <v>590</v>
      </c>
      <c r="AO18" s="44" t="s">
        <v>590</v>
      </c>
      <c r="AP18" s="44" t="s">
        <v>590</v>
      </c>
      <c r="AQ18" s="44" t="s">
        <v>590</v>
      </c>
      <c r="AR18" s="46" t="s">
        <v>590</v>
      </c>
      <c r="AS18" s="46" t="s">
        <v>590</v>
      </c>
      <c r="AT18" s="44" t="s">
        <v>590</v>
      </c>
      <c r="AU18" s="47"/>
      <c r="AV18" s="48">
        <v>2998798</v>
      </c>
      <c r="AW18" s="49">
        <v>1502852872</v>
      </c>
      <c r="AX18" s="50">
        <f t="shared" si="0"/>
        <v>0.11245279105405337</v>
      </c>
      <c r="AY18" s="7">
        <v>150.30000000000001</v>
      </c>
      <c r="AZ18" s="49">
        <v>0</v>
      </c>
      <c r="BA18" s="51">
        <v>0</v>
      </c>
      <c r="BB18" s="49">
        <v>14443</v>
      </c>
      <c r="BC18" s="49">
        <v>101</v>
      </c>
      <c r="BD18" s="49">
        <v>286536</v>
      </c>
      <c r="BE18" s="7">
        <v>9.6</v>
      </c>
      <c r="BF18" s="49">
        <v>2</v>
      </c>
      <c r="BG18" s="7">
        <v>0</v>
      </c>
      <c r="BH18" s="49">
        <v>0</v>
      </c>
      <c r="BI18" s="7">
        <v>0</v>
      </c>
      <c r="BJ18" s="49">
        <v>0</v>
      </c>
      <c r="BK18" s="7">
        <v>0</v>
      </c>
      <c r="BL18" s="7">
        <v>0</v>
      </c>
      <c r="BM18" s="7">
        <v>0</v>
      </c>
      <c r="BN18" s="49">
        <v>501</v>
      </c>
      <c r="BO18" s="49">
        <v>371</v>
      </c>
      <c r="BP18" s="49">
        <v>638</v>
      </c>
      <c r="BQ18" s="49">
        <v>721259</v>
      </c>
      <c r="BR18" s="49">
        <v>883</v>
      </c>
      <c r="BS18" s="49">
        <v>384664</v>
      </c>
      <c r="BT18" s="49">
        <v>245</v>
      </c>
      <c r="BU18" s="7">
        <v>0</v>
      </c>
      <c r="BV18" s="7">
        <v>0</v>
      </c>
      <c r="BW18" s="7">
        <v>0</v>
      </c>
      <c r="BX18" s="7">
        <v>0</v>
      </c>
      <c r="BY18" s="7">
        <v>100</v>
      </c>
      <c r="BZ18" s="7">
        <v>1</v>
      </c>
      <c r="CA18" s="51">
        <v>0</v>
      </c>
      <c r="CB18" s="49">
        <v>2998798</v>
      </c>
      <c r="CC18" s="49">
        <v>0</v>
      </c>
      <c r="CD18" s="49">
        <v>2998798</v>
      </c>
      <c r="CE18" s="49">
        <v>1502852872</v>
      </c>
      <c r="CF18" s="49">
        <v>14443</v>
      </c>
      <c r="CG18" s="49">
        <v>101</v>
      </c>
      <c r="CH18" s="49">
        <v>286536</v>
      </c>
      <c r="CI18" s="7">
        <v>9.6</v>
      </c>
      <c r="CJ18" s="7">
        <v>2</v>
      </c>
      <c r="CK18" s="7">
        <v>0</v>
      </c>
      <c r="CL18" s="7">
        <v>0</v>
      </c>
      <c r="CM18" s="7">
        <v>0</v>
      </c>
      <c r="CN18" s="7">
        <v>0</v>
      </c>
      <c r="CO18" s="7">
        <v>0</v>
      </c>
      <c r="CP18" s="7">
        <v>0</v>
      </c>
      <c r="CQ18" s="7">
        <v>0</v>
      </c>
      <c r="CR18" s="49">
        <v>501</v>
      </c>
      <c r="CS18" s="49">
        <v>371</v>
      </c>
      <c r="CT18" s="49">
        <v>638</v>
      </c>
      <c r="CU18" s="49">
        <v>721259</v>
      </c>
      <c r="CV18" s="49">
        <v>883</v>
      </c>
      <c r="CW18" s="49">
        <v>384664</v>
      </c>
      <c r="CX18" s="49">
        <v>245</v>
      </c>
      <c r="CY18" s="7">
        <v>0</v>
      </c>
      <c r="CZ18" s="7">
        <v>0</v>
      </c>
      <c r="DA18" s="7">
        <v>0</v>
      </c>
    </row>
    <row r="19" spans="1:105">
      <c r="A19" s="11" t="s">
        <v>460</v>
      </c>
      <c r="B19" s="11" t="s">
        <v>574</v>
      </c>
      <c r="C19" s="11" t="s">
        <v>205</v>
      </c>
      <c r="D19" s="12">
        <v>423</v>
      </c>
      <c r="E19" s="31">
        <v>0.9296703296703297</v>
      </c>
      <c r="F19" s="2">
        <v>207</v>
      </c>
      <c r="G19" s="2">
        <v>234</v>
      </c>
      <c r="H19" s="2">
        <v>1.41</v>
      </c>
      <c r="I19" s="31">
        <v>0.28499999999999998</v>
      </c>
      <c r="J19" s="53">
        <v>159806000</v>
      </c>
      <c r="K19" s="33">
        <v>0.19674733997057109</v>
      </c>
      <c r="L19" s="34">
        <v>15378000</v>
      </c>
      <c r="M19" s="34">
        <v>52416000</v>
      </c>
      <c r="N19" s="34">
        <v>24075000</v>
      </c>
      <c r="O19" s="34">
        <v>76491000</v>
      </c>
      <c r="P19" s="33">
        <v>0.47864911204835864</v>
      </c>
      <c r="Q19" s="87"/>
      <c r="R19" s="88"/>
      <c r="S19" s="88"/>
      <c r="T19" s="88"/>
      <c r="U19" s="88"/>
      <c r="V19" s="88"/>
      <c r="W19" s="88"/>
      <c r="X19" s="88"/>
      <c r="Y19" s="88"/>
      <c r="Z19" s="88"/>
      <c r="AA19" s="88"/>
      <c r="AB19" s="88"/>
      <c r="AC19" s="88"/>
      <c r="AD19" s="88"/>
      <c r="AE19" s="88"/>
      <c r="AF19" s="90"/>
      <c r="AG19" s="40"/>
      <c r="AH19" s="41"/>
      <c r="AI19" s="42"/>
      <c r="AJ19" s="57">
        <v>78326</v>
      </c>
      <c r="AK19" s="58">
        <v>140242907</v>
      </c>
      <c r="AL19" s="58">
        <v>5033</v>
      </c>
      <c r="AM19" s="58">
        <v>4401</v>
      </c>
      <c r="AN19" s="45">
        <v>5.618823889896075</v>
      </c>
      <c r="AO19" s="58">
        <v>965483</v>
      </c>
      <c r="AP19" s="58">
        <v>72361</v>
      </c>
      <c r="AQ19" s="58">
        <v>615818744</v>
      </c>
      <c r="AR19" s="59">
        <v>75.817365922442264</v>
      </c>
      <c r="AS19" s="46">
        <v>0.65850373565571907</v>
      </c>
      <c r="AT19" s="44">
        <v>405518943.41081291</v>
      </c>
      <c r="AU19" s="47">
        <v>29343756264149.836</v>
      </c>
      <c r="AV19" s="48">
        <v>90811</v>
      </c>
      <c r="AW19" s="49">
        <v>812239698</v>
      </c>
      <c r="AX19" s="50">
        <f t="shared" si="0"/>
        <v>0.52078222849925271</v>
      </c>
      <c r="AY19" s="7">
        <v>81.2</v>
      </c>
      <c r="AZ19" s="49">
        <v>663780109</v>
      </c>
      <c r="BA19" s="51">
        <v>66.400000000000006</v>
      </c>
      <c r="BB19" s="49">
        <v>1760697</v>
      </c>
      <c r="BC19" s="49">
        <v>500</v>
      </c>
      <c r="BD19" s="49">
        <v>44894</v>
      </c>
      <c r="BE19" s="7">
        <v>49.4</v>
      </c>
      <c r="BF19" s="49">
        <v>9103</v>
      </c>
      <c r="BG19" s="7">
        <v>10</v>
      </c>
      <c r="BH19" s="49">
        <v>1974</v>
      </c>
      <c r="BI19" s="7">
        <v>2.2000000000000002</v>
      </c>
      <c r="BJ19" s="49">
        <v>6</v>
      </c>
      <c r="BK19" s="7">
        <v>0</v>
      </c>
      <c r="BL19" s="7">
        <v>0</v>
      </c>
      <c r="BM19" s="7">
        <v>0</v>
      </c>
      <c r="BN19" s="49">
        <v>8944</v>
      </c>
      <c r="BO19" s="49">
        <v>992</v>
      </c>
      <c r="BP19" s="49">
        <v>109887</v>
      </c>
      <c r="BQ19" s="49">
        <v>1746</v>
      </c>
      <c r="BR19" s="49">
        <v>73332</v>
      </c>
      <c r="BS19" s="49">
        <v>2793</v>
      </c>
      <c r="BT19" s="49">
        <v>36555</v>
      </c>
      <c r="BU19" s="7">
        <v>17.27</v>
      </c>
      <c r="BV19" s="7">
        <v>0</v>
      </c>
      <c r="BW19" s="7">
        <v>0</v>
      </c>
      <c r="BX19" s="7">
        <v>88.9</v>
      </c>
      <c r="BY19" s="7">
        <v>11.1</v>
      </c>
      <c r="BZ19" s="7">
        <v>1.9</v>
      </c>
      <c r="CA19" s="51">
        <v>1790.502604</v>
      </c>
      <c r="CB19" s="49">
        <v>169137</v>
      </c>
      <c r="CC19" s="49">
        <v>89899</v>
      </c>
      <c r="CD19" s="49">
        <v>79238</v>
      </c>
      <c r="CE19" s="49">
        <v>671996791</v>
      </c>
      <c r="CF19" s="49">
        <v>111299</v>
      </c>
      <c r="CG19" s="49">
        <v>103</v>
      </c>
      <c r="CH19" s="49">
        <v>122963</v>
      </c>
      <c r="CI19" s="7">
        <v>72.7</v>
      </c>
      <c r="CJ19" s="7">
        <v>16554</v>
      </c>
      <c r="CK19" s="7">
        <v>9.8000000000000007</v>
      </c>
      <c r="CL19" s="7">
        <v>2</v>
      </c>
      <c r="CM19" s="7">
        <v>0</v>
      </c>
      <c r="CN19" s="7">
        <v>0</v>
      </c>
      <c r="CO19" s="7">
        <v>0</v>
      </c>
      <c r="CP19" s="7">
        <v>0</v>
      </c>
      <c r="CQ19" s="7">
        <v>0</v>
      </c>
      <c r="CR19" s="49">
        <v>3973</v>
      </c>
      <c r="CS19" s="49">
        <v>1943</v>
      </c>
      <c r="CT19" s="49">
        <v>7954</v>
      </c>
      <c r="CU19" s="49">
        <v>23520</v>
      </c>
      <c r="CV19" s="49">
        <v>3755</v>
      </c>
      <c r="CW19" s="49">
        <v>53355</v>
      </c>
      <c r="CX19" s="49">
        <v>4199</v>
      </c>
      <c r="CY19" s="7">
        <v>0</v>
      </c>
      <c r="CZ19" s="7">
        <v>0</v>
      </c>
      <c r="DA19" s="7">
        <v>0</v>
      </c>
    </row>
    <row r="20" spans="1:105">
      <c r="A20" s="11" t="s">
        <v>232</v>
      </c>
      <c r="B20" s="11" t="s">
        <v>575</v>
      </c>
      <c r="C20" s="11" t="s">
        <v>206</v>
      </c>
      <c r="D20" s="12">
        <v>435</v>
      </c>
      <c r="E20" s="31">
        <v>0.95604395604395609</v>
      </c>
      <c r="F20" s="2">
        <v>210</v>
      </c>
      <c r="G20" s="2">
        <v>236</v>
      </c>
      <c r="H20" s="2">
        <v>1.64</v>
      </c>
      <c r="I20" s="31">
        <v>0.38100000000000001</v>
      </c>
      <c r="J20" s="53">
        <v>10290000</v>
      </c>
      <c r="K20" s="33">
        <v>1.2935145881230195E-2</v>
      </c>
      <c r="L20" s="34">
        <v>1879000</v>
      </c>
      <c r="M20" s="34">
        <v>4965000</v>
      </c>
      <c r="N20" s="34">
        <v>1477000</v>
      </c>
      <c r="O20" s="34">
        <v>6442000</v>
      </c>
      <c r="P20" s="33">
        <v>0.62604470359572395</v>
      </c>
      <c r="Q20" s="87"/>
      <c r="R20" s="88"/>
      <c r="S20" s="88"/>
      <c r="T20" s="88"/>
      <c r="U20" s="88"/>
      <c r="V20" s="88"/>
      <c r="W20" s="88"/>
      <c r="X20" s="88"/>
      <c r="Y20" s="88"/>
      <c r="Z20" s="88"/>
      <c r="AA20" s="88"/>
      <c r="AB20" s="88"/>
      <c r="AC20" s="88"/>
      <c r="AD20" s="88"/>
      <c r="AE20" s="88"/>
      <c r="AF20" s="90"/>
      <c r="AG20" s="40"/>
      <c r="AH20" s="41"/>
      <c r="AI20" s="42"/>
      <c r="AJ20" s="43">
        <v>55359</v>
      </c>
      <c r="AK20" s="44">
        <v>56468502</v>
      </c>
      <c r="AL20" s="44">
        <v>3598</v>
      </c>
      <c r="AM20" s="44">
        <v>2720</v>
      </c>
      <c r="AN20" s="45">
        <v>4.9133835510034505</v>
      </c>
      <c r="AO20" s="44">
        <v>408139</v>
      </c>
      <c r="AP20" s="44">
        <v>40349</v>
      </c>
      <c r="AQ20" s="44">
        <v>645338349</v>
      </c>
      <c r="AR20" s="46">
        <v>81.122892974414427</v>
      </c>
      <c r="AS20" s="46">
        <v>0.85485169491525426</v>
      </c>
      <c r="AT20" s="44">
        <v>551668581.43646193</v>
      </c>
      <c r="AU20" s="47">
        <v>22259275592379.801</v>
      </c>
      <c r="AV20" s="48">
        <v>126254</v>
      </c>
      <c r="AW20" s="49">
        <v>795507070</v>
      </c>
      <c r="AX20" s="50">
        <f t="shared" si="0"/>
        <v>0.5468210357954455</v>
      </c>
      <c r="AY20" s="7">
        <v>79.599999999999994</v>
      </c>
      <c r="AZ20" s="49">
        <v>536091861</v>
      </c>
      <c r="BA20" s="51">
        <v>53.6</v>
      </c>
      <c r="BB20" s="49">
        <v>520692</v>
      </c>
      <c r="BC20" s="49">
        <v>100</v>
      </c>
      <c r="BD20" s="49">
        <v>67419</v>
      </c>
      <c r="BE20" s="7">
        <v>53.4</v>
      </c>
      <c r="BF20" s="49">
        <v>14733</v>
      </c>
      <c r="BG20" s="7">
        <v>11.7</v>
      </c>
      <c r="BH20" s="49">
        <v>1244</v>
      </c>
      <c r="BI20" s="7">
        <v>1</v>
      </c>
      <c r="BJ20" s="49">
        <v>0</v>
      </c>
      <c r="BK20" s="7">
        <v>0</v>
      </c>
      <c r="BL20" s="7">
        <v>0</v>
      </c>
      <c r="BM20" s="7">
        <v>0</v>
      </c>
      <c r="BN20" s="49">
        <v>6301</v>
      </c>
      <c r="BO20" s="49">
        <v>1125</v>
      </c>
      <c r="BP20" s="49">
        <v>47200</v>
      </c>
      <c r="BQ20" s="49">
        <v>4420</v>
      </c>
      <c r="BR20" s="49">
        <v>30463</v>
      </c>
      <c r="BS20" s="49">
        <v>7108</v>
      </c>
      <c r="BT20" s="49">
        <v>16737</v>
      </c>
      <c r="BU20" s="7">
        <v>7.1</v>
      </c>
      <c r="BV20" s="7">
        <v>0</v>
      </c>
      <c r="BW20" s="7">
        <v>0</v>
      </c>
      <c r="BX20" s="7">
        <v>80.8</v>
      </c>
      <c r="BY20" s="7">
        <v>19.2</v>
      </c>
      <c r="BZ20" s="7">
        <v>1.4</v>
      </c>
      <c r="CA20" s="51">
        <v>1026.492837</v>
      </c>
      <c r="CB20" s="49">
        <v>181260</v>
      </c>
      <c r="CC20" s="49">
        <v>73478</v>
      </c>
      <c r="CD20" s="49">
        <v>107782</v>
      </c>
      <c r="CE20" s="49">
        <v>739043805</v>
      </c>
      <c r="CF20" s="49">
        <v>87518</v>
      </c>
      <c r="CG20" s="49">
        <v>100</v>
      </c>
      <c r="CH20" s="49">
        <v>119684</v>
      </c>
      <c r="CI20" s="7">
        <v>66</v>
      </c>
      <c r="CJ20" s="7">
        <v>20233</v>
      </c>
      <c r="CK20" s="7">
        <v>11.2</v>
      </c>
      <c r="CL20" s="7">
        <v>0</v>
      </c>
      <c r="CM20" s="7">
        <v>0</v>
      </c>
      <c r="CN20" s="7">
        <v>0</v>
      </c>
      <c r="CO20" s="7">
        <v>0</v>
      </c>
      <c r="CP20" s="7">
        <v>0</v>
      </c>
      <c r="CQ20" s="7">
        <v>0</v>
      </c>
      <c r="CR20" s="49">
        <v>4077</v>
      </c>
      <c r="CS20" s="49">
        <v>1864</v>
      </c>
      <c r="CT20" s="49">
        <v>9105</v>
      </c>
      <c r="CU20" s="49">
        <v>23583</v>
      </c>
      <c r="CV20" s="49">
        <v>5860</v>
      </c>
      <c r="CW20" s="49">
        <v>41449</v>
      </c>
      <c r="CX20" s="49">
        <v>3245</v>
      </c>
      <c r="CY20" s="7">
        <v>0</v>
      </c>
      <c r="CZ20" s="7">
        <v>0</v>
      </c>
      <c r="DA20" s="7">
        <v>0</v>
      </c>
    </row>
    <row r="21" spans="1:105">
      <c r="A21" s="11" t="s">
        <v>207</v>
      </c>
      <c r="B21" s="11" t="s">
        <v>576</v>
      </c>
      <c r="C21" s="11" t="s">
        <v>208</v>
      </c>
      <c r="D21" s="12">
        <v>428</v>
      </c>
      <c r="E21" s="31">
        <v>0.94065934065934065</v>
      </c>
      <c r="F21" s="2">
        <v>221</v>
      </c>
      <c r="G21" s="2">
        <v>237</v>
      </c>
      <c r="H21" s="2">
        <v>1.3</v>
      </c>
      <c r="I21" s="31">
        <v>0.23080000000000001</v>
      </c>
      <c r="J21" s="53">
        <v>786574000</v>
      </c>
      <c r="K21" s="33">
        <v>0.68739671656211432</v>
      </c>
      <c r="L21" s="34">
        <v>0</v>
      </c>
      <c r="M21" s="34">
        <v>1382000</v>
      </c>
      <c r="N21" s="34">
        <v>144821000</v>
      </c>
      <c r="O21" s="34">
        <v>146204000</v>
      </c>
      <c r="P21" s="33">
        <v>0.18587443775156565</v>
      </c>
      <c r="Q21" s="87"/>
      <c r="R21" s="88"/>
      <c r="S21" s="88"/>
      <c r="T21" s="88"/>
      <c r="U21" s="88"/>
      <c r="V21" s="88"/>
      <c r="W21" s="88"/>
      <c r="X21" s="88"/>
      <c r="Y21" s="88"/>
      <c r="Z21" s="88"/>
      <c r="AA21" s="88"/>
      <c r="AB21" s="88"/>
      <c r="AC21" s="88"/>
      <c r="AD21" s="88"/>
      <c r="AE21" s="88"/>
      <c r="AF21" s="90"/>
      <c r="AG21" s="40"/>
      <c r="AH21" s="41"/>
      <c r="AI21" s="42"/>
      <c r="AJ21" s="43">
        <v>58723</v>
      </c>
      <c r="AK21" s="44">
        <v>224521104</v>
      </c>
      <c r="AL21" s="44">
        <v>8234</v>
      </c>
      <c r="AM21" s="44">
        <v>2538</v>
      </c>
      <c r="AN21" s="45">
        <v>4.3219862745431943</v>
      </c>
      <c r="AO21" s="44">
        <v>2780186</v>
      </c>
      <c r="AP21" s="44">
        <v>294522</v>
      </c>
      <c r="AQ21" s="44">
        <v>519263773</v>
      </c>
      <c r="AR21" s="46">
        <v>45.37910134200407</v>
      </c>
      <c r="AS21" s="46">
        <v>0.23731793554458988</v>
      </c>
      <c r="AT21" s="44">
        <v>123230606.61145455</v>
      </c>
      <c r="AU21" s="47">
        <v>36294124720418.82</v>
      </c>
      <c r="AV21" s="48">
        <v>319367</v>
      </c>
      <c r="AW21" s="49">
        <v>1144279542</v>
      </c>
      <c r="AX21" s="50">
        <f t="shared" si="0"/>
        <v>0.37403447697048842</v>
      </c>
      <c r="AY21" s="7">
        <v>114.4</v>
      </c>
      <c r="AZ21" s="49">
        <v>881017133</v>
      </c>
      <c r="BA21" s="51">
        <v>88.1</v>
      </c>
      <c r="BB21" s="49">
        <v>9708937</v>
      </c>
      <c r="BC21" s="49">
        <v>27</v>
      </c>
      <c r="BD21" s="49">
        <v>79672</v>
      </c>
      <c r="BE21" s="7">
        <v>24.9</v>
      </c>
      <c r="BF21" s="49">
        <v>2490</v>
      </c>
      <c r="BG21" s="7">
        <v>0.8</v>
      </c>
      <c r="BH21" s="49">
        <v>781</v>
      </c>
      <c r="BI21" s="7">
        <v>0.2</v>
      </c>
      <c r="BJ21" s="49">
        <v>274</v>
      </c>
      <c r="BK21" s="7">
        <v>0.1</v>
      </c>
      <c r="BL21" s="7">
        <v>0</v>
      </c>
      <c r="BM21" s="7">
        <v>0</v>
      </c>
      <c r="BN21" s="49">
        <v>3583</v>
      </c>
      <c r="BO21" s="49">
        <v>386</v>
      </c>
      <c r="BP21" s="49">
        <v>1241044</v>
      </c>
      <c r="BQ21" s="49">
        <v>220</v>
      </c>
      <c r="BR21" s="49">
        <v>1532535</v>
      </c>
      <c r="BS21" s="49">
        <v>169</v>
      </c>
      <c r="BT21" s="49">
        <v>291491</v>
      </c>
      <c r="BU21" s="7">
        <v>19.62</v>
      </c>
      <c r="BV21" s="7">
        <v>0</v>
      </c>
      <c r="BW21" s="7">
        <v>0</v>
      </c>
      <c r="BX21" s="7">
        <v>83.6</v>
      </c>
      <c r="BY21" s="7">
        <v>16.399999999999999</v>
      </c>
      <c r="BZ21" s="7">
        <v>1.2</v>
      </c>
      <c r="CA21" s="51">
        <v>4116.6844170000004</v>
      </c>
      <c r="CB21" s="49">
        <v>371994</v>
      </c>
      <c r="CC21" s="49">
        <v>79461</v>
      </c>
      <c r="CD21" s="49">
        <v>292533</v>
      </c>
      <c r="CE21" s="49">
        <v>919780274</v>
      </c>
      <c r="CF21" s="49">
        <v>400522</v>
      </c>
      <c r="CG21" s="49">
        <v>1</v>
      </c>
      <c r="CH21" s="49">
        <v>99211</v>
      </c>
      <c r="CI21" s="7">
        <v>26.7</v>
      </c>
      <c r="CJ21" s="7">
        <v>16738</v>
      </c>
      <c r="CK21" s="7">
        <v>4.5</v>
      </c>
      <c r="CL21" s="7">
        <v>948</v>
      </c>
      <c r="CM21" s="7">
        <v>0.3</v>
      </c>
      <c r="CN21" s="7">
        <v>0</v>
      </c>
      <c r="CO21" s="7">
        <v>0</v>
      </c>
      <c r="CP21" s="7">
        <v>0</v>
      </c>
      <c r="CQ21" s="7">
        <v>0</v>
      </c>
      <c r="CR21" s="49">
        <v>2473</v>
      </c>
      <c r="CS21" s="49">
        <v>426</v>
      </c>
      <c r="CT21" s="49">
        <v>30868</v>
      </c>
      <c r="CU21" s="49">
        <v>7067</v>
      </c>
      <c r="CV21" s="49">
        <v>25525</v>
      </c>
      <c r="CW21" s="49">
        <v>8497</v>
      </c>
      <c r="CX21" s="49">
        <v>5343</v>
      </c>
      <c r="CY21" s="7">
        <v>0</v>
      </c>
      <c r="CZ21" s="7">
        <v>0</v>
      </c>
      <c r="DA21" s="7">
        <v>0</v>
      </c>
    </row>
    <row r="22" spans="1:105">
      <c r="A22" s="11" t="s">
        <v>209</v>
      </c>
      <c r="B22" s="11" t="s">
        <v>577</v>
      </c>
      <c r="C22" s="11" t="s">
        <v>210</v>
      </c>
      <c r="D22" s="12">
        <v>430</v>
      </c>
      <c r="E22" s="31">
        <v>0.94505494505494503</v>
      </c>
      <c r="F22" s="2">
        <v>225</v>
      </c>
      <c r="G22" s="2">
        <v>234</v>
      </c>
      <c r="H22" s="2">
        <v>1.31</v>
      </c>
      <c r="I22" s="31">
        <v>0.24</v>
      </c>
      <c r="J22" s="53">
        <v>808810000</v>
      </c>
      <c r="K22" s="33">
        <v>0.95617153838691915</v>
      </c>
      <c r="L22" s="34">
        <v>2559000</v>
      </c>
      <c r="M22" s="34">
        <v>60787000</v>
      </c>
      <c r="N22" s="34">
        <v>226351000</v>
      </c>
      <c r="O22" s="34">
        <v>287138000</v>
      </c>
      <c r="P22" s="33">
        <v>0.35501292021611996</v>
      </c>
      <c r="Q22" s="87"/>
      <c r="R22" s="88"/>
      <c r="S22" s="88"/>
      <c r="T22" s="89"/>
      <c r="U22" s="88"/>
      <c r="V22" s="88"/>
      <c r="W22" s="88"/>
      <c r="X22" s="88"/>
      <c r="Y22" s="88"/>
      <c r="Z22" s="88"/>
      <c r="AA22" s="88"/>
      <c r="AB22" s="88"/>
      <c r="AC22" s="88"/>
      <c r="AD22" s="88"/>
      <c r="AE22" s="88"/>
      <c r="AF22" s="90"/>
      <c r="AG22" s="40"/>
      <c r="AH22" s="41"/>
      <c r="AI22" s="42"/>
      <c r="AJ22" s="43">
        <v>67600</v>
      </c>
      <c r="AK22" s="55">
        <v>127082466</v>
      </c>
      <c r="AL22" s="55">
        <v>7677</v>
      </c>
      <c r="AM22" s="55">
        <v>4326</v>
      </c>
      <c r="AN22" s="45">
        <v>6.3994082840236688</v>
      </c>
      <c r="AO22" s="55">
        <v>3163263</v>
      </c>
      <c r="AP22" s="55">
        <v>359395</v>
      </c>
      <c r="AQ22" s="55">
        <v>608366501</v>
      </c>
      <c r="AR22" s="56">
        <v>71.920813684825504</v>
      </c>
      <c r="AS22" s="46">
        <v>8.9532944920030819E-2</v>
      </c>
      <c r="AT22" s="44">
        <v>54468844.42522487</v>
      </c>
      <c r="AU22" s="47">
        <v>19575830342203.691</v>
      </c>
      <c r="AV22" s="48">
        <v>2806</v>
      </c>
      <c r="AW22" s="49">
        <v>845883785</v>
      </c>
      <c r="AX22" s="50">
        <f t="shared" si="0"/>
        <v>0.50834406289038869</v>
      </c>
      <c r="AY22" s="7">
        <v>84.6</v>
      </c>
      <c r="AZ22" s="49">
        <v>837139691</v>
      </c>
      <c r="BA22" s="51">
        <v>83.7</v>
      </c>
      <c r="BB22" s="49">
        <v>20142773</v>
      </c>
      <c r="BC22" s="49">
        <v>959</v>
      </c>
      <c r="BD22" s="49">
        <v>2801</v>
      </c>
      <c r="BE22" s="7">
        <v>99.8</v>
      </c>
      <c r="BF22" s="49">
        <v>791</v>
      </c>
      <c r="BG22" s="7">
        <v>28.2</v>
      </c>
      <c r="BH22" s="49">
        <v>443</v>
      </c>
      <c r="BI22" s="7">
        <v>15.8</v>
      </c>
      <c r="BJ22" s="49">
        <v>200</v>
      </c>
      <c r="BK22" s="7">
        <v>7.1</v>
      </c>
      <c r="BL22" s="7">
        <v>11</v>
      </c>
      <c r="BM22" s="7">
        <v>0.4</v>
      </c>
      <c r="BN22" s="49">
        <v>301455</v>
      </c>
      <c r="BO22" s="49">
        <v>3268</v>
      </c>
      <c r="BP22" s="49">
        <v>4014109</v>
      </c>
      <c r="BQ22" s="49">
        <v>57</v>
      </c>
      <c r="BR22" s="49">
        <v>3050429</v>
      </c>
      <c r="BS22" s="49">
        <v>78</v>
      </c>
      <c r="BT22" s="49">
        <v>963680</v>
      </c>
      <c r="BU22" s="7">
        <v>15.02</v>
      </c>
      <c r="BV22" s="7">
        <v>0.09</v>
      </c>
      <c r="BW22" s="7">
        <v>746531</v>
      </c>
      <c r="BX22" s="7">
        <v>99.6</v>
      </c>
      <c r="BY22" s="7">
        <v>0.4</v>
      </c>
      <c r="BZ22" s="7">
        <v>25</v>
      </c>
      <c r="CA22" s="51">
        <v>1887.205637</v>
      </c>
      <c r="CB22" s="49">
        <v>70143</v>
      </c>
      <c r="CC22" s="49">
        <v>68593</v>
      </c>
      <c r="CD22" s="49">
        <v>1550</v>
      </c>
      <c r="CE22" s="49">
        <v>718805019</v>
      </c>
      <c r="CF22" s="49">
        <v>213789</v>
      </c>
      <c r="CG22" s="49">
        <v>40</v>
      </c>
      <c r="CH22" s="49">
        <v>68503</v>
      </c>
      <c r="CI22" s="7">
        <v>97.7</v>
      </c>
      <c r="CJ22" s="7">
        <v>22612</v>
      </c>
      <c r="CK22" s="7">
        <v>32.200000000000003</v>
      </c>
      <c r="CL22" s="7">
        <v>86</v>
      </c>
      <c r="CM22" s="7">
        <v>0.1</v>
      </c>
      <c r="CN22" s="7">
        <v>0</v>
      </c>
      <c r="CO22" s="7">
        <v>0</v>
      </c>
      <c r="CP22" s="7">
        <v>0</v>
      </c>
      <c r="CQ22" s="7">
        <v>0</v>
      </c>
      <c r="CR22" s="49">
        <v>10248</v>
      </c>
      <c r="CS22" s="49">
        <v>5446</v>
      </c>
      <c r="CT22" s="49">
        <v>20130</v>
      </c>
      <c r="CU22" s="49">
        <v>10140</v>
      </c>
      <c r="CV22" s="49">
        <v>11902</v>
      </c>
      <c r="CW22" s="49">
        <v>19236</v>
      </c>
      <c r="CX22" s="49">
        <v>8228</v>
      </c>
      <c r="CY22" s="7">
        <v>0</v>
      </c>
      <c r="CZ22" s="7">
        <v>0.1</v>
      </c>
      <c r="DA22" s="7">
        <v>746531</v>
      </c>
    </row>
    <row r="23" spans="1:105">
      <c r="A23" s="11" t="s">
        <v>211</v>
      </c>
      <c r="B23" s="11" t="s">
        <v>578</v>
      </c>
      <c r="C23" s="11" t="s">
        <v>212</v>
      </c>
      <c r="D23" s="12">
        <v>431</v>
      </c>
      <c r="E23" s="31">
        <v>0.94725274725274722</v>
      </c>
      <c r="F23" s="2">
        <v>224</v>
      </c>
      <c r="G23" s="2">
        <v>236</v>
      </c>
      <c r="H23" s="2">
        <v>1.29</v>
      </c>
      <c r="I23" s="31">
        <v>0.21429999999999999</v>
      </c>
      <c r="J23" s="53">
        <v>666130000</v>
      </c>
      <c r="K23" s="33">
        <v>0.76086741846340666</v>
      </c>
      <c r="L23" s="34">
        <v>578000</v>
      </c>
      <c r="M23" s="34">
        <v>41930000</v>
      </c>
      <c r="N23" s="34">
        <v>157680000</v>
      </c>
      <c r="O23" s="34">
        <v>199611000</v>
      </c>
      <c r="P23" s="33">
        <v>0.29965772446819688</v>
      </c>
      <c r="Q23" s="87"/>
      <c r="R23" s="88"/>
      <c r="S23" s="88"/>
      <c r="T23" s="88"/>
      <c r="U23" s="88"/>
      <c r="V23" s="88"/>
      <c r="W23" s="88"/>
      <c r="X23" s="88"/>
      <c r="Y23" s="88"/>
      <c r="Z23" s="88"/>
      <c r="AA23" s="88"/>
      <c r="AB23" s="88"/>
      <c r="AC23" s="88"/>
      <c r="AD23" s="88"/>
      <c r="AE23" s="88"/>
      <c r="AF23" s="90"/>
      <c r="AG23" s="40"/>
      <c r="AH23" s="41"/>
      <c r="AI23" s="42"/>
      <c r="AJ23" s="43">
        <v>143574</v>
      </c>
      <c r="AK23" s="44">
        <v>170580835</v>
      </c>
      <c r="AL23" s="44">
        <v>5844</v>
      </c>
      <c r="AM23" s="44">
        <v>7392</v>
      </c>
      <c r="AN23" s="45">
        <v>5.1485645033223282</v>
      </c>
      <c r="AO23" s="44">
        <v>1026805</v>
      </c>
      <c r="AP23" s="44">
        <v>125381</v>
      </c>
      <c r="AQ23" s="44">
        <v>623657275</v>
      </c>
      <c r="AR23" s="46">
        <v>71.235419638084593</v>
      </c>
      <c r="AS23" s="46">
        <v>0.11740959308695433</v>
      </c>
      <c r="AT23" s="44">
        <v>73223346.883468777</v>
      </c>
      <c r="AU23" s="47">
        <v>9180816455596.1973</v>
      </c>
      <c r="AV23" s="48">
        <v>141476</v>
      </c>
      <c r="AW23" s="49">
        <v>875487613</v>
      </c>
      <c r="AX23" s="50">
        <f t="shared" si="0"/>
        <v>0.49229708519017046</v>
      </c>
      <c r="AY23" s="7">
        <v>87.5</v>
      </c>
      <c r="AZ23" s="49">
        <v>757370463</v>
      </c>
      <c r="BA23" s="51">
        <v>75.7</v>
      </c>
      <c r="BB23" s="49">
        <v>6408114</v>
      </c>
      <c r="BC23" s="49">
        <v>185</v>
      </c>
      <c r="BD23" s="49">
        <v>23110</v>
      </c>
      <c r="BE23" s="7">
        <v>16.3</v>
      </c>
      <c r="BF23" s="49">
        <v>2949</v>
      </c>
      <c r="BG23" s="7">
        <v>2.1</v>
      </c>
      <c r="BH23" s="49">
        <v>918</v>
      </c>
      <c r="BI23" s="7">
        <v>0.6</v>
      </c>
      <c r="BJ23" s="49">
        <v>230</v>
      </c>
      <c r="BK23" s="7">
        <v>0.2</v>
      </c>
      <c r="BL23" s="7">
        <v>0</v>
      </c>
      <c r="BM23" s="7">
        <v>0</v>
      </c>
      <c r="BN23" s="49">
        <v>6188</v>
      </c>
      <c r="BO23" s="49">
        <v>318</v>
      </c>
      <c r="BP23" s="49">
        <v>1067894</v>
      </c>
      <c r="BQ23" s="49">
        <v>208</v>
      </c>
      <c r="BR23" s="49">
        <v>847430</v>
      </c>
      <c r="BS23" s="49">
        <v>273</v>
      </c>
      <c r="BT23" s="49">
        <v>220464</v>
      </c>
      <c r="BU23" s="7">
        <v>19.48</v>
      </c>
      <c r="BV23" s="7">
        <v>0</v>
      </c>
      <c r="BW23" s="7">
        <v>231</v>
      </c>
      <c r="BX23" s="7">
        <v>92.1</v>
      </c>
      <c r="BY23" s="7">
        <v>7.9</v>
      </c>
      <c r="BZ23" s="7">
        <v>2</v>
      </c>
      <c r="CA23" s="51">
        <v>1207.4685280000001</v>
      </c>
      <c r="CB23" s="49">
        <v>282744</v>
      </c>
      <c r="CC23" s="49">
        <v>149937</v>
      </c>
      <c r="CD23" s="49">
        <v>132807</v>
      </c>
      <c r="CE23" s="49">
        <v>704910949</v>
      </c>
      <c r="CF23" s="49">
        <v>62602</v>
      </c>
      <c r="CG23" s="49">
        <v>56</v>
      </c>
      <c r="CH23" s="49">
        <v>141361</v>
      </c>
      <c r="CI23" s="7">
        <v>50</v>
      </c>
      <c r="CJ23" s="7">
        <v>13241</v>
      </c>
      <c r="CK23" s="7">
        <v>4.7</v>
      </c>
      <c r="CL23" s="7">
        <v>0</v>
      </c>
      <c r="CM23" s="7">
        <v>0</v>
      </c>
      <c r="CN23" s="7">
        <v>0</v>
      </c>
      <c r="CO23" s="7">
        <v>0</v>
      </c>
      <c r="CP23" s="7">
        <v>0</v>
      </c>
      <c r="CQ23" s="7">
        <v>0</v>
      </c>
      <c r="CR23" s="49">
        <v>2493</v>
      </c>
      <c r="CS23" s="49">
        <v>1000</v>
      </c>
      <c r="CT23" s="49">
        <v>5960</v>
      </c>
      <c r="CU23" s="49">
        <v>33472</v>
      </c>
      <c r="CV23" s="49">
        <v>3333</v>
      </c>
      <c r="CW23" s="49">
        <v>66474</v>
      </c>
      <c r="CX23" s="49">
        <v>2627</v>
      </c>
      <c r="CY23" s="7">
        <v>0</v>
      </c>
      <c r="CZ23" s="7">
        <v>0</v>
      </c>
      <c r="DA23" s="7">
        <v>231</v>
      </c>
    </row>
    <row r="24" spans="1:105">
      <c r="A24" s="11" t="s">
        <v>233</v>
      </c>
      <c r="B24" s="11" t="s">
        <v>579</v>
      </c>
      <c r="C24" s="11" t="s">
        <v>213</v>
      </c>
      <c r="D24" s="12">
        <v>426</v>
      </c>
      <c r="E24" s="31">
        <v>0.93626373626373627</v>
      </c>
      <c r="F24" s="2">
        <v>216</v>
      </c>
      <c r="G24" s="2">
        <v>237</v>
      </c>
      <c r="H24" s="2">
        <v>1.26</v>
      </c>
      <c r="I24" s="31">
        <v>0.20830000000000001</v>
      </c>
      <c r="J24" s="53">
        <v>618448000</v>
      </c>
      <c r="K24" s="33">
        <v>0.73753955743211674</v>
      </c>
      <c r="L24" s="34">
        <v>3895000</v>
      </c>
      <c r="M24" s="34">
        <v>55354000</v>
      </c>
      <c r="N24" s="34">
        <v>145532000</v>
      </c>
      <c r="O24" s="34">
        <v>200886000</v>
      </c>
      <c r="P24" s="33">
        <v>0.3248227821902569</v>
      </c>
      <c r="Q24" s="87"/>
      <c r="R24" s="88"/>
      <c r="S24" s="88"/>
      <c r="T24" s="88"/>
      <c r="U24" s="88"/>
      <c r="V24" s="88"/>
      <c r="W24" s="88"/>
      <c r="X24" s="88"/>
      <c r="Y24" s="88"/>
      <c r="Z24" s="88"/>
      <c r="AA24" s="88"/>
      <c r="AB24" s="88"/>
      <c r="AC24" s="88"/>
      <c r="AD24" s="88"/>
      <c r="AE24" s="88"/>
      <c r="AF24" s="90"/>
      <c r="AG24" s="40"/>
      <c r="AH24" s="41"/>
      <c r="AI24" s="42"/>
      <c r="AJ24" s="43">
        <v>133116</v>
      </c>
      <c r="AK24" s="44">
        <v>155715633</v>
      </c>
      <c r="AL24" s="44">
        <v>6141</v>
      </c>
      <c r="AM24" s="44">
        <v>6746</v>
      </c>
      <c r="AN24" s="45">
        <v>5.067760449532738</v>
      </c>
      <c r="AO24" s="44">
        <v>1134202</v>
      </c>
      <c r="AP24" s="44">
        <v>126149</v>
      </c>
      <c r="AQ24" s="44">
        <v>598036713</v>
      </c>
      <c r="AR24" s="46">
        <v>71.319776704618306</v>
      </c>
      <c r="AS24" s="46">
        <v>0.14305608319205276</v>
      </c>
      <c r="AT24" s="44">
        <v>85552789.766829789</v>
      </c>
      <c r="AU24" s="47">
        <v>10792398876295.809</v>
      </c>
      <c r="AV24" s="48">
        <v>242819</v>
      </c>
      <c r="AW24" s="49">
        <v>838528583</v>
      </c>
      <c r="AX24" s="50">
        <f t="shared" si="0"/>
        <v>0.50803277149587633</v>
      </c>
      <c r="AY24" s="7">
        <v>83.9</v>
      </c>
      <c r="AZ24" s="49">
        <v>729158110</v>
      </c>
      <c r="BA24" s="51">
        <v>72.900000000000006</v>
      </c>
      <c r="BB24" s="49">
        <v>7462314</v>
      </c>
      <c r="BC24" s="49">
        <v>57</v>
      </c>
      <c r="BD24" s="49">
        <v>17641</v>
      </c>
      <c r="BE24" s="7">
        <v>7.3</v>
      </c>
      <c r="BF24" s="49">
        <v>2602</v>
      </c>
      <c r="BG24" s="7">
        <v>1.1000000000000001</v>
      </c>
      <c r="BH24" s="49">
        <v>1066</v>
      </c>
      <c r="BI24" s="7">
        <v>0.4</v>
      </c>
      <c r="BJ24" s="49">
        <v>200</v>
      </c>
      <c r="BK24" s="7">
        <v>0.1</v>
      </c>
      <c r="BL24" s="7">
        <v>0</v>
      </c>
      <c r="BM24" s="7">
        <v>0</v>
      </c>
      <c r="BN24" s="49">
        <v>3453</v>
      </c>
      <c r="BO24" s="49">
        <v>193</v>
      </c>
      <c r="BP24" s="49">
        <v>881815</v>
      </c>
      <c r="BQ24" s="49">
        <v>238</v>
      </c>
      <c r="BR24" s="49">
        <v>613236</v>
      </c>
      <c r="BS24" s="49">
        <v>347</v>
      </c>
      <c r="BT24" s="49">
        <v>268579</v>
      </c>
      <c r="BU24" s="7">
        <v>18.57</v>
      </c>
      <c r="BV24" s="7">
        <v>0</v>
      </c>
      <c r="BW24" s="7">
        <v>0</v>
      </c>
      <c r="BX24" s="7">
        <v>91.1</v>
      </c>
      <c r="BY24" s="7">
        <v>8.9</v>
      </c>
      <c r="BZ24" s="7">
        <v>1.5</v>
      </c>
      <c r="CA24" s="51">
        <v>1169.7739790000001</v>
      </c>
      <c r="CB24" s="49">
        <v>375935</v>
      </c>
      <c r="CC24" s="49">
        <v>147219</v>
      </c>
      <c r="CD24" s="49">
        <v>228716</v>
      </c>
      <c r="CE24" s="49">
        <v>682812950</v>
      </c>
      <c r="CF24" s="49">
        <v>76409</v>
      </c>
      <c r="CG24" s="49">
        <v>57</v>
      </c>
      <c r="CH24" s="49">
        <v>124828</v>
      </c>
      <c r="CI24" s="7">
        <v>33.200000000000003</v>
      </c>
      <c r="CJ24" s="7">
        <v>14410</v>
      </c>
      <c r="CK24" s="7">
        <v>3.8</v>
      </c>
      <c r="CL24" s="7">
        <v>0</v>
      </c>
      <c r="CM24" s="7">
        <v>0</v>
      </c>
      <c r="CN24" s="7">
        <v>0</v>
      </c>
      <c r="CO24" s="7">
        <v>0</v>
      </c>
      <c r="CP24" s="7">
        <v>0</v>
      </c>
      <c r="CQ24" s="7">
        <v>0</v>
      </c>
      <c r="CR24" s="49">
        <v>1816</v>
      </c>
      <c r="CS24" s="49">
        <v>364</v>
      </c>
      <c r="CT24" s="49">
        <v>6587</v>
      </c>
      <c r="CU24" s="49">
        <v>28383</v>
      </c>
      <c r="CV24" s="49">
        <v>3056</v>
      </c>
      <c r="CW24" s="49">
        <v>63220</v>
      </c>
      <c r="CX24" s="49">
        <v>3531</v>
      </c>
      <c r="CY24" s="7">
        <v>0</v>
      </c>
      <c r="CZ24" s="7">
        <v>0</v>
      </c>
      <c r="DA24" s="7">
        <v>0</v>
      </c>
    </row>
    <row r="25" spans="1:105">
      <c r="A25" s="11" t="s">
        <v>204</v>
      </c>
      <c r="B25" s="11" t="s">
        <v>526</v>
      </c>
      <c r="C25" s="11" t="s">
        <v>204</v>
      </c>
      <c r="D25" s="12">
        <v>350</v>
      </c>
      <c r="E25" s="31">
        <v>0.76923076923076927</v>
      </c>
      <c r="F25" s="2">
        <v>103</v>
      </c>
      <c r="G25" s="2">
        <v>199</v>
      </c>
      <c r="H25" s="2">
        <v>3.4</v>
      </c>
      <c r="I25" s="31">
        <v>0.92230000000000001</v>
      </c>
      <c r="J25" s="53">
        <v>0</v>
      </c>
      <c r="K25" s="33">
        <v>0</v>
      </c>
      <c r="L25" s="34">
        <v>0</v>
      </c>
      <c r="M25" s="34">
        <v>0</v>
      </c>
      <c r="N25" s="34">
        <v>0</v>
      </c>
      <c r="O25" s="34">
        <v>0</v>
      </c>
      <c r="P25" s="33">
        <v>0</v>
      </c>
      <c r="Q25" s="87"/>
      <c r="R25" s="88"/>
      <c r="S25" s="88"/>
      <c r="T25" s="88"/>
      <c r="U25" s="88"/>
      <c r="V25" s="88"/>
      <c r="W25" s="88"/>
      <c r="X25" s="88"/>
      <c r="Y25" s="88"/>
      <c r="Z25" s="88"/>
      <c r="AA25" s="88"/>
      <c r="AB25" s="88"/>
      <c r="AC25" s="88"/>
      <c r="AD25" s="88"/>
      <c r="AE25" s="88"/>
      <c r="AF25" s="90"/>
      <c r="AG25" s="40"/>
      <c r="AH25" s="41"/>
      <c r="AI25" s="42"/>
      <c r="AJ25" s="43">
        <v>0</v>
      </c>
      <c r="AK25" s="44">
        <v>0</v>
      </c>
      <c r="AL25" s="44" t="s">
        <v>590</v>
      </c>
      <c r="AM25" s="44" t="s">
        <v>590</v>
      </c>
      <c r="AN25" s="45" t="s">
        <v>590</v>
      </c>
      <c r="AO25" s="44" t="s">
        <v>590</v>
      </c>
      <c r="AP25" s="44" t="s">
        <v>590</v>
      </c>
      <c r="AQ25" s="44" t="s">
        <v>590</v>
      </c>
      <c r="AR25" s="46" t="s">
        <v>590</v>
      </c>
      <c r="AS25" s="46" t="s">
        <v>590</v>
      </c>
      <c r="AT25" s="44" t="s">
        <v>590</v>
      </c>
      <c r="AU25" s="47"/>
      <c r="AV25" s="48">
        <v>895482</v>
      </c>
      <c r="AW25" s="49">
        <v>1385606557</v>
      </c>
      <c r="AX25" s="50">
        <f t="shared" si="0"/>
        <v>0.25259695707401303</v>
      </c>
      <c r="AY25" s="7">
        <v>138.6</v>
      </c>
      <c r="AZ25" s="49">
        <v>0</v>
      </c>
      <c r="BA25" s="51">
        <v>0</v>
      </c>
      <c r="BB25" s="49">
        <v>24847</v>
      </c>
      <c r="BC25" s="49">
        <v>121</v>
      </c>
      <c r="BD25" s="49">
        <v>486226</v>
      </c>
      <c r="BE25" s="7">
        <v>54.3</v>
      </c>
      <c r="BF25" s="49">
        <v>1510</v>
      </c>
      <c r="BG25" s="7">
        <v>0.2</v>
      </c>
      <c r="BH25" s="49">
        <v>0</v>
      </c>
      <c r="BI25" s="7">
        <v>0</v>
      </c>
      <c r="BJ25" s="49">
        <v>0</v>
      </c>
      <c r="BK25" s="7">
        <v>0</v>
      </c>
      <c r="BL25" s="7">
        <v>0</v>
      </c>
      <c r="BM25" s="7">
        <v>0</v>
      </c>
      <c r="BN25" s="49">
        <v>1547</v>
      </c>
      <c r="BO25" s="49">
        <v>1106</v>
      </c>
      <c r="BP25" s="49">
        <v>2250</v>
      </c>
      <c r="BQ25" s="49">
        <v>186966</v>
      </c>
      <c r="BR25" s="49">
        <v>2954</v>
      </c>
      <c r="BS25" s="49">
        <v>111980</v>
      </c>
      <c r="BT25" s="49">
        <v>704</v>
      </c>
      <c r="BU25" s="7">
        <v>0</v>
      </c>
      <c r="BV25" s="7">
        <v>0</v>
      </c>
      <c r="BW25" s="7">
        <v>0</v>
      </c>
      <c r="BX25" s="7">
        <v>0</v>
      </c>
      <c r="BY25" s="7">
        <v>100</v>
      </c>
      <c r="BZ25" s="7">
        <v>1</v>
      </c>
      <c r="CA25" s="51">
        <v>0</v>
      </c>
      <c r="CB25" s="49">
        <v>895482</v>
      </c>
      <c r="CC25" s="49">
        <v>0</v>
      </c>
      <c r="CD25" s="49">
        <v>895482</v>
      </c>
      <c r="CE25" s="49">
        <v>1385606557</v>
      </c>
      <c r="CF25" s="49">
        <v>24847</v>
      </c>
      <c r="CG25" s="49">
        <v>121</v>
      </c>
      <c r="CH25" s="49">
        <v>486226</v>
      </c>
      <c r="CI25" s="7">
        <v>54.3</v>
      </c>
      <c r="CJ25" s="7">
        <v>1510</v>
      </c>
      <c r="CK25" s="7">
        <v>0.2</v>
      </c>
      <c r="CL25" s="7">
        <v>0</v>
      </c>
      <c r="CM25" s="7">
        <v>0</v>
      </c>
      <c r="CN25" s="7">
        <v>0</v>
      </c>
      <c r="CO25" s="7">
        <v>0</v>
      </c>
      <c r="CP25" s="7">
        <v>0</v>
      </c>
      <c r="CQ25" s="7">
        <v>0</v>
      </c>
      <c r="CR25" s="49">
        <v>1547</v>
      </c>
      <c r="CS25" s="49">
        <v>1106</v>
      </c>
      <c r="CT25" s="49">
        <v>2250</v>
      </c>
      <c r="CU25" s="49">
        <v>186966</v>
      </c>
      <c r="CV25" s="49">
        <v>2954</v>
      </c>
      <c r="CW25" s="49">
        <v>111980</v>
      </c>
      <c r="CX25" s="49">
        <v>704</v>
      </c>
      <c r="CY25" s="7">
        <v>0</v>
      </c>
      <c r="CZ25" s="7">
        <v>0</v>
      </c>
      <c r="DA25" s="7">
        <v>0</v>
      </c>
    </row>
    <row r="26" spans="1:105">
      <c r="A26" s="11" t="s">
        <v>214</v>
      </c>
      <c r="B26" s="11" t="s">
        <v>527</v>
      </c>
      <c r="C26" s="11" t="s">
        <v>204</v>
      </c>
      <c r="D26" s="12">
        <v>207</v>
      </c>
      <c r="E26" s="31">
        <v>0.45494505494505494</v>
      </c>
      <c r="F26" s="2">
        <v>41</v>
      </c>
      <c r="G26" s="2">
        <v>130</v>
      </c>
      <c r="H26" s="2">
        <v>2.98</v>
      </c>
      <c r="I26" s="31">
        <v>0.95120000000000005</v>
      </c>
      <c r="J26" s="53">
        <v>0</v>
      </c>
      <c r="K26" s="33">
        <v>0</v>
      </c>
      <c r="L26" s="34">
        <v>0</v>
      </c>
      <c r="M26" s="34">
        <v>0</v>
      </c>
      <c r="N26" s="34">
        <v>0</v>
      </c>
      <c r="O26" s="34">
        <v>0</v>
      </c>
      <c r="P26" s="33">
        <v>0</v>
      </c>
      <c r="Q26" s="87"/>
      <c r="R26" s="88"/>
      <c r="S26" s="88"/>
      <c r="T26" s="88"/>
      <c r="U26" s="88"/>
      <c r="V26" s="88"/>
      <c r="W26" s="88"/>
      <c r="X26" s="88"/>
      <c r="Y26" s="88"/>
      <c r="Z26" s="88"/>
      <c r="AA26" s="88"/>
      <c r="AB26" s="88"/>
      <c r="AC26" s="88"/>
      <c r="AD26" s="88"/>
      <c r="AE26" s="88"/>
      <c r="AF26" s="90"/>
      <c r="AG26" s="40"/>
      <c r="AH26" s="41"/>
      <c r="AI26" s="42"/>
      <c r="AJ26" s="43">
        <v>0</v>
      </c>
      <c r="AK26" s="44">
        <v>0</v>
      </c>
      <c r="AL26" s="44" t="s">
        <v>590</v>
      </c>
      <c r="AM26" s="44" t="s">
        <v>590</v>
      </c>
      <c r="AN26" s="45" t="s">
        <v>590</v>
      </c>
      <c r="AO26" s="44" t="s">
        <v>590</v>
      </c>
      <c r="AP26" s="44" t="s">
        <v>590</v>
      </c>
      <c r="AQ26" s="44" t="s">
        <v>590</v>
      </c>
      <c r="AR26" s="46" t="s">
        <v>590</v>
      </c>
      <c r="AS26" s="46" t="s">
        <v>590</v>
      </c>
      <c r="AT26" s="44" t="s">
        <v>590</v>
      </c>
      <c r="AU26" s="47"/>
      <c r="AV26" s="48">
        <v>1814638</v>
      </c>
      <c r="AW26" s="49">
        <v>1267700232</v>
      </c>
      <c r="AX26" s="50">
        <f t="shared" si="0"/>
        <v>0.16328781424408545</v>
      </c>
      <c r="AY26" s="7">
        <v>126.8</v>
      </c>
      <c r="AZ26" s="49">
        <v>0</v>
      </c>
      <c r="BA26" s="51">
        <v>0</v>
      </c>
      <c r="BB26" s="49">
        <v>14470</v>
      </c>
      <c r="BC26" s="49">
        <v>47</v>
      </c>
      <c r="BD26" s="49">
        <v>378911</v>
      </c>
      <c r="BE26" s="7">
        <v>20.9</v>
      </c>
      <c r="BF26" s="49">
        <v>3</v>
      </c>
      <c r="BG26" s="7">
        <v>0</v>
      </c>
      <c r="BH26" s="49">
        <v>0</v>
      </c>
      <c r="BI26" s="7">
        <v>0</v>
      </c>
      <c r="BJ26" s="49">
        <v>0</v>
      </c>
      <c r="BK26" s="7">
        <v>0</v>
      </c>
      <c r="BL26" s="7">
        <v>0</v>
      </c>
      <c r="BM26" s="7">
        <v>0</v>
      </c>
      <c r="BN26" s="49">
        <v>699</v>
      </c>
      <c r="BO26" s="49">
        <v>498</v>
      </c>
      <c r="BP26" s="49">
        <v>974</v>
      </c>
      <c r="BQ26" s="49">
        <v>395968</v>
      </c>
      <c r="BR26" s="49">
        <v>1203</v>
      </c>
      <c r="BS26" s="49">
        <v>272085</v>
      </c>
      <c r="BT26" s="49">
        <v>229</v>
      </c>
      <c r="BU26" s="7">
        <v>0</v>
      </c>
      <c r="BV26" s="7">
        <v>0</v>
      </c>
      <c r="BW26" s="7">
        <v>0</v>
      </c>
      <c r="BX26" s="7">
        <v>0</v>
      </c>
      <c r="BY26" s="7">
        <v>100</v>
      </c>
      <c r="BZ26" s="7">
        <v>1</v>
      </c>
      <c r="CA26" s="51">
        <v>0</v>
      </c>
      <c r="CB26" s="49">
        <v>1814638</v>
      </c>
      <c r="CC26" s="49">
        <v>0</v>
      </c>
      <c r="CD26" s="49">
        <v>1814638</v>
      </c>
      <c r="CE26" s="49">
        <v>1267700232</v>
      </c>
      <c r="CF26" s="49">
        <v>14470</v>
      </c>
      <c r="CG26" s="49">
        <v>47</v>
      </c>
      <c r="CH26" s="49">
        <v>378911</v>
      </c>
      <c r="CI26" s="7">
        <v>20.9</v>
      </c>
      <c r="CJ26" s="7">
        <v>3</v>
      </c>
      <c r="CK26" s="7">
        <v>0</v>
      </c>
      <c r="CL26" s="7">
        <v>0</v>
      </c>
      <c r="CM26" s="7">
        <v>0</v>
      </c>
      <c r="CN26" s="7">
        <v>0</v>
      </c>
      <c r="CO26" s="7">
        <v>0</v>
      </c>
      <c r="CP26" s="7">
        <v>0</v>
      </c>
      <c r="CQ26" s="7">
        <v>0</v>
      </c>
      <c r="CR26" s="49">
        <v>699</v>
      </c>
      <c r="CS26" s="49">
        <v>498</v>
      </c>
      <c r="CT26" s="49">
        <v>974</v>
      </c>
      <c r="CU26" s="49">
        <v>395968</v>
      </c>
      <c r="CV26" s="49">
        <v>1203</v>
      </c>
      <c r="CW26" s="49">
        <v>272085</v>
      </c>
      <c r="CX26" s="49">
        <v>229</v>
      </c>
      <c r="CY26" s="7">
        <v>0</v>
      </c>
      <c r="CZ26" s="7">
        <v>0</v>
      </c>
      <c r="DA26" s="7">
        <v>0</v>
      </c>
    </row>
    <row r="27" spans="1:105">
      <c r="A27" s="11" t="s">
        <v>198</v>
      </c>
      <c r="B27" s="11" t="s">
        <v>528</v>
      </c>
      <c r="C27" s="11" t="s">
        <v>215</v>
      </c>
      <c r="D27" s="12">
        <v>436</v>
      </c>
      <c r="E27" s="31">
        <v>0.95824175824175828</v>
      </c>
      <c r="F27" s="2">
        <v>225</v>
      </c>
      <c r="G27" s="2">
        <v>241</v>
      </c>
      <c r="H27" s="2">
        <v>1.33</v>
      </c>
      <c r="I27" s="31">
        <v>0.24890000000000001</v>
      </c>
      <c r="J27" s="53">
        <v>882332000</v>
      </c>
      <c r="K27" s="33">
        <v>0.80351127246362286</v>
      </c>
      <c r="L27" s="34">
        <v>0</v>
      </c>
      <c r="M27" s="34">
        <v>525000</v>
      </c>
      <c r="N27" s="34">
        <v>67196000</v>
      </c>
      <c r="O27" s="34">
        <v>67721000</v>
      </c>
      <c r="P27" s="33">
        <v>7.6752288254307896E-2</v>
      </c>
      <c r="Q27" s="87"/>
      <c r="R27" s="88"/>
      <c r="S27" s="88"/>
      <c r="T27" s="88"/>
      <c r="U27" s="88"/>
      <c r="V27" s="88"/>
      <c r="W27" s="88"/>
      <c r="X27" s="88"/>
      <c r="Y27" s="88"/>
      <c r="Z27" s="88"/>
      <c r="AA27" s="88"/>
      <c r="AB27" s="88"/>
      <c r="AC27" s="88"/>
      <c r="AD27" s="88"/>
      <c r="AE27" s="88"/>
      <c r="AF27" s="90"/>
      <c r="AG27" s="40"/>
      <c r="AH27" s="41"/>
      <c r="AI27" s="42"/>
      <c r="AJ27" s="43">
        <v>205649</v>
      </c>
      <c r="AK27" s="55">
        <v>276688417</v>
      </c>
      <c r="AL27" s="55">
        <v>6082</v>
      </c>
      <c r="AM27" s="55">
        <v>8117</v>
      </c>
      <c r="AN27" s="45">
        <v>3.9470165184367541</v>
      </c>
      <c r="AO27" s="55">
        <v>1845362</v>
      </c>
      <c r="AP27" s="55">
        <v>184279</v>
      </c>
      <c r="AQ27" s="55">
        <v>622379904</v>
      </c>
      <c r="AR27" s="56">
        <v>56.67812893772723</v>
      </c>
      <c r="AS27" s="46">
        <v>0.13891713700087219</v>
      </c>
      <c r="AT27" s="44">
        <v>86459234.390557677</v>
      </c>
      <c r="AU27" s="47">
        <v>15932621254257.578</v>
      </c>
      <c r="AV27" s="48">
        <v>250916</v>
      </c>
      <c r="AW27" s="49">
        <v>1098095360</v>
      </c>
      <c r="AX27" s="50">
        <f t="shared" si="0"/>
        <v>0.39705112678010041</v>
      </c>
      <c r="AY27" s="7">
        <v>109.8</v>
      </c>
      <c r="AZ27" s="49">
        <v>988908263</v>
      </c>
      <c r="BA27" s="51">
        <v>98.9</v>
      </c>
      <c r="BB27" s="49">
        <v>9691671</v>
      </c>
      <c r="BC27" s="49">
        <v>100</v>
      </c>
      <c r="BD27" s="49">
        <v>15050</v>
      </c>
      <c r="BE27" s="7">
        <v>6</v>
      </c>
      <c r="BF27" s="49">
        <v>3398</v>
      </c>
      <c r="BG27" s="7">
        <v>1.4</v>
      </c>
      <c r="BH27" s="49">
        <v>1101</v>
      </c>
      <c r="BI27" s="7">
        <v>0.4</v>
      </c>
      <c r="BJ27" s="49">
        <v>301</v>
      </c>
      <c r="BK27" s="7">
        <v>0.1</v>
      </c>
      <c r="BL27" s="7">
        <v>0</v>
      </c>
      <c r="BM27" s="7">
        <v>0</v>
      </c>
      <c r="BN27" s="49">
        <v>4376</v>
      </c>
      <c r="BO27" s="49">
        <v>130</v>
      </c>
      <c r="BP27" s="49">
        <v>1326539</v>
      </c>
      <c r="BQ27" s="49">
        <v>219</v>
      </c>
      <c r="BR27" s="49">
        <v>1468157</v>
      </c>
      <c r="BS27" s="49">
        <v>184</v>
      </c>
      <c r="BT27" s="49">
        <v>141618</v>
      </c>
      <c r="BU27" s="7">
        <v>25.2</v>
      </c>
      <c r="BV27" s="7">
        <v>0</v>
      </c>
      <c r="BW27" s="7">
        <v>0</v>
      </c>
      <c r="BX27" s="7">
        <v>95.7</v>
      </c>
      <c r="BY27" s="7">
        <v>4.3</v>
      </c>
      <c r="BZ27" s="7">
        <v>1.8</v>
      </c>
      <c r="CA27" s="51">
        <v>1345.4401290000001</v>
      </c>
      <c r="CB27" s="49">
        <v>456565</v>
      </c>
      <c r="CC27" s="49">
        <v>216466</v>
      </c>
      <c r="CD27" s="49">
        <v>240099</v>
      </c>
      <c r="CE27" s="49">
        <v>821406943</v>
      </c>
      <c r="CF27" s="49">
        <v>87527</v>
      </c>
      <c r="CG27" s="49">
        <v>8</v>
      </c>
      <c r="CH27" s="49">
        <v>128981</v>
      </c>
      <c r="CI27" s="7">
        <v>28.3</v>
      </c>
      <c r="CJ27" s="7">
        <v>20549</v>
      </c>
      <c r="CK27" s="7">
        <v>4.5</v>
      </c>
      <c r="CL27" s="7">
        <v>0</v>
      </c>
      <c r="CM27" s="7">
        <v>0</v>
      </c>
      <c r="CN27" s="7">
        <v>0</v>
      </c>
      <c r="CO27" s="7">
        <v>0</v>
      </c>
      <c r="CP27" s="7">
        <v>0</v>
      </c>
      <c r="CQ27" s="7">
        <v>0</v>
      </c>
      <c r="CR27" s="49">
        <v>1799</v>
      </c>
      <c r="CS27" s="49">
        <v>229</v>
      </c>
      <c r="CT27" s="49">
        <v>8152</v>
      </c>
      <c r="CU27" s="49">
        <v>27928</v>
      </c>
      <c r="CV27" s="49">
        <v>6001</v>
      </c>
      <c r="CW27" s="49">
        <v>40685</v>
      </c>
      <c r="CX27" s="49">
        <v>2151</v>
      </c>
      <c r="CY27" s="7">
        <v>0</v>
      </c>
      <c r="CZ27" s="7">
        <v>0</v>
      </c>
      <c r="DA27" s="7">
        <v>0</v>
      </c>
    </row>
    <row r="28" spans="1:105">
      <c r="A28" s="11" t="s">
        <v>216</v>
      </c>
      <c r="B28" s="11" t="s">
        <v>529</v>
      </c>
      <c r="C28" s="11" t="s">
        <v>216</v>
      </c>
      <c r="D28" s="12">
        <v>436</v>
      </c>
      <c r="E28" s="31">
        <v>0.95824175824175828</v>
      </c>
      <c r="F28" s="2">
        <v>227</v>
      </c>
      <c r="G28" s="2">
        <v>236</v>
      </c>
      <c r="H28" s="2">
        <v>1.33</v>
      </c>
      <c r="I28" s="31">
        <v>0.2555</v>
      </c>
      <c r="J28" s="53">
        <v>809184000</v>
      </c>
      <c r="K28" s="33">
        <v>0.95751308780136013</v>
      </c>
      <c r="L28" s="34">
        <v>3087000</v>
      </c>
      <c r="M28" s="34">
        <v>58688000</v>
      </c>
      <c r="N28" s="34">
        <v>227765000</v>
      </c>
      <c r="O28" s="34">
        <v>286453000</v>
      </c>
      <c r="P28" s="33">
        <v>0.35400230355518647</v>
      </c>
      <c r="Q28" s="87"/>
      <c r="R28" s="88"/>
      <c r="S28" s="88"/>
      <c r="T28" s="88"/>
      <c r="U28" s="88"/>
      <c r="V28" s="88"/>
      <c r="W28" s="88"/>
      <c r="X28" s="88"/>
      <c r="Y28" s="88"/>
      <c r="Z28" s="88"/>
      <c r="AA28" s="88"/>
      <c r="AB28" s="88"/>
      <c r="AC28" s="88"/>
      <c r="AD28" s="88"/>
      <c r="AE28" s="88"/>
      <c r="AF28" s="90"/>
      <c r="AG28" s="40"/>
      <c r="AH28" s="41"/>
      <c r="AI28" s="42"/>
      <c r="AJ28" s="43">
        <v>67315</v>
      </c>
      <c r="AK28" s="44">
        <v>125951143</v>
      </c>
      <c r="AL28" s="44">
        <v>7658</v>
      </c>
      <c r="AM28" s="44">
        <v>4307</v>
      </c>
      <c r="AN28" s="45">
        <v>6.3982767585233606</v>
      </c>
      <c r="AO28" s="44">
        <v>3159939</v>
      </c>
      <c r="AP28" s="44">
        <v>362909</v>
      </c>
      <c r="AQ28" s="44">
        <v>621900980</v>
      </c>
      <c r="AR28" s="46">
        <v>73.589978010748098</v>
      </c>
      <c r="AS28" s="46">
        <v>9.7840657136448336E-2</v>
      </c>
      <c r="AT28" s="44">
        <v>60847200.557001211</v>
      </c>
      <c r="AU28" s="47">
        <v>22081996706940.754</v>
      </c>
      <c r="AV28" s="48">
        <v>3188</v>
      </c>
      <c r="AW28" s="49">
        <v>845089232</v>
      </c>
      <c r="AX28" s="50">
        <f t="shared" si="0"/>
        <v>0.51592185001358526</v>
      </c>
      <c r="AY28" s="7">
        <v>84.5</v>
      </c>
      <c r="AZ28" s="49">
        <v>835721259</v>
      </c>
      <c r="BA28" s="51">
        <v>83.6</v>
      </c>
      <c r="BB28" s="49">
        <v>25478728</v>
      </c>
      <c r="BC28" s="49">
        <v>935</v>
      </c>
      <c r="BD28" s="49">
        <v>3180</v>
      </c>
      <c r="BE28" s="7">
        <v>99.7</v>
      </c>
      <c r="BF28" s="49">
        <v>785</v>
      </c>
      <c r="BG28" s="7">
        <v>24.6</v>
      </c>
      <c r="BH28" s="49">
        <v>443</v>
      </c>
      <c r="BI28" s="7">
        <v>13.9</v>
      </c>
      <c r="BJ28" s="49">
        <v>208</v>
      </c>
      <c r="BK28" s="7">
        <v>6.5</v>
      </c>
      <c r="BL28" s="7">
        <v>10</v>
      </c>
      <c r="BM28" s="7">
        <v>0.3</v>
      </c>
      <c r="BN28" s="49">
        <v>265084</v>
      </c>
      <c r="BO28" s="49">
        <v>2399</v>
      </c>
      <c r="BP28" s="49">
        <v>3709184</v>
      </c>
      <c r="BQ28" s="49">
        <v>57</v>
      </c>
      <c r="BR28" s="49">
        <v>2945418</v>
      </c>
      <c r="BS28" s="49">
        <v>81</v>
      </c>
      <c r="BT28" s="49">
        <v>763766</v>
      </c>
      <c r="BU28" s="7">
        <v>14.9</v>
      </c>
      <c r="BV28" s="7">
        <v>0.09</v>
      </c>
      <c r="BW28" s="7">
        <v>720817</v>
      </c>
      <c r="BX28" s="7">
        <v>99.5</v>
      </c>
      <c r="BY28" s="7">
        <v>0.5</v>
      </c>
      <c r="BZ28" s="7">
        <v>18.8</v>
      </c>
      <c r="CA28" s="51">
        <v>2215.289663</v>
      </c>
      <c r="CB28" s="49">
        <v>60030</v>
      </c>
      <c r="CC28" s="49">
        <v>58093</v>
      </c>
      <c r="CD28" s="49">
        <v>1937</v>
      </c>
      <c r="CE28" s="49">
        <v>719167737</v>
      </c>
      <c r="CF28" s="49">
        <v>278774</v>
      </c>
      <c r="CG28" s="49">
        <v>40</v>
      </c>
      <c r="CH28" s="49">
        <v>58778</v>
      </c>
      <c r="CI28" s="7">
        <v>97.9</v>
      </c>
      <c r="CJ28" s="7">
        <v>21161</v>
      </c>
      <c r="CK28" s="7">
        <v>35.299999999999997</v>
      </c>
      <c r="CL28" s="7">
        <v>229</v>
      </c>
      <c r="CM28" s="7">
        <v>0.4</v>
      </c>
      <c r="CN28" s="7">
        <v>0</v>
      </c>
      <c r="CO28" s="7">
        <v>0</v>
      </c>
      <c r="CP28" s="7">
        <v>0</v>
      </c>
      <c r="CQ28" s="7">
        <v>0</v>
      </c>
      <c r="CR28" s="49">
        <v>11980</v>
      </c>
      <c r="CS28" s="49">
        <v>6011</v>
      </c>
      <c r="CT28" s="49">
        <v>25190</v>
      </c>
      <c r="CU28" s="49">
        <v>7978</v>
      </c>
      <c r="CV28" s="49">
        <v>14402</v>
      </c>
      <c r="CW28" s="49">
        <v>15352</v>
      </c>
      <c r="CX28" s="49">
        <v>10788</v>
      </c>
      <c r="CY28" s="7">
        <v>0</v>
      </c>
      <c r="CZ28" s="7">
        <v>0.1</v>
      </c>
      <c r="DA28" s="7">
        <v>720817</v>
      </c>
    </row>
    <row r="29" spans="1:105">
      <c r="A29" s="11" t="s">
        <v>217</v>
      </c>
      <c r="B29" s="11" t="s">
        <v>530</v>
      </c>
      <c r="C29" s="11" t="s">
        <v>218</v>
      </c>
      <c r="D29" s="12">
        <v>387</v>
      </c>
      <c r="E29" s="31">
        <v>0.85054945054945053</v>
      </c>
      <c r="F29" s="2">
        <v>163</v>
      </c>
      <c r="G29" s="2">
        <v>222</v>
      </c>
      <c r="H29" s="2">
        <v>1.23</v>
      </c>
      <c r="I29" s="31">
        <v>0.184</v>
      </c>
      <c r="J29" s="53">
        <v>415843000</v>
      </c>
      <c r="K29" s="33">
        <v>0.50347254924476037</v>
      </c>
      <c r="L29" s="34">
        <v>0</v>
      </c>
      <c r="M29" s="34">
        <v>0</v>
      </c>
      <c r="N29" s="34">
        <v>6047000</v>
      </c>
      <c r="O29" s="34">
        <v>6047000</v>
      </c>
      <c r="P29" s="33">
        <v>1.4541545727594309E-2</v>
      </c>
      <c r="Q29" s="87"/>
      <c r="R29" s="88"/>
      <c r="S29" s="88"/>
      <c r="T29" s="88"/>
      <c r="U29" s="88"/>
      <c r="V29" s="88"/>
      <c r="W29" s="88"/>
      <c r="X29" s="88"/>
      <c r="Y29" s="88"/>
      <c r="Z29" s="88"/>
      <c r="AA29" s="88"/>
      <c r="AB29" s="88"/>
      <c r="AC29" s="88"/>
      <c r="AD29" s="88"/>
      <c r="AE29" s="88"/>
      <c r="AF29" s="90"/>
      <c r="AG29" s="40"/>
      <c r="AH29" s="41"/>
      <c r="AI29" s="42"/>
      <c r="AJ29" s="43">
        <v>182004</v>
      </c>
      <c r="AK29" s="44">
        <v>302147903</v>
      </c>
      <c r="AL29" s="44">
        <v>5043</v>
      </c>
      <c r="AM29" s="44">
        <v>14002</v>
      </c>
      <c r="AN29" s="45">
        <v>7.6932375112634883</v>
      </c>
      <c r="AO29" s="44">
        <v>403314</v>
      </c>
      <c r="AP29" s="44">
        <v>51636</v>
      </c>
      <c r="AQ29" s="44">
        <v>425019877</v>
      </c>
      <c r="AR29" s="46">
        <v>51.458324644850222</v>
      </c>
      <c r="AS29" s="46">
        <v>0.17020575263536097</v>
      </c>
      <c r="AT29" s="44">
        <v>72340828.049773544</v>
      </c>
      <c r="AU29" s="47">
        <v>3735390997178.1069</v>
      </c>
      <c r="AV29" s="48">
        <v>15892</v>
      </c>
      <c r="AW29" s="49">
        <v>825949698</v>
      </c>
      <c r="AX29" s="50">
        <f t="shared" si="0"/>
        <v>0.46855153641572006</v>
      </c>
      <c r="AY29" s="7">
        <v>82.6</v>
      </c>
      <c r="AZ29" s="49">
        <v>777006592</v>
      </c>
      <c r="BA29" s="51">
        <v>77.7</v>
      </c>
      <c r="BB29" s="49">
        <v>2055511</v>
      </c>
      <c r="BC29" s="49">
        <v>883</v>
      </c>
      <c r="BD29" s="49">
        <v>15724</v>
      </c>
      <c r="BE29" s="7">
        <v>98.9</v>
      </c>
      <c r="BF29" s="49">
        <v>5665</v>
      </c>
      <c r="BG29" s="7">
        <v>35.6</v>
      </c>
      <c r="BH29" s="49">
        <v>2230</v>
      </c>
      <c r="BI29" s="7">
        <v>14</v>
      </c>
      <c r="BJ29" s="49">
        <v>46</v>
      </c>
      <c r="BK29" s="7">
        <v>0.3</v>
      </c>
      <c r="BL29" s="7">
        <v>0</v>
      </c>
      <c r="BM29" s="7">
        <v>0</v>
      </c>
      <c r="BN29" s="49">
        <v>51973</v>
      </c>
      <c r="BO29" s="49">
        <v>2727</v>
      </c>
      <c r="BP29" s="49">
        <v>303374</v>
      </c>
      <c r="BQ29" s="49">
        <v>779</v>
      </c>
      <c r="BR29" s="49">
        <v>229222</v>
      </c>
      <c r="BS29" s="49">
        <v>1111</v>
      </c>
      <c r="BT29" s="49">
        <v>74152</v>
      </c>
      <c r="BU29" s="7">
        <v>36.58</v>
      </c>
      <c r="BV29" s="7">
        <v>0</v>
      </c>
      <c r="BW29" s="7">
        <v>0</v>
      </c>
      <c r="BX29" s="7">
        <v>98.2</v>
      </c>
      <c r="BY29" s="7">
        <v>1.8</v>
      </c>
      <c r="BZ29" s="7">
        <v>12.4</v>
      </c>
      <c r="CA29" s="51">
        <v>1664.1168459999999</v>
      </c>
      <c r="CB29" s="49">
        <v>197453</v>
      </c>
      <c r="CC29" s="49">
        <v>188723</v>
      </c>
      <c r="CD29" s="49">
        <v>8730</v>
      </c>
      <c r="CE29" s="49">
        <v>523805987</v>
      </c>
      <c r="CF29" s="49">
        <v>42428</v>
      </c>
      <c r="CG29" s="49">
        <v>0</v>
      </c>
      <c r="CH29" s="49">
        <v>193997</v>
      </c>
      <c r="CI29" s="7">
        <v>98.2</v>
      </c>
      <c r="CJ29" s="7">
        <v>2132</v>
      </c>
      <c r="CK29" s="7">
        <v>1.1000000000000001</v>
      </c>
      <c r="CL29" s="7">
        <v>0</v>
      </c>
      <c r="CM29" s="7">
        <v>0</v>
      </c>
      <c r="CN29" s="7">
        <v>0</v>
      </c>
      <c r="CO29" s="7">
        <v>0</v>
      </c>
      <c r="CP29" s="7">
        <v>0</v>
      </c>
      <c r="CQ29" s="7">
        <v>0</v>
      </c>
      <c r="CR29" s="49">
        <v>2653</v>
      </c>
      <c r="CS29" s="49">
        <v>2026</v>
      </c>
      <c r="CT29" s="49">
        <v>3126</v>
      </c>
      <c r="CU29" s="49">
        <v>51074</v>
      </c>
      <c r="CV29" s="49">
        <v>1180</v>
      </c>
      <c r="CW29" s="49">
        <v>175037</v>
      </c>
      <c r="CX29" s="49">
        <v>1946</v>
      </c>
      <c r="CY29" s="7">
        <v>0</v>
      </c>
      <c r="CZ29" s="7">
        <v>0</v>
      </c>
      <c r="DA29" s="7">
        <v>0</v>
      </c>
    </row>
    <row r="30" spans="1:105">
      <c r="A30" s="11" t="s">
        <v>219</v>
      </c>
      <c r="B30" s="11" t="s">
        <v>532</v>
      </c>
      <c r="C30" s="11" t="s">
        <v>216</v>
      </c>
      <c r="D30" s="12">
        <v>436</v>
      </c>
      <c r="E30" s="31">
        <v>0.95824175824175828</v>
      </c>
      <c r="F30" s="2">
        <v>227</v>
      </c>
      <c r="G30" s="2">
        <v>236</v>
      </c>
      <c r="H30" s="2">
        <v>1.33</v>
      </c>
      <c r="I30" s="31">
        <v>0.25109999999999999</v>
      </c>
      <c r="J30" s="53">
        <v>809280000</v>
      </c>
      <c r="K30" s="33">
        <v>0.95811582828564024</v>
      </c>
      <c r="L30" s="34">
        <v>3088000</v>
      </c>
      <c r="M30" s="34">
        <v>58693000</v>
      </c>
      <c r="N30" s="34">
        <v>227394000</v>
      </c>
      <c r="O30" s="34">
        <v>286087000</v>
      </c>
      <c r="P30" s="33">
        <v>0.35350805654408857</v>
      </c>
      <c r="Q30" s="87"/>
      <c r="R30" s="88"/>
      <c r="S30" s="88"/>
      <c r="T30" s="88"/>
      <c r="U30" s="88"/>
      <c r="V30" s="88"/>
      <c r="W30" s="88"/>
      <c r="X30" s="88"/>
      <c r="Y30" s="88"/>
      <c r="Z30" s="88"/>
      <c r="AA30" s="88"/>
      <c r="AB30" s="88"/>
      <c r="AC30" s="88"/>
      <c r="AD30" s="88"/>
      <c r="AE30" s="88"/>
      <c r="AF30" s="90"/>
      <c r="AG30" s="40"/>
      <c r="AH30" s="41"/>
      <c r="AI30" s="42"/>
      <c r="AJ30" s="43">
        <v>67583</v>
      </c>
      <c r="AK30" s="44">
        <v>126079002</v>
      </c>
      <c r="AL30" s="44">
        <v>7673</v>
      </c>
      <c r="AM30" s="44">
        <v>4359</v>
      </c>
      <c r="AN30" s="45">
        <v>6.4498468549783228</v>
      </c>
      <c r="AO30" s="44">
        <v>3159939</v>
      </c>
      <c r="AP30" s="44">
        <v>356878</v>
      </c>
      <c r="AQ30" s="44">
        <v>623699474</v>
      </c>
      <c r="AR30" s="46">
        <v>73.840492552988849</v>
      </c>
      <c r="AS30" s="46">
        <v>9.619309022034131E-2</v>
      </c>
      <c r="AT30" s="44">
        <v>59995579.772861421</v>
      </c>
      <c r="AU30" s="47">
        <v>21411102518179.234</v>
      </c>
      <c r="AV30" s="48">
        <v>2791</v>
      </c>
      <c r="AW30" s="49">
        <v>844657792</v>
      </c>
      <c r="AX30" s="50">
        <f t="shared" si="0"/>
        <v>0.51618537605345383</v>
      </c>
      <c r="AY30" s="7">
        <v>84.5</v>
      </c>
      <c r="AZ30" s="49">
        <v>835818738</v>
      </c>
      <c r="BA30" s="51">
        <v>83.6</v>
      </c>
      <c r="BB30" s="49">
        <v>25479815</v>
      </c>
      <c r="BC30" s="49">
        <v>935</v>
      </c>
      <c r="BD30" s="49">
        <v>2787</v>
      </c>
      <c r="BE30" s="7">
        <v>99.9</v>
      </c>
      <c r="BF30" s="49">
        <v>785</v>
      </c>
      <c r="BG30" s="7">
        <v>28.1</v>
      </c>
      <c r="BH30" s="49">
        <v>443</v>
      </c>
      <c r="BI30" s="7">
        <v>15.9</v>
      </c>
      <c r="BJ30" s="49">
        <v>208</v>
      </c>
      <c r="BK30" s="7">
        <v>7.5</v>
      </c>
      <c r="BL30" s="7">
        <v>10</v>
      </c>
      <c r="BM30" s="7">
        <v>0.4</v>
      </c>
      <c r="BN30" s="49">
        <v>302636</v>
      </c>
      <c r="BO30" s="49">
        <v>3312</v>
      </c>
      <c r="BP30" s="49">
        <v>3710017</v>
      </c>
      <c r="BQ30" s="49">
        <v>57</v>
      </c>
      <c r="BR30" s="49">
        <v>2946467</v>
      </c>
      <c r="BS30" s="49">
        <v>81</v>
      </c>
      <c r="BT30" s="49">
        <v>763550</v>
      </c>
      <c r="BU30" s="7">
        <v>14.93</v>
      </c>
      <c r="BV30" s="7">
        <v>0.09</v>
      </c>
      <c r="BW30" s="7">
        <v>721024</v>
      </c>
      <c r="BX30" s="7">
        <v>99.6</v>
      </c>
      <c r="BY30" s="7">
        <v>0.4</v>
      </c>
      <c r="BZ30" s="7">
        <v>21.6</v>
      </c>
      <c r="CA30" s="51">
        <v>2195.7580910000001</v>
      </c>
      <c r="CB30" s="49">
        <v>60197</v>
      </c>
      <c r="CC30" s="49">
        <v>58661</v>
      </c>
      <c r="CD30" s="49">
        <v>1536</v>
      </c>
      <c r="CE30" s="49">
        <v>718608103</v>
      </c>
      <c r="CF30" s="49">
        <v>278774</v>
      </c>
      <c r="CG30" s="49">
        <v>40</v>
      </c>
      <c r="CH30" s="49">
        <v>58928</v>
      </c>
      <c r="CI30" s="7">
        <v>97.9</v>
      </c>
      <c r="CJ30" s="7">
        <v>21248</v>
      </c>
      <c r="CK30" s="7">
        <v>35.299999999999997</v>
      </c>
      <c r="CL30" s="7">
        <v>223</v>
      </c>
      <c r="CM30" s="7">
        <v>0.4</v>
      </c>
      <c r="CN30" s="7">
        <v>0</v>
      </c>
      <c r="CO30" s="7">
        <v>0</v>
      </c>
      <c r="CP30" s="7">
        <v>0</v>
      </c>
      <c r="CQ30" s="7">
        <v>0</v>
      </c>
      <c r="CR30" s="49">
        <v>11938</v>
      </c>
      <c r="CS30" s="49">
        <v>6059</v>
      </c>
      <c r="CT30" s="49">
        <v>24856</v>
      </c>
      <c r="CU30" s="49">
        <v>8078</v>
      </c>
      <c r="CV30" s="49">
        <v>14238</v>
      </c>
      <c r="CW30" s="49">
        <v>15558</v>
      </c>
      <c r="CX30" s="49">
        <v>10618</v>
      </c>
      <c r="CY30" s="7">
        <v>0</v>
      </c>
      <c r="CZ30" s="7">
        <v>0.1</v>
      </c>
      <c r="DA30" s="7">
        <v>721024</v>
      </c>
    </row>
    <row r="31" spans="1:105">
      <c r="A31" s="11" t="s">
        <v>220</v>
      </c>
      <c r="B31" s="11" t="s">
        <v>533</v>
      </c>
      <c r="C31" s="11" t="s">
        <v>216</v>
      </c>
      <c r="D31" s="12">
        <v>307</v>
      </c>
      <c r="E31" s="31">
        <v>0.67472527472527477</v>
      </c>
      <c r="F31" s="2">
        <v>86</v>
      </c>
      <c r="G31" s="2">
        <v>178</v>
      </c>
      <c r="H31" s="2">
        <v>2.4700000000000002</v>
      </c>
      <c r="I31" s="31">
        <v>0.73260000000000003</v>
      </c>
      <c r="J31" s="53">
        <v>0</v>
      </c>
      <c r="K31" s="33">
        <v>0</v>
      </c>
      <c r="L31" s="34">
        <v>0</v>
      </c>
      <c r="M31" s="34">
        <v>0</v>
      </c>
      <c r="N31" s="34">
        <v>0</v>
      </c>
      <c r="O31" s="34">
        <v>0</v>
      </c>
      <c r="P31" s="33">
        <v>0</v>
      </c>
      <c r="Q31" s="87"/>
      <c r="R31" s="88"/>
      <c r="S31" s="88"/>
      <c r="T31" s="88"/>
      <c r="U31" s="88"/>
      <c r="V31" s="88"/>
      <c r="W31" s="88"/>
      <c r="X31" s="88"/>
      <c r="Y31" s="88"/>
      <c r="Z31" s="88"/>
      <c r="AA31" s="88"/>
      <c r="AB31" s="88"/>
      <c r="AC31" s="88"/>
      <c r="AD31" s="88"/>
      <c r="AE31" s="88"/>
      <c r="AF31" s="90"/>
      <c r="AG31" s="40"/>
      <c r="AH31" s="41"/>
      <c r="AI31" s="42"/>
      <c r="AJ31" s="43">
        <v>28421</v>
      </c>
      <c r="AK31" s="44">
        <v>52764</v>
      </c>
      <c r="AL31" s="44">
        <v>1</v>
      </c>
      <c r="AM31" s="44">
        <v>6</v>
      </c>
      <c r="AN31" s="45">
        <v>2.1111150205833713E-2</v>
      </c>
      <c r="AO31" s="44">
        <v>42820</v>
      </c>
      <c r="AP31" s="44">
        <v>2818</v>
      </c>
      <c r="AQ31" s="44">
        <v>484796226</v>
      </c>
      <c r="AR31" s="46">
        <v>88.833747728523733</v>
      </c>
      <c r="AS31" s="46">
        <v>1</v>
      </c>
      <c r="AT31" s="44">
        <v>484796226</v>
      </c>
      <c r="AU31" s="47">
        <v>1366155764868</v>
      </c>
      <c r="AV31" s="48">
        <v>218643</v>
      </c>
      <c r="AW31" s="49">
        <v>545734294</v>
      </c>
      <c r="AX31" s="50">
        <f t="shared" si="0"/>
        <v>0.56254481965907022</v>
      </c>
      <c r="AY31" s="7">
        <v>54.6</v>
      </c>
      <c r="AZ31" s="49">
        <v>269356</v>
      </c>
      <c r="BA31" s="51">
        <v>0</v>
      </c>
      <c r="BB31" s="49">
        <v>42820</v>
      </c>
      <c r="BC31" s="49">
        <v>1000</v>
      </c>
      <c r="BD31" s="49">
        <v>218479</v>
      </c>
      <c r="BE31" s="7">
        <v>99.9</v>
      </c>
      <c r="BF31" s="49">
        <v>1431</v>
      </c>
      <c r="BG31" s="7">
        <v>0.7</v>
      </c>
      <c r="BH31" s="49">
        <v>0</v>
      </c>
      <c r="BI31" s="7">
        <v>0</v>
      </c>
      <c r="BJ31" s="49">
        <v>0</v>
      </c>
      <c r="BK31" s="7">
        <v>0</v>
      </c>
      <c r="BL31" s="7">
        <v>0</v>
      </c>
      <c r="BM31" s="7">
        <v>0</v>
      </c>
      <c r="BN31" s="49">
        <v>2496</v>
      </c>
      <c r="BO31" s="49">
        <v>1956</v>
      </c>
      <c r="BP31" s="49">
        <v>2818</v>
      </c>
      <c r="BQ31" s="49">
        <v>59772</v>
      </c>
      <c r="BR31" s="49">
        <v>1301</v>
      </c>
      <c r="BS31" s="49">
        <v>178732</v>
      </c>
      <c r="BT31" s="49">
        <v>1517</v>
      </c>
      <c r="BU31" s="7">
        <v>0.01</v>
      </c>
      <c r="BV31" s="7">
        <v>0</v>
      </c>
      <c r="BW31" s="7">
        <v>0</v>
      </c>
      <c r="BX31" s="7">
        <v>0</v>
      </c>
      <c r="BY31" s="7">
        <v>100</v>
      </c>
      <c r="BZ31" s="7">
        <v>1</v>
      </c>
      <c r="CA31" s="51">
        <v>0</v>
      </c>
      <c r="CB31" s="49">
        <v>218643</v>
      </c>
      <c r="CC31" s="49">
        <v>0</v>
      </c>
      <c r="CD31" s="49">
        <v>218643</v>
      </c>
      <c r="CE31" s="49">
        <v>545734294</v>
      </c>
      <c r="CF31" s="49">
        <v>42820</v>
      </c>
      <c r="CG31" s="49">
        <v>1000</v>
      </c>
      <c r="CH31" s="49">
        <v>218479</v>
      </c>
      <c r="CI31" s="7">
        <v>99.9</v>
      </c>
      <c r="CJ31" s="7">
        <v>1431</v>
      </c>
      <c r="CK31" s="7">
        <v>0.7</v>
      </c>
      <c r="CL31" s="7">
        <v>0</v>
      </c>
      <c r="CM31" s="7">
        <v>0</v>
      </c>
      <c r="CN31" s="7">
        <v>0</v>
      </c>
      <c r="CO31" s="7">
        <v>0</v>
      </c>
      <c r="CP31" s="7">
        <v>0</v>
      </c>
      <c r="CQ31" s="7">
        <v>0</v>
      </c>
      <c r="CR31" s="49">
        <v>2496</v>
      </c>
      <c r="CS31" s="49">
        <v>1956</v>
      </c>
      <c r="CT31" s="49">
        <v>2818</v>
      </c>
      <c r="CU31" s="49">
        <v>59772</v>
      </c>
      <c r="CV31" s="49">
        <v>1301</v>
      </c>
      <c r="CW31" s="49">
        <v>178732</v>
      </c>
      <c r="CX31" s="49">
        <v>1517</v>
      </c>
      <c r="CY31" s="7">
        <v>0.01</v>
      </c>
      <c r="CZ31" s="7">
        <v>0</v>
      </c>
      <c r="DA31" s="7">
        <v>0</v>
      </c>
    </row>
    <row r="32" spans="1:105">
      <c r="A32" s="11" t="s">
        <v>221</v>
      </c>
      <c r="B32" s="11" t="s">
        <v>534</v>
      </c>
      <c r="C32" s="11" t="s">
        <v>218</v>
      </c>
      <c r="D32" s="12">
        <v>83</v>
      </c>
      <c r="E32" s="31">
        <v>0.18241758241758241</v>
      </c>
      <c r="F32" s="2">
        <v>16</v>
      </c>
      <c r="G32" s="2">
        <v>77</v>
      </c>
      <c r="H32" s="2">
        <v>1.19</v>
      </c>
      <c r="I32" s="31">
        <v>0.125</v>
      </c>
      <c r="J32" s="53">
        <v>0</v>
      </c>
      <c r="K32" s="33">
        <v>0</v>
      </c>
      <c r="L32" s="34">
        <v>0</v>
      </c>
      <c r="M32" s="34">
        <v>0</v>
      </c>
      <c r="N32" s="34">
        <v>0</v>
      </c>
      <c r="O32" s="34">
        <v>0</v>
      </c>
      <c r="P32" s="33">
        <v>0</v>
      </c>
      <c r="Q32" s="87"/>
      <c r="R32" s="88"/>
      <c r="S32" s="88"/>
      <c r="T32" s="88"/>
      <c r="U32" s="88"/>
      <c r="V32" s="88"/>
      <c r="W32" s="88"/>
      <c r="X32" s="88"/>
      <c r="Y32" s="88"/>
      <c r="Z32" s="88"/>
      <c r="AA32" s="88"/>
      <c r="AB32" s="88"/>
      <c r="AC32" s="88"/>
      <c r="AD32" s="88"/>
      <c r="AE32" s="88"/>
      <c r="AF32" s="90"/>
      <c r="AG32" s="40"/>
      <c r="AH32" s="41"/>
      <c r="AI32" s="42"/>
      <c r="AJ32" s="43">
        <v>442223</v>
      </c>
      <c r="AK32" s="55">
        <v>1638127934</v>
      </c>
      <c r="AL32" s="55">
        <v>769</v>
      </c>
      <c r="AM32" s="55">
        <v>20167</v>
      </c>
      <c r="AN32" s="45">
        <v>4.5603688636728528</v>
      </c>
      <c r="AO32" s="55">
        <v>181669</v>
      </c>
      <c r="AP32" s="55">
        <v>13340</v>
      </c>
      <c r="AQ32" s="55">
        <v>348700177</v>
      </c>
      <c r="AR32" s="56">
        <v>14.195223194613289</v>
      </c>
      <c r="AS32" s="46">
        <v>0.64463129409490671</v>
      </c>
      <c r="AT32" s="44">
        <v>224783046.35063303</v>
      </c>
      <c r="AU32" s="47">
        <v>2998605838317.4448</v>
      </c>
      <c r="AV32" s="48">
        <v>1771927</v>
      </c>
      <c r="AW32" s="49">
        <v>2456461390</v>
      </c>
      <c r="AX32" s="50">
        <f t="shared" si="0"/>
        <v>3.3788440696802487E-2</v>
      </c>
      <c r="AY32" s="7">
        <v>245.6</v>
      </c>
      <c r="AZ32" s="49">
        <v>1124232749</v>
      </c>
      <c r="BA32" s="51">
        <v>112.4</v>
      </c>
      <c r="BB32" s="49">
        <v>257230</v>
      </c>
      <c r="BC32" s="49">
        <v>100</v>
      </c>
      <c r="BD32" s="49">
        <v>151311</v>
      </c>
      <c r="BE32" s="7">
        <v>8.5</v>
      </c>
      <c r="BF32" s="49">
        <v>61850</v>
      </c>
      <c r="BG32" s="7">
        <v>3.5</v>
      </c>
      <c r="BH32" s="49">
        <v>645</v>
      </c>
      <c r="BI32" s="7">
        <v>0</v>
      </c>
      <c r="BJ32" s="49">
        <v>0</v>
      </c>
      <c r="BK32" s="7">
        <v>0</v>
      </c>
      <c r="BL32" s="7">
        <v>0</v>
      </c>
      <c r="BM32" s="7">
        <v>0</v>
      </c>
      <c r="BN32" s="49">
        <v>1386</v>
      </c>
      <c r="BO32" s="49">
        <v>128</v>
      </c>
      <c r="BP32" s="49">
        <v>20694</v>
      </c>
      <c r="BQ32" s="49">
        <v>28259</v>
      </c>
      <c r="BR32" s="49">
        <v>49719</v>
      </c>
      <c r="BS32" s="49">
        <v>7070</v>
      </c>
      <c r="BT32" s="49">
        <v>29025</v>
      </c>
      <c r="BU32" s="7">
        <v>66.69</v>
      </c>
      <c r="BV32" s="7">
        <v>0</v>
      </c>
      <c r="BW32" s="7">
        <v>0</v>
      </c>
      <c r="BX32" s="7">
        <v>85.2</v>
      </c>
      <c r="BY32" s="7">
        <v>14.8</v>
      </c>
      <c r="BZ32" s="7">
        <v>1.2</v>
      </c>
      <c r="CA32" s="51">
        <v>3712.6324789999999</v>
      </c>
      <c r="CB32" s="49">
        <v>2212339</v>
      </c>
      <c r="CC32" s="49">
        <v>575194</v>
      </c>
      <c r="CD32" s="49">
        <v>1637145</v>
      </c>
      <c r="CE32" s="49">
        <v>818340274</v>
      </c>
      <c r="CF32" s="49">
        <v>15078</v>
      </c>
      <c r="CG32" s="49">
        <v>0</v>
      </c>
      <c r="CH32" s="49">
        <v>172912</v>
      </c>
      <c r="CI32" s="7">
        <v>7.8</v>
      </c>
      <c r="CJ32" s="7">
        <v>15</v>
      </c>
      <c r="CK32" s="7">
        <v>0</v>
      </c>
      <c r="CL32" s="7">
        <v>0</v>
      </c>
      <c r="CM32" s="7">
        <v>0</v>
      </c>
      <c r="CN32" s="7">
        <v>0</v>
      </c>
      <c r="CO32" s="7">
        <v>0</v>
      </c>
      <c r="CP32" s="7">
        <v>0</v>
      </c>
      <c r="CQ32" s="7">
        <v>0</v>
      </c>
      <c r="CR32" s="49">
        <v>370</v>
      </c>
      <c r="CS32" s="49">
        <v>174</v>
      </c>
      <c r="CT32" s="49">
        <v>659</v>
      </c>
      <c r="CU32" s="49">
        <v>327162</v>
      </c>
      <c r="CV32" s="49">
        <v>474</v>
      </c>
      <c r="CW32" s="49">
        <v>489859</v>
      </c>
      <c r="CX32" s="49">
        <v>185</v>
      </c>
      <c r="CY32" s="7">
        <v>0</v>
      </c>
      <c r="CZ32" s="7">
        <v>0</v>
      </c>
      <c r="DA32" s="7">
        <v>0</v>
      </c>
    </row>
    <row r="33" spans="1:105">
      <c r="A33" s="65" t="s">
        <v>222</v>
      </c>
      <c r="B33" s="65" t="s">
        <v>521</v>
      </c>
      <c r="C33" s="66" t="s">
        <v>223</v>
      </c>
      <c r="D33" s="67">
        <v>434</v>
      </c>
      <c r="E33" s="68">
        <v>0.95594713656387664</v>
      </c>
      <c r="F33" s="67">
        <v>214</v>
      </c>
      <c r="G33" s="67">
        <v>234</v>
      </c>
      <c r="H33" s="67">
        <v>1.19</v>
      </c>
      <c r="I33" s="69">
        <v>0.1542</v>
      </c>
      <c r="J33" s="70">
        <v>1343790000</v>
      </c>
      <c r="K33" s="71">
        <v>0.9221061843420455</v>
      </c>
      <c r="L33" s="70">
        <v>61989000</v>
      </c>
      <c r="M33" s="70">
        <v>322144000</v>
      </c>
      <c r="N33" s="70">
        <v>358644000</v>
      </c>
      <c r="O33" s="70">
        <v>680789000</v>
      </c>
      <c r="P33" s="72">
        <v>0.50661859367907192</v>
      </c>
      <c r="Q33" s="91">
        <v>700</v>
      </c>
      <c r="R33" s="38">
        <v>662</v>
      </c>
      <c r="S33" s="38">
        <v>609</v>
      </c>
      <c r="T33" s="38">
        <v>267</v>
      </c>
      <c r="U33" s="38">
        <v>258</v>
      </c>
      <c r="V33" s="38">
        <v>240</v>
      </c>
      <c r="W33" s="92">
        <v>0.93023</v>
      </c>
      <c r="X33" s="93">
        <v>248.37141</v>
      </c>
      <c r="Y33" s="38">
        <v>662</v>
      </c>
      <c r="Z33" s="38">
        <v>609</v>
      </c>
      <c r="AA33" s="38">
        <v>278</v>
      </c>
      <c r="AB33" s="38">
        <v>266</v>
      </c>
      <c r="AC33" s="38">
        <v>240</v>
      </c>
      <c r="AD33" s="92">
        <v>0.90225999999999995</v>
      </c>
      <c r="AE33" s="94">
        <v>250.82828000000001</v>
      </c>
      <c r="AF33" s="77">
        <v>0.49555500000000002</v>
      </c>
      <c r="AG33" s="76">
        <v>1.3050599999999999E-4</v>
      </c>
      <c r="AH33" s="77">
        <v>1.0119100000000001</v>
      </c>
      <c r="AI33" s="78">
        <v>7753.76</v>
      </c>
      <c r="AJ33" s="79">
        <v>186655</v>
      </c>
      <c r="AK33" s="79">
        <v>110523261</v>
      </c>
      <c r="AL33" s="79">
        <v>1554</v>
      </c>
      <c r="AM33" s="79">
        <v>7903</v>
      </c>
      <c r="AN33" s="80">
        <v>4.2340146259141198</v>
      </c>
      <c r="AO33" s="79">
        <v>2518727</v>
      </c>
      <c r="AP33" s="79">
        <v>307148</v>
      </c>
      <c r="AQ33" s="79">
        <v>1175620107</v>
      </c>
      <c r="AR33" s="81">
        <v>80.670831833958971</v>
      </c>
      <c r="AS33" s="81">
        <v>0.20134158676426919</v>
      </c>
      <c r="AT33" s="82">
        <v>236701217.77535993</v>
      </c>
      <c r="AU33" s="47">
        <v>72702305637266.25</v>
      </c>
      <c r="AV33" s="83">
        <v>80257</v>
      </c>
      <c r="AW33" s="83">
        <v>1457305051</v>
      </c>
      <c r="AX33" s="84">
        <f t="shared" si="0"/>
        <v>0.29780998817110393</v>
      </c>
      <c r="AY33" s="85">
        <v>91.1</v>
      </c>
      <c r="AZ33" s="83">
        <v>1430432433</v>
      </c>
      <c r="BA33" s="86">
        <v>89.4</v>
      </c>
      <c r="BB33" s="83">
        <v>7189042</v>
      </c>
      <c r="BC33" s="83">
        <v>60</v>
      </c>
      <c r="BD33" s="83">
        <v>2672</v>
      </c>
      <c r="BE33" s="85">
        <v>3.3</v>
      </c>
      <c r="BF33" s="83">
        <v>1889</v>
      </c>
      <c r="BG33" s="85">
        <v>2.4</v>
      </c>
      <c r="BH33" s="83">
        <v>1465</v>
      </c>
      <c r="BI33" s="85">
        <v>1.8</v>
      </c>
      <c r="BJ33" s="83">
        <v>507</v>
      </c>
      <c r="BK33" s="85">
        <v>0.6</v>
      </c>
      <c r="BL33" s="85">
        <v>0</v>
      </c>
      <c r="BM33" s="85">
        <v>0</v>
      </c>
      <c r="BN33" s="83">
        <v>18158</v>
      </c>
      <c r="BO33" s="83">
        <v>253</v>
      </c>
      <c r="BP33" s="83">
        <v>1525507</v>
      </c>
      <c r="BQ33" s="83">
        <v>298</v>
      </c>
      <c r="BR33" s="83">
        <v>1403225</v>
      </c>
      <c r="BS33" s="83">
        <v>347</v>
      </c>
      <c r="BT33" s="83">
        <v>122282</v>
      </c>
      <c r="BU33" s="85">
        <v>7.58</v>
      </c>
      <c r="BV33" s="85">
        <v>0</v>
      </c>
      <c r="BW33" s="85">
        <v>0</v>
      </c>
      <c r="BX33" s="85">
        <v>98.4</v>
      </c>
      <c r="BY33" s="85">
        <v>1.6</v>
      </c>
      <c r="BZ33" s="85">
        <v>2.9</v>
      </c>
      <c r="CA33" s="86">
        <v>719.80213760000004</v>
      </c>
      <c r="CB33" s="83">
        <v>233323</v>
      </c>
      <c r="CC33" s="83">
        <v>155259</v>
      </c>
      <c r="CD33" s="83">
        <v>78064</v>
      </c>
      <c r="CE33" s="83">
        <v>1347127817</v>
      </c>
      <c r="CF33" s="83">
        <v>172797</v>
      </c>
      <c r="CG33" s="83">
        <v>60</v>
      </c>
      <c r="CH33" s="83">
        <v>127750</v>
      </c>
      <c r="CI33" s="85">
        <v>54.8</v>
      </c>
      <c r="CJ33" s="85">
        <v>44123</v>
      </c>
      <c r="CK33" s="85">
        <v>18.899999999999999</v>
      </c>
      <c r="CL33" s="85">
        <v>44</v>
      </c>
      <c r="CM33" s="85">
        <v>0</v>
      </c>
      <c r="CN33" s="85">
        <v>0</v>
      </c>
      <c r="CO33" s="85">
        <v>0</v>
      </c>
      <c r="CP33" s="85">
        <v>0</v>
      </c>
      <c r="CQ33" s="85">
        <v>0</v>
      </c>
      <c r="CR33" s="83">
        <v>5774</v>
      </c>
      <c r="CS33" s="83">
        <v>1409</v>
      </c>
      <c r="CT33" s="83">
        <v>17553</v>
      </c>
      <c r="CU33" s="83">
        <v>22547</v>
      </c>
      <c r="CV33" s="83">
        <v>14038</v>
      </c>
      <c r="CW33" s="83">
        <v>30596</v>
      </c>
      <c r="CX33" s="83">
        <v>3515</v>
      </c>
      <c r="CY33" s="85">
        <v>0.03</v>
      </c>
      <c r="CZ33" s="85">
        <v>0</v>
      </c>
      <c r="DA33" s="85">
        <v>0</v>
      </c>
    </row>
    <row r="34" spans="1:105">
      <c r="A34" s="11" t="s">
        <v>224</v>
      </c>
      <c r="B34" s="11" t="s">
        <v>522</v>
      </c>
      <c r="C34" s="11" t="s">
        <v>225</v>
      </c>
      <c r="D34" s="12">
        <v>422</v>
      </c>
      <c r="E34" s="31">
        <v>0.92951541850220265</v>
      </c>
      <c r="F34" s="2">
        <v>194</v>
      </c>
      <c r="G34" s="2">
        <v>236</v>
      </c>
      <c r="H34" s="2">
        <v>1.37</v>
      </c>
      <c r="I34" s="31">
        <v>0.28349999999999997</v>
      </c>
      <c r="J34" s="53">
        <v>219798000</v>
      </c>
      <c r="K34" s="33">
        <v>0.14228365709832841</v>
      </c>
      <c r="L34" s="34">
        <v>7988000</v>
      </c>
      <c r="M34" s="34">
        <v>33118000</v>
      </c>
      <c r="N34" s="34">
        <v>29491000</v>
      </c>
      <c r="O34" s="34">
        <v>62609000</v>
      </c>
      <c r="P34" s="33">
        <v>0.28484790580442043</v>
      </c>
      <c r="Q34" s="95">
        <v>700</v>
      </c>
      <c r="R34" s="61">
        <v>675</v>
      </c>
      <c r="S34" s="61">
        <v>590</v>
      </c>
      <c r="T34" s="61">
        <v>309</v>
      </c>
      <c r="U34" s="61">
        <v>264</v>
      </c>
      <c r="V34" s="61">
        <v>256</v>
      </c>
      <c r="W34" s="36">
        <v>0.96970000000000001</v>
      </c>
      <c r="X34" s="37">
        <v>299.63729999999998</v>
      </c>
      <c r="Y34" s="62">
        <v>675</v>
      </c>
      <c r="Z34" s="62">
        <v>590</v>
      </c>
      <c r="AA34" s="62">
        <v>317</v>
      </c>
      <c r="AB34" s="62">
        <v>268</v>
      </c>
      <c r="AC34" s="62">
        <v>256</v>
      </c>
      <c r="AD34" s="63">
        <v>0.95521999999999996</v>
      </c>
      <c r="AE34" s="64">
        <v>302.80473999999998</v>
      </c>
      <c r="AF34" s="39">
        <v>0.58422799999999997</v>
      </c>
      <c r="AG34" s="40">
        <v>1.4615E-4</v>
      </c>
      <c r="AH34" s="41">
        <v>1.0158499999999999</v>
      </c>
      <c r="AI34" s="42">
        <v>6950.75</v>
      </c>
      <c r="AJ34" s="43">
        <v>88963</v>
      </c>
      <c r="AK34" s="44">
        <v>125192965</v>
      </c>
      <c r="AL34" s="44">
        <v>3133</v>
      </c>
      <c r="AM34" s="44">
        <v>1638</v>
      </c>
      <c r="AN34" s="45">
        <v>1.8412148870878904</v>
      </c>
      <c r="AO34" s="44">
        <v>1147836</v>
      </c>
      <c r="AP34" s="44">
        <v>123598</v>
      </c>
      <c r="AQ34" s="44">
        <v>1074709926</v>
      </c>
      <c r="AR34" s="46">
        <v>69.570086438982116</v>
      </c>
      <c r="AS34" s="46">
        <v>0.93358309854899502</v>
      </c>
      <c r="AT34" s="44">
        <v>1003331022.7564411</v>
      </c>
      <c r="AU34" s="47">
        <v>124009707750650.61</v>
      </c>
      <c r="AV34" s="48">
        <v>142691</v>
      </c>
      <c r="AW34" s="49">
        <v>1544787395</v>
      </c>
      <c r="AX34" s="50">
        <f t="shared" si="0"/>
        <v>0.27317674999542574</v>
      </c>
      <c r="AY34" s="7">
        <v>96.5</v>
      </c>
      <c r="AZ34" s="49">
        <v>1388131192</v>
      </c>
      <c r="BA34" s="51">
        <v>86.6</v>
      </c>
      <c r="BB34" s="49">
        <v>1147836</v>
      </c>
      <c r="BC34" s="49">
        <v>100</v>
      </c>
      <c r="BD34" s="49">
        <v>40016</v>
      </c>
      <c r="BE34" s="7">
        <v>28</v>
      </c>
      <c r="BF34" s="49">
        <v>17013</v>
      </c>
      <c r="BG34" s="7">
        <v>11.9</v>
      </c>
      <c r="BH34" s="49">
        <v>4960</v>
      </c>
      <c r="BI34" s="7">
        <v>3.5</v>
      </c>
      <c r="BJ34" s="49">
        <v>1</v>
      </c>
      <c r="BK34" s="7">
        <v>0</v>
      </c>
      <c r="BL34" s="7">
        <v>0</v>
      </c>
      <c r="BM34" s="7">
        <v>0</v>
      </c>
      <c r="BN34" s="49">
        <v>10826</v>
      </c>
      <c r="BO34" s="49">
        <v>214</v>
      </c>
      <c r="BP34" s="49">
        <v>132391</v>
      </c>
      <c r="BQ34" s="49">
        <v>3441</v>
      </c>
      <c r="BR34" s="49">
        <v>127253</v>
      </c>
      <c r="BS34" s="49">
        <v>3654</v>
      </c>
      <c r="BT34" s="49">
        <v>5138</v>
      </c>
      <c r="BU34" s="7">
        <v>8.1</v>
      </c>
      <c r="BV34" s="7">
        <v>0</v>
      </c>
      <c r="BW34" s="7">
        <v>0</v>
      </c>
      <c r="BX34" s="7">
        <v>94</v>
      </c>
      <c r="BY34" s="7">
        <v>6</v>
      </c>
      <c r="BZ34" s="7">
        <v>1.6</v>
      </c>
      <c r="CA34" s="51">
        <v>1411.5890669999999</v>
      </c>
      <c r="CB34" s="49">
        <v>231377</v>
      </c>
      <c r="CC34" s="49">
        <v>108495</v>
      </c>
      <c r="CD34" s="49">
        <v>122882</v>
      </c>
      <c r="CE34" s="49">
        <v>1419599207</v>
      </c>
      <c r="CF34" s="49">
        <v>145383</v>
      </c>
      <c r="CG34" s="49">
        <v>100</v>
      </c>
      <c r="CH34" s="49">
        <v>125068</v>
      </c>
      <c r="CI34" s="7">
        <v>54.1</v>
      </c>
      <c r="CJ34" s="7">
        <v>49439</v>
      </c>
      <c r="CK34" s="7">
        <v>21.4</v>
      </c>
      <c r="CL34" s="7">
        <v>35</v>
      </c>
      <c r="CM34" s="7">
        <v>0</v>
      </c>
      <c r="CN34" s="7">
        <v>0</v>
      </c>
      <c r="CO34" s="7">
        <v>0</v>
      </c>
      <c r="CP34" s="7">
        <v>0</v>
      </c>
      <c r="CQ34" s="7">
        <v>0</v>
      </c>
      <c r="CR34" s="49">
        <v>6135</v>
      </c>
      <c r="CS34" s="49">
        <v>1496</v>
      </c>
      <c r="CT34" s="49">
        <v>18313</v>
      </c>
      <c r="CU34" s="49">
        <v>23620</v>
      </c>
      <c r="CV34" s="49">
        <v>16009</v>
      </c>
      <c r="CW34" s="49">
        <v>28885</v>
      </c>
      <c r="CX34" s="49">
        <v>2304</v>
      </c>
      <c r="CY34" s="7">
        <v>0</v>
      </c>
      <c r="CZ34" s="7">
        <v>0</v>
      </c>
      <c r="DA34" s="7">
        <v>0</v>
      </c>
    </row>
    <row r="35" spans="1:105">
      <c r="A35" s="11" t="s">
        <v>226</v>
      </c>
      <c r="B35" s="11" t="s">
        <v>566</v>
      </c>
      <c r="C35" s="11" t="s">
        <v>227</v>
      </c>
      <c r="D35" s="12">
        <v>360</v>
      </c>
      <c r="E35" s="31">
        <v>0.79295154185022021</v>
      </c>
      <c r="F35" s="2">
        <v>91</v>
      </c>
      <c r="G35" s="2">
        <v>223</v>
      </c>
      <c r="H35" s="2">
        <v>1.35</v>
      </c>
      <c r="I35" s="31">
        <v>0.29670000000000002</v>
      </c>
      <c r="J35" s="53">
        <v>3342000</v>
      </c>
      <c r="K35" s="33">
        <v>2.2161590474351605E-3</v>
      </c>
      <c r="L35" s="34">
        <v>0</v>
      </c>
      <c r="M35" s="34">
        <v>0</v>
      </c>
      <c r="N35" s="34">
        <v>0</v>
      </c>
      <c r="O35" s="34">
        <v>0</v>
      </c>
      <c r="P35" s="33">
        <v>0</v>
      </c>
      <c r="Q35" s="95">
        <v>700</v>
      </c>
      <c r="R35" s="4">
        <v>653</v>
      </c>
      <c r="S35" s="4">
        <v>593</v>
      </c>
      <c r="T35" s="4">
        <v>258</v>
      </c>
      <c r="U35" s="4">
        <v>240</v>
      </c>
      <c r="V35" s="4">
        <v>223</v>
      </c>
      <c r="W35" s="36">
        <v>0.92917000000000005</v>
      </c>
      <c r="X35" s="37">
        <v>239.72586000000001</v>
      </c>
      <c r="Y35" s="4">
        <v>653</v>
      </c>
      <c r="Z35" s="4">
        <v>593</v>
      </c>
      <c r="AA35" s="4">
        <v>275</v>
      </c>
      <c r="AB35" s="4">
        <v>253</v>
      </c>
      <c r="AC35" s="4">
        <v>223</v>
      </c>
      <c r="AD35" s="36">
        <v>0.88141999999999998</v>
      </c>
      <c r="AE35" s="37">
        <v>242.3905</v>
      </c>
      <c r="AF35" s="39">
        <v>0.28978300000000001</v>
      </c>
      <c r="AG35" s="40">
        <v>7.3908700000000006E-5</v>
      </c>
      <c r="AH35" s="41">
        <v>1.0147999999999999</v>
      </c>
      <c r="AI35" s="42">
        <v>13730.5</v>
      </c>
      <c r="AJ35" s="43">
        <v>450447</v>
      </c>
      <c r="AK35" s="44">
        <v>174169194</v>
      </c>
      <c r="AL35" s="44">
        <v>1236</v>
      </c>
      <c r="AM35" s="44">
        <v>20589</v>
      </c>
      <c r="AN35" s="45">
        <v>4.570793012274474</v>
      </c>
      <c r="AO35" s="44">
        <v>248832</v>
      </c>
      <c r="AP35" s="44">
        <v>36423</v>
      </c>
      <c r="AQ35" s="44">
        <v>1126935719</v>
      </c>
      <c r="AR35" s="46">
        <v>74.72976629382697</v>
      </c>
      <c r="AS35" s="46">
        <v>0.64473474589772184</v>
      </c>
      <c r="AT35" s="44">
        <v>726574614.43253148</v>
      </c>
      <c r="AU35" s="47">
        <v>26464027181476.094</v>
      </c>
      <c r="AV35" s="48">
        <v>115349</v>
      </c>
      <c r="AW35" s="49">
        <v>1508014510</v>
      </c>
      <c r="AX35" s="50">
        <f t="shared" si="0"/>
        <v>0.23872449344005317</v>
      </c>
      <c r="AY35" s="7">
        <v>94.3</v>
      </c>
      <c r="AZ35" s="49">
        <v>1285079597</v>
      </c>
      <c r="BA35" s="51">
        <v>80.3</v>
      </c>
      <c r="BB35" s="49">
        <v>405663</v>
      </c>
      <c r="BC35" s="49">
        <v>149</v>
      </c>
      <c r="BD35" s="49">
        <v>47406</v>
      </c>
      <c r="BE35" s="7">
        <v>41.1</v>
      </c>
      <c r="BF35" s="49">
        <v>30845</v>
      </c>
      <c r="BG35" s="7">
        <v>26.7</v>
      </c>
      <c r="BH35" s="49">
        <v>2080</v>
      </c>
      <c r="BI35" s="7">
        <v>1.8</v>
      </c>
      <c r="BJ35" s="49">
        <v>0</v>
      </c>
      <c r="BK35" s="7">
        <v>0</v>
      </c>
      <c r="BL35" s="7">
        <v>0</v>
      </c>
      <c r="BM35" s="7">
        <v>0</v>
      </c>
      <c r="BN35" s="49">
        <v>13073</v>
      </c>
      <c r="BO35" s="49">
        <v>734</v>
      </c>
      <c r="BP35" s="49">
        <v>56493</v>
      </c>
      <c r="BQ35" s="49">
        <v>8614</v>
      </c>
      <c r="BR35" s="49">
        <v>53529</v>
      </c>
      <c r="BS35" s="49">
        <v>9450</v>
      </c>
      <c r="BT35" s="49">
        <v>2964</v>
      </c>
      <c r="BU35" s="7">
        <v>11.55</v>
      </c>
      <c r="BV35" s="7">
        <v>0</v>
      </c>
      <c r="BW35" s="7">
        <v>0</v>
      </c>
      <c r="BX35" s="7">
        <v>94.8</v>
      </c>
      <c r="BY35" s="7">
        <v>5.2</v>
      </c>
      <c r="BZ35" s="7">
        <v>2.2999999999999998</v>
      </c>
      <c r="CA35" s="51">
        <v>1109.1340379999999</v>
      </c>
      <c r="CB35" s="49">
        <v>269686</v>
      </c>
      <c r="CC35" s="49">
        <v>193564</v>
      </c>
      <c r="CD35" s="49">
        <v>76122</v>
      </c>
      <c r="CE35" s="49">
        <v>1336834090</v>
      </c>
      <c r="CF35" s="49">
        <v>120393</v>
      </c>
      <c r="CG35" s="49">
        <v>52</v>
      </c>
      <c r="CH35" s="49">
        <v>158027</v>
      </c>
      <c r="CI35" s="7">
        <v>58.6</v>
      </c>
      <c r="CJ35" s="7">
        <v>43432</v>
      </c>
      <c r="CK35" s="7">
        <v>16.100000000000001</v>
      </c>
      <c r="CL35" s="7">
        <v>7</v>
      </c>
      <c r="CM35" s="7">
        <v>0</v>
      </c>
      <c r="CN35" s="7">
        <v>0</v>
      </c>
      <c r="CO35" s="7">
        <v>0</v>
      </c>
      <c r="CP35" s="7">
        <v>0</v>
      </c>
      <c r="CQ35" s="7">
        <v>0</v>
      </c>
      <c r="CR35" s="49">
        <v>4957</v>
      </c>
      <c r="CS35" s="49">
        <v>1641</v>
      </c>
      <c r="CT35" s="49">
        <v>13812</v>
      </c>
      <c r="CU35" s="49">
        <v>28946</v>
      </c>
      <c r="CV35" s="49">
        <v>10833</v>
      </c>
      <c r="CW35" s="49">
        <v>39703</v>
      </c>
      <c r="CX35" s="49">
        <v>2979</v>
      </c>
      <c r="CY35" s="7">
        <v>0.22</v>
      </c>
      <c r="CZ35" s="7">
        <v>0</v>
      </c>
      <c r="DA35" s="7">
        <v>0</v>
      </c>
    </row>
    <row r="36" spans="1:105">
      <c r="A36" s="11" t="s">
        <v>228</v>
      </c>
      <c r="B36" s="11" t="s">
        <v>567</v>
      </c>
      <c r="C36" s="11" t="s">
        <v>228</v>
      </c>
      <c r="D36" s="12">
        <v>415</v>
      </c>
      <c r="E36" s="31">
        <v>0.91409691629955947</v>
      </c>
      <c r="F36" s="2">
        <v>157</v>
      </c>
      <c r="G36" s="2">
        <v>237</v>
      </c>
      <c r="H36" s="2">
        <v>1.56</v>
      </c>
      <c r="I36" s="31">
        <v>0.38219999999999998</v>
      </c>
      <c r="J36" s="53">
        <v>314000</v>
      </c>
      <c r="K36" s="33">
        <v>2.2505268531742442E-4</v>
      </c>
      <c r="L36" s="34">
        <v>300000</v>
      </c>
      <c r="M36" s="34">
        <v>300000</v>
      </c>
      <c r="N36" s="34">
        <v>0</v>
      </c>
      <c r="O36" s="34">
        <v>300000</v>
      </c>
      <c r="P36" s="33">
        <v>0.95541401273885351</v>
      </c>
      <c r="Q36" s="95">
        <v>700</v>
      </c>
      <c r="R36" s="4">
        <v>636</v>
      </c>
      <c r="S36" s="4">
        <v>591</v>
      </c>
      <c r="T36" s="4">
        <v>238</v>
      </c>
      <c r="U36" s="4">
        <v>226</v>
      </c>
      <c r="V36" s="4">
        <v>209</v>
      </c>
      <c r="W36" s="36">
        <v>0.92478000000000005</v>
      </c>
      <c r="X36" s="37">
        <v>220.09764000000001</v>
      </c>
      <c r="Y36" s="4">
        <v>631</v>
      </c>
      <c r="Z36" s="4">
        <v>588</v>
      </c>
      <c r="AA36" s="4">
        <v>252</v>
      </c>
      <c r="AB36" s="4">
        <v>238</v>
      </c>
      <c r="AC36" s="4">
        <v>213</v>
      </c>
      <c r="AD36" s="36">
        <v>0.89495999999999998</v>
      </c>
      <c r="AE36" s="37">
        <v>225.52992</v>
      </c>
      <c r="AF36" s="39">
        <v>0.34170800000000001</v>
      </c>
      <c r="AG36" s="40">
        <v>9.33381E-5</v>
      </c>
      <c r="AH36" s="41">
        <v>1.00773</v>
      </c>
      <c r="AI36" s="42">
        <v>10796.6</v>
      </c>
      <c r="AJ36" s="43">
        <v>749607</v>
      </c>
      <c r="AK36" s="44">
        <v>32716648</v>
      </c>
      <c r="AL36" s="44">
        <v>55</v>
      </c>
      <c r="AM36" s="44">
        <v>19131</v>
      </c>
      <c r="AN36" s="45">
        <v>2.5521373199556567</v>
      </c>
      <c r="AO36" s="44">
        <v>313720</v>
      </c>
      <c r="AP36" s="44">
        <v>19311</v>
      </c>
      <c r="AQ36" s="44">
        <v>556812824</v>
      </c>
      <c r="AR36" s="46">
        <v>39.908350719865737</v>
      </c>
      <c r="AS36" s="46">
        <v>0.97020699356913187</v>
      </c>
      <c r="AT36" s="44">
        <v>540223695.95377815</v>
      </c>
      <c r="AU36" s="47">
        <v>10432259792563.41</v>
      </c>
      <c r="AV36" s="48">
        <v>248607</v>
      </c>
      <c r="AW36" s="49">
        <v>1395228853</v>
      </c>
      <c r="AX36" s="50">
        <f t="shared" si="0"/>
        <v>0.29744224333353864</v>
      </c>
      <c r="AY36" s="7">
        <v>87.2</v>
      </c>
      <c r="AZ36" s="49">
        <v>546866427</v>
      </c>
      <c r="BA36" s="51">
        <v>34.200000000000003</v>
      </c>
      <c r="BB36" s="49">
        <v>313720</v>
      </c>
      <c r="BC36" s="49">
        <v>200</v>
      </c>
      <c r="BD36" s="49">
        <v>116188</v>
      </c>
      <c r="BE36" s="7">
        <v>46.7</v>
      </c>
      <c r="BF36" s="49">
        <v>45783</v>
      </c>
      <c r="BG36" s="7">
        <v>18.399999999999999</v>
      </c>
      <c r="BH36" s="49">
        <v>125</v>
      </c>
      <c r="BI36" s="7">
        <v>0.1</v>
      </c>
      <c r="BJ36" s="49">
        <v>0</v>
      </c>
      <c r="BK36" s="7">
        <v>0</v>
      </c>
      <c r="BL36" s="7">
        <v>0</v>
      </c>
      <c r="BM36" s="7">
        <v>0</v>
      </c>
      <c r="BN36" s="49">
        <v>5612</v>
      </c>
      <c r="BO36" s="49">
        <v>846</v>
      </c>
      <c r="BP36" s="49">
        <v>19904</v>
      </c>
      <c r="BQ36" s="49">
        <v>20705</v>
      </c>
      <c r="BR36" s="49">
        <v>16883</v>
      </c>
      <c r="BS36" s="49">
        <v>26292</v>
      </c>
      <c r="BT36" s="49">
        <v>3021</v>
      </c>
      <c r="BU36" s="7">
        <v>2.34</v>
      </c>
      <c r="BV36" s="7">
        <v>0</v>
      </c>
      <c r="BW36" s="7">
        <v>0</v>
      </c>
      <c r="BX36" s="7">
        <v>81.099999999999994</v>
      </c>
      <c r="BY36" s="7">
        <v>18.899999999999999</v>
      </c>
      <c r="BZ36" s="7">
        <v>1.8</v>
      </c>
      <c r="CA36" s="51">
        <v>140.2434173</v>
      </c>
      <c r="CB36" s="49">
        <v>447081</v>
      </c>
      <c r="CC36" s="49">
        <v>290727</v>
      </c>
      <c r="CD36" s="49">
        <v>156354</v>
      </c>
      <c r="CE36" s="49">
        <v>1367394181</v>
      </c>
      <c r="CF36" s="49">
        <v>136983</v>
      </c>
      <c r="CG36" s="49">
        <v>10</v>
      </c>
      <c r="CH36" s="49">
        <v>221959</v>
      </c>
      <c r="CI36" s="7">
        <v>49.6</v>
      </c>
      <c r="CJ36" s="7">
        <v>35865</v>
      </c>
      <c r="CK36" s="7">
        <v>8</v>
      </c>
      <c r="CL36" s="7">
        <v>4</v>
      </c>
      <c r="CM36" s="7">
        <v>0</v>
      </c>
      <c r="CN36" s="7">
        <v>0</v>
      </c>
      <c r="CO36" s="7">
        <v>0</v>
      </c>
      <c r="CP36" s="7">
        <v>0</v>
      </c>
      <c r="CQ36" s="7">
        <v>0</v>
      </c>
      <c r="CR36" s="49">
        <v>3058</v>
      </c>
      <c r="CS36" s="49">
        <v>979</v>
      </c>
      <c r="CT36" s="49">
        <v>8360</v>
      </c>
      <c r="CU36" s="49">
        <v>48396</v>
      </c>
      <c r="CV36" s="49">
        <v>6872</v>
      </c>
      <c r="CW36" s="49">
        <v>63740</v>
      </c>
      <c r="CX36" s="49">
        <v>1488</v>
      </c>
      <c r="CY36" s="7">
        <v>0.36</v>
      </c>
      <c r="CZ36" s="7">
        <v>0</v>
      </c>
      <c r="DA36" s="7">
        <v>0</v>
      </c>
    </row>
    <row r="37" spans="1:105">
      <c r="A37" s="11" t="s">
        <v>229</v>
      </c>
      <c r="B37" s="11" t="s">
        <v>568</v>
      </c>
      <c r="C37" s="11" t="s">
        <v>230</v>
      </c>
      <c r="D37" s="12">
        <v>435</v>
      </c>
      <c r="E37" s="31">
        <v>0.95814977973568283</v>
      </c>
      <c r="F37" s="2">
        <v>214</v>
      </c>
      <c r="G37" s="2">
        <v>236</v>
      </c>
      <c r="H37" s="2">
        <v>1.22</v>
      </c>
      <c r="I37" s="31">
        <v>0.18690000000000001</v>
      </c>
      <c r="J37" s="53">
        <v>1407260000</v>
      </c>
      <c r="K37" s="33">
        <v>0.91502666865857241</v>
      </c>
      <c r="L37" s="34">
        <v>114725000</v>
      </c>
      <c r="M37" s="34">
        <v>638829000</v>
      </c>
      <c r="N37" s="34">
        <v>204594000</v>
      </c>
      <c r="O37" s="34">
        <v>843423000</v>
      </c>
      <c r="P37" s="33">
        <v>0.59933700950783797</v>
      </c>
      <c r="Q37" s="95">
        <v>700</v>
      </c>
      <c r="R37" s="62">
        <v>687</v>
      </c>
      <c r="S37" s="62">
        <v>596</v>
      </c>
      <c r="T37" s="62">
        <v>331</v>
      </c>
      <c r="U37" s="62">
        <v>265</v>
      </c>
      <c r="V37" s="62">
        <v>241</v>
      </c>
      <c r="W37" s="63">
        <v>0.90942999999999996</v>
      </c>
      <c r="X37" s="64">
        <v>301.02132999999998</v>
      </c>
      <c r="Y37" s="4">
        <v>687</v>
      </c>
      <c r="Z37" s="4">
        <v>596</v>
      </c>
      <c r="AA37" s="4">
        <v>336</v>
      </c>
      <c r="AB37" s="4">
        <v>266</v>
      </c>
      <c r="AC37" s="4">
        <v>241</v>
      </c>
      <c r="AD37" s="36">
        <v>0.90602000000000005</v>
      </c>
      <c r="AE37" s="37">
        <v>304.42272000000003</v>
      </c>
      <c r="AF37" s="39">
        <v>0.41958699999999999</v>
      </c>
      <c r="AG37" s="40">
        <v>1.10122E-4</v>
      </c>
      <c r="AH37" s="41">
        <v>1.0672999999999999</v>
      </c>
      <c r="AI37" s="42">
        <v>9691.99</v>
      </c>
      <c r="AJ37" s="43">
        <v>48879</v>
      </c>
      <c r="AK37" s="44">
        <v>37282965</v>
      </c>
      <c r="AL37" s="44">
        <v>1336</v>
      </c>
      <c r="AM37" s="44">
        <v>4029</v>
      </c>
      <c r="AN37" s="45">
        <v>8.2428036580126438</v>
      </c>
      <c r="AO37" s="44">
        <v>4436035</v>
      </c>
      <c r="AP37" s="44">
        <v>643203</v>
      </c>
      <c r="AQ37" s="44">
        <v>1295401528</v>
      </c>
      <c r="AR37" s="46">
        <v>84.229420628815177</v>
      </c>
      <c r="AS37" s="46">
        <v>0.1581832132782777</v>
      </c>
      <c r="AT37" s="44">
        <v>204910776.18463081</v>
      </c>
      <c r="AU37" s="47">
        <v>131799225974283.11</v>
      </c>
      <c r="AV37" s="48">
        <v>108639</v>
      </c>
      <c r="AW37" s="49">
        <v>1537944246</v>
      </c>
      <c r="AX37" s="50">
        <f t="shared" si="0"/>
        <v>0.28284510386600842</v>
      </c>
      <c r="AY37" s="7">
        <v>96.1</v>
      </c>
      <c r="AZ37" s="49">
        <v>1443267172</v>
      </c>
      <c r="BA37" s="51">
        <v>90.2</v>
      </c>
      <c r="BB37" s="49">
        <v>17562670</v>
      </c>
      <c r="BC37" s="49">
        <v>300</v>
      </c>
      <c r="BD37" s="49">
        <v>27451</v>
      </c>
      <c r="BE37" s="7">
        <v>25.3</v>
      </c>
      <c r="BF37" s="49">
        <v>1402</v>
      </c>
      <c r="BG37" s="7">
        <v>1.3</v>
      </c>
      <c r="BH37" s="49">
        <v>651</v>
      </c>
      <c r="BI37" s="7">
        <v>0.6</v>
      </c>
      <c r="BJ37" s="49">
        <v>359</v>
      </c>
      <c r="BK37" s="7">
        <v>0.3</v>
      </c>
      <c r="BL37" s="7">
        <v>18</v>
      </c>
      <c r="BM37" s="7">
        <v>0</v>
      </c>
      <c r="BN37" s="49">
        <v>14156</v>
      </c>
      <c r="BO37" s="49">
        <v>626</v>
      </c>
      <c r="BP37" s="49">
        <v>4066190</v>
      </c>
      <c r="BQ37" s="49">
        <v>109</v>
      </c>
      <c r="BR37" s="49">
        <v>3846246</v>
      </c>
      <c r="BS37" s="49">
        <v>116</v>
      </c>
      <c r="BT37" s="49">
        <v>219944</v>
      </c>
      <c r="BU37" s="7">
        <v>2.42</v>
      </c>
      <c r="BV37" s="7">
        <v>0</v>
      </c>
      <c r="BW37" s="7">
        <v>0</v>
      </c>
      <c r="BX37" s="7">
        <v>94.6</v>
      </c>
      <c r="BY37" s="7">
        <v>5.4</v>
      </c>
      <c r="BZ37" s="7">
        <v>1.4</v>
      </c>
      <c r="CA37" s="51">
        <v>795.93234270000005</v>
      </c>
      <c r="CB37" s="49">
        <v>155430</v>
      </c>
      <c r="CC37" s="49">
        <v>50355</v>
      </c>
      <c r="CD37" s="49">
        <v>105075</v>
      </c>
      <c r="CE37" s="49">
        <v>1500663571</v>
      </c>
      <c r="CF37" s="49">
        <v>523686</v>
      </c>
      <c r="CG37" s="49">
        <v>3</v>
      </c>
      <c r="CH37" s="49">
        <v>64549</v>
      </c>
      <c r="CI37" s="7">
        <v>41.5</v>
      </c>
      <c r="CJ37" s="7">
        <v>24052</v>
      </c>
      <c r="CK37" s="7">
        <v>15.5</v>
      </c>
      <c r="CL37" s="7">
        <v>3573</v>
      </c>
      <c r="CM37" s="7">
        <v>2.2999999999999998</v>
      </c>
      <c r="CN37" s="7">
        <v>0</v>
      </c>
      <c r="CO37" s="7">
        <v>0</v>
      </c>
      <c r="CP37" s="7">
        <v>0</v>
      </c>
      <c r="CQ37" s="7">
        <v>0</v>
      </c>
      <c r="CR37" s="49">
        <v>9655</v>
      </c>
      <c r="CS37" s="49">
        <v>797</v>
      </c>
      <c r="CT37" s="49">
        <v>73165</v>
      </c>
      <c r="CU37" s="49">
        <v>5974</v>
      </c>
      <c r="CV37" s="49">
        <v>67973</v>
      </c>
      <c r="CW37" s="49">
        <v>6680</v>
      </c>
      <c r="CX37" s="49">
        <v>5192</v>
      </c>
      <c r="CY37" s="7">
        <v>0</v>
      </c>
      <c r="CZ37" s="7">
        <v>0</v>
      </c>
      <c r="DA37" s="7">
        <v>0</v>
      </c>
    </row>
    <row r="38" spans="1:105">
      <c r="A38" s="11" t="s">
        <v>231</v>
      </c>
      <c r="B38" s="11" t="s">
        <v>569</v>
      </c>
      <c r="C38" s="11" t="s">
        <v>89</v>
      </c>
      <c r="D38" s="12">
        <v>430</v>
      </c>
      <c r="E38" s="31">
        <v>0.94713656387665202</v>
      </c>
      <c r="F38" s="2">
        <v>217</v>
      </c>
      <c r="G38" s="2">
        <v>235</v>
      </c>
      <c r="H38" s="2">
        <v>1.21</v>
      </c>
      <c r="I38" s="31">
        <v>0.1797</v>
      </c>
      <c r="J38" s="53">
        <v>1279176000</v>
      </c>
      <c r="K38" s="33">
        <v>0.89101316269501885</v>
      </c>
      <c r="L38" s="34">
        <v>279552000</v>
      </c>
      <c r="M38" s="34">
        <v>710900000</v>
      </c>
      <c r="N38" s="34">
        <v>93569000</v>
      </c>
      <c r="O38" s="34">
        <v>804469000</v>
      </c>
      <c r="P38" s="33">
        <v>0.62889625821622674</v>
      </c>
      <c r="Q38" s="95">
        <v>700</v>
      </c>
      <c r="R38" s="4">
        <v>680</v>
      </c>
      <c r="S38" s="4">
        <v>617</v>
      </c>
      <c r="T38" s="4">
        <v>316</v>
      </c>
      <c r="U38" s="4">
        <v>276</v>
      </c>
      <c r="V38" s="4">
        <v>264</v>
      </c>
      <c r="W38" s="36">
        <v>0.95652000000000004</v>
      </c>
      <c r="X38" s="37">
        <v>302.26031999999998</v>
      </c>
      <c r="Y38" s="4">
        <v>680</v>
      </c>
      <c r="Z38" s="4">
        <v>617</v>
      </c>
      <c r="AA38" s="4">
        <v>320</v>
      </c>
      <c r="AB38" s="4">
        <v>277</v>
      </c>
      <c r="AC38" s="4">
        <v>264</v>
      </c>
      <c r="AD38" s="36">
        <v>0.95306999999999997</v>
      </c>
      <c r="AE38" s="37">
        <v>304.98239999999998</v>
      </c>
      <c r="AF38" s="39">
        <v>0.32392300000000002</v>
      </c>
      <c r="AG38" s="40">
        <v>8.6545999999999994E-5</v>
      </c>
      <c r="AH38" s="41">
        <v>1.01159</v>
      </c>
      <c r="AI38" s="42">
        <v>11688.5</v>
      </c>
      <c r="AJ38" s="43">
        <v>75368</v>
      </c>
      <c r="AK38" s="44">
        <v>51177562</v>
      </c>
      <c r="AL38" s="44">
        <v>380</v>
      </c>
      <c r="AM38" s="44">
        <v>1919</v>
      </c>
      <c r="AN38" s="45">
        <v>2.5461734423097337</v>
      </c>
      <c r="AO38" s="44">
        <v>3946141</v>
      </c>
      <c r="AP38" s="44">
        <v>779536</v>
      </c>
      <c r="AQ38" s="44">
        <v>1293918005</v>
      </c>
      <c r="AR38" s="46">
        <v>90.128174223334327</v>
      </c>
      <c r="AS38" s="46">
        <v>0.6298135692500354</v>
      </c>
      <c r="AT38" s="44">
        <v>814927117.04593515</v>
      </c>
      <c r="AU38" s="47">
        <v>635265025113520</v>
      </c>
      <c r="AV38" s="48">
        <v>54424</v>
      </c>
      <c r="AW38" s="49">
        <v>1435642091</v>
      </c>
      <c r="AX38" s="50">
        <f t="shared" si="0"/>
        <v>0.2995175487648753</v>
      </c>
      <c r="AY38" s="7">
        <v>89.7</v>
      </c>
      <c r="AZ38" s="49">
        <v>1404357245</v>
      </c>
      <c r="BA38" s="51">
        <v>87.8</v>
      </c>
      <c r="BB38" s="49">
        <v>6640199</v>
      </c>
      <c r="BC38" s="49">
        <v>82</v>
      </c>
      <c r="BD38" s="49">
        <v>7078</v>
      </c>
      <c r="BE38" s="7">
        <v>13</v>
      </c>
      <c r="BF38" s="49">
        <v>2621</v>
      </c>
      <c r="BG38" s="7">
        <v>4.8</v>
      </c>
      <c r="BH38" s="49">
        <v>1699</v>
      </c>
      <c r="BI38" s="7">
        <v>3.1</v>
      </c>
      <c r="BJ38" s="49">
        <v>442</v>
      </c>
      <c r="BK38" s="7">
        <v>0.8</v>
      </c>
      <c r="BL38" s="7">
        <v>0</v>
      </c>
      <c r="BM38" s="7">
        <v>0</v>
      </c>
      <c r="BN38" s="49">
        <v>26379</v>
      </c>
      <c r="BO38" s="49">
        <v>232</v>
      </c>
      <c r="BP38" s="49">
        <v>1237725</v>
      </c>
      <c r="BQ38" s="49">
        <v>332</v>
      </c>
      <c r="BR38" s="49">
        <v>1058023</v>
      </c>
      <c r="BS38" s="49">
        <v>405</v>
      </c>
      <c r="BT38" s="49">
        <v>179702</v>
      </c>
      <c r="BU38" s="7">
        <v>3.56</v>
      </c>
      <c r="BV38" s="7">
        <v>0</v>
      </c>
      <c r="BW38" s="7">
        <v>0</v>
      </c>
      <c r="BX38" s="7">
        <v>98.6</v>
      </c>
      <c r="BY38" s="7">
        <v>1.4</v>
      </c>
      <c r="BZ38" s="7">
        <v>2.4</v>
      </c>
      <c r="CA38" s="51">
        <v>679.03569149999998</v>
      </c>
      <c r="CB38" s="49">
        <v>129792</v>
      </c>
      <c r="CC38" s="49">
        <v>82133</v>
      </c>
      <c r="CD38" s="49">
        <v>47659</v>
      </c>
      <c r="CE38" s="49">
        <v>1384464529</v>
      </c>
      <c r="CF38" s="49">
        <v>388005</v>
      </c>
      <c r="CG38" s="49">
        <v>82</v>
      </c>
      <c r="CH38" s="49">
        <v>69059</v>
      </c>
      <c r="CI38" s="7">
        <v>53.2</v>
      </c>
      <c r="CJ38" s="7">
        <v>38207</v>
      </c>
      <c r="CK38" s="7">
        <v>29.4</v>
      </c>
      <c r="CL38" s="7">
        <v>918</v>
      </c>
      <c r="CM38" s="7">
        <v>0.7</v>
      </c>
      <c r="CN38" s="7">
        <v>0</v>
      </c>
      <c r="CO38" s="7">
        <v>0</v>
      </c>
      <c r="CP38" s="7">
        <v>0</v>
      </c>
      <c r="CQ38" s="7">
        <v>0</v>
      </c>
      <c r="CR38" s="49">
        <v>10667</v>
      </c>
      <c r="CS38" s="49">
        <v>1475</v>
      </c>
      <c r="CT38" s="49">
        <v>35624</v>
      </c>
      <c r="CU38" s="49">
        <v>11423</v>
      </c>
      <c r="CV38" s="49">
        <v>29995</v>
      </c>
      <c r="CW38" s="49">
        <v>14720</v>
      </c>
      <c r="CX38" s="49">
        <v>5629</v>
      </c>
      <c r="CY38" s="7">
        <v>0</v>
      </c>
      <c r="CZ38" s="7">
        <v>0</v>
      </c>
      <c r="DA38" s="7">
        <v>0</v>
      </c>
    </row>
    <row r="39" spans="1:105">
      <c r="A39" s="11" t="s">
        <v>90</v>
      </c>
      <c r="B39" s="11" t="s">
        <v>570</v>
      </c>
      <c r="C39" s="11" t="s">
        <v>90</v>
      </c>
      <c r="D39" s="12">
        <v>433</v>
      </c>
      <c r="E39" s="31">
        <v>0.95374449339207046</v>
      </c>
      <c r="F39" s="2">
        <v>218</v>
      </c>
      <c r="G39" s="2">
        <v>235</v>
      </c>
      <c r="H39" s="2">
        <v>1.22</v>
      </c>
      <c r="I39" s="31">
        <v>0.1835</v>
      </c>
      <c r="J39" s="53">
        <v>1373016000</v>
      </c>
      <c r="K39" s="33">
        <v>0.95154700588159324</v>
      </c>
      <c r="L39" s="34">
        <v>226840000</v>
      </c>
      <c r="M39" s="34">
        <v>709090000</v>
      </c>
      <c r="N39" s="34">
        <v>152209000</v>
      </c>
      <c r="O39" s="34">
        <v>861300000</v>
      </c>
      <c r="P39" s="33">
        <v>0.62730514429547801</v>
      </c>
      <c r="Q39" s="95">
        <v>700</v>
      </c>
      <c r="R39" s="4">
        <v>684</v>
      </c>
      <c r="S39" s="4">
        <v>616</v>
      </c>
      <c r="T39" s="4">
        <v>312</v>
      </c>
      <c r="U39" s="4">
        <v>278</v>
      </c>
      <c r="V39" s="4">
        <v>265</v>
      </c>
      <c r="W39" s="36">
        <v>0.95323999999999998</v>
      </c>
      <c r="X39" s="37">
        <v>297.41088000000002</v>
      </c>
      <c r="Y39" s="4">
        <v>684</v>
      </c>
      <c r="Z39" s="4">
        <v>616</v>
      </c>
      <c r="AA39" s="4">
        <v>323</v>
      </c>
      <c r="AB39" s="4">
        <v>281</v>
      </c>
      <c r="AC39" s="4">
        <v>265</v>
      </c>
      <c r="AD39" s="36">
        <v>0.94306000000000001</v>
      </c>
      <c r="AE39" s="37">
        <v>304.60838000000001</v>
      </c>
      <c r="AF39" s="39">
        <v>0.53941399999999995</v>
      </c>
      <c r="AG39" s="40">
        <v>1.4411400000000001E-4</v>
      </c>
      <c r="AH39" s="41">
        <v>1.01935</v>
      </c>
      <c r="AI39" s="42">
        <v>7073.22</v>
      </c>
      <c r="AJ39" s="43">
        <v>91075</v>
      </c>
      <c r="AK39" s="44">
        <v>55688379</v>
      </c>
      <c r="AL39" s="44">
        <v>342</v>
      </c>
      <c r="AM39" s="44">
        <v>2384</v>
      </c>
      <c r="AN39" s="45">
        <v>2.6176228383200657</v>
      </c>
      <c r="AO39" s="44">
        <v>10308271</v>
      </c>
      <c r="AP39" s="44">
        <v>1295013</v>
      </c>
      <c r="AQ39" s="44">
        <v>1323517151</v>
      </c>
      <c r="AR39" s="46">
        <v>91.724261207952893</v>
      </c>
      <c r="AS39" s="46">
        <v>0.28744831253996767</v>
      </c>
      <c r="AT39" s="44">
        <v>380442771.67265558</v>
      </c>
      <c r="AU39" s="47">
        <v>492678335072120.75</v>
      </c>
      <c r="AV39" s="48">
        <v>19927</v>
      </c>
      <c r="AW39" s="49">
        <v>1442930293</v>
      </c>
      <c r="AX39" s="50">
        <f t="shared" si="0"/>
        <v>0.30008379621703601</v>
      </c>
      <c r="AY39" s="7">
        <v>90.2</v>
      </c>
      <c r="AZ39" s="49">
        <v>1420775968</v>
      </c>
      <c r="BA39" s="51">
        <v>88.8</v>
      </c>
      <c r="BB39" s="49">
        <v>22376278</v>
      </c>
      <c r="BC39" s="49">
        <v>500</v>
      </c>
      <c r="BD39" s="49">
        <v>4735</v>
      </c>
      <c r="BE39" s="7">
        <v>23.8</v>
      </c>
      <c r="BF39" s="49">
        <v>1234</v>
      </c>
      <c r="BG39" s="7">
        <v>6.2</v>
      </c>
      <c r="BH39" s="49">
        <v>662</v>
      </c>
      <c r="BI39" s="7">
        <v>3.3</v>
      </c>
      <c r="BJ39" s="49">
        <v>330</v>
      </c>
      <c r="BK39" s="7">
        <v>1.7</v>
      </c>
      <c r="BL39" s="7">
        <v>18</v>
      </c>
      <c r="BM39" s="7">
        <v>0.1</v>
      </c>
      <c r="BN39" s="49">
        <v>72411</v>
      </c>
      <c r="BO39" s="49">
        <v>711</v>
      </c>
      <c r="BP39" s="49">
        <v>4505203</v>
      </c>
      <c r="BQ39" s="49">
        <v>90</v>
      </c>
      <c r="BR39" s="49">
        <v>3803459</v>
      </c>
      <c r="BS39" s="49">
        <v>109</v>
      </c>
      <c r="BT39" s="49">
        <v>701744</v>
      </c>
      <c r="BU39" s="7">
        <v>3.86</v>
      </c>
      <c r="BV39" s="7">
        <v>0</v>
      </c>
      <c r="BW39" s="7">
        <v>0</v>
      </c>
      <c r="BX39" s="7">
        <v>99</v>
      </c>
      <c r="BY39" s="7">
        <v>1</v>
      </c>
      <c r="BZ39" s="7">
        <v>5.6</v>
      </c>
      <c r="CA39" s="51">
        <v>611.45626130000005</v>
      </c>
      <c r="CB39" s="49">
        <v>111002</v>
      </c>
      <c r="CC39" s="49">
        <v>94237</v>
      </c>
      <c r="CD39" s="49">
        <v>16765</v>
      </c>
      <c r="CE39" s="49">
        <v>1387241914</v>
      </c>
      <c r="CF39" s="49">
        <v>265251</v>
      </c>
      <c r="CG39" s="49">
        <v>84</v>
      </c>
      <c r="CH39" s="49">
        <v>83686</v>
      </c>
      <c r="CI39" s="7">
        <v>75.400000000000006</v>
      </c>
      <c r="CJ39" s="7">
        <v>42084</v>
      </c>
      <c r="CK39" s="7">
        <v>37.9</v>
      </c>
      <c r="CL39" s="7">
        <v>436</v>
      </c>
      <c r="CM39" s="7">
        <v>0.4</v>
      </c>
      <c r="CN39" s="7">
        <v>0</v>
      </c>
      <c r="CO39" s="7">
        <v>0</v>
      </c>
      <c r="CP39" s="7">
        <v>0</v>
      </c>
      <c r="CQ39" s="7">
        <v>0</v>
      </c>
      <c r="CR39" s="49">
        <v>12497</v>
      </c>
      <c r="CS39" s="49">
        <v>5667</v>
      </c>
      <c r="CT39" s="49">
        <v>29326</v>
      </c>
      <c r="CU39" s="49">
        <v>14156</v>
      </c>
      <c r="CV39" s="49">
        <v>24787</v>
      </c>
      <c r="CW39" s="49">
        <v>18099</v>
      </c>
      <c r="CX39" s="49">
        <v>4539</v>
      </c>
      <c r="CY39" s="7">
        <v>0</v>
      </c>
      <c r="CZ39" s="7">
        <v>0</v>
      </c>
      <c r="DA39" s="7">
        <v>0</v>
      </c>
    </row>
    <row r="40" spans="1:105">
      <c r="A40" s="11" t="s">
        <v>91</v>
      </c>
      <c r="B40" s="11" t="s">
        <v>571</v>
      </c>
      <c r="C40" s="11" t="s">
        <v>92</v>
      </c>
      <c r="D40" s="12">
        <v>436</v>
      </c>
      <c r="E40" s="31">
        <v>0.96035242290748901</v>
      </c>
      <c r="F40" s="2">
        <v>209</v>
      </c>
      <c r="G40" s="2">
        <v>236</v>
      </c>
      <c r="H40" s="2">
        <v>1.26</v>
      </c>
      <c r="I40" s="31">
        <v>0.20100000000000001</v>
      </c>
      <c r="J40" s="53">
        <v>1378170000</v>
      </c>
      <c r="K40" s="33">
        <v>0.68067498556070338</v>
      </c>
      <c r="L40" s="34">
        <v>52316000</v>
      </c>
      <c r="M40" s="34">
        <v>358861000</v>
      </c>
      <c r="N40" s="34">
        <v>350508000</v>
      </c>
      <c r="O40" s="34">
        <v>709369000</v>
      </c>
      <c r="P40" s="33">
        <v>0.51471806816285359</v>
      </c>
      <c r="Q40" s="95">
        <v>700</v>
      </c>
      <c r="R40" s="4">
        <v>680</v>
      </c>
      <c r="S40" s="4">
        <v>553</v>
      </c>
      <c r="T40" s="4">
        <v>301</v>
      </c>
      <c r="U40" s="4">
        <v>224</v>
      </c>
      <c r="V40" s="4">
        <v>196</v>
      </c>
      <c r="W40" s="36">
        <v>0.875</v>
      </c>
      <c r="X40" s="37">
        <v>263.375</v>
      </c>
      <c r="Y40" s="4">
        <v>680</v>
      </c>
      <c r="Z40" s="4">
        <v>553</v>
      </c>
      <c r="AA40" s="4">
        <v>304</v>
      </c>
      <c r="AB40" s="4">
        <v>224</v>
      </c>
      <c r="AC40" s="4">
        <v>196</v>
      </c>
      <c r="AD40" s="36">
        <v>0.875</v>
      </c>
      <c r="AE40" s="37">
        <v>266</v>
      </c>
      <c r="AF40" s="39">
        <v>0.414381</v>
      </c>
      <c r="AG40" s="40">
        <v>8.1202800000000001E-5</v>
      </c>
      <c r="AH40" s="41">
        <v>1.0450600000000001</v>
      </c>
      <c r="AI40" s="42">
        <v>12869.7</v>
      </c>
      <c r="AJ40" s="43">
        <v>71760</v>
      </c>
      <c r="AK40" s="44">
        <v>270942525</v>
      </c>
      <c r="AL40" s="44">
        <v>3525</v>
      </c>
      <c r="AM40" s="44">
        <v>5014</v>
      </c>
      <c r="AN40" s="45">
        <v>6.9871794871794872</v>
      </c>
      <c r="AO40" s="44">
        <v>6212715</v>
      </c>
      <c r="AP40" s="44">
        <v>525029</v>
      </c>
      <c r="AQ40" s="44">
        <v>1215773281</v>
      </c>
      <c r="AR40" s="46">
        <v>60.046762046029443</v>
      </c>
      <c r="AS40" s="46">
        <v>0.45694032253853317</v>
      </c>
      <c r="AT40" s="44">
        <v>555535835.1538707</v>
      </c>
      <c r="AU40" s="47">
        <v>291672423995001.56</v>
      </c>
      <c r="AV40" s="48">
        <v>303359</v>
      </c>
      <c r="AW40" s="49">
        <v>2024710808</v>
      </c>
      <c r="AX40" s="50">
        <f t="shared" si="0"/>
        <v>0.21533939478037301</v>
      </c>
      <c r="AY40" s="7">
        <v>126.5</v>
      </c>
      <c r="AZ40" s="49">
        <v>1515599019</v>
      </c>
      <c r="BA40" s="51">
        <v>94.7</v>
      </c>
      <c r="BB40" s="49">
        <v>9614433</v>
      </c>
      <c r="BC40" s="49">
        <v>50</v>
      </c>
      <c r="BD40" s="49">
        <v>95928</v>
      </c>
      <c r="BE40" s="7">
        <v>31.6</v>
      </c>
      <c r="BF40" s="49">
        <v>23038</v>
      </c>
      <c r="BG40" s="7">
        <v>7.6</v>
      </c>
      <c r="BH40" s="49">
        <v>1367</v>
      </c>
      <c r="BI40" s="7">
        <v>0.5</v>
      </c>
      <c r="BJ40" s="49">
        <v>507</v>
      </c>
      <c r="BK40" s="7">
        <v>0.2</v>
      </c>
      <c r="BL40" s="7">
        <v>0</v>
      </c>
      <c r="BM40" s="7">
        <v>0</v>
      </c>
      <c r="BN40" s="49">
        <v>6674</v>
      </c>
      <c r="BO40" s="49">
        <v>585</v>
      </c>
      <c r="BP40" s="49">
        <v>1149010</v>
      </c>
      <c r="BQ40" s="49">
        <v>452</v>
      </c>
      <c r="BR40" s="49">
        <v>1615595</v>
      </c>
      <c r="BS40" s="49">
        <v>297</v>
      </c>
      <c r="BT40" s="49">
        <v>466585</v>
      </c>
      <c r="BU40" s="7">
        <v>13.38</v>
      </c>
      <c r="BV40" s="7">
        <v>0</v>
      </c>
      <c r="BW40" s="7">
        <v>0</v>
      </c>
      <c r="BX40" s="7">
        <v>89.4</v>
      </c>
      <c r="BY40" s="7">
        <v>10.6</v>
      </c>
      <c r="BZ40" s="7">
        <v>1.2</v>
      </c>
      <c r="CA40" s="51">
        <v>3847.2355689999999</v>
      </c>
      <c r="CB40" s="49">
        <v>373780</v>
      </c>
      <c r="CC40" s="49">
        <v>101544</v>
      </c>
      <c r="CD40" s="49">
        <v>272236</v>
      </c>
      <c r="CE40" s="49">
        <v>1753784632</v>
      </c>
      <c r="CF40" s="49">
        <v>578805</v>
      </c>
      <c r="CG40" s="49">
        <v>1</v>
      </c>
      <c r="CH40" s="49">
        <v>143655</v>
      </c>
      <c r="CI40" s="7">
        <v>38.4</v>
      </c>
      <c r="CJ40" s="7">
        <v>23752</v>
      </c>
      <c r="CK40" s="7">
        <v>6.4</v>
      </c>
      <c r="CL40" s="7">
        <v>3780</v>
      </c>
      <c r="CM40" s="7">
        <v>1</v>
      </c>
      <c r="CN40" s="7">
        <v>0</v>
      </c>
      <c r="CO40" s="7">
        <v>0</v>
      </c>
      <c r="CP40" s="7">
        <v>0</v>
      </c>
      <c r="CQ40" s="7">
        <v>0</v>
      </c>
      <c r="CR40" s="49">
        <v>4692</v>
      </c>
      <c r="CS40" s="49">
        <v>726</v>
      </c>
      <c r="CT40" s="49">
        <v>65989</v>
      </c>
      <c r="CU40" s="49">
        <v>7038</v>
      </c>
      <c r="CV40" s="49">
        <v>75015</v>
      </c>
      <c r="CW40" s="49">
        <v>5945</v>
      </c>
      <c r="CX40" s="49">
        <v>9026</v>
      </c>
      <c r="CY40" s="7">
        <v>0</v>
      </c>
      <c r="CZ40" s="7">
        <v>0</v>
      </c>
      <c r="DA40" s="7">
        <v>0</v>
      </c>
    </row>
    <row r="41" spans="1:105">
      <c r="A41" s="11" t="s">
        <v>93</v>
      </c>
      <c r="B41" s="11" t="s">
        <v>495</v>
      </c>
      <c r="C41" s="11" t="s">
        <v>94</v>
      </c>
      <c r="D41" s="12">
        <v>429</v>
      </c>
      <c r="E41" s="31">
        <v>0.94493392070484583</v>
      </c>
      <c r="F41" s="2">
        <v>208</v>
      </c>
      <c r="G41" s="2">
        <v>233</v>
      </c>
      <c r="H41" s="2">
        <v>1.24</v>
      </c>
      <c r="I41" s="31">
        <v>0.2019</v>
      </c>
      <c r="J41" s="53">
        <v>1045141000</v>
      </c>
      <c r="K41" s="33">
        <v>0.68246512252249081</v>
      </c>
      <c r="L41" s="34">
        <v>191799000</v>
      </c>
      <c r="M41" s="34">
        <v>515629000</v>
      </c>
      <c r="N41" s="34">
        <v>87973000</v>
      </c>
      <c r="O41" s="34">
        <v>603602000</v>
      </c>
      <c r="P41" s="33">
        <v>0.57753164405568247</v>
      </c>
      <c r="Q41" s="95">
        <v>700</v>
      </c>
      <c r="R41" s="4">
        <v>693</v>
      </c>
      <c r="S41" s="4">
        <v>618</v>
      </c>
      <c r="T41" s="4">
        <v>318</v>
      </c>
      <c r="U41" s="4">
        <v>277</v>
      </c>
      <c r="V41" s="4">
        <v>266</v>
      </c>
      <c r="W41" s="36">
        <v>0.96028999999999998</v>
      </c>
      <c r="X41" s="37">
        <v>305.37222000000003</v>
      </c>
      <c r="Y41" s="4">
        <v>693</v>
      </c>
      <c r="Z41" s="4">
        <v>618</v>
      </c>
      <c r="AA41" s="4">
        <v>323</v>
      </c>
      <c r="AB41" s="4">
        <v>281</v>
      </c>
      <c r="AC41" s="4">
        <v>266</v>
      </c>
      <c r="AD41" s="36">
        <v>0.94662000000000002</v>
      </c>
      <c r="AE41" s="37">
        <v>305.75826000000001</v>
      </c>
      <c r="AF41" s="39">
        <v>0.41771200000000003</v>
      </c>
      <c r="AG41" s="40">
        <v>1.04487E-4</v>
      </c>
      <c r="AH41" s="41">
        <v>1.01292</v>
      </c>
      <c r="AI41" s="42">
        <v>9694.18</v>
      </c>
      <c r="AJ41" s="43">
        <v>84816</v>
      </c>
      <c r="AK41" s="44">
        <v>51219067</v>
      </c>
      <c r="AL41" s="44">
        <v>1119</v>
      </c>
      <c r="AM41" s="44">
        <v>3911</v>
      </c>
      <c r="AN41" s="45">
        <v>4.611158272024146</v>
      </c>
      <c r="AO41" s="44">
        <v>2044777</v>
      </c>
      <c r="AP41" s="44">
        <v>284562</v>
      </c>
      <c r="AQ41" s="44">
        <v>1221610794</v>
      </c>
      <c r="AR41" s="46">
        <v>79.769788019224904</v>
      </c>
      <c r="AS41" s="46">
        <v>0.60692058644121294</v>
      </c>
      <c r="AT41" s="44">
        <v>741420739.49739575</v>
      </c>
      <c r="AU41" s="47">
        <v>210980168472857.94</v>
      </c>
      <c r="AV41" s="48">
        <v>103933</v>
      </c>
      <c r="AW41" s="49">
        <v>1531420384</v>
      </c>
      <c r="AX41" s="50">
        <f t="shared" si="0"/>
        <v>0.28013209467636285</v>
      </c>
      <c r="AY41" s="7">
        <v>95.7</v>
      </c>
      <c r="AZ41" s="49">
        <v>1447039703</v>
      </c>
      <c r="BA41" s="51">
        <v>90.4</v>
      </c>
      <c r="BB41" s="49">
        <v>2973150</v>
      </c>
      <c r="BC41" s="49">
        <v>150</v>
      </c>
      <c r="BD41" s="49">
        <v>19029</v>
      </c>
      <c r="BE41" s="7">
        <v>18.3</v>
      </c>
      <c r="BF41" s="49">
        <v>6704</v>
      </c>
      <c r="BG41" s="7">
        <v>6.5</v>
      </c>
      <c r="BH41" s="49">
        <v>3338</v>
      </c>
      <c r="BI41" s="7">
        <v>3.2</v>
      </c>
      <c r="BJ41" s="49">
        <v>196</v>
      </c>
      <c r="BK41" s="7">
        <v>0.2</v>
      </c>
      <c r="BL41" s="7">
        <v>0</v>
      </c>
      <c r="BM41" s="7">
        <v>0</v>
      </c>
      <c r="BN41" s="49">
        <v>14735</v>
      </c>
      <c r="BO41" s="49">
        <v>250</v>
      </c>
      <c r="BP41" s="49">
        <v>468862</v>
      </c>
      <c r="BQ41" s="49">
        <v>960</v>
      </c>
      <c r="BR41" s="49">
        <v>448896</v>
      </c>
      <c r="BS41" s="49">
        <v>1034</v>
      </c>
      <c r="BT41" s="49">
        <v>19966</v>
      </c>
      <c r="BU41" s="7">
        <v>3.34</v>
      </c>
      <c r="BV41" s="7">
        <v>0</v>
      </c>
      <c r="BW41" s="7">
        <v>11553</v>
      </c>
      <c r="BX41" s="7">
        <v>94.4</v>
      </c>
      <c r="BY41" s="7">
        <v>5.6</v>
      </c>
      <c r="BZ41" s="7">
        <v>1.7</v>
      </c>
      <c r="CA41" s="51">
        <v>668.75937250000004</v>
      </c>
      <c r="CB41" s="49">
        <v>180487</v>
      </c>
      <c r="CC41" s="49">
        <v>83062</v>
      </c>
      <c r="CD41" s="49">
        <v>97425</v>
      </c>
      <c r="CE41" s="49">
        <v>1480224179</v>
      </c>
      <c r="CF41" s="49">
        <v>221195</v>
      </c>
      <c r="CG41" s="49">
        <v>80</v>
      </c>
      <c r="CH41" s="49">
        <v>91344</v>
      </c>
      <c r="CI41" s="7">
        <v>50.6</v>
      </c>
      <c r="CJ41" s="7">
        <v>45625</v>
      </c>
      <c r="CK41" s="7">
        <v>25.3</v>
      </c>
      <c r="CL41" s="7">
        <v>348</v>
      </c>
      <c r="CM41" s="7">
        <v>0.2</v>
      </c>
      <c r="CN41" s="7">
        <v>0</v>
      </c>
      <c r="CO41" s="7">
        <v>0</v>
      </c>
      <c r="CP41" s="7">
        <v>0</v>
      </c>
      <c r="CQ41" s="7">
        <v>0</v>
      </c>
      <c r="CR41" s="49">
        <v>8201</v>
      </c>
      <c r="CS41" s="49">
        <v>1052</v>
      </c>
      <c r="CT41" s="49">
        <v>27894</v>
      </c>
      <c r="CU41" s="49">
        <v>15951</v>
      </c>
      <c r="CV41" s="49">
        <v>25646</v>
      </c>
      <c r="CW41" s="49">
        <v>18189</v>
      </c>
      <c r="CX41" s="49">
        <v>2248</v>
      </c>
      <c r="CY41" s="7">
        <v>0</v>
      </c>
      <c r="CZ41" s="7">
        <v>0</v>
      </c>
      <c r="DA41" s="7">
        <v>11553</v>
      </c>
    </row>
    <row r="42" spans="1:105">
      <c r="A42" s="11" t="s">
        <v>95</v>
      </c>
      <c r="B42" s="11" t="s">
        <v>496</v>
      </c>
      <c r="C42" s="11" t="s">
        <v>95</v>
      </c>
      <c r="D42" s="12">
        <v>438</v>
      </c>
      <c r="E42" s="31">
        <v>0.96475770925110127</v>
      </c>
      <c r="F42" s="2">
        <v>211</v>
      </c>
      <c r="G42" s="2">
        <v>238</v>
      </c>
      <c r="H42" s="2">
        <v>1.23</v>
      </c>
      <c r="I42" s="31">
        <v>0.1943</v>
      </c>
      <c r="J42" s="53">
        <v>1185651000</v>
      </c>
      <c r="K42" s="33">
        <v>0.77810936189523583</v>
      </c>
      <c r="L42" s="34">
        <v>89879000</v>
      </c>
      <c r="M42" s="34">
        <v>387277000</v>
      </c>
      <c r="N42" s="34">
        <v>201507000</v>
      </c>
      <c r="O42" s="34">
        <v>588784000</v>
      </c>
      <c r="P42" s="33">
        <v>0.49659132409115331</v>
      </c>
      <c r="Q42" s="95">
        <v>700</v>
      </c>
      <c r="R42" s="4">
        <v>680</v>
      </c>
      <c r="S42" s="4">
        <v>618</v>
      </c>
      <c r="T42" s="4">
        <v>298</v>
      </c>
      <c r="U42" s="4">
        <v>272</v>
      </c>
      <c r="V42" s="4">
        <v>254</v>
      </c>
      <c r="W42" s="36">
        <v>0.93381999999999998</v>
      </c>
      <c r="X42" s="37">
        <v>278.27836000000002</v>
      </c>
      <c r="Y42" s="4">
        <v>680</v>
      </c>
      <c r="Z42" s="4">
        <v>619</v>
      </c>
      <c r="AA42" s="4">
        <v>306</v>
      </c>
      <c r="AB42" s="4">
        <v>279</v>
      </c>
      <c r="AC42" s="4">
        <v>254</v>
      </c>
      <c r="AD42" s="36">
        <v>0.91039000000000003</v>
      </c>
      <c r="AE42" s="37">
        <v>278.57934</v>
      </c>
      <c r="AF42" s="39">
        <v>0.49131900000000001</v>
      </c>
      <c r="AG42" s="40">
        <v>1.2257699999999999E-4</v>
      </c>
      <c r="AH42" s="41">
        <v>1.0052099999999999</v>
      </c>
      <c r="AI42" s="42">
        <v>8200.6299999999992</v>
      </c>
      <c r="AJ42" s="43">
        <v>182354</v>
      </c>
      <c r="AK42" s="44">
        <v>118206193</v>
      </c>
      <c r="AL42" s="44">
        <v>927</v>
      </c>
      <c r="AM42" s="44">
        <v>10564</v>
      </c>
      <c r="AN42" s="45">
        <v>5.7931276528071773</v>
      </c>
      <c r="AO42" s="44">
        <v>1395410</v>
      </c>
      <c r="AP42" s="44">
        <v>190535</v>
      </c>
      <c r="AQ42" s="44">
        <v>1155225428</v>
      </c>
      <c r="AR42" s="46">
        <v>75.814191581353256</v>
      </c>
      <c r="AS42" s="46">
        <v>0.27610286818908342</v>
      </c>
      <c r="AT42" s="44">
        <v>318961054.0757615</v>
      </c>
      <c r="AU42" s="47">
        <v>60773244438325.211</v>
      </c>
      <c r="AV42" s="48">
        <v>73335</v>
      </c>
      <c r="AW42" s="49">
        <v>1523758816</v>
      </c>
      <c r="AX42" s="50">
        <f t="shared" si="0"/>
        <v>0.28744706537599451</v>
      </c>
      <c r="AY42" s="7">
        <v>95.2</v>
      </c>
      <c r="AZ42" s="49">
        <v>1430445129</v>
      </c>
      <c r="BA42" s="51">
        <v>89.4</v>
      </c>
      <c r="BB42" s="49">
        <v>3380167</v>
      </c>
      <c r="BC42" s="49">
        <v>200</v>
      </c>
      <c r="BD42" s="49">
        <v>21054</v>
      </c>
      <c r="BE42" s="7">
        <v>28.7</v>
      </c>
      <c r="BF42" s="49">
        <v>5904</v>
      </c>
      <c r="BG42" s="7">
        <v>8.1</v>
      </c>
      <c r="BH42" s="49">
        <v>2599</v>
      </c>
      <c r="BI42" s="7">
        <v>3.5</v>
      </c>
      <c r="BJ42" s="49">
        <v>332</v>
      </c>
      <c r="BK42" s="7">
        <v>0.5</v>
      </c>
      <c r="BL42" s="7">
        <v>0</v>
      </c>
      <c r="BM42" s="7">
        <v>0</v>
      </c>
      <c r="BN42" s="49">
        <v>20778</v>
      </c>
      <c r="BO42" s="49">
        <v>477</v>
      </c>
      <c r="BP42" s="49">
        <v>690087</v>
      </c>
      <c r="BQ42" s="49">
        <v>665</v>
      </c>
      <c r="BR42" s="49">
        <v>647986</v>
      </c>
      <c r="BS42" s="49">
        <v>722</v>
      </c>
      <c r="BT42" s="49">
        <v>42101</v>
      </c>
      <c r="BU42" s="7">
        <v>7.76</v>
      </c>
      <c r="BV42" s="7">
        <v>0</v>
      </c>
      <c r="BW42" s="7">
        <v>69523</v>
      </c>
      <c r="BX42" s="7">
        <v>96</v>
      </c>
      <c r="BY42" s="7">
        <v>4</v>
      </c>
      <c r="BZ42" s="7">
        <v>2.4</v>
      </c>
      <c r="CA42" s="51">
        <v>1141.6861120000001</v>
      </c>
      <c r="CB42" s="49">
        <v>176512</v>
      </c>
      <c r="CC42" s="49">
        <v>111740</v>
      </c>
      <c r="CD42" s="49">
        <v>64772</v>
      </c>
      <c r="CE42" s="49">
        <v>1405963068</v>
      </c>
      <c r="CF42" s="49">
        <v>197247</v>
      </c>
      <c r="CG42" s="49">
        <v>64</v>
      </c>
      <c r="CH42" s="49">
        <v>109957</v>
      </c>
      <c r="CI42" s="7">
        <v>62.3</v>
      </c>
      <c r="CJ42" s="7">
        <v>46621</v>
      </c>
      <c r="CK42" s="7">
        <v>26.4</v>
      </c>
      <c r="CL42" s="7">
        <v>115</v>
      </c>
      <c r="CM42" s="7">
        <v>0.1</v>
      </c>
      <c r="CN42" s="7">
        <v>0</v>
      </c>
      <c r="CO42" s="7">
        <v>0</v>
      </c>
      <c r="CP42" s="7">
        <v>0</v>
      </c>
      <c r="CQ42" s="7">
        <v>0</v>
      </c>
      <c r="CR42" s="49">
        <v>7965</v>
      </c>
      <c r="CS42" s="49">
        <v>2525</v>
      </c>
      <c r="CT42" s="49">
        <v>21557</v>
      </c>
      <c r="CU42" s="49">
        <v>19513</v>
      </c>
      <c r="CV42" s="49">
        <v>18533</v>
      </c>
      <c r="CW42" s="49">
        <v>24369</v>
      </c>
      <c r="CX42" s="49">
        <v>3024</v>
      </c>
      <c r="CY42" s="7">
        <v>0.03</v>
      </c>
      <c r="CZ42" s="7">
        <v>0</v>
      </c>
      <c r="DA42" s="7">
        <v>69523</v>
      </c>
    </row>
    <row r="43" spans="1:105">
      <c r="A43" s="11" t="s">
        <v>96</v>
      </c>
      <c r="B43" s="11" t="s">
        <v>497</v>
      </c>
      <c r="C43" s="11" t="s">
        <v>97</v>
      </c>
      <c r="D43" s="12">
        <v>428</v>
      </c>
      <c r="E43" s="31">
        <v>0.94273127753303965</v>
      </c>
      <c r="F43" s="2">
        <v>209</v>
      </c>
      <c r="G43" s="2">
        <v>233</v>
      </c>
      <c r="H43" s="2">
        <v>1.22</v>
      </c>
      <c r="I43" s="31">
        <v>0.18179999999999999</v>
      </c>
      <c r="J43" s="53">
        <v>1503653000</v>
      </c>
      <c r="K43" s="33">
        <v>0.93014487888922959</v>
      </c>
      <c r="L43" s="34">
        <v>12442000</v>
      </c>
      <c r="M43" s="34">
        <v>64230000</v>
      </c>
      <c r="N43" s="34">
        <v>140267000</v>
      </c>
      <c r="O43" s="34">
        <v>204497000</v>
      </c>
      <c r="P43" s="33">
        <v>0.13600012768903463</v>
      </c>
      <c r="Q43" s="95">
        <v>700</v>
      </c>
      <c r="R43" s="4">
        <v>688</v>
      </c>
      <c r="S43" s="4">
        <v>570</v>
      </c>
      <c r="T43" s="4">
        <v>324</v>
      </c>
      <c r="U43" s="4">
        <v>244</v>
      </c>
      <c r="V43" s="4">
        <v>226</v>
      </c>
      <c r="W43" s="36">
        <v>0.92623</v>
      </c>
      <c r="X43" s="37">
        <v>300.09852000000001</v>
      </c>
      <c r="Y43" s="61">
        <v>688</v>
      </c>
      <c r="Z43" s="61">
        <v>570</v>
      </c>
      <c r="AA43" s="61">
        <v>334</v>
      </c>
      <c r="AB43" s="61">
        <v>251</v>
      </c>
      <c r="AC43" s="61">
        <v>226</v>
      </c>
      <c r="AD43" s="36">
        <v>0.90039999999999998</v>
      </c>
      <c r="AE43" s="37">
        <v>300.73360000000002</v>
      </c>
      <c r="AF43" s="39">
        <v>0.44645000000000001</v>
      </c>
      <c r="AG43" s="40">
        <v>1.1587E-4</v>
      </c>
      <c r="AH43" s="41">
        <v>1.1059300000000001</v>
      </c>
      <c r="AI43" s="42">
        <v>9544.56</v>
      </c>
      <c r="AJ43" s="43">
        <v>132514</v>
      </c>
      <c r="AK43" s="44">
        <v>106148165</v>
      </c>
      <c r="AL43" s="44">
        <v>444</v>
      </c>
      <c r="AM43" s="44">
        <v>5550</v>
      </c>
      <c r="AN43" s="45">
        <v>4.1882367146112864</v>
      </c>
      <c r="AO43" s="44">
        <v>3562143</v>
      </c>
      <c r="AP43" s="44">
        <v>396733</v>
      </c>
      <c r="AQ43" s="44">
        <v>1252805510</v>
      </c>
      <c r="AR43" s="46">
        <v>77.497310175333638</v>
      </c>
      <c r="AS43" s="46">
        <v>0.22384157374562946</v>
      </c>
      <c r="AT43" s="44">
        <v>280429956.95559591</v>
      </c>
      <c r="AU43" s="47">
        <v>111255818112864.45</v>
      </c>
      <c r="AV43" s="48">
        <v>56400</v>
      </c>
      <c r="AW43" s="49">
        <v>1616579346</v>
      </c>
      <c r="AX43" s="50">
        <f t="shared" si="0"/>
        <v>0.2647565682804412</v>
      </c>
      <c r="AY43" s="7">
        <v>101</v>
      </c>
      <c r="AZ43" s="49">
        <v>1597838711</v>
      </c>
      <c r="BA43" s="51">
        <v>99.9</v>
      </c>
      <c r="BB43" s="49">
        <v>9404725</v>
      </c>
      <c r="BC43" s="49">
        <v>96</v>
      </c>
      <c r="BD43" s="49">
        <v>3615</v>
      </c>
      <c r="BE43" s="7">
        <v>6.4</v>
      </c>
      <c r="BF43" s="49">
        <v>2233</v>
      </c>
      <c r="BG43" s="7">
        <v>4</v>
      </c>
      <c r="BH43" s="49">
        <v>1500</v>
      </c>
      <c r="BI43" s="7">
        <v>2.7</v>
      </c>
      <c r="BJ43" s="49">
        <v>520</v>
      </c>
      <c r="BK43" s="7">
        <v>0.9</v>
      </c>
      <c r="BL43" s="7">
        <v>0</v>
      </c>
      <c r="BM43" s="7">
        <v>0</v>
      </c>
      <c r="BN43" s="49">
        <v>28663</v>
      </c>
      <c r="BO43" s="49">
        <v>125</v>
      </c>
      <c r="BP43" s="49">
        <v>1772383</v>
      </c>
      <c r="BQ43" s="49">
        <v>260</v>
      </c>
      <c r="BR43" s="49">
        <v>1805615</v>
      </c>
      <c r="BS43" s="49">
        <v>256</v>
      </c>
      <c r="BT43" s="49">
        <v>33232</v>
      </c>
      <c r="BU43" s="7">
        <v>6.57</v>
      </c>
      <c r="BV43" s="7">
        <v>0</v>
      </c>
      <c r="BW43" s="7">
        <v>0</v>
      </c>
      <c r="BX43" s="7">
        <v>99.3</v>
      </c>
      <c r="BY43" s="7">
        <v>0.7</v>
      </c>
      <c r="BZ43" s="7">
        <v>3.3</v>
      </c>
      <c r="CA43" s="51">
        <v>801.03358890000004</v>
      </c>
      <c r="CB43" s="49">
        <v>188914</v>
      </c>
      <c r="CC43" s="49">
        <v>136811</v>
      </c>
      <c r="CD43" s="49">
        <v>52103</v>
      </c>
      <c r="CE43" s="49">
        <v>1510431181</v>
      </c>
      <c r="CF43" s="49">
        <v>153304</v>
      </c>
      <c r="CG43" s="49">
        <v>8</v>
      </c>
      <c r="CH43" s="49">
        <v>122401</v>
      </c>
      <c r="CI43" s="7">
        <v>64.8</v>
      </c>
      <c r="CJ43" s="7">
        <v>53504</v>
      </c>
      <c r="CK43" s="7">
        <v>28.3</v>
      </c>
      <c r="CL43" s="7">
        <v>36</v>
      </c>
      <c r="CM43" s="7">
        <v>0</v>
      </c>
      <c r="CN43" s="7">
        <v>0</v>
      </c>
      <c r="CO43" s="7">
        <v>0</v>
      </c>
      <c r="CP43" s="7">
        <v>0</v>
      </c>
      <c r="CQ43" s="7">
        <v>0</v>
      </c>
      <c r="CR43" s="49">
        <v>7995</v>
      </c>
      <c r="CS43" s="49">
        <v>4592</v>
      </c>
      <c r="CT43" s="49">
        <v>17869</v>
      </c>
      <c r="CU43" s="49">
        <v>25713</v>
      </c>
      <c r="CV43" s="49">
        <v>16821</v>
      </c>
      <c r="CW43" s="49">
        <v>28296</v>
      </c>
      <c r="CX43" s="49">
        <v>1048</v>
      </c>
      <c r="CY43" s="7">
        <v>0</v>
      </c>
      <c r="CZ43" s="7">
        <v>0</v>
      </c>
      <c r="DA43" s="7">
        <v>0</v>
      </c>
    </row>
    <row r="44" spans="1:105">
      <c r="A44" s="11" t="s">
        <v>98</v>
      </c>
      <c r="B44" s="11" t="s">
        <v>498</v>
      </c>
      <c r="C44" s="11" t="s">
        <v>98</v>
      </c>
      <c r="D44" s="60">
        <v>332</v>
      </c>
      <c r="E44" s="31">
        <v>0.7312775330396476</v>
      </c>
      <c r="F44" s="2">
        <v>116</v>
      </c>
      <c r="G44" s="2">
        <v>196</v>
      </c>
      <c r="H44" s="2">
        <v>2.2200000000000002</v>
      </c>
      <c r="I44" s="31">
        <v>0.63790000000000002</v>
      </c>
      <c r="J44" s="53">
        <v>0</v>
      </c>
      <c r="K44" s="33">
        <v>0</v>
      </c>
      <c r="L44" s="34">
        <v>0</v>
      </c>
      <c r="M44" s="34">
        <v>0</v>
      </c>
      <c r="N44" s="34">
        <v>0</v>
      </c>
      <c r="O44" s="34">
        <v>0</v>
      </c>
      <c r="P44" s="33">
        <v>0</v>
      </c>
      <c r="Q44" s="95">
        <v>700</v>
      </c>
      <c r="R44" s="4">
        <v>115</v>
      </c>
      <c r="S44" s="4">
        <v>64</v>
      </c>
      <c r="T44" s="4">
        <v>37</v>
      </c>
      <c r="U44" s="4">
        <v>24</v>
      </c>
      <c r="V44" s="4">
        <v>24</v>
      </c>
      <c r="W44" s="36">
        <v>1</v>
      </c>
      <c r="X44" s="37">
        <v>37</v>
      </c>
      <c r="Y44" s="4">
        <v>115</v>
      </c>
      <c r="Z44" s="4">
        <v>64</v>
      </c>
      <c r="AA44" s="4">
        <v>37</v>
      </c>
      <c r="AB44" s="4">
        <v>24</v>
      </c>
      <c r="AC44" s="4">
        <v>24</v>
      </c>
      <c r="AD44" s="36">
        <v>1</v>
      </c>
      <c r="AE44" s="37">
        <v>37</v>
      </c>
      <c r="AF44" s="39">
        <v>9.3374700000000005E-2</v>
      </c>
      <c r="AG44" s="40">
        <v>1.1516E-4</v>
      </c>
      <c r="AH44" s="41">
        <v>1.0196799999999999</v>
      </c>
      <c r="AI44" s="42">
        <v>8854.4599999999991</v>
      </c>
      <c r="AJ44" s="43">
        <v>331</v>
      </c>
      <c r="AK44" s="55">
        <v>331</v>
      </c>
      <c r="AL44" s="55">
        <v>22</v>
      </c>
      <c r="AM44" s="55">
        <v>4</v>
      </c>
      <c r="AN44" s="45">
        <v>1.2084592145015105</v>
      </c>
      <c r="AO44" s="55">
        <v>42551</v>
      </c>
      <c r="AP44" s="55">
        <v>6608</v>
      </c>
      <c r="AQ44" s="55">
        <v>98167628</v>
      </c>
      <c r="AR44" s="56">
        <v>31.39558894845112</v>
      </c>
      <c r="AS44" s="46">
        <v>1</v>
      </c>
      <c r="AT44" s="44">
        <v>98167628</v>
      </c>
      <c r="AU44" s="47">
        <v>648691685824</v>
      </c>
      <c r="AV44" s="48">
        <v>58489</v>
      </c>
      <c r="AW44" s="49">
        <v>312679683</v>
      </c>
      <c r="AX44" s="50">
        <f t="shared" si="0"/>
        <v>1.0617894863351258</v>
      </c>
      <c r="AY44" s="7">
        <v>19.5</v>
      </c>
      <c r="AZ44" s="49">
        <v>3011097</v>
      </c>
      <c r="BA44" s="51">
        <v>0.2</v>
      </c>
      <c r="BB44" s="49">
        <v>42551</v>
      </c>
      <c r="BC44" s="49">
        <v>150</v>
      </c>
      <c r="BD44" s="49">
        <v>56190</v>
      </c>
      <c r="BE44" s="7">
        <v>96.1</v>
      </c>
      <c r="BF44" s="49">
        <v>5273</v>
      </c>
      <c r="BG44" s="7">
        <v>9</v>
      </c>
      <c r="BH44" s="49">
        <v>0</v>
      </c>
      <c r="BI44" s="7">
        <v>0</v>
      </c>
      <c r="BJ44" s="49">
        <v>0</v>
      </c>
      <c r="BK44" s="7">
        <v>0</v>
      </c>
      <c r="BL44" s="7">
        <v>0</v>
      </c>
      <c r="BM44" s="7">
        <v>0</v>
      </c>
      <c r="BN44" s="49">
        <v>5346</v>
      </c>
      <c r="BO44" s="49">
        <v>4640</v>
      </c>
      <c r="BP44" s="49">
        <v>6608</v>
      </c>
      <c r="BQ44" s="49">
        <v>15904</v>
      </c>
      <c r="BR44" s="49">
        <v>0</v>
      </c>
      <c r="BS44" s="49">
        <v>0</v>
      </c>
      <c r="BT44" s="49">
        <v>6608</v>
      </c>
      <c r="BU44" s="7">
        <v>0</v>
      </c>
      <c r="BV44" s="7">
        <v>0</v>
      </c>
      <c r="BW44" s="7">
        <v>0</v>
      </c>
      <c r="BX44" s="7">
        <v>0</v>
      </c>
      <c r="BY44" s="7">
        <v>100</v>
      </c>
      <c r="BZ44" s="7">
        <v>1</v>
      </c>
      <c r="CA44" s="51">
        <v>0</v>
      </c>
      <c r="CB44" s="49">
        <v>58489</v>
      </c>
      <c r="CC44" s="49">
        <v>0</v>
      </c>
      <c r="CD44" s="49">
        <v>58489</v>
      </c>
      <c r="CE44" s="49">
        <v>312679683</v>
      </c>
      <c r="CF44" s="49">
        <v>42551</v>
      </c>
      <c r="CG44" s="49">
        <v>150</v>
      </c>
      <c r="CH44" s="49">
        <v>56190</v>
      </c>
      <c r="CI44" s="7">
        <v>96.1</v>
      </c>
      <c r="CJ44" s="7">
        <v>5273</v>
      </c>
      <c r="CK44" s="7">
        <v>9</v>
      </c>
      <c r="CL44" s="7">
        <v>0</v>
      </c>
      <c r="CM44" s="7">
        <v>0</v>
      </c>
      <c r="CN44" s="7">
        <v>0</v>
      </c>
      <c r="CO44" s="7">
        <v>0</v>
      </c>
      <c r="CP44" s="7">
        <v>0</v>
      </c>
      <c r="CQ44" s="7">
        <v>0</v>
      </c>
      <c r="CR44" s="49">
        <v>5346</v>
      </c>
      <c r="CS44" s="49">
        <v>4640</v>
      </c>
      <c r="CT44" s="49">
        <v>6608</v>
      </c>
      <c r="CU44" s="49">
        <v>15904</v>
      </c>
      <c r="CV44" s="49">
        <v>0</v>
      </c>
      <c r="CW44" s="49">
        <v>0</v>
      </c>
      <c r="CX44" s="49">
        <v>6608</v>
      </c>
      <c r="CY44" s="7">
        <v>0</v>
      </c>
      <c r="CZ44" s="7">
        <v>0</v>
      </c>
      <c r="DA44" s="7">
        <v>0</v>
      </c>
    </row>
    <row r="47" spans="1:105">
      <c r="A47" s="1" t="s">
        <v>99</v>
      </c>
      <c r="C47" s="1"/>
      <c r="AP47" s="96"/>
      <c r="AQ47" s="97"/>
    </row>
    <row r="48" spans="1:105">
      <c r="A48" s="2" t="s">
        <v>100</v>
      </c>
      <c r="B48" s="2"/>
      <c r="C48" s="2"/>
      <c r="D48" s="2"/>
      <c r="AF48" s="98"/>
      <c r="AO48" s="99"/>
    </row>
    <row r="49" spans="1:41">
      <c r="A49" s="3" t="s">
        <v>101</v>
      </c>
      <c r="B49" s="3"/>
      <c r="C49" s="3"/>
      <c r="D49" s="3"/>
      <c r="AF49" s="98"/>
      <c r="AO49" s="99"/>
    </row>
    <row r="50" spans="1:41">
      <c r="A50" s="4" t="s">
        <v>102</v>
      </c>
      <c r="B50" s="4"/>
      <c r="C50" s="4"/>
      <c r="D50" s="4"/>
      <c r="AF50" s="100"/>
    </row>
    <row r="51" spans="1:41">
      <c r="A51" s="5" t="s">
        <v>103</v>
      </c>
      <c r="B51" s="101"/>
      <c r="C51" s="101"/>
      <c r="D51" s="101"/>
      <c r="Y51" s="10"/>
      <c r="Z51" s="10"/>
      <c r="AA51" s="10"/>
      <c r="AB51" s="10"/>
      <c r="AC51" s="10"/>
      <c r="AD51" s="10"/>
      <c r="AE51" s="10"/>
    </row>
    <row r="52" spans="1:41">
      <c r="A52" s="6" t="s">
        <v>104</v>
      </c>
      <c r="B52" s="6"/>
      <c r="C52" s="6"/>
      <c r="D52" s="6"/>
      <c r="AF52" s="100"/>
      <c r="AG52" s="100"/>
      <c r="AH52" s="100"/>
    </row>
    <row r="53" spans="1:41">
      <c r="A53" s="7" t="s">
        <v>105</v>
      </c>
      <c r="B53" s="7"/>
      <c r="C53" s="7"/>
      <c r="D53" s="7"/>
      <c r="AF53" s="100"/>
      <c r="AG53" s="98"/>
      <c r="AH53" s="100"/>
    </row>
    <row r="54" spans="1:41">
      <c r="AF54" s="100"/>
      <c r="AG54" s="98"/>
    </row>
    <row r="55" spans="1:41">
      <c r="AG55" s="98"/>
    </row>
  </sheetData>
  <sheetCalcPr fullCalcOnLoad="1"/>
  <sortState ref="A80:DA89">
    <sortCondition ref="B80:B89"/>
  </sortState>
  <phoneticPr fontId="5" type="noConversion"/>
  <pageMargins left="0.75" right="0.75" top="1" bottom="1" header="0.5" footer="0.5"/>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AL75"/>
  <sheetViews>
    <sheetView workbookViewId="0">
      <selection activeCell="O1" sqref="O1:O1048576"/>
    </sheetView>
  </sheetViews>
  <sheetFormatPr baseColWidth="10" defaultRowHeight="16"/>
  <cols>
    <col min="1" max="1" width="10.7109375" style="52"/>
    <col min="2" max="2" width="12.85546875" style="52" customWidth="1"/>
    <col min="3" max="3" width="12.140625" style="52" bestFit="1" customWidth="1"/>
    <col min="4" max="4" width="11.85546875" style="52" customWidth="1"/>
    <col min="5" max="5" width="9.85546875" style="52" customWidth="1"/>
    <col min="6" max="6" width="11.7109375" style="52" customWidth="1"/>
    <col min="7" max="7" width="9.28515625" style="52" customWidth="1"/>
    <col min="8" max="8" width="15.7109375" style="52" customWidth="1"/>
    <col min="9" max="9" width="8.5703125" style="52" customWidth="1"/>
    <col min="10" max="10" width="12.7109375" style="52" customWidth="1"/>
    <col min="11" max="11" width="9" style="52" customWidth="1"/>
    <col min="12" max="12" width="12.140625" style="52" customWidth="1"/>
    <col min="13" max="13" width="9.140625" style="52" customWidth="1"/>
    <col min="14" max="14" width="10.7109375" style="52"/>
    <col min="15" max="15" width="8.28515625" style="52" customWidth="1"/>
    <col min="16" max="17" width="13.85546875" style="52" bestFit="1" customWidth="1"/>
    <col min="18" max="18" width="9" style="52" customWidth="1"/>
    <col min="19" max="19" width="10.7109375" style="52"/>
    <col min="20" max="20" width="8.140625" style="52" customWidth="1"/>
    <col min="21" max="21" width="10.7109375" style="52"/>
    <col min="22" max="22" width="8.5703125" style="52" customWidth="1"/>
    <col min="23" max="23" width="21.5703125" style="52" bestFit="1" customWidth="1"/>
    <col min="24" max="24" width="10.7109375" style="52"/>
    <col min="25" max="25" width="10.28515625" style="133" customWidth="1"/>
    <col min="26" max="26" width="19.85546875" style="52" bestFit="1" customWidth="1"/>
    <col min="27" max="27" width="7.5703125" style="52" customWidth="1"/>
    <col min="28" max="28" width="6.28515625" style="134" customWidth="1"/>
    <col min="29" max="29" width="8.5703125" style="52" customWidth="1"/>
    <col min="30" max="30" width="10" style="52" customWidth="1"/>
    <col min="31" max="31" width="9.85546875" style="52" customWidth="1"/>
    <col min="32" max="32" width="8.5703125" style="52" customWidth="1"/>
    <col min="33" max="33" width="9.7109375" style="52" customWidth="1"/>
    <col min="34" max="34" width="8.5703125" style="52" customWidth="1"/>
    <col min="35" max="35" width="11.5703125" style="52" customWidth="1"/>
    <col min="36" max="38" width="8.5703125" style="52" customWidth="1"/>
    <col min="39" max="16384" width="10.7109375" style="52"/>
  </cols>
  <sheetData>
    <row r="1" spans="1:38" s="116" customFormat="1" ht="96">
      <c r="A1" s="102" t="s">
        <v>264</v>
      </c>
      <c r="B1" s="102" t="s">
        <v>265</v>
      </c>
      <c r="C1" s="102" t="s">
        <v>266</v>
      </c>
      <c r="D1" s="103" t="s">
        <v>505</v>
      </c>
      <c r="E1" s="103" t="s">
        <v>267</v>
      </c>
      <c r="F1" s="104" t="s">
        <v>268</v>
      </c>
      <c r="G1" s="105" t="s">
        <v>459</v>
      </c>
      <c r="H1" s="105" t="s">
        <v>106</v>
      </c>
      <c r="I1" s="106" t="s">
        <v>107</v>
      </c>
      <c r="J1" s="107" t="s">
        <v>108</v>
      </c>
      <c r="K1" s="107" t="s">
        <v>107</v>
      </c>
      <c r="L1" s="107" t="s">
        <v>109</v>
      </c>
      <c r="M1" s="107" t="s">
        <v>107</v>
      </c>
      <c r="N1" s="108" t="s">
        <v>110</v>
      </c>
      <c r="O1" s="108" t="s">
        <v>107</v>
      </c>
      <c r="P1" s="109" t="s">
        <v>111</v>
      </c>
      <c r="Q1" s="109" t="s">
        <v>112</v>
      </c>
      <c r="R1" s="109" t="s">
        <v>107</v>
      </c>
      <c r="S1" s="109" t="s">
        <v>476</v>
      </c>
      <c r="T1" s="109" t="s">
        <v>107</v>
      </c>
      <c r="U1" s="109" t="s">
        <v>557</v>
      </c>
      <c r="V1" s="109" t="s">
        <v>107</v>
      </c>
      <c r="W1" s="110" t="s">
        <v>113</v>
      </c>
      <c r="X1" s="110" t="s">
        <v>107</v>
      </c>
      <c r="Y1" s="111" t="s">
        <v>114</v>
      </c>
      <c r="Z1" s="112" t="s">
        <v>115</v>
      </c>
      <c r="AA1" s="113" t="s">
        <v>116</v>
      </c>
      <c r="AB1" s="114" t="s">
        <v>117</v>
      </c>
      <c r="AC1" s="115" t="s">
        <v>118</v>
      </c>
      <c r="AD1" s="115" t="s">
        <v>119</v>
      </c>
      <c r="AE1" s="115" t="s">
        <v>120</v>
      </c>
      <c r="AF1" s="115" t="s">
        <v>121</v>
      </c>
      <c r="AG1" s="115" t="s">
        <v>122</v>
      </c>
      <c r="AH1" s="115" t="s">
        <v>123</v>
      </c>
      <c r="AI1" s="115" t="s">
        <v>124</v>
      </c>
      <c r="AJ1" s="115" t="s">
        <v>125</v>
      </c>
      <c r="AK1" s="115" t="s">
        <v>126</v>
      </c>
      <c r="AL1" s="115" t="s">
        <v>127</v>
      </c>
    </row>
    <row r="2" spans="1:38">
      <c r="A2" s="11" t="s">
        <v>128</v>
      </c>
      <c r="B2" s="11" t="s">
        <v>484</v>
      </c>
      <c r="C2" s="11" t="s">
        <v>262</v>
      </c>
      <c r="D2" s="2">
        <v>420</v>
      </c>
      <c r="E2" s="117">
        <f t="shared" ref="E2:E15" si="0">(D2-AVERAGE(D$2:D$15))/STDEVP(D$2:D$15)</f>
        <v>0.63517425305748398</v>
      </c>
      <c r="F2" s="39">
        <v>0.45488800000000001</v>
      </c>
      <c r="G2" s="118">
        <f t="shared" ref="G2:G15" si="1">(F2-AVERAGE(F$2:F$15))/STDEVP(F$2:F$15)</f>
        <v>2.0045127011066937</v>
      </c>
      <c r="H2" s="40">
        <v>3.5664300000000002E-4</v>
      </c>
      <c r="I2" s="118">
        <f t="shared" ref="I2:I15" si="2">(H2-AVERAGE(H$2:H$15))/STDEVP(H$2:H$15)</f>
        <v>1.4099687349949757</v>
      </c>
      <c r="J2" s="34">
        <v>684353000</v>
      </c>
      <c r="K2" s="119">
        <f t="shared" ref="K2:K15" si="3">(J2-AVERAGE(J$2:J$15))/STDEVP(J$2:J$15)</f>
        <v>0.45453640799901751</v>
      </c>
      <c r="L2" s="120">
        <v>883012</v>
      </c>
      <c r="M2" s="119">
        <f t="shared" ref="M2:M15" si="4">(L2-AVERAGE(L$2:L$15))/STDEVP(L$2:L$15)</f>
        <v>0.54260526848353918</v>
      </c>
      <c r="N2" s="37">
        <v>824.72536000000002</v>
      </c>
      <c r="O2" s="121">
        <f t="shared" ref="O2:O15" si="5">(N2-AVERAGE(N$2:N$15))/STDEVP(N$2:N$15)</f>
        <v>0.64848617003988218</v>
      </c>
      <c r="P2" s="49">
        <v>1255741347</v>
      </c>
      <c r="Q2" s="49">
        <f t="shared" ref="Q2:Q15" si="6">ABS(1200000000-P2)</f>
        <v>55741347</v>
      </c>
      <c r="R2" s="50">
        <f t="shared" ref="R2:R15" si="7">-(Q2-AVERAGE(Q$2:Q$15))/STDEVP(Q$2:Q$15)</f>
        <v>0.34551208667884176</v>
      </c>
      <c r="S2" s="49">
        <v>16248487</v>
      </c>
      <c r="T2" s="50">
        <f t="shared" ref="T2:T15" si="8">(S2-AVERAGE(S$2:S$15))/STDEVP(S$2:S$15)</f>
        <v>1.3452411697519484</v>
      </c>
      <c r="U2" s="49">
        <v>129582</v>
      </c>
      <c r="V2" s="50">
        <f t="shared" ref="V2:V15" si="9">(U2-AVERAGE(U$2:U$15))/STDEVP(U$2:U$15)</f>
        <v>1.4934379482287816</v>
      </c>
      <c r="W2" s="47">
        <v>204420857018414.16</v>
      </c>
      <c r="X2" s="122">
        <f t="shared" ref="X2:X15" si="10">(W2-AVERAGE(W$2:W$15))/STDEVP(W$2:W$15)</f>
        <v>-0.28080328633114665</v>
      </c>
      <c r="Y2" s="123">
        <f t="shared" ref="Y2:Y15" si="11">E2+G2+I2+K2+M2+O2+R2+V2+X2+T2</f>
        <v>8.5986714540100184</v>
      </c>
      <c r="Z2" s="52" t="s">
        <v>461</v>
      </c>
      <c r="AA2" s="100">
        <f t="shared" ref="AA2:AA15" si="12">IF(Y2-MIN(AC2:AL2)&lt;0,0,(Y2-MIN(AC2:AL2)))</f>
        <v>2.0045127011066945</v>
      </c>
      <c r="AB2" s="124">
        <f t="shared" ref="AB2:AB15" si="13">IF(MAX(AC2:AL2)-Y2 &lt; 0, 0, MAX(AC2:AL2)-Y2)</f>
        <v>0.28080328633114604</v>
      </c>
      <c r="AC2" s="125">
        <f t="shared" ref="AC2:AC15" si="14">$G2+$I2+$K2+$M2+$O2+$R2+$T2+$V2+$X2</f>
        <v>7.9634972009525322</v>
      </c>
      <c r="AD2" s="126">
        <f t="shared" ref="AD2:AD15" si="15">$E2+$I2+$K2+$M2+$O2+$R2+$T2+$V2+$X2</f>
        <v>6.5941587529033239</v>
      </c>
      <c r="AE2" s="125">
        <f t="shared" ref="AE2:AE15" si="16">$E2+$G2+$K2+$M2+$O2+$R2+$T2+$V2+$X2</f>
        <v>7.1887027190150414</v>
      </c>
      <c r="AF2" s="125">
        <f t="shared" ref="AF2:AF15" si="17">$E2+$G2+$I2+$M2+$O2+$R2+$T2+$V2+$X2</f>
        <v>8.1441350460109998</v>
      </c>
      <c r="AG2" s="125">
        <f t="shared" ref="AG2:AG15" si="18">$E2+$G2+$I2+$K2+$O2+$R2+$T2+$V2+$X2</f>
        <v>8.056066185526479</v>
      </c>
      <c r="AH2" s="125">
        <f t="shared" ref="AH2:AH15" si="19">$E2+$G2+$I2+$K2+$M2+$R2+$T2+$V2+$X2</f>
        <v>7.9501852839701348</v>
      </c>
      <c r="AI2" s="125">
        <f t="shared" ref="AI2:AI15" si="20">$E2+$G2+$I2+$K2+$M2+$O2+$T2+$V2+$X2</f>
        <v>8.2531593673311754</v>
      </c>
      <c r="AJ2" s="125">
        <f t="shared" ref="AJ2:AJ15" si="21">$E2+$G2+$I2+$K2+$M2+$O2+$R2+$V2+$X2</f>
        <v>7.2534302842580693</v>
      </c>
      <c r="AK2" s="125">
        <f t="shared" ref="AK2:AK15" si="22">$E2+$G2+$I2+$K2+$M2+$O2+$R2+$T2+$X2</f>
        <v>7.1052335057812357</v>
      </c>
      <c r="AL2" s="127">
        <f t="shared" ref="AL2:AL15" si="23">$E2+$G2+$I2+$K2+$M2+$O2+$R2+$T2+$V2</f>
        <v>8.8794747403411645</v>
      </c>
    </row>
    <row r="3" spans="1:38">
      <c r="A3" s="11" t="s">
        <v>467</v>
      </c>
      <c r="B3" s="11" t="s">
        <v>462</v>
      </c>
      <c r="C3" s="11" t="s">
        <v>461</v>
      </c>
      <c r="D3" s="2">
        <v>420</v>
      </c>
      <c r="E3" s="117">
        <f t="shared" si="0"/>
        <v>0.63517425305748398</v>
      </c>
      <c r="F3" s="39">
        <v>0.31620399999999999</v>
      </c>
      <c r="G3" s="118">
        <f t="shared" si="1"/>
        <v>-0.27294659523169357</v>
      </c>
      <c r="H3" s="40">
        <v>2.4831199999999999E-4</v>
      </c>
      <c r="I3" s="118">
        <f t="shared" si="2"/>
        <v>-0.79137644754952363</v>
      </c>
      <c r="J3" s="34">
        <v>680718000</v>
      </c>
      <c r="K3" s="119">
        <f t="shared" si="3"/>
        <v>0.43969578119861769</v>
      </c>
      <c r="L3" s="120">
        <v>882168</v>
      </c>
      <c r="M3" s="119">
        <f t="shared" si="4"/>
        <v>0.53938426807891793</v>
      </c>
      <c r="N3" s="37">
        <v>824.72536000000002</v>
      </c>
      <c r="O3" s="121">
        <f t="shared" si="5"/>
        <v>0.64848617003988218</v>
      </c>
      <c r="P3" s="49">
        <v>1254643149</v>
      </c>
      <c r="Q3" s="49">
        <f t="shared" si="6"/>
        <v>54643149</v>
      </c>
      <c r="R3" s="50">
        <f t="shared" si="7"/>
        <v>0.34938137967400146</v>
      </c>
      <c r="S3" s="49">
        <v>16233753</v>
      </c>
      <c r="T3" s="50">
        <f t="shared" si="8"/>
        <v>1.3428964563256303</v>
      </c>
      <c r="U3" s="49">
        <v>184984</v>
      </c>
      <c r="V3" s="50">
        <f t="shared" si="9"/>
        <v>2.6844832393330971</v>
      </c>
      <c r="W3" s="47">
        <v>275108065446726.44</v>
      </c>
      <c r="X3" s="122">
        <f t="shared" si="10"/>
        <v>-0.10039331379960685</v>
      </c>
      <c r="Y3" s="123">
        <f t="shared" si="11"/>
        <v>5.4747851911268066</v>
      </c>
      <c r="Z3" s="52" t="s">
        <v>289</v>
      </c>
      <c r="AA3" s="100">
        <f t="shared" si="12"/>
        <v>2.6844832393330971</v>
      </c>
      <c r="AB3" s="124">
        <f t="shared" si="13"/>
        <v>0.7913764475495233</v>
      </c>
      <c r="AC3" s="127">
        <f t="shared" si="14"/>
        <v>4.8396109380693222</v>
      </c>
      <c r="AD3" s="125">
        <f t="shared" si="15"/>
        <v>5.7477317863585</v>
      </c>
      <c r="AE3" s="125">
        <f t="shared" si="16"/>
        <v>6.2661616386763299</v>
      </c>
      <c r="AF3" s="125">
        <f t="shared" si="17"/>
        <v>5.0350894099281884</v>
      </c>
      <c r="AG3" s="125">
        <f t="shared" si="18"/>
        <v>4.9354009230478884</v>
      </c>
      <c r="AH3" s="125">
        <f t="shared" si="19"/>
        <v>4.8262990210869248</v>
      </c>
      <c r="AI3" s="125">
        <f t="shared" si="20"/>
        <v>5.1254038114528049</v>
      </c>
      <c r="AJ3" s="127">
        <f t="shared" si="21"/>
        <v>4.1318887348011764</v>
      </c>
      <c r="AK3" s="126">
        <f t="shared" si="22"/>
        <v>2.7903019517937095</v>
      </c>
      <c r="AL3" s="127">
        <f t="shared" si="23"/>
        <v>5.5751785049264129</v>
      </c>
    </row>
    <row r="4" spans="1:38">
      <c r="A4" s="11" t="s">
        <v>290</v>
      </c>
      <c r="B4" s="11" t="s">
        <v>523</v>
      </c>
      <c r="C4" s="11" t="s">
        <v>129</v>
      </c>
      <c r="D4" s="2">
        <v>408</v>
      </c>
      <c r="E4" s="117">
        <f t="shared" si="0"/>
        <v>0.37927671225734644</v>
      </c>
      <c r="F4" s="39">
        <v>0.32164799999999999</v>
      </c>
      <c r="G4" s="118">
        <f t="shared" si="1"/>
        <v>-0.18354559432844456</v>
      </c>
      <c r="H4" s="40">
        <v>2.9196199999999999E-4</v>
      </c>
      <c r="I4" s="118">
        <f t="shared" si="2"/>
        <v>9.5615431211563906E-2</v>
      </c>
      <c r="J4" s="34">
        <v>773652000</v>
      </c>
      <c r="K4" s="119">
        <f t="shared" si="3"/>
        <v>0.81911773747602024</v>
      </c>
      <c r="L4" s="120">
        <v>892087</v>
      </c>
      <c r="M4" s="119">
        <f t="shared" si="4"/>
        <v>0.57723865553559861</v>
      </c>
      <c r="N4" s="37">
        <v>817.22591999999997</v>
      </c>
      <c r="O4" s="121">
        <f t="shared" si="5"/>
        <v>0.54057989269255824</v>
      </c>
      <c r="P4" s="49">
        <v>1127619690</v>
      </c>
      <c r="Q4" s="49">
        <f t="shared" si="6"/>
        <v>72380310</v>
      </c>
      <c r="R4" s="50">
        <f t="shared" si="7"/>
        <v>0.28688784680349899</v>
      </c>
      <c r="S4" s="49">
        <v>14454701</v>
      </c>
      <c r="T4" s="50">
        <f t="shared" si="8"/>
        <v>1.0597848022929139</v>
      </c>
      <c r="U4" s="49">
        <v>49570</v>
      </c>
      <c r="V4" s="50">
        <f t="shared" si="9"/>
        <v>-0.22667893982288642</v>
      </c>
      <c r="W4" s="47">
        <v>879518632245623.38</v>
      </c>
      <c r="X4" s="122">
        <f t="shared" si="10"/>
        <v>1.4422011128079524</v>
      </c>
      <c r="Y4" s="123">
        <f t="shared" si="11"/>
        <v>4.7904776569261216</v>
      </c>
      <c r="Z4" s="52" t="s">
        <v>129</v>
      </c>
      <c r="AA4" s="100">
        <f t="shared" si="12"/>
        <v>1.4422011128079522</v>
      </c>
      <c r="AB4" s="124">
        <f t="shared" si="13"/>
        <v>0.22667893982288678</v>
      </c>
      <c r="AC4" s="125">
        <f t="shared" si="14"/>
        <v>4.4112009446687752</v>
      </c>
      <c r="AD4" s="125">
        <f t="shared" si="15"/>
        <v>4.9740232512545663</v>
      </c>
      <c r="AE4" s="125">
        <f t="shared" si="16"/>
        <v>4.6948622257145578</v>
      </c>
      <c r="AF4" s="125">
        <f t="shared" si="17"/>
        <v>3.9713599194501015</v>
      </c>
      <c r="AG4" s="125">
        <f t="shared" si="18"/>
        <v>4.213239001390523</v>
      </c>
      <c r="AH4" s="125">
        <f t="shared" si="19"/>
        <v>4.2498977642335634</v>
      </c>
      <c r="AI4" s="125">
        <f t="shared" si="20"/>
        <v>4.503589810122623</v>
      </c>
      <c r="AJ4" s="127">
        <f t="shared" si="21"/>
        <v>3.7306928546332081</v>
      </c>
      <c r="AK4" s="125">
        <f t="shared" si="22"/>
        <v>5.0171565967490084</v>
      </c>
      <c r="AL4" s="126">
        <f t="shared" si="23"/>
        <v>3.3482765441181694</v>
      </c>
    </row>
    <row r="5" spans="1:38">
      <c r="A5" s="11" t="s">
        <v>130</v>
      </c>
      <c r="B5" s="11" t="s">
        <v>547</v>
      </c>
      <c r="C5" s="11" t="s">
        <v>131</v>
      </c>
      <c r="D5" s="2">
        <v>380</v>
      </c>
      <c r="E5" s="117">
        <f t="shared" si="0"/>
        <v>-0.217817549609641</v>
      </c>
      <c r="F5" s="39">
        <v>0.41875800000000002</v>
      </c>
      <c r="G5" s="118">
        <f t="shared" si="1"/>
        <v>1.4111882774045659</v>
      </c>
      <c r="H5" s="40">
        <v>3.8908999999999998E-4</v>
      </c>
      <c r="I5" s="118">
        <f t="shared" si="2"/>
        <v>2.0693095251475753</v>
      </c>
      <c r="J5" s="34">
        <v>739939000</v>
      </c>
      <c r="K5" s="119">
        <f t="shared" si="3"/>
        <v>0.68147755829531054</v>
      </c>
      <c r="L5" s="120">
        <v>876532</v>
      </c>
      <c r="M5" s="119">
        <f t="shared" si="4"/>
        <v>0.51787531277033305</v>
      </c>
      <c r="N5" s="37">
        <v>779.55967999999996</v>
      </c>
      <c r="O5" s="121">
        <f t="shared" si="5"/>
        <v>-1.3837392680740839E-3</v>
      </c>
      <c r="P5" s="49">
        <v>1084552351</v>
      </c>
      <c r="Q5" s="49">
        <f t="shared" si="6"/>
        <v>115447649</v>
      </c>
      <c r="R5" s="50">
        <f t="shared" si="7"/>
        <v>0.13514822142367788</v>
      </c>
      <c r="S5" s="49">
        <v>9041501</v>
      </c>
      <c r="T5" s="50">
        <f t="shared" si="8"/>
        <v>0.19834848361875432</v>
      </c>
      <c r="U5" s="49">
        <v>57469</v>
      </c>
      <c r="V5" s="50">
        <f t="shared" si="9"/>
        <v>-5.6864370774242154E-2</v>
      </c>
      <c r="W5" s="47">
        <v>181310280432848.22</v>
      </c>
      <c r="X5" s="122">
        <f t="shared" si="10"/>
        <v>-0.33978677966316007</v>
      </c>
      <c r="Y5" s="123">
        <f t="shared" si="11"/>
        <v>4.3974949393450995</v>
      </c>
      <c r="Z5" s="52" t="s">
        <v>131</v>
      </c>
      <c r="AA5" s="100">
        <f t="shared" si="12"/>
        <v>2.0693095251475753</v>
      </c>
      <c r="AB5" s="124">
        <f t="shared" si="13"/>
        <v>0.33978677966315995</v>
      </c>
      <c r="AC5" s="125">
        <f t="shared" si="14"/>
        <v>4.6153124889547401</v>
      </c>
      <c r="AD5" s="125">
        <f t="shared" si="15"/>
        <v>2.9863066619405338</v>
      </c>
      <c r="AE5" s="126">
        <f t="shared" si="16"/>
        <v>2.3281854141975242</v>
      </c>
      <c r="AF5" s="125">
        <f t="shared" si="17"/>
        <v>3.716017381049789</v>
      </c>
      <c r="AG5" s="125">
        <f t="shared" si="18"/>
        <v>3.8796196265747662</v>
      </c>
      <c r="AH5" s="125">
        <f t="shared" si="19"/>
        <v>4.3988786786131735</v>
      </c>
      <c r="AI5" s="125">
        <f t="shared" si="20"/>
        <v>4.2623467179214218</v>
      </c>
      <c r="AJ5" s="125">
        <f t="shared" si="21"/>
        <v>4.1991464557263454</v>
      </c>
      <c r="AK5" s="125">
        <f t="shared" si="22"/>
        <v>4.4543593101193419</v>
      </c>
      <c r="AL5" s="127">
        <f t="shared" si="23"/>
        <v>4.7372817190082595</v>
      </c>
    </row>
    <row r="6" spans="1:38">
      <c r="A6" s="11" t="s">
        <v>132</v>
      </c>
      <c r="B6" s="11" t="s">
        <v>544</v>
      </c>
      <c r="C6" s="11" t="s">
        <v>133</v>
      </c>
      <c r="D6" s="2">
        <v>412</v>
      </c>
      <c r="E6" s="117">
        <f t="shared" si="0"/>
        <v>0.46457589252405895</v>
      </c>
      <c r="F6" s="39">
        <v>0.38153199999999998</v>
      </c>
      <c r="G6" s="118">
        <f t="shared" si="1"/>
        <v>0.79986541560729385</v>
      </c>
      <c r="H6" s="40">
        <v>3.5896300000000001E-4</v>
      </c>
      <c r="I6" s="118">
        <f t="shared" si="2"/>
        <v>1.457112404152495</v>
      </c>
      <c r="J6" s="34">
        <v>666201000</v>
      </c>
      <c r="K6" s="119">
        <f t="shared" si="3"/>
        <v>0.38042717617484756</v>
      </c>
      <c r="L6" s="120">
        <v>916525</v>
      </c>
      <c r="M6" s="119">
        <f t="shared" si="4"/>
        <v>0.67050264592438402</v>
      </c>
      <c r="N6" s="37">
        <v>794.76851999999997</v>
      </c>
      <c r="O6" s="121">
        <f t="shared" si="5"/>
        <v>0.21744984126208089</v>
      </c>
      <c r="P6" s="49">
        <v>1139433377</v>
      </c>
      <c r="Q6" s="49">
        <f t="shared" si="6"/>
        <v>60566623</v>
      </c>
      <c r="R6" s="50">
        <f t="shared" si="7"/>
        <v>0.32851113910243723</v>
      </c>
      <c r="S6" s="49">
        <v>13115626</v>
      </c>
      <c r="T6" s="50">
        <f t="shared" si="8"/>
        <v>0.84668943570224653</v>
      </c>
      <c r="U6" s="49">
        <v>47356</v>
      </c>
      <c r="V6" s="50">
        <f t="shared" si="9"/>
        <v>-0.27427603513541943</v>
      </c>
      <c r="W6" s="47">
        <v>16547700049878.879</v>
      </c>
      <c r="X6" s="122">
        <f t="shared" si="10"/>
        <v>-0.76029868361340103</v>
      </c>
      <c r="Y6" s="123">
        <f t="shared" si="11"/>
        <v>4.1305592317010236</v>
      </c>
      <c r="Z6" s="52" t="s">
        <v>134</v>
      </c>
      <c r="AA6" s="100">
        <f t="shared" si="12"/>
        <v>1.457112404152495</v>
      </c>
      <c r="AB6" s="124">
        <f t="shared" si="13"/>
        <v>0.76029868361340114</v>
      </c>
      <c r="AC6" s="125">
        <f t="shared" si="14"/>
        <v>3.6659833391769654</v>
      </c>
      <c r="AD6" s="125">
        <f t="shared" si="15"/>
        <v>3.3306938160937305</v>
      </c>
      <c r="AE6" s="126">
        <f t="shared" si="16"/>
        <v>2.6734468275485286</v>
      </c>
      <c r="AF6" s="125">
        <f t="shared" si="17"/>
        <v>3.7501320555261763</v>
      </c>
      <c r="AG6" s="125">
        <f t="shared" si="18"/>
        <v>3.4600565857766403</v>
      </c>
      <c r="AH6" s="125">
        <f t="shared" si="19"/>
        <v>3.9131093904389429</v>
      </c>
      <c r="AI6" s="125">
        <f t="shared" si="20"/>
        <v>3.8020480925985867</v>
      </c>
      <c r="AJ6" s="125">
        <f t="shared" si="21"/>
        <v>3.2838697959987773</v>
      </c>
      <c r="AK6" s="125">
        <f t="shared" si="22"/>
        <v>4.404835266836443</v>
      </c>
      <c r="AL6" s="127">
        <f t="shared" si="23"/>
        <v>4.8908579153144247</v>
      </c>
    </row>
    <row r="7" spans="1:38">
      <c r="A7" s="11" t="s">
        <v>135</v>
      </c>
      <c r="B7" s="11" t="s">
        <v>545</v>
      </c>
      <c r="C7" s="11" t="s">
        <v>136</v>
      </c>
      <c r="D7" s="2">
        <v>393</v>
      </c>
      <c r="E7" s="117">
        <f t="shared" si="0"/>
        <v>5.9404786257174602E-2</v>
      </c>
      <c r="F7" s="39">
        <v>0.30199300000000001</v>
      </c>
      <c r="G7" s="118">
        <f t="shared" si="1"/>
        <v>-0.50631867896352101</v>
      </c>
      <c r="H7" s="40">
        <v>2.9171900000000002E-4</v>
      </c>
      <c r="I7" s="118">
        <f t="shared" si="2"/>
        <v>9.0677538278255213E-2</v>
      </c>
      <c r="J7" s="34">
        <v>835668000</v>
      </c>
      <c r="K7" s="119">
        <f t="shared" si="3"/>
        <v>1.0723106705306547</v>
      </c>
      <c r="L7" s="120">
        <v>912484</v>
      </c>
      <c r="M7" s="119">
        <f t="shared" si="4"/>
        <v>0.65508077076434301</v>
      </c>
      <c r="N7" s="37">
        <v>772.59</v>
      </c>
      <c r="O7" s="121">
        <f t="shared" si="5"/>
        <v>-0.10166752353757744</v>
      </c>
      <c r="P7" s="49">
        <v>1068014254</v>
      </c>
      <c r="Q7" s="49">
        <f t="shared" si="6"/>
        <v>131985746</v>
      </c>
      <c r="R7" s="50">
        <f t="shared" si="7"/>
        <v>7.6879363826621708E-2</v>
      </c>
      <c r="S7" s="49">
        <v>7539259</v>
      </c>
      <c r="T7" s="50">
        <f t="shared" si="8"/>
        <v>-4.0712666576639668E-2</v>
      </c>
      <c r="U7" s="49">
        <v>32067</v>
      </c>
      <c r="V7" s="50">
        <f t="shared" si="9"/>
        <v>-0.60296257092282568</v>
      </c>
      <c r="W7" s="47">
        <v>1410733546877628.5</v>
      </c>
      <c r="X7" s="122">
        <f t="shared" si="10"/>
        <v>2.7979834429914567</v>
      </c>
      <c r="Y7" s="123">
        <f t="shared" si="11"/>
        <v>3.5006751326479422</v>
      </c>
      <c r="Z7" s="52" t="s">
        <v>136</v>
      </c>
      <c r="AA7" s="100">
        <f t="shared" si="12"/>
        <v>2.7979834429914572</v>
      </c>
      <c r="AB7" s="124">
        <f t="shared" si="13"/>
        <v>0.60296257092282568</v>
      </c>
      <c r="AC7" s="125">
        <f t="shared" si="14"/>
        <v>3.441270346390767</v>
      </c>
      <c r="AD7" s="125">
        <f t="shared" si="15"/>
        <v>4.006993811611463</v>
      </c>
      <c r="AE7" s="125">
        <f t="shared" si="16"/>
        <v>3.4099975943696865</v>
      </c>
      <c r="AF7" s="127">
        <f t="shared" si="17"/>
        <v>2.4283644621172877</v>
      </c>
      <c r="AG7" s="125">
        <f t="shared" si="18"/>
        <v>2.8455943618835993</v>
      </c>
      <c r="AH7" s="125">
        <f t="shared" si="19"/>
        <v>3.6023426561855194</v>
      </c>
      <c r="AI7" s="125">
        <f t="shared" si="20"/>
        <v>3.4237957688213205</v>
      </c>
      <c r="AJ7" s="125">
        <f t="shared" si="21"/>
        <v>3.5413877992245819</v>
      </c>
      <c r="AK7" s="125">
        <f t="shared" si="22"/>
        <v>4.1036377035707678</v>
      </c>
      <c r="AL7" s="126">
        <f t="shared" si="23"/>
        <v>0.70269168965648521</v>
      </c>
    </row>
    <row r="8" spans="1:38">
      <c r="A8" s="11" t="s">
        <v>137</v>
      </c>
      <c r="B8" s="11" t="s">
        <v>546</v>
      </c>
      <c r="C8" s="11" t="s">
        <v>137</v>
      </c>
      <c r="D8" s="2">
        <v>403</v>
      </c>
      <c r="E8" s="117">
        <f t="shared" si="0"/>
        <v>0.27265273692395586</v>
      </c>
      <c r="F8" s="39">
        <v>0.34127099999999999</v>
      </c>
      <c r="G8" s="118">
        <f t="shared" si="1"/>
        <v>0.13870198846443835</v>
      </c>
      <c r="H8" s="40">
        <v>2.9344499999999998E-4</v>
      </c>
      <c r="I8" s="118">
        <f t="shared" si="2"/>
        <v>0.12575080248768486</v>
      </c>
      <c r="J8" s="34">
        <v>703651000</v>
      </c>
      <c r="K8" s="119">
        <f t="shared" si="3"/>
        <v>0.53332441790111274</v>
      </c>
      <c r="L8" s="120">
        <v>851733</v>
      </c>
      <c r="M8" s="119">
        <f t="shared" si="4"/>
        <v>0.42323361960184591</v>
      </c>
      <c r="N8" s="37">
        <v>835.80769999999995</v>
      </c>
      <c r="O8" s="121">
        <f t="shared" si="5"/>
        <v>0.80794528347999606</v>
      </c>
      <c r="P8" s="49">
        <v>1116443664</v>
      </c>
      <c r="Q8" s="49">
        <f t="shared" si="6"/>
        <v>83556336</v>
      </c>
      <c r="R8" s="50">
        <f t="shared" si="7"/>
        <v>0.24751123246298584</v>
      </c>
      <c r="S8" s="49">
        <v>1758729</v>
      </c>
      <c r="T8" s="50">
        <f t="shared" si="8"/>
        <v>-0.96060450193937141</v>
      </c>
      <c r="U8" s="49">
        <v>101602</v>
      </c>
      <c r="V8" s="50">
        <f t="shared" si="9"/>
        <v>0.89191729473073533</v>
      </c>
      <c r="W8" s="47">
        <v>449438779827679.75</v>
      </c>
      <c r="X8" s="122">
        <f t="shared" si="10"/>
        <v>0.34453866317565673</v>
      </c>
      <c r="Y8" s="123">
        <f t="shared" si="11"/>
        <v>2.8249715372890405</v>
      </c>
      <c r="Z8" s="52" t="s">
        <v>137</v>
      </c>
      <c r="AA8" s="100">
        <f t="shared" si="12"/>
        <v>0.89191729473073522</v>
      </c>
      <c r="AB8" s="124">
        <f t="shared" si="13"/>
        <v>0.96060450193937141</v>
      </c>
      <c r="AC8" s="125">
        <f t="shared" si="14"/>
        <v>2.5523188003650845</v>
      </c>
      <c r="AD8" s="125">
        <f t="shared" si="15"/>
        <v>2.686269548824602</v>
      </c>
      <c r="AE8" s="125">
        <f t="shared" si="16"/>
        <v>2.6992207348013553</v>
      </c>
      <c r="AF8" s="125">
        <f t="shared" si="17"/>
        <v>2.2916471193879273</v>
      </c>
      <c r="AG8" s="125">
        <f t="shared" si="18"/>
        <v>2.4017379176871945</v>
      </c>
      <c r="AH8" s="125">
        <f t="shared" si="19"/>
        <v>2.0170262538090444</v>
      </c>
      <c r="AI8" s="125">
        <f t="shared" si="20"/>
        <v>2.5774603048260545</v>
      </c>
      <c r="AJ8" s="125">
        <f t="shared" si="21"/>
        <v>3.7855760392284119</v>
      </c>
      <c r="AK8" s="126">
        <f t="shared" si="22"/>
        <v>1.9330542425583053</v>
      </c>
      <c r="AL8" s="127">
        <f t="shared" si="23"/>
        <v>2.4804328741133839</v>
      </c>
    </row>
    <row r="9" spans="1:38">
      <c r="A9" s="11" t="s">
        <v>138</v>
      </c>
      <c r="B9" s="11" t="s">
        <v>543</v>
      </c>
      <c r="C9" s="11" t="s">
        <v>133</v>
      </c>
      <c r="D9" s="2">
        <v>415</v>
      </c>
      <c r="E9" s="117">
        <f t="shared" si="0"/>
        <v>0.52855027772409335</v>
      </c>
      <c r="F9" s="39">
        <v>0.29194300000000001</v>
      </c>
      <c r="G9" s="118">
        <f t="shared" si="1"/>
        <v>-0.67135910127756437</v>
      </c>
      <c r="H9" s="40">
        <v>2.7613900000000001E-4</v>
      </c>
      <c r="I9" s="118">
        <f t="shared" si="2"/>
        <v>-0.22591658477094873</v>
      </c>
      <c r="J9" s="34">
        <v>667070000</v>
      </c>
      <c r="K9" s="119">
        <f t="shared" si="3"/>
        <v>0.38397504541543831</v>
      </c>
      <c r="L9" s="120">
        <v>912992</v>
      </c>
      <c r="M9" s="119">
        <f t="shared" si="4"/>
        <v>0.65701947716902032</v>
      </c>
      <c r="N9" s="37">
        <v>796.78499999999997</v>
      </c>
      <c r="O9" s="121">
        <f t="shared" si="5"/>
        <v>0.24646412101434648</v>
      </c>
      <c r="P9" s="49">
        <v>1139369769</v>
      </c>
      <c r="Q9" s="49">
        <f t="shared" si="6"/>
        <v>60630231</v>
      </c>
      <c r="R9" s="50">
        <f t="shared" si="7"/>
        <v>0.32828702834204965</v>
      </c>
      <c r="S9" s="49">
        <v>13114357</v>
      </c>
      <c r="T9" s="50">
        <f t="shared" si="8"/>
        <v>0.84648749180798855</v>
      </c>
      <c r="U9" s="49">
        <v>48709</v>
      </c>
      <c r="V9" s="50">
        <f t="shared" si="9"/>
        <v>-0.24518892133331593</v>
      </c>
      <c r="W9" s="47">
        <v>21542707123950.348</v>
      </c>
      <c r="X9" s="122">
        <f t="shared" si="10"/>
        <v>-0.74755027963671838</v>
      </c>
      <c r="Y9" s="123">
        <f t="shared" si="11"/>
        <v>1.100768554454389</v>
      </c>
      <c r="Z9" s="52" t="s">
        <v>139</v>
      </c>
      <c r="AA9" s="100">
        <f t="shared" si="12"/>
        <v>0.84648749180798855</v>
      </c>
      <c r="AB9" s="124">
        <f t="shared" si="13"/>
        <v>0.74755027963671816</v>
      </c>
      <c r="AC9" s="125">
        <f t="shared" si="14"/>
        <v>0.57221827673029568</v>
      </c>
      <c r="AD9" s="125">
        <f t="shared" si="15"/>
        <v>1.7721276557319536</v>
      </c>
      <c r="AE9" s="125">
        <f t="shared" si="16"/>
        <v>1.3266851392253376</v>
      </c>
      <c r="AF9" s="125">
        <f t="shared" si="17"/>
        <v>0.71679350903895078</v>
      </c>
      <c r="AG9" s="125">
        <f t="shared" si="18"/>
        <v>0.44374907728536894</v>
      </c>
      <c r="AH9" s="125">
        <f t="shared" si="19"/>
        <v>0.8543044334400427</v>
      </c>
      <c r="AI9" s="125">
        <f t="shared" si="20"/>
        <v>0.77248152611233967</v>
      </c>
      <c r="AJ9" s="126">
        <f t="shared" si="21"/>
        <v>0.25428106264640049</v>
      </c>
      <c r="AK9" s="125">
        <f t="shared" si="22"/>
        <v>1.3459574757877049</v>
      </c>
      <c r="AL9" s="127">
        <f t="shared" si="23"/>
        <v>1.8483188340911072</v>
      </c>
    </row>
    <row r="10" spans="1:38">
      <c r="A10" s="11" t="s">
        <v>140</v>
      </c>
      <c r="B10" s="11" t="s">
        <v>524</v>
      </c>
      <c r="C10" s="11" t="s">
        <v>141</v>
      </c>
      <c r="D10" s="2">
        <v>416</v>
      </c>
      <c r="E10" s="117">
        <f t="shared" si="0"/>
        <v>0.54987507279077141</v>
      </c>
      <c r="F10" s="39">
        <v>0.29251199999999999</v>
      </c>
      <c r="G10" s="118">
        <f t="shared" si="1"/>
        <v>-0.66201502164605319</v>
      </c>
      <c r="H10" s="40">
        <v>2.7632699999999999E-4</v>
      </c>
      <c r="I10" s="118">
        <f t="shared" si="2"/>
        <v>-0.22209632192542603</v>
      </c>
      <c r="J10" s="34">
        <v>660526000</v>
      </c>
      <c r="K10" s="119">
        <f t="shared" si="3"/>
        <v>0.35725783447133475</v>
      </c>
      <c r="L10" s="120">
        <v>914721</v>
      </c>
      <c r="M10" s="119">
        <f t="shared" si="4"/>
        <v>0.66361794837706556</v>
      </c>
      <c r="N10" s="37">
        <v>789.27599999999995</v>
      </c>
      <c r="O10" s="121">
        <f t="shared" si="5"/>
        <v>0.13842028886140542</v>
      </c>
      <c r="P10" s="49">
        <v>1142533623</v>
      </c>
      <c r="Q10" s="49">
        <f t="shared" si="6"/>
        <v>57466377</v>
      </c>
      <c r="R10" s="50">
        <f t="shared" si="7"/>
        <v>0.33943426965910545</v>
      </c>
      <c r="S10" s="49">
        <v>13157455</v>
      </c>
      <c r="T10" s="50">
        <f t="shared" si="8"/>
        <v>0.85334594567302569</v>
      </c>
      <c r="U10" s="49">
        <v>34710</v>
      </c>
      <c r="V10" s="50">
        <f t="shared" si="9"/>
        <v>-0.54614273220962573</v>
      </c>
      <c r="W10" s="47">
        <v>14650848936505.357</v>
      </c>
      <c r="X10" s="122">
        <f t="shared" si="10"/>
        <v>-0.76513988281858947</v>
      </c>
      <c r="Y10" s="123">
        <f t="shared" si="11"/>
        <v>0.70655740123301392</v>
      </c>
      <c r="Z10" s="52" t="s">
        <v>141</v>
      </c>
      <c r="AA10" s="100">
        <f t="shared" si="12"/>
        <v>0.85334594567302569</v>
      </c>
      <c r="AB10" s="124">
        <f t="shared" si="13"/>
        <v>0.76513988281858969</v>
      </c>
      <c r="AC10" s="125">
        <f t="shared" si="14"/>
        <v>0.15668232844224239</v>
      </c>
      <c r="AD10" s="125">
        <f t="shared" si="15"/>
        <v>1.3685724228790672</v>
      </c>
      <c r="AE10" s="125">
        <f t="shared" si="16"/>
        <v>0.92865372315843964</v>
      </c>
      <c r="AF10" s="125">
        <f t="shared" si="17"/>
        <v>0.34929956676167906</v>
      </c>
      <c r="AG10" s="125">
        <f t="shared" si="18"/>
        <v>4.2939452855948246E-2</v>
      </c>
      <c r="AH10" s="125">
        <f t="shared" si="19"/>
        <v>0.56813711237160847</v>
      </c>
      <c r="AI10" s="125">
        <f t="shared" si="20"/>
        <v>0.36712313157390841</v>
      </c>
      <c r="AJ10" s="126">
        <f t="shared" si="21"/>
        <v>-0.14678854444001177</v>
      </c>
      <c r="AK10" s="125">
        <f t="shared" si="22"/>
        <v>1.25270013344264</v>
      </c>
      <c r="AL10" s="127">
        <f t="shared" si="23"/>
        <v>1.4716972840516036</v>
      </c>
    </row>
    <row r="11" spans="1:38">
      <c r="A11" s="11" t="s">
        <v>142</v>
      </c>
      <c r="B11" s="11" t="s">
        <v>479</v>
      </c>
      <c r="C11" s="11" t="s">
        <v>142</v>
      </c>
      <c r="D11" s="2">
        <v>371</v>
      </c>
      <c r="E11" s="117">
        <f t="shared" si="0"/>
        <v>-0.40974070520974415</v>
      </c>
      <c r="F11" s="39">
        <v>0.29528799999999999</v>
      </c>
      <c r="G11" s="118">
        <f t="shared" si="1"/>
        <v>-0.61642773683572638</v>
      </c>
      <c r="H11" s="40">
        <v>2.6683000000000002E-4</v>
      </c>
      <c r="I11" s="118">
        <f t="shared" si="2"/>
        <v>-0.4150805572654952</v>
      </c>
      <c r="J11" s="34">
        <v>746803000</v>
      </c>
      <c r="K11" s="119">
        <f t="shared" si="3"/>
        <v>0.70950123432225543</v>
      </c>
      <c r="L11" s="120">
        <v>792152</v>
      </c>
      <c r="M11" s="119">
        <f t="shared" si="4"/>
        <v>0.19585159933201099</v>
      </c>
      <c r="N11" s="37">
        <v>737.50315999999998</v>
      </c>
      <c r="O11" s="121">
        <f t="shared" si="5"/>
        <v>-0.60651725742186247</v>
      </c>
      <c r="P11" s="49">
        <v>1045597539</v>
      </c>
      <c r="Q11" s="49">
        <f t="shared" si="6"/>
        <v>154402461</v>
      </c>
      <c r="R11" s="50">
        <f t="shared" si="7"/>
        <v>-2.1016927078025844E-3</v>
      </c>
      <c r="S11" s="49">
        <v>2518389</v>
      </c>
      <c r="T11" s="50">
        <f t="shared" si="8"/>
        <v>-0.83971506244997285</v>
      </c>
      <c r="U11" s="49">
        <v>15382</v>
      </c>
      <c r="V11" s="50">
        <f t="shared" si="9"/>
        <v>-0.96166064467603873</v>
      </c>
      <c r="W11" s="47">
        <v>534349780254567.75</v>
      </c>
      <c r="X11" s="122">
        <f t="shared" si="10"/>
        <v>0.56125101602201422</v>
      </c>
      <c r="Y11" s="123">
        <f t="shared" si="11"/>
        <v>-2.3846398068903616</v>
      </c>
      <c r="Z11" s="52" t="s">
        <v>142</v>
      </c>
      <c r="AA11" s="100">
        <f t="shared" si="12"/>
        <v>0.70950123432225531</v>
      </c>
      <c r="AB11" s="124">
        <f t="shared" si="13"/>
        <v>0.96166064467603851</v>
      </c>
      <c r="AC11" s="125">
        <f t="shared" si="14"/>
        <v>-1.9748991016806174</v>
      </c>
      <c r="AD11" s="125">
        <f t="shared" si="15"/>
        <v>-1.7682120700546351</v>
      </c>
      <c r="AE11" s="125">
        <f t="shared" si="16"/>
        <v>-1.9695592496248668</v>
      </c>
      <c r="AF11" s="126">
        <f t="shared" si="17"/>
        <v>-3.0941410412126169</v>
      </c>
      <c r="AG11" s="125">
        <f t="shared" si="18"/>
        <v>-2.5804914062223725</v>
      </c>
      <c r="AH11" s="125">
        <f t="shared" si="19"/>
        <v>-1.7781225494684989</v>
      </c>
      <c r="AI11" s="125">
        <f t="shared" si="20"/>
        <v>-2.3825381141825588</v>
      </c>
      <c r="AJ11" s="125">
        <f t="shared" si="21"/>
        <v>-1.5449247444403889</v>
      </c>
      <c r="AK11" s="125">
        <f t="shared" si="22"/>
        <v>-1.4229791622143231</v>
      </c>
      <c r="AL11" s="127">
        <f t="shared" si="23"/>
        <v>-2.9458908229123759</v>
      </c>
    </row>
    <row r="12" spans="1:38">
      <c r="A12" s="11" t="s">
        <v>143</v>
      </c>
      <c r="B12" s="11" t="s">
        <v>482</v>
      </c>
      <c r="C12" s="11" t="s">
        <v>144</v>
      </c>
      <c r="D12" s="2">
        <v>391</v>
      </c>
      <c r="E12" s="117">
        <f t="shared" si="0"/>
        <v>1.6755196123818351E-2</v>
      </c>
      <c r="F12" s="39">
        <v>0.37555500000000003</v>
      </c>
      <c r="G12" s="118">
        <f t="shared" si="1"/>
        <v>0.7017115246450023</v>
      </c>
      <c r="H12" s="40">
        <v>2.87662E-4</v>
      </c>
      <c r="I12" s="118">
        <f t="shared" si="2"/>
        <v>8.2370788937478016E-3</v>
      </c>
      <c r="J12" s="34">
        <v>387603000</v>
      </c>
      <c r="K12" s="119">
        <f t="shared" si="3"/>
        <v>-0.75700582116704884</v>
      </c>
      <c r="L12" s="120">
        <v>629951</v>
      </c>
      <c r="M12" s="119">
        <f t="shared" si="4"/>
        <v>-0.42316438008739277</v>
      </c>
      <c r="N12" s="37">
        <v>746.41711999999995</v>
      </c>
      <c r="O12" s="121">
        <f t="shared" si="5"/>
        <v>-0.47825804873122113</v>
      </c>
      <c r="P12" s="49">
        <v>1089206827</v>
      </c>
      <c r="Q12" s="49">
        <f t="shared" si="6"/>
        <v>110793173</v>
      </c>
      <c r="R12" s="50">
        <f t="shared" si="7"/>
        <v>0.15154738749658914</v>
      </c>
      <c r="S12" s="49">
        <v>1223532</v>
      </c>
      <c r="T12" s="50">
        <f t="shared" si="8"/>
        <v>-1.0457737425817741</v>
      </c>
      <c r="U12" s="49">
        <v>61840</v>
      </c>
      <c r="V12" s="50">
        <f t="shared" si="9"/>
        <v>3.7104420378008013E-2</v>
      </c>
      <c r="W12" s="47">
        <v>57265074965142.133</v>
      </c>
      <c r="X12" s="122">
        <f t="shared" si="10"/>
        <v>-0.65637860170114326</v>
      </c>
      <c r="Y12" s="123">
        <f t="shared" si="11"/>
        <v>-2.4452249867314144</v>
      </c>
      <c r="Z12" s="52" t="s">
        <v>144</v>
      </c>
      <c r="AA12" s="100">
        <f t="shared" si="12"/>
        <v>0.70171152464500208</v>
      </c>
      <c r="AB12" s="124">
        <f t="shared" si="13"/>
        <v>1.0457737425817739</v>
      </c>
      <c r="AC12" s="125">
        <f t="shared" si="14"/>
        <v>-2.4619801828552328</v>
      </c>
      <c r="AD12" s="126">
        <f t="shared" si="15"/>
        <v>-3.1469365113764165</v>
      </c>
      <c r="AE12" s="125">
        <f t="shared" si="16"/>
        <v>-2.4534620656251622</v>
      </c>
      <c r="AF12" s="125">
        <f t="shared" si="17"/>
        <v>-1.6882191655643657</v>
      </c>
      <c r="AG12" s="125">
        <f t="shared" si="18"/>
        <v>-2.0220606066440219</v>
      </c>
      <c r="AH12" s="125">
        <f t="shared" si="19"/>
        <v>-1.9669669380001935</v>
      </c>
      <c r="AI12" s="125">
        <f t="shared" si="20"/>
        <v>-2.5967723742280038</v>
      </c>
      <c r="AJ12" s="125">
        <f t="shared" si="21"/>
        <v>-1.3994512441496405</v>
      </c>
      <c r="AK12" s="125">
        <f t="shared" si="22"/>
        <v>-2.4823294071094226</v>
      </c>
      <c r="AL12" s="127">
        <f t="shared" si="23"/>
        <v>-1.7888463850302714</v>
      </c>
    </row>
    <row r="13" spans="1:38">
      <c r="A13" s="11" t="s">
        <v>145</v>
      </c>
      <c r="B13" s="11" t="s">
        <v>481</v>
      </c>
      <c r="C13" s="11" t="s">
        <v>146</v>
      </c>
      <c r="D13" s="2">
        <v>404</v>
      </c>
      <c r="E13" s="117">
        <f t="shared" si="0"/>
        <v>0.29397753199063398</v>
      </c>
      <c r="F13" s="39">
        <v>0.30165799999999998</v>
      </c>
      <c r="G13" s="118">
        <f t="shared" si="1"/>
        <v>-0.5118200263739896</v>
      </c>
      <c r="H13" s="40">
        <v>2.4986799999999999E-4</v>
      </c>
      <c r="I13" s="118">
        <f t="shared" si="2"/>
        <v>-0.75975767633870472</v>
      </c>
      <c r="J13" s="34">
        <v>139999000</v>
      </c>
      <c r="K13" s="119">
        <f t="shared" si="3"/>
        <v>-1.7678995098290025</v>
      </c>
      <c r="L13" s="120">
        <v>549939</v>
      </c>
      <c r="M13" s="119">
        <f t="shared" si="4"/>
        <v>-0.72851827152644266</v>
      </c>
      <c r="N13" s="37">
        <v>827.03477999999996</v>
      </c>
      <c r="O13" s="121">
        <f t="shared" si="5"/>
        <v>0.68171543982955296</v>
      </c>
      <c r="P13" s="49">
        <v>1190704701</v>
      </c>
      <c r="Q13" s="49">
        <f t="shared" si="6"/>
        <v>9295299</v>
      </c>
      <c r="R13" s="50">
        <f t="shared" si="7"/>
        <v>0.50915595434136873</v>
      </c>
      <c r="S13" s="49">
        <v>609121</v>
      </c>
      <c r="T13" s="50">
        <f t="shared" si="8"/>
        <v>-1.1435488016952207</v>
      </c>
      <c r="U13" s="49">
        <v>39832</v>
      </c>
      <c r="V13" s="50">
        <f t="shared" si="9"/>
        <v>-0.43602876554711706</v>
      </c>
      <c r="W13" s="47">
        <v>357324157014994</v>
      </c>
      <c r="X13" s="122">
        <f t="shared" si="10"/>
        <v>0.1094410133902164</v>
      </c>
      <c r="Y13" s="123">
        <f t="shared" si="11"/>
        <v>-3.7532831117587051</v>
      </c>
      <c r="Z13" s="52" t="s">
        <v>146</v>
      </c>
      <c r="AA13" s="100">
        <f t="shared" si="12"/>
        <v>0.68171543982955285</v>
      </c>
      <c r="AB13" s="124">
        <f t="shared" si="13"/>
        <v>1.7678995098290025</v>
      </c>
      <c r="AC13" s="125">
        <f t="shared" si="14"/>
        <v>-4.0472606437493388</v>
      </c>
      <c r="AD13" s="125">
        <f t="shared" si="15"/>
        <v>-3.2414630853847162</v>
      </c>
      <c r="AE13" s="125">
        <f t="shared" si="16"/>
        <v>-2.9935254354200009</v>
      </c>
      <c r="AF13" s="125">
        <f t="shared" si="17"/>
        <v>-1.9853836019297026</v>
      </c>
      <c r="AG13" s="125">
        <f t="shared" si="18"/>
        <v>-3.0247648402322622</v>
      </c>
      <c r="AH13" s="125">
        <f t="shared" si="19"/>
        <v>-4.434998551588258</v>
      </c>
      <c r="AI13" s="126">
        <f t="shared" si="20"/>
        <v>-4.2624390661000735</v>
      </c>
      <c r="AJ13" s="125">
        <f t="shared" si="21"/>
        <v>-2.6097343100634847</v>
      </c>
      <c r="AK13" s="125">
        <f t="shared" si="22"/>
        <v>-3.3172543462115884</v>
      </c>
      <c r="AL13" s="127">
        <f t="shared" si="23"/>
        <v>-3.8627241251489219</v>
      </c>
    </row>
    <row r="14" spans="1:38">
      <c r="A14" s="11" t="s">
        <v>147</v>
      </c>
      <c r="B14" s="11" t="s">
        <v>480</v>
      </c>
      <c r="C14" s="11" t="s">
        <v>148</v>
      </c>
      <c r="D14" s="2">
        <v>401</v>
      </c>
      <c r="E14" s="117">
        <f t="shared" si="0"/>
        <v>0.23000314679059958</v>
      </c>
      <c r="F14" s="39">
        <v>0.36498999999999998</v>
      </c>
      <c r="G14" s="118">
        <f t="shared" si="1"/>
        <v>0.52821380705814902</v>
      </c>
      <c r="H14" s="40">
        <v>2.2566900000000001E-4</v>
      </c>
      <c r="I14" s="118">
        <f t="shared" si="2"/>
        <v>-1.2514945944175027</v>
      </c>
      <c r="J14" s="34">
        <v>336108000</v>
      </c>
      <c r="K14" s="119">
        <f t="shared" si="3"/>
        <v>-0.96724463191989329</v>
      </c>
      <c r="L14" s="120">
        <v>357365</v>
      </c>
      <c r="M14" s="119">
        <f t="shared" si="4"/>
        <v>-1.4634482856491191</v>
      </c>
      <c r="N14" s="37">
        <v>816.76469999999995</v>
      </c>
      <c r="O14" s="121">
        <f t="shared" si="5"/>
        <v>0.53394359275041114</v>
      </c>
      <c r="P14" s="49">
        <v>1180972764</v>
      </c>
      <c r="Q14" s="49">
        <f t="shared" si="6"/>
        <v>19027236</v>
      </c>
      <c r="R14" s="50">
        <f t="shared" si="7"/>
        <v>0.47486731453011827</v>
      </c>
      <c r="S14" s="49">
        <v>113799</v>
      </c>
      <c r="T14" s="50">
        <f t="shared" si="8"/>
        <v>-1.2223724845885779</v>
      </c>
      <c r="U14" s="49">
        <v>35883</v>
      </c>
      <c r="V14" s="50">
        <f t="shared" si="9"/>
        <v>-0.52092530095325662</v>
      </c>
      <c r="W14" s="47">
        <v>0</v>
      </c>
      <c r="X14" s="122">
        <f t="shared" si="10"/>
        <v>-0.80253221041176703</v>
      </c>
      <c r="Y14" s="123">
        <f t="shared" si="11"/>
        <v>-4.4609896468108383</v>
      </c>
      <c r="Z14" s="52" t="s">
        <v>148</v>
      </c>
      <c r="AA14" s="100">
        <f t="shared" si="12"/>
        <v>0.53394359275041214</v>
      </c>
      <c r="AB14" s="124">
        <f t="shared" si="13"/>
        <v>1.4634482856491187</v>
      </c>
      <c r="AC14" s="125">
        <f t="shared" si="14"/>
        <v>-4.6909927936014384</v>
      </c>
      <c r="AD14" s="126">
        <f t="shared" si="15"/>
        <v>-4.9892034538689884</v>
      </c>
      <c r="AE14" s="125">
        <f t="shared" si="16"/>
        <v>-3.2094950523933359</v>
      </c>
      <c r="AF14" s="125">
        <f t="shared" si="17"/>
        <v>-3.493745014890945</v>
      </c>
      <c r="AG14" s="125">
        <f t="shared" si="18"/>
        <v>-2.9975413611617197</v>
      </c>
      <c r="AH14" s="125">
        <f t="shared" si="19"/>
        <v>-4.9949332395612505</v>
      </c>
      <c r="AI14" s="125">
        <f t="shared" si="20"/>
        <v>-4.9358569613409564</v>
      </c>
      <c r="AJ14" s="125">
        <f t="shared" si="21"/>
        <v>-3.2386171622222606</v>
      </c>
      <c r="AK14" s="125">
        <f t="shared" si="22"/>
        <v>-3.9400643458575817</v>
      </c>
      <c r="AL14" s="127">
        <f t="shared" si="23"/>
        <v>-3.6584574363990714</v>
      </c>
    </row>
    <row r="15" spans="1:38">
      <c r="A15" s="11" t="s">
        <v>149</v>
      </c>
      <c r="B15" s="11" t="s">
        <v>483</v>
      </c>
      <c r="C15" s="11" t="s">
        <v>149</v>
      </c>
      <c r="D15" s="2">
        <v>229</v>
      </c>
      <c r="E15" s="117">
        <f t="shared" si="0"/>
        <v>-3.4378616046780377</v>
      </c>
      <c r="F15" s="39">
        <v>0.20130799999999999</v>
      </c>
      <c r="G15" s="118">
        <f t="shared" si="1"/>
        <v>-2.1597609596291387</v>
      </c>
      <c r="H15" s="40">
        <v>2.0896399999999999E-4</v>
      </c>
      <c r="I15" s="118">
        <f t="shared" si="2"/>
        <v>-1.5909493328986937</v>
      </c>
      <c r="J15" s="34">
        <v>0</v>
      </c>
      <c r="K15" s="119">
        <f t="shared" si="3"/>
        <v>-2.3394739008686658</v>
      </c>
      <c r="L15" s="128">
        <v>0</v>
      </c>
      <c r="M15" s="119">
        <f t="shared" si="4"/>
        <v>-2.8272786287741014</v>
      </c>
      <c r="N15" s="37">
        <v>551.99859000000004</v>
      </c>
      <c r="O15" s="121">
        <f t="shared" si="5"/>
        <v>-3.2756642310113495</v>
      </c>
      <c r="P15" s="49">
        <v>32652633</v>
      </c>
      <c r="Q15" s="49">
        <f t="shared" si="6"/>
        <v>1167347367</v>
      </c>
      <c r="R15" s="50">
        <f t="shared" si="7"/>
        <v>-3.5710215316334928</v>
      </c>
      <c r="S15" s="49">
        <v>2611</v>
      </c>
      <c r="T15" s="50">
        <f t="shared" si="8"/>
        <v>-1.2400665253409504</v>
      </c>
      <c r="U15" s="49">
        <v>2611</v>
      </c>
      <c r="V15" s="50">
        <f t="shared" si="9"/>
        <v>-1.2362146212958938</v>
      </c>
      <c r="W15" s="47">
        <v>0</v>
      </c>
      <c r="X15" s="122">
        <f t="shared" si="10"/>
        <v>-0.80253221041176703</v>
      </c>
      <c r="Y15" s="123">
        <f t="shared" si="11"/>
        <v>-22.480823546542087</v>
      </c>
      <c r="Z15" s="52" t="s">
        <v>259</v>
      </c>
      <c r="AA15" s="100">
        <f t="shared" si="12"/>
        <v>0</v>
      </c>
      <c r="AB15" s="124">
        <f t="shared" si="13"/>
        <v>3.571021531633491</v>
      </c>
      <c r="AC15" s="127">
        <f t="shared" si="14"/>
        <v>-19.04296194186405</v>
      </c>
      <c r="AD15" s="125">
        <f t="shared" si="15"/>
        <v>-20.321062586912948</v>
      </c>
      <c r="AE15" s="125">
        <f t="shared" si="16"/>
        <v>-20.889874213643395</v>
      </c>
      <c r="AF15" s="125">
        <f t="shared" si="17"/>
        <v>-20.141349645673422</v>
      </c>
      <c r="AG15" s="125">
        <f t="shared" si="18"/>
        <v>-19.653544917767988</v>
      </c>
      <c r="AH15" s="125">
        <f t="shared" si="19"/>
        <v>-19.205159315530739</v>
      </c>
      <c r="AI15" s="125">
        <f t="shared" si="20"/>
        <v>-18.909802014908596</v>
      </c>
      <c r="AJ15" s="125">
        <f t="shared" si="21"/>
        <v>-21.240757021201137</v>
      </c>
      <c r="AK15" s="125">
        <f t="shared" si="22"/>
        <v>-21.244608925246194</v>
      </c>
      <c r="AL15" s="127">
        <f t="shared" si="23"/>
        <v>-21.678291336130322</v>
      </c>
    </row>
    <row r="17" spans="1:38">
      <c r="A17" s="129" t="s">
        <v>261</v>
      </c>
      <c r="B17" s="129"/>
      <c r="C17" s="129"/>
      <c r="D17" s="130">
        <f>AVERAGE(D2:D15)</f>
        <v>390.21428571428572</v>
      </c>
      <c r="F17" s="131">
        <f>AVERAGE(F2:F15)</f>
        <v>0.33282485714285709</v>
      </c>
      <c r="G17" s="131"/>
      <c r="H17" s="130">
        <f>AVERAGE(H2:H15)</f>
        <v>2.8725664285714285E-4</v>
      </c>
      <c r="J17" s="99">
        <f>AVERAGE(J2:J15)</f>
        <v>573020785.71428573</v>
      </c>
      <c r="K17" s="99"/>
      <c r="L17" s="99">
        <f>AVERAGE(L2:L15)</f>
        <v>740832.92857142852</v>
      </c>
      <c r="N17" s="130">
        <f>AVERAGE(N2:N15)</f>
        <v>779.65584928571411</v>
      </c>
      <c r="P17" s="132"/>
      <c r="Q17" s="99">
        <f>AVERAGE(Q2:Q15)</f>
        <v>153805950.2857143</v>
      </c>
      <c r="R17" s="99"/>
      <c r="S17" s="99">
        <f>AVERAGE(S2:S15)</f>
        <v>7795094.2857142854</v>
      </c>
      <c r="T17" s="99"/>
      <c r="U17" s="99">
        <f>AVERAGE(U2:U15)</f>
        <v>60114.071428571428</v>
      </c>
      <c r="W17" s="99">
        <f>AVERAGE(W2:W15)</f>
        <v>314443602156711.44</v>
      </c>
    </row>
    <row r="18" spans="1:38">
      <c r="A18" s="129" t="s">
        <v>525</v>
      </c>
      <c r="B18" s="129"/>
      <c r="C18" s="129"/>
      <c r="D18" s="130">
        <f>STDEVP(D2:D15)</f>
        <v>46.893768351499347</v>
      </c>
      <c r="E18" s="130"/>
      <c r="F18" s="131">
        <f>STDEVP(F2:F15)</f>
        <v>6.0894172828015368E-2</v>
      </c>
      <c r="G18" s="131"/>
      <c r="H18" s="130">
        <f>STDEVP(H2:H15)</f>
        <v>4.9211273569909639E-5</v>
      </c>
      <c r="J18" s="99">
        <f>STDEVP(J2:J15)</f>
        <v>244935746.23829675</v>
      </c>
      <c r="K18" s="99"/>
      <c r="L18" s="99">
        <f>STDEVP(L2:L15)</f>
        <v>262030.39241754933</v>
      </c>
      <c r="N18" s="130">
        <f>STDEVP(N2:N15)</f>
        <v>69.49957114970411</v>
      </c>
      <c r="P18" s="132"/>
      <c r="Q18" s="99">
        <f>STDEVP(Q2:Q15)</f>
        <v>283823944.41924894</v>
      </c>
      <c r="R18" s="99"/>
      <c r="S18" s="99">
        <f>STDEVP(S2:S15)</f>
        <v>6283923.5851252247</v>
      </c>
      <c r="T18" s="99"/>
      <c r="U18" s="99">
        <f>STDEVP(U2:U15)</f>
        <v>46515.443546762413</v>
      </c>
      <c r="W18" s="99">
        <f>STDEVP(W2:W15)</f>
        <v>391814307360168.44</v>
      </c>
    </row>
    <row r="22" spans="1:38" ht="96">
      <c r="A22" s="102" t="s">
        <v>150</v>
      </c>
      <c r="B22" s="102" t="s">
        <v>151</v>
      </c>
      <c r="C22" s="102" t="s">
        <v>152</v>
      </c>
      <c r="D22" s="103" t="s">
        <v>505</v>
      </c>
      <c r="E22" s="103" t="s">
        <v>153</v>
      </c>
      <c r="F22" s="104" t="s">
        <v>154</v>
      </c>
      <c r="G22" s="105" t="s">
        <v>459</v>
      </c>
      <c r="H22" s="105" t="s">
        <v>106</v>
      </c>
      <c r="I22" s="106" t="s">
        <v>107</v>
      </c>
      <c r="J22" s="107" t="s">
        <v>108</v>
      </c>
      <c r="K22" s="107" t="s">
        <v>107</v>
      </c>
      <c r="L22" s="107" t="s">
        <v>109</v>
      </c>
      <c r="M22" s="107" t="s">
        <v>107</v>
      </c>
      <c r="N22" s="108" t="s">
        <v>110</v>
      </c>
      <c r="O22" s="108" t="s">
        <v>107</v>
      </c>
      <c r="P22" s="109" t="s">
        <v>111</v>
      </c>
      <c r="Q22" s="109" t="s">
        <v>112</v>
      </c>
      <c r="R22" s="109" t="s">
        <v>107</v>
      </c>
      <c r="S22" s="109" t="s">
        <v>476</v>
      </c>
      <c r="T22" s="109" t="s">
        <v>107</v>
      </c>
      <c r="U22" s="109" t="s">
        <v>557</v>
      </c>
      <c r="V22" s="109" t="s">
        <v>107</v>
      </c>
      <c r="W22" s="110" t="s">
        <v>113</v>
      </c>
      <c r="X22" s="110" t="s">
        <v>107</v>
      </c>
      <c r="Y22" s="111" t="s">
        <v>114</v>
      </c>
      <c r="Z22" s="112" t="s">
        <v>115</v>
      </c>
      <c r="AA22" s="113" t="s">
        <v>116</v>
      </c>
      <c r="AB22" s="114" t="s">
        <v>117</v>
      </c>
      <c r="AC22" s="115" t="s">
        <v>118</v>
      </c>
      <c r="AD22" s="115" t="s">
        <v>119</v>
      </c>
      <c r="AE22" s="115" t="s">
        <v>120</v>
      </c>
      <c r="AF22" s="115" t="s">
        <v>121</v>
      </c>
      <c r="AG22" s="115" t="s">
        <v>122</v>
      </c>
      <c r="AH22" s="115" t="s">
        <v>123</v>
      </c>
      <c r="AI22" s="115" t="s">
        <v>124</v>
      </c>
      <c r="AJ22" s="115" t="s">
        <v>125</v>
      </c>
      <c r="AK22" s="115" t="s">
        <v>126</v>
      </c>
      <c r="AL22" s="115" t="s">
        <v>127</v>
      </c>
    </row>
    <row r="23" spans="1:38">
      <c r="A23" s="65" t="s">
        <v>155</v>
      </c>
      <c r="B23" s="11" t="s">
        <v>482</v>
      </c>
      <c r="C23" s="66" t="s">
        <v>156</v>
      </c>
      <c r="D23" s="2">
        <v>434</v>
      </c>
      <c r="E23" s="117">
        <f t="shared" ref="E23:E38" si="24">(D23-AVERAGE(D$23:D$38))/STDEVP(D$23:D$38)</f>
        <v>0.64349665434972281</v>
      </c>
      <c r="F23" s="135"/>
      <c r="G23" s="136"/>
      <c r="H23" s="136"/>
      <c r="I23" s="137"/>
      <c r="J23" s="120">
        <v>2554000</v>
      </c>
      <c r="K23" s="119">
        <f t="shared" ref="K23:K38" si="25">(J23-AVERAGE(J$23:J$38))/STDEVP(J$23:J$38)</f>
        <v>0.13238923611281542</v>
      </c>
      <c r="L23" s="120">
        <v>289355000</v>
      </c>
      <c r="M23" s="119">
        <f t="shared" ref="M23:M38" si="26">(L23-AVERAGE(L$23:L$38))/STDEVP(L$23:L$38)</f>
        <v>1.4550441579321263</v>
      </c>
      <c r="N23" s="4"/>
      <c r="O23" s="36"/>
      <c r="P23" s="49">
        <v>848881124</v>
      </c>
      <c r="Q23" s="49">
        <f t="shared" ref="Q23:Q33" si="27">ABS(1000000000-P23)</f>
        <v>151118876</v>
      </c>
      <c r="R23" s="50">
        <f t="shared" ref="R23:R38" si="28">-((Q23-AVERAGE(Q$23:Q$38))/STDEVP(Q$23:Q$38))</f>
        <v>0.70002793586221779</v>
      </c>
      <c r="S23" s="49">
        <v>4373261</v>
      </c>
      <c r="T23" s="50">
        <f t="shared" ref="T23:T38" si="29">(S23-AVERAGE(S$23:S$38))/STDEVP(S$23:S$38)</f>
        <v>2.332868365877216</v>
      </c>
      <c r="U23" s="49">
        <v>19381</v>
      </c>
      <c r="V23" s="50">
        <f t="shared" ref="V23:V38" si="30">(U23-AVERAGE(U$23:U$38))/STDEVP(U$23:U$38)</f>
        <v>1.6544697176548699</v>
      </c>
      <c r="W23" s="47">
        <v>20376244563658.723</v>
      </c>
      <c r="X23" s="122">
        <f t="shared" ref="X23:X38" si="31">(W23-AVERAGE(W$23:W$38))/STDEVP(W$23:W$38)</f>
        <v>0.6187904548056814</v>
      </c>
      <c r="Y23" s="123">
        <f t="shared" ref="Y23:Y38" si="32">E23+G23+I23+K23+M23+O23+R23+V23+X23+T23</f>
        <v>7.5370865225946506</v>
      </c>
      <c r="Z23" s="52" t="s">
        <v>156</v>
      </c>
      <c r="AA23" s="100">
        <f t="shared" ref="AA23:AA38" si="33">IF(Y23-MIN(AC23:AL23)&lt;0,0,(Y23-MIN(AC23:AL23)))</f>
        <v>2.332868365877216</v>
      </c>
      <c r="AB23" s="124">
        <f t="shared" ref="AB23:AB38" si="34">IF(MAX(AC23:AL23)-Y23 &lt; 0, 0, MAX(AC23:AL23)-Y23)</f>
        <v>0</v>
      </c>
      <c r="AC23" s="125">
        <f t="shared" ref="AC23:AC38" si="35">$G23+$I23+$K23+$M23+$O23+$R23+$T23+$V23+$X23</f>
        <v>6.893589868244927</v>
      </c>
      <c r="AD23" s="125"/>
      <c r="AE23" s="125"/>
      <c r="AF23" s="125">
        <f t="shared" ref="AF23:AF38" si="36">$E23+$G23+$I23+$M23+$O23+$R23+$T23+$V23+$X23</f>
        <v>7.4046972864818343</v>
      </c>
      <c r="AG23" s="125">
        <f t="shared" ref="AG23:AG38" si="37">$E23+$G23+$I23+$K23+$O23+$R23+$T23+$V23+$X23</f>
        <v>6.0820423646625237</v>
      </c>
      <c r="AH23" s="125"/>
      <c r="AI23" s="125">
        <f t="shared" ref="AI23:AI38" si="38">$E23+$G23+$I23+$K23+$M23+$O23+$T23+$V23+$X23</f>
        <v>6.8370585867324323</v>
      </c>
      <c r="AJ23" s="126">
        <f t="shared" ref="AJ23:AJ38" si="39">$E23+$G23+$I23+$K23+$M23+$O23+$R23+$V23+$X23</f>
        <v>5.2042181567174346</v>
      </c>
      <c r="AK23" s="125">
        <f t="shared" ref="AK23:AK38" si="40">$E23+$G23+$I23+$K23+$M23+$O23+$R23+$T23+$X23</f>
        <v>5.8826168049397802</v>
      </c>
      <c r="AL23" s="127">
        <f t="shared" ref="AL23:AL38" si="41">$E23+$G23+$I23+$K23+$M23+$O23+$R23+$T23+$V23</f>
        <v>6.9182960677889689</v>
      </c>
    </row>
    <row r="24" spans="1:38">
      <c r="A24" s="11" t="s">
        <v>157</v>
      </c>
      <c r="B24" s="11" t="s">
        <v>524</v>
      </c>
      <c r="C24" s="11" t="s">
        <v>158</v>
      </c>
      <c r="D24" s="2">
        <v>436</v>
      </c>
      <c r="E24" s="117">
        <f t="shared" si="24"/>
        <v>0.66178430349642903</v>
      </c>
      <c r="F24" s="135"/>
      <c r="G24" s="136"/>
      <c r="H24" s="136"/>
      <c r="I24" s="137"/>
      <c r="J24" s="120">
        <v>3087000</v>
      </c>
      <c r="K24" s="119">
        <f t="shared" si="25"/>
        <v>0.27628617793923527</v>
      </c>
      <c r="L24" s="120">
        <v>286453000</v>
      </c>
      <c r="M24" s="119">
        <f t="shared" si="26"/>
        <v>1.4307176723894015</v>
      </c>
      <c r="N24" s="4"/>
      <c r="O24" s="36"/>
      <c r="P24" s="49">
        <v>835721259</v>
      </c>
      <c r="Q24" s="49">
        <f t="shared" si="27"/>
        <v>164278741</v>
      </c>
      <c r="R24" s="50">
        <f t="shared" si="28"/>
        <v>0.66331804754206014</v>
      </c>
      <c r="S24" s="49">
        <v>2945418</v>
      </c>
      <c r="T24" s="50">
        <f t="shared" si="29"/>
        <v>1.3041198524622772</v>
      </c>
      <c r="U24" s="49">
        <v>14402</v>
      </c>
      <c r="V24" s="50">
        <f t="shared" si="30"/>
        <v>0.97734138555149586</v>
      </c>
      <c r="W24" s="47">
        <v>22081996706940.754</v>
      </c>
      <c r="X24" s="122">
        <f t="shared" si="31"/>
        <v>0.77138652608026359</v>
      </c>
      <c r="Y24" s="123">
        <f t="shared" si="32"/>
        <v>6.0849539654611622</v>
      </c>
      <c r="Z24" s="52" t="s">
        <v>159</v>
      </c>
      <c r="AA24" s="100">
        <f t="shared" si="33"/>
        <v>1.4307176723894015</v>
      </c>
      <c r="AB24" s="124">
        <f t="shared" si="34"/>
        <v>0</v>
      </c>
      <c r="AC24" s="125">
        <f t="shared" si="35"/>
        <v>5.4231696619647334</v>
      </c>
      <c r="AD24" s="125"/>
      <c r="AE24" s="125"/>
      <c r="AF24" s="125">
        <f t="shared" si="36"/>
        <v>5.8086677875219266</v>
      </c>
      <c r="AG24" s="126">
        <f t="shared" si="37"/>
        <v>4.6542362930717607</v>
      </c>
      <c r="AH24" s="125"/>
      <c r="AI24" s="125">
        <f t="shared" si="38"/>
        <v>5.4216359179191027</v>
      </c>
      <c r="AJ24" s="125">
        <f t="shared" si="39"/>
        <v>4.7808341129988854</v>
      </c>
      <c r="AK24" s="125">
        <f t="shared" si="40"/>
        <v>5.1076125799096666</v>
      </c>
      <c r="AL24" s="127">
        <f t="shared" si="41"/>
        <v>5.3135674393808987</v>
      </c>
    </row>
    <row r="25" spans="1:38">
      <c r="A25" s="11" t="s">
        <v>160</v>
      </c>
      <c r="B25" s="11" t="s">
        <v>544</v>
      </c>
      <c r="C25" s="11" t="s">
        <v>161</v>
      </c>
      <c r="D25" s="2">
        <v>436</v>
      </c>
      <c r="E25" s="117">
        <f t="shared" si="24"/>
        <v>0.66178430349642903</v>
      </c>
      <c r="F25" s="135"/>
      <c r="G25" s="136"/>
      <c r="H25" s="136"/>
      <c r="I25" s="137"/>
      <c r="J25" s="120">
        <v>3088000</v>
      </c>
      <c r="K25" s="119">
        <f t="shared" si="25"/>
        <v>0.27655615343984769</v>
      </c>
      <c r="L25" s="120">
        <v>286087000</v>
      </c>
      <c r="M25" s="119">
        <f t="shared" si="26"/>
        <v>1.4276496180445919</v>
      </c>
      <c r="N25" s="4"/>
      <c r="O25" s="36"/>
      <c r="P25" s="49">
        <v>835818738</v>
      </c>
      <c r="Q25" s="49">
        <f t="shared" si="27"/>
        <v>164181262</v>
      </c>
      <c r="R25" s="50">
        <f t="shared" si="28"/>
        <v>0.66358996850808527</v>
      </c>
      <c r="S25" s="49">
        <v>2946467</v>
      </c>
      <c r="T25" s="50">
        <f t="shared" si="29"/>
        <v>1.304875647875759</v>
      </c>
      <c r="U25" s="49">
        <v>14238</v>
      </c>
      <c r="V25" s="50">
        <f t="shared" si="30"/>
        <v>0.9550379016260182</v>
      </c>
      <c r="W25" s="47">
        <v>21411102518179.234</v>
      </c>
      <c r="X25" s="122">
        <f t="shared" si="31"/>
        <v>0.71136853469203365</v>
      </c>
      <c r="Y25" s="123">
        <f t="shared" si="32"/>
        <v>6.0008621276827654</v>
      </c>
      <c r="Z25" s="138" t="s">
        <v>162</v>
      </c>
      <c r="AA25" s="100">
        <f t="shared" si="33"/>
        <v>1.4276496180445921</v>
      </c>
      <c r="AB25" s="124">
        <f t="shared" si="34"/>
        <v>0</v>
      </c>
      <c r="AC25" s="125">
        <f t="shared" si="35"/>
        <v>5.3390778241863366</v>
      </c>
      <c r="AD25" s="125"/>
      <c r="AE25" s="125"/>
      <c r="AF25" s="125">
        <f t="shared" si="36"/>
        <v>5.7243059742429176</v>
      </c>
      <c r="AG25" s="126">
        <f t="shared" si="37"/>
        <v>4.5732125096381733</v>
      </c>
      <c r="AH25" s="125"/>
      <c r="AI25" s="125">
        <f t="shared" si="38"/>
        <v>5.3372721591746801</v>
      </c>
      <c r="AJ25" s="125">
        <f t="shared" si="39"/>
        <v>4.6959864798070061</v>
      </c>
      <c r="AK25" s="125">
        <f t="shared" si="40"/>
        <v>5.0458242260567472</v>
      </c>
      <c r="AL25" s="127">
        <f t="shared" si="41"/>
        <v>5.2894935929907314</v>
      </c>
    </row>
    <row r="26" spans="1:38">
      <c r="A26" s="11" t="s">
        <v>163</v>
      </c>
      <c r="B26" s="11" t="s">
        <v>480</v>
      </c>
      <c r="C26" s="11" t="s">
        <v>164</v>
      </c>
      <c r="D26" s="2">
        <v>428</v>
      </c>
      <c r="E26" s="117">
        <f t="shared" si="24"/>
        <v>0.58863370690960437</v>
      </c>
      <c r="F26" s="135"/>
      <c r="G26" s="136"/>
      <c r="H26" s="136"/>
      <c r="I26" s="137"/>
      <c r="J26" s="120">
        <v>0</v>
      </c>
      <c r="K26" s="119">
        <f t="shared" si="25"/>
        <v>-0.55712819245130507</v>
      </c>
      <c r="L26" s="120">
        <v>146204000</v>
      </c>
      <c r="M26" s="119">
        <f t="shared" si="26"/>
        <v>0.25505768931510869</v>
      </c>
      <c r="N26" s="4"/>
      <c r="O26" s="36"/>
      <c r="P26" s="49">
        <v>881017133</v>
      </c>
      <c r="Q26" s="49">
        <f t="shared" si="27"/>
        <v>118982867</v>
      </c>
      <c r="R26" s="50">
        <f t="shared" si="28"/>
        <v>0.78967241940711608</v>
      </c>
      <c r="S26" s="49">
        <v>1532535</v>
      </c>
      <c r="T26" s="50">
        <f t="shared" si="29"/>
        <v>0.28614988946267639</v>
      </c>
      <c r="U26" s="49">
        <v>25525</v>
      </c>
      <c r="V26" s="50">
        <f t="shared" si="30"/>
        <v>2.4900343837410581</v>
      </c>
      <c r="W26" s="47">
        <v>36294124720418.82</v>
      </c>
      <c r="X26" s="122">
        <f t="shared" si="31"/>
        <v>2.0427992033848161</v>
      </c>
      <c r="Y26" s="123">
        <f t="shared" si="32"/>
        <v>5.8952190997690739</v>
      </c>
      <c r="Z26" s="52" t="s">
        <v>164</v>
      </c>
      <c r="AA26" s="100">
        <f t="shared" si="33"/>
        <v>2.4900343837410572</v>
      </c>
      <c r="AB26" s="124">
        <f t="shared" si="34"/>
        <v>0.55712819245130607</v>
      </c>
      <c r="AC26" s="125">
        <f t="shared" si="35"/>
        <v>5.3065853928594704</v>
      </c>
      <c r="AD26" s="125"/>
      <c r="AE26" s="125"/>
      <c r="AF26" s="125">
        <f t="shared" si="36"/>
        <v>6.4523472922203799</v>
      </c>
      <c r="AG26" s="125">
        <f t="shared" si="37"/>
        <v>5.6401614104539659</v>
      </c>
      <c r="AH26" s="125"/>
      <c r="AI26" s="125">
        <f t="shared" si="38"/>
        <v>5.1055466803619591</v>
      </c>
      <c r="AJ26" s="125">
        <f t="shared" si="39"/>
        <v>5.6090692103063979</v>
      </c>
      <c r="AK26" s="126">
        <f t="shared" si="40"/>
        <v>3.4051847160280166</v>
      </c>
      <c r="AL26" s="127">
        <f t="shared" si="41"/>
        <v>3.8524198963842586</v>
      </c>
    </row>
    <row r="27" spans="1:38">
      <c r="A27" s="11" t="s">
        <v>6</v>
      </c>
      <c r="B27" s="11" t="s">
        <v>545</v>
      </c>
      <c r="C27" s="11" t="s">
        <v>7</v>
      </c>
      <c r="D27" s="2">
        <v>430</v>
      </c>
      <c r="E27" s="117">
        <f t="shared" si="24"/>
        <v>0.60692135605631048</v>
      </c>
      <c r="F27" s="135"/>
      <c r="G27" s="136"/>
      <c r="H27" s="136"/>
      <c r="I27" s="137"/>
      <c r="J27" s="120">
        <v>2559000</v>
      </c>
      <c r="K27" s="119">
        <f t="shared" si="25"/>
        <v>0.13373911361587754</v>
      </c>
      <c r="L27" s="120">
        <v>287138000</v>
      </c>
      <c r="M27" s="119">
        <f t="shared" si="26"/>
        <v>1.436459795958239</v>
      </c>
      <c r="N27" s="4"/>
      <c r="O27" s="36"/>
      <c r="P27" s="49">
        <v>837139691</v>
      </c>
      <c r="Q27" s="49">
        <f t="shared" si="27"/>
        <v>162860309</v>
      </c>
      <c r="R27" s="50">
        <f t="shared" si="28"/>
        <v>0.66727481155975621</v>
      </c>
      <c r="S27" s="49">
        <v>3050429</v>
      </c>
      <c r="T27" s="50">
        <f t="shared" si="29"/>
        <v>1.3797793683489792</v>
      </c>
      <c r="U27" s="49">
        <v>11902</v>
      </c>
      <c r="V27" s="50">
        <f t="shared" si="30"/>
        <v>0.63734925254116548</v>
      </c>
      <c r="W27" s="47">
        <v>19575830342203.691</v>
      </c>
      <c r="X27" s="122">
        <f t="shared" si="31"/>
        <v>0.54718564043251461</v>
      </c>
      <c r="Y27" s="123">
        <f t="shared" si="32"/>
        <v>5.4087093385128426</v>
      </c>
      <c r="Z27" s="52" t="s">
        <v>7</v>
      </c>
      <c r="AA27" s="100">
        <f t="shared" si="33"/>
        <v>1.436459795958239</v>
      </c>
      <c r="AB27" s="124">
        <f t="shared" si="34"/>
        <v>0</v>
      </c>
      <c r="AC27" s="125">
        <f t="shared" si="35"/>
        <v>4.8017879824565322</v>
      </c>
      <c r="AD27" s="125"/>
      <c r="AE27" s="125"/>
      <c r="AF27" s="125">
        <f t="shared" si="36"/>
        <v>5.2749702248969648</v>
      </c>
      <c r="AG27" s="126">
        <f t="shared" si="37"/>
        <v>3.9722495425546036</v>
      </c>
      <c r="AH27" s="125"/>
      <c r="AI27" s="125">
        <f t="shared" si="38"/>
        <v>4.7414345269530864</v>
      </c>
      <c r="AJ27" s="125">
        <f t="shared" si="39"/>
        <v>4.0289299701638637</v>
      </c>
      <c r="AK27" s="125">
        <f t="shared" si="40"/>
        <v>4.7713600859716774</v>
      </c>
      <c r="AL27" s="127">
        <f t="shared" si="41"/>
        <v>4.8615236980803278</v>
      </c>
    </row>
    <row r="28" spans="1:38">
      <c r="A28" s="11" t="s">
        <v>8</v>
      </c>
      <c r="B28" s="11" t="s">
        <v>485</v>
      </c>
      <c r="C28" s="11" t="s">
        <v>8</v>
      </c>
      <c r="D28" s="2">
        <v>423</v>
      </c>
      <c r="E28" s="117">
        <f t="shared" si="24"/>
        <v>0.54291458404283899</v>
      </c>
      <c r="F28" s="135"/>
      <c r="G28" s="136"/>
      <c r="H28" s="136"/>
      <c r="I28" s="137"/>
      <c r="J28" s="120">
        <v>15378000</v>
      </c>
      <c r="K28" s="119">
        <f t="shared" si="25"/>
        <v>3.5945550559664885</v>
      </c>
      <c r="L28" s="120">
        <v>76491000</v>
      </c>
      <c r="M28" s="119">
        <f t="shared" si="26"/>
        <v>-0.32932283674966306</v>
      </c>
      <c r="N28" s="4"/>
      <c r="O28" s="36"/>
      <c r="P28" s="49">
        <v>663780109</v>
      </c>
      <c r="Q28" s="49">
        <f t="shared" si="27"/>
        <v>336219891</v>
      </c>
      <c r="R28" s="50">
        <f t="shared" si="28"/>
        <v>0.18368239670981515</v>
      </c>
      <c r="S28" s="49">
        <v>73332</v>
      </c>
      <c r="T28" s="50">
        <f t="shared" si="29"/>
        <v>-0.76519323230954861</v>
      </c>
      <c r="U28" s="49">
        <v>3755</v>
      </c>
      <c r="V28" s="50">
        <f t="shared" si="30"/>
        <v>-0.47061711051289939</v>
      </c>
      <c r="W28" s="47">
        <v>29343756264149.836</v>
      </c>
      <c r="X28" s="122">
        <f t="shared" si="31"/>
        <v>1.4210213416277526</v>
      </c>
      <c r="Y28" s="123">
        <f t="shared" si="32"/>
        <v>4.1770401987747841</v>
      </c>
      <c r="Z28" s="52" t="s">
        <v>8</v>
      </c>
      <c r="AA28" s="100">
        <f t="shared" si="33"/>
        <v>3.5945550559664881</v>
      </c>
      <c r="AB28" s="124">
        <f t="shared" si="34"/>
        <v>0.7651932323095485</v>
      </c>
      <c r="AC28" s="125">
        <f t="shared" si="35"/>
        <v>3.6341256147319454</v>
      </c>
      <c r="AD28" s="125"/>
      <c r="AE28" s="125"/>
      <c r="AF28" s="126">
        <f t="shared" si="36"/>
        <v>0.58248514280829577</v>
      </c>
      <c r="AG28" s="125">
        <f t="shared" si="37"/>
        <v>4.5063630355244477</v>
      </c>
      <c r="AH28" s="125"/>
      <c r="AI28" s="125">
        <f t="shared" si="38"/>
        <v>3.9933578020649687</v>
      </c>
      <c r="AJ28" s="125">
        <f t="shared" si="39"/>
        <v>4.9422334310843326</v>
      </c>
      <c r="AK28" s="125">
        <f t="shared" si="40"/>
        <v>4.6476573092876841</v>
      </c>
      <c r="AL28" s="127">
        <f t="shared" si="41"/>
        <v>2.7560188571470317</v>
      </c>
    </row>
    <row r="29" spans="1:38">
      <c r="A29" s="11" t="s">
        <v>9</v>
      </c>
      <c r="B29" s="11" t="s">
        <v>487</v>
      </c>
      <c r="C29" s="11" t="s">
        <v>133</v>
      </c>
      <c r="D29" s="2">
        <v>436</v>
      </c>
      <c r="E29" s="117">
        <f t="shared" si="24"/>
        <v>0.66178430349642903</v>
      </c>
      <c r="F29" s="135"/>
      <c r="G29" s="136"/>
      <c r="H29" s="136"/>
      <c r="I29" s="137"/>
      <c r="J29" s="120">
        <v>0</v>
      </c>
      <c r="K29" s="119">
        <f t="shared" si="25"/>
        <v>-0.55712819245130507</v>
      </c>
      <c r="L29" s="120">
        <v>67721000</v>
      </c>
      <c r="M29" s="119">
        <f t="shared" si="26"/>
        <v>-0.40283878375507165</v>
      </c>
      <c r="N29" s="4"/>
      <c r="O29" s="36"/>
      <c r="P29" s="49">
        <v>988908263</v>
      </c>
      <c r="Q29" s="49">
        <f t="shared" si="27"/>
        <v>11091737</v>
      </c>
      <c r="R29" s="50">
        <f t="shared" si="28"/>
        <v>1.0906383740757708</v>
      </c>
      <c r="S29" s="49">
        <v>1468157</v>
      </c>
      <c r="T29" s="50">
        <f t="shared" si="29"/>
        <v>0.23976609810982671</v>
      </c>
      <c r="U29" s="49">
        <v>6001</v>
      </c>
      <c r="V29" s="50">
        <f t="shared" si="30"/>
        <v>-0.16516817821641852</v>
      </c>
      <c r="W29" s="47">
        <v>15932621254257.578</v>
      </c>
      <c r="X29" s="122">
        <f t="shared" si="31"/>
        <v>0.2212652563708829</v>
      </c>
      <c r="Y29" s="123">
        <f t="shared" si="32"/>
        <v>1.0883188776301143</v>
      </c>
      <c r="Z29" s="52" t="s">
        <v>133</v>
      </c>
      <c r="AA29" s="100">
        <f t="shared" si="33"/>
        <v>1.0906383740757708</v>
      </c>
      <c r="AB29" s="124">
        <f t="shared" si="34"/>
        <v>0.55712819245130496</v>
      </c>
      <c r="AC29" s="125">
        <f t="shared" si="35"/>
        <v>0.42653457413368523</v>
      </c>
      <c r="AD29" s="125"/>
      <c r="AE29" s="125"/>
      <c r="AF29" s="125">
        <f t="shared" si="36"/>
        <v>1.6454470700814192</v>
      </c>
      <c r="AG29" s="125">
        <f t="shared" si="37"/>
        <v>1.4911576613851856</v>
      </c>
      <c r="AH29" s="125"/>
      <c r="AI29" s="126">
        <f t="shared" si="38"/>
        <v>-2.3194964456565992E-3</v>
      </c>
      <c r="AJ29" s="125">
        <f t="shared" si="39"/>
        <v>0.84855277952028751</v>
      </c>
      <c r="AK29" s="125">
        <f t="shared" si="40"/>
        <v>1.2534870558465325</v>
      </c>
      <c r="AL29" s="127">
        <f t="shared" si="41"/>
        <v>0.86705362125923124</v>
      </c>
    </row>
    <row r="30" spans="1:38">
      <c r="A30" s="11" t="s">
        <v>135</v>
      </c>
      <c r="B30" s="11" t="s">
        <v>486</v>
      </c>
      <c r="C30" s="11" t="s">
        <v>136</v>
      </c>
      <c r="D30" s="2">
        <v>426</v>
      </c>
      <c r="E30" s="117">
        <f t="shared" si="24"/>
        <v>0.57034605776289815</v>
      </c>
      <c r="F30" s="135"/>
      <c r="G30" s="136"/>
      <c r="H30" s="136"/>
      <c r="I30" s="137"/>
      <c r="J30" s="120">
        <v>3895000</v>
      </c>
      <c r="K30" s="119">
        <f t="shared" si="25"/>
        <v>0.49442638243407055</v>
      </c>
      <c r="L30" s="120">
        <v>200886000</v>
      </c>
      <c r="M30" s="119">
        <f t="shared" si="26"/>
        <v>0.7134384206890827</v>
      </c>
      <c r="N30" s="4"/>
      <c r="O30" s="36"/>
      <c r="P30" s="49">
        <v>729158110</v>
      </c>
      <c r="Q30" s="49">
        <f t="shared" si="27"/>
        <v>270841890</v>
      </c>
      <c r="R30" s="50">
        <f t="shared" si="28"/>
        <v>0.36605654076867578</v>
      </c>
      <c r="S30" s="49">
        <v>613236</v>
      </c>
      <c r="T30" s="50">
        <f t="shared" si="29"/>
        <v>-0.37619707699921046</v>
      </c>
      <c r="U30" s="49">
        <v>3056</v>
      </c>
      <c r="V30" s="50">
        <f t="shared" si="30"/>
        <v>-0.56567891090258782</v>
      </c>
      <c r="W30" s="47">
        <v>10792398876295.809</v>
      </c>
      <c r="X30" s="122">
        <f t="shared" si="31"/>
        <v>-0.238577484231183</v>
      </c>
      <c r="Y30" s="123">
        <f t="shared" si="32"/>
        <v>0.96381392952174627</v>
      </c>
      <c r="Z30" s="52" t="s">
        <v>136</v>
      </c>
      <c r="AA30" s="100">
        <f t="shared" si="33"/>
        <v>0.71343842068908303</v>
      </c>
      <c r="AB30" s="124">
        <f t="shared" si="34"/>
        <v>0.56567891090258771</v>
      </c>
      <c r="AC30" s="125">
        <f t="shared" si="35"/>
        <v>0.39346787175884768</v>
      </c>
      <c r="AD30" s="125"/>
      <c r="AE30" s="125"/>
      <c r="AF30" s="125">
        <f t="shared" si="36"/>
        <v>0.46938754708767549</v>
      </c>
      <c r="AG30" s="126">
        <f t="shared" si="37"/>
        <v>0.25037550883266324</v>
      </c>
      <c r="AH30" s="125"/>
      <c r="AI30" s="125">
        <f t="shared" si="38"/>
        <v>0.59775738875307016</v>
      </c>
      <c r="AJ30" s="125">
        <f t="shared" si="39"/>
        <v>1.3400110065209567</v>
      </c>
      <c r="AK30" s="125">
        <f t="shared" si="40"/>
        <v>1.529492840424334</v>
      </c>
      <c r="AL30" s="127">
        <f t="shared" si="41"/>
        <v>1.2023914137529292</v>
      </c>
    </row>
    <row r="31" spans="1:38">
      <c r="A31" s="11" t="s">
        <v>10</v>
      </c>
      <c r="B31" s="11" t="s">
        <v>547</v>
      </c>
      <c r="C31" s="11" t="s">
        <v>11</v>
      </c>
      <c r="D31" s="2">
        <v>431</v>
      </c>
      <c r="E31" s="117">
        <f t="shared" si="24"/>
        <v>0.61606518062966353</v>
      </c>
      <c r="F31" s="135"/>
      <c r="G31" s="136"/>
      <c r="H31" s="136"/>
      <c r="I31" s="137"/>
      <c r="J31" s="120">
        <v>578000</v>
      </c>
      <c r="K31" s="119">
        <f t="shared" si="25"/>
        <v>-0.40108235309732637</v>
      </c>
      <c r="L31" s="120">
        <v>199611000</v>
      </c>
      <c r="M31" s="119">
        <f t="shared" si="26"/>
        <v>0.70275052645511504</v>
      </c>
      <c r="N31" s="4"/>
      <c r="O31" s="36"/>
      <c r="P31" s="49">
        <v>757370463</v>
      </c>
      <c r="Q31" s="49">
        <f t="shared" si="27"/>
        <v>242629537</v>
      </c>
      <c r="R31" s="50">
        <f t="shared" si="28"/>
        <v>0.44475585325241823</v>
      </c>
      <c r="S31" s="49">
        <v>847430</v>
      </c>
      <c r="T31" s="50">
        <f t="shared" si="29"/>
        <v>-0.20746232860551575</v>
      </c>
      <c r="U31" s="49">
        <v>3333</v>
      </c>
      <c r="V31" s="50">
        <f t="shared" si="30"/>
        <v>-0.52800778256504322</v>
      </c>
      <c r="W31" s="47">
        <v>9180816455596.1973</v>
      </c>
      <c r="X31" s="122">
        <f t="shared" si="31"/>
        <v>-0.38274916058081127</v>
      </c>
      <c r="Y31" s="123">
        <f t="shared" si="32"/>
        <v>0.24426993548850021</v>
      </c>
      <c r="Z31" s="52" t="s">
        <v>11</v>
      </c>
      <c r="AA31" s="100">
        <f t="shared" si="33"/>
        <v>0.70275052645511504</v>
      </c>
      <c r="AB31" s="124">
        <f t="shared" si="34"/>
        <v>0.52800778256504322</v>
      </c>
      <c r="AC31" s="125">
        <f t="shared" si="35"/>
        <v>-0.3717952451411633</v>
      </c>
      <c r="AD31" s="125"/>
      <c r="AE31" s="125"/>
      <c r="AF31" s="125">
        <f t="shared" si="36"/>
        <v>0.64535228858582672</v>
      </c>
      <c r="AG31" s="126">
        <f t="shared" si="37"/>
        <v>-0.45848059096661481</v>
      </c>
      <c r="AH31" s="125"/>
      <c r="AI31" s="125">
        <f t="shared" si="38"/>
        <v>-0.20048591776391805</v>
      </c>
      <c r="AJ31" s="125">
        <f t="shared" si="39"/>
        <v>0.45173226409401596</v>
      </c>
      <c r="AK31" s="125">
        <f t="shared" si="40"/>
        <v>0.77227771805354339</v>
      </c>
      <c r="AL31" s="127">
        <f t="shared" si="41"/>
        <v>0.6270190960693115</v>
      </c>
    </row>
    <row r="32" spans="1:38">
      <c r="A32" s="11" t="s">
        <v>12</v>
      </c>
      <c r="B32" s="11" t="s">
        <v>481</v>
      </c>
      <c r="C32" s="11" t="s">
        <v>13</v>
      </c>
      <c r="D32" s="2">
        <v>435</v>
      </c>
      <c r="E32" s="117">
        <f t="shared" si="24"/>
        <v>0.65264047892307586</v>
      </c>
      <c r="F32" s="135"/>
      <c r="G32" s="136"/>
      <c r="H32" s="136"/>
      <c r="I32" s="137"/>
      <c r="J32" s="120">
        <v>1879000</v>
      </c>
      <c r="K32" s="119">
        <f t="shared" si="25"/>
        <v>-4.9844226800568027E-2</v>
      </c>
      <c r="L32" s="120">
        <v>6442000</v>
      </c>
      <c r="M32" s="119">
        <f t="shared" si="26"/>
        <v>-0.91651993729491565</v>
      </c>
      <c r="N32" s="4"/>
      <c r="O32" s="36"/>
      <c r="P32" s="49">
        <v>536091861</v>
      </c>
      <c r="Q32" s="49">
        <f t="shared" si="27"/>
        <v>463908139</v>
      </c>
      <c r="R32" s="50">
        <f t="shared" si="28"/>
        <v>-0.17250828791169115</v>
      </c>
      <c r="S32" s="49">
        <v>30463</v>
      </c>
      <c r="T32" s="50">
        <f t="shared" si="29"/>
        <v>-0.79607997547499809</v>
      </c>
      <c r="U32" s="49">
        <v>5860</v>
      </c>
      <c r="V32" s="50">
        <f t="shared" si="30"/>
        <v>-0.18434373451820116</v>
      </c>
      <c r="W32" s="47">
        <v>22259275592379.801</v>
      </c>
      <c r="X32" s="122">
        <f t="shared" si="31"/>
        <v>0.78724584159950695</v>
      </c>
      <c r="Y32" s="123">
        <f t="shared" si="32"/>
        <v>-0.67940984147779127</v>
      </c>
      <c r="Z32" s="52" t="s">
        <v>13</v>
      </c>
      <c r="AA32" s="100">
        <f t="shared" si="33"/>
        <v>0.78724584159950683</v>
      </c>
      <c r="AB32" s="124">
        <f t="shared" si="34"/>
        <v>0.91651993729491565</v>
      </c>
      <c r="AC32" s="125">
        <f t="shared" si="35"/>
        <v>-1.3320503204008673</v>
      </c>
      <c r="AD32" s="125"/>
      <c r="AE32" s="125"/>
      <c r="AF32" s="125">
        <f t="shared" si="36"/>
        <v>-0.62956561467722327</v>
      </c>
      <c r="AG32" s="125">
        <f t="shared" si="37"/>
        <v>0.23711009581712439</v>
      </c>
      <c r="AH32" s="125"/>
      <c r="AI32" s="125">
        <f t="shared" si="38"/>
        <v>-0.50690155356610012</v>
      </c>
      <c r="AJ32" s="125">
        <f t="shared" si="39"/>
        <v>0.11667013399720683</v>
      </c>
      <c r="AK32" s="125">
        <f t="shared" si="40"/>
        <v>-0.49506610695959008</v>
      </c>
      <c r="AL32" s="126">
        <f t="shared" si="41"/>
        <v>-1.4666556830772981</v>
      </c>
    </row>
    <row r="33" spans="1:38">
      <c r="A33" s="11" t="s">
        <v>14</v>
      </c>
      <c r="B33" s="11" t="s">
        <v>488</v>
      </c>
      <c r="C33" s="11" t="s">
        <v>15</v>
      </c>
      <c r="D33" s="2">
        <v>387</v>
      </c>
      <c r="E33" s="117">
        <f t="shared" si="24"/>
        <v>0.21373689940212817</v>
      </c>
      <c r="F33" s="135"/>
      <c r="G33" s="136"/>
      <c r="H33" s="136"/>
      <c r="I33" s="137"/>
      <c r="J33" s="120">
        <v>0</v>
      </c>
      <c r="K33" s="119">
        <f t="shared" si="25"/>
        <v>-0.55712819245130507</v>
      </c>
      <c r="L33" s="120">
        <v>6047000</v>
      </c>
      <c r="M33" s="119">
        <f t="shared" si="26"/>
        <v>-0.91983108884190956</v>
      </c>
      <c r="N33" s="4"/>
      <c r="O33" s="36"/>
      <c r="P33" s="49">
        <v>777006592</v>
      </c>
      <c r="Q33" s="49">
        <f t="shared" si="27"/>
        <v>222993408</v>
      </c>
      <c r="R33" s="50">
        <f t="shared" si="28"/>
        <v>0.49953149894712784</v>
      </c>
      <c r="S33" s="49">
        <v>229222</v>
      </c>
      <c r="T33" s="50">
        <f t="shared" si="29"/>
        <v>-0.65287583764062851</v>
      </c>
      <c r="U33" s="49">
        <v>1180</v>
      </c>
      <c r="V33" s="50">
        <f t="shared" si="30"/>
        <v>-0.82080900751353969</v>
      </c>
      <c r="W33" s="47">
        <v>3735390997178.1069</v>
      </c>
      <c r="X33" s="122">
        <f t="shared" si="31"/>
        <v>-0.86989527653078913</v>
      </c>
      <c r="Y33" s="123">
        <f t="shared" si="32"/>
        <v>-3.1072710046289158</v>
      </c>
      <c r="Z33" s="52" t="s">
        <v>15</v>
      </c>
      <c r="AA33" s="100">
        <f t="shared" si="33"/>
        <v>0.49953149894712823</v>
      </c>
      <c r="AB33" s="124">
        <f t="shared" si="34"/>
        <v>0.91983108884190923</v>
      </c>
      <c r="AC33" s="125">
        <f t="shared" si="35"/>
        <v>-3.3210079040310441</v>
      </c>
      <c r="AD33" s="125"/>
      <c r="AE33" s="125"/>
      <c r="AF33" s="125">
        <f t="shared" si="36"/>
        <v>-2.5501428121776111</v>
      </c>
      <c r="AG33" s="125">
        <f t="shared" si="37"/>
        <v>-2.1874399157870066</v>
      </c>
      <c r="AH33" s="125"/>
      <c r="AI33" s="126">
        <f t="shared" si="38"/>
        <v>-3.606802503576044</v>
      </c>
      <c r="AJ33" s="125">
        <f t="shared" si="39"/>
        <v>-2.4543951669882875</v>
      </c>
      <c r="AK33" s="125">
        <f t="shared" si="40"/>
        <v>-2.2864619971153766</v>
      </c>
      <c r="AL33" s="127">
        <f t="shared" si="41"/>
        <v>-2.2373757280981268</v>
      </c>
    </row>
    <row r="34" spans="1:38">
      <c r="A34" s="11" t="s">
        <v>16</v>
      </c>
      <c r="B34" s="11" t="s">
        <v>546</v>
      </c>
      <c r="C34" s="11" t="s">
        <v>16</v>
      </c>
      <c r="D34" s="2">
        <v>350</v>
      </c>
      <c r="E34" s="117">
        <f t="shared" si="24"/>
        <v>-0.12458460981193568</v>
      </c>
      <c r="F34" s="135"/>
      <c r="G34" s="136"/>
      <c r="H34" s="136"/>
      <c r="I34" s="137"/>
      <c r="J34" s="120">
        <v>0</v>
      </c>
      <c r="K34" s="119">
        <f t="shared" si="25"/>
        <v>-0.55712819245130507</v>
      </c>
      <c r="L34" s="139">
        <v>0</v>
      </c>
      <c r="M34" s="119">
        <f t="shared" si="26"/>
        <v>-0.970521046828421</v>
      </c>
      <c r="N34" s="4"/>
      <c r="O34" s="36"/>
      <c r="P34" s="49">
        <v>0</v>
      </c>
      <c r="Q34" s="49">
        <v>1000000000</v>
      </c>
      <c r="R34" s="50">
        <f t="shared" si="28"/>
        <v>-1.6679546581180344</v>
      </c>
      <c r="S34" s="49">
        <v>2954</v>
      </c>
      <c r="T34" s="50">
        <f t="shared" si="29"/>
        <v>-0.81589997168994022</v>
      </c>
      <c r="U34" s="49">
        <v>2954</v>
      </c>
      <c r="V34" s="50">
        <f t="shared" si="30"/>
        <v>-0.57955058992940922</v>
      </c>
      <c r="W34" s="47">
        <v>0</v>
      </c>
      <c r="X34" s="122">
        <f t="shared" si="31"/>
        <v>-1.2040622263357457</v>
      </c>
      <c r="Y34" s="123">
        <f t="shared" si="32"/>
        <v>-5.9197012951647912</v>
      </c>
      <c r="Z34" s="52" t="s">
        <v>16</v>
      </c>
      <c r="AA34" s="100">
        <f t="shared" si="33"/>
        <v>0</v>
      </c>
      <c r="AB34" s="124">
        <f t="shared" si="34"/>
        <v>1.6679546581180347</v>
      </c>
      <c r="AC34" s="125">
        <f t="shared" si="35"/>
        <v>-5.7951166853528555</v>
      </c>
      <c r="AD34" s="125"/>
      <c r="AE34" s="125"/>
      <c r="AF34" s="125">
        <f t="shared" si="36"/>
        <v>-5.3625731027134869</v>
      </c>
      <c r="AG34" s="125">
        <f t="shared" si="37"/>
        <v>-4.9491802483363703</v>
      </c>
      <c r="AH34" s="125"/>
      <c r="AI34" s="125">
        <f t="shared" si="38"/>
        <v>-4.2517466370467565</v>
      </c>
      <c r="AJ34" s="125">
        <f t="shared" si="39"/>
        <v>-5.1038013234748512</v>
      </c>
      <c r="AK34" s="125">
        <f t="shared" si="40"/>
        <v>-5.3401507052353825</v>
      </c>
      <c r="AL34" s="127">
        <f t="shared" si="41"/>
        <v>-4.7156390688290459</v>
      </c>
    </row>
    <row r="35" spans="1:38">
      <c r="A35" s="11" t="s">
        <v>17</v>
      </c>
      <c r="B35" s="11" t="s">
        <v>490</v>
      </c>
      <c r="C35" s="11" t="s">
        <v>18</v>
      </c>
      <c r="D35" s="2">
        <v>83</v>
      </c>
      <c r="E35" s="117">
        <f t="shared" si="24"/>
        <v>-2.5659857708972074</v>
      </c>
      <c r="F35" s="135"/>
      <c r="G35" s="136"/>
      <c r="H35" s="136"/>
      <c r="I35" s="137"/>
      <c r="J35" s="139">
        <v>0</v>
      </c>
      <c r="K35" s="119">
        <f t="shared" si="25"/>
        <v>-0.55712819245130507</v>
      </c>
      <c r="L35" s="139">
        <v>0</v>
      </c>
      <c r="M35" s="119">
        <f t="shared" si="26"/>
        <v>-0.970521046828421</v>
      </c>
      <c r="N35" s="4"/>
      <c r="O35" s="36"/>
      <c r="P35" s="49">
        <v>1124232749</v>
      </c>
      <c r="Q35" s="49">
        <f>ABS(1000000000-P35)</f>
        <v>124232749</v>
      </c>
      <c r="R35" s="50">
        <f t="shared" si="28"/>
        <v>0.7750276960825222</v>
      </c>
      <c r="S35" s="49">
        <v>49719</v>
      </c>
      <c r="T35" s="50">
        <f t="shared" si="29"/>
        <v>-0.78220619427194005</v>
      </c>
      <c r="U35" s="49">
        <v>474</v>
      </c>
      <c r="V35" s="50">
        <f t="shared" si="30"/>
        <v>-0.91682278587565702</v>
      </c>
      <c r="W35" s="47">
        <v>2998605838317.4448</v>
      </c>
      <c r="X35" s="122">
        <f t="shared" si="31"/>
        <v>-0.93580785419241175</v>
      </c>
      <c r="Y35" s="123">
        <f t="shared" si="32"/>
        <v>-5.9534441484344205</v>
      </c>
      <c r="Z35" s="52" t="s">
        <v>18</v>
      </c>
      <c r="AA35" s="100">
        <f t="shared" si="33"/>
        <v>0.77502769608252198</v>
      </c>
      <c r="AB35" s="124">
        <f t="shared" si="34"/>
        <v>2.5659857708972078</v>
      </c>
      <c r="AC35" s="125">
        <f t="shared" si="35"/>
        <v>-3.3874583775372127</v>
      </c>
      <c r="AD35" s="125"/>
      <c r="AE35" s="125"/>
      <c r="AF35" s="125">
        <f t="shared" si="36"/>
        <v>-5.3963159559831144</v>
      </c>
      <c r="AG35" s="125">
        <f t="shared" si="37"/>
        <v>-4.9829231016059987</v>
      </c>
      <c r="AH35" s="125"/>
      <c r="AI35" s="126">
        <f t="shared" si="38"/>
        <v>-6.7284718445169425</v>
      </c>
      <c r="AJ35" s="125">
        <f t="shared" si="39"/>
        <v>-5.1712379541624802</v>
      </c>
      <c r="AK35" s="125">
        <f t="shared" si="40"/>
        <v>-5.0366213625587637</v>
      </c>
      <c r="AL35" s="127">
        <f t="shared" si="41"/>
        <v>-5.017636294242009</v>
      </c>
    </row>
    <row r="36" spans="1:38">
      <c r="A36" s="11" t="s">
        <v>19</v>
      </c>
      <c r="B36" s="11" t="s">
        <v>489</v>
      </c>
      <c r="C36" s="11" t="s">
        <v>161</v>
      </c>
      <c r="D36" s="2">
        <v>307</v>
      </c>
      <c r="E36" s="117">
        <f t="shared" si="24"/>
        <v>-0.51776906646611798</v>
      </c>
      <c r="F36" s="135"/>
      <c r="G36" s="136"/>
      <c r="H36" s="136"/>
      <c r="I36" s="137"/>
      <c r="J36" s="139">
        <v>0</v>
      </c>
      <c r="K36" s="119">
        <f t="shared" si="25"/>
        <v>-0.55712819245130507</v>
      </c>
      <c r="L36" s="139">
        <v>0</v>
      </c>
      <c r="M36" s="119">
        <f t="shared" si="26"/>
        <v>-0.970521046828421</v>
      </c>
      <c r="N36" s="4"/>
      <c r="O36" s="36"/>
      <c r="P36" s="49">
        <v>269356</v>
      </c>
      <c r="Q36" s="49">
        <f>ABS(1000000000-P36)</f>
        <v>999730644</v>
      </c>
      <c r="R36" s="50">
        <f t="shared" si="28"/>
        <v>-1.667203280449771</v>
      </c>
      <c r="S36" s="49">
        <v>1301</v>
      </c>
      <c r="T36" s="50">
        <f t="shared" si="29"/>
        <v>-0.81709094387152803</v>
      </c>
      <c r="U36" s="49">
        <v>1301</v>
      </c>
      <c r="V36" s="50">
        <f t="shared" si="30"/>
        <v>-0.8043533882758398</v>
      </c>
      <c r="W36" s="47">
        <v>1366155764868</v>
      </c>
      <c r="X36" s="122">
        <f t="shared" si="31"/>
        <v>-1.0818463444510173</v>
      </c>
      <c r="Y36" s="123">
        <f t="shared" si="32"/>
        <v>-6.4159122627940004</v>
      </c>
      <c r="Z36" s="52" t="s">
        <v>20</v>
      </c>
      <c r="AA36" s="100">
        <f t="shared" si="33"/>
        <v>0</v>
      </c>
      <c r="AB36" s="124">
        <f t="shared" si="34"/>
        <v>1.6672032804497716</v>
      </c>
      <c r="AC36" s="125">
        <f t="shared" si="35"/>
        <v>-5.8981431963278821</v>
      </c>
      <c r="AD36" s="125"/>
      <c r="AE36" s="125"/>
      <c r="AF36" s="125">
        <f t="shared" si="36"/>
        <v>-5.8587840703426952</v>
      </c>
      <c r="AG36" s="125">
        <f t="shared" si="37"/>
        <v>-5.4453912159655795</v>
      </c>
      <c r="AH36" s="125"/>
      <c r="AI36" s="125">
        <f t="shared" si="38"/>
        <v>-4.7487089823442288</v>
      </c>
      <c r="AJ36" s="125">
        <f t="shared" si="39"/>
        <v>-5.5988213189224725</v>
      </c>
      <c r="AK36" s="125">
        <f t="shared" si="40"/>
        <v>-5.6115588745181606</v>
      </c>
      <c r="AL36" s="127">
        <f t="shared" si="41"/>
        <v>-5.3340659183429828</v>
      </c>
    </row>
    <row r="37" spans="1:38">
      <c r="A37" s="11" t="s">
        <v>21</v>
      </c>
      <c r="B37" s="11" t="s">
        <v>491</v>
      </c>
      <c r="C37" s="11" t="s">
        <v>22</v>
      </c>
      <c r="D37" s="2">
        <v>207</v>
      </c>
      <c r="E37" s="117">
        <f t="shared" si="24"/>
        <v>-1.4321515238014257</v>
      </c>
      <c r="F37" s="135"/>
      <c r="G37" s="136"/>
      <c r="H37" s="136"/>
      <c r="I37" s="137"/>
      <c r="J37" s="120">
        <v>0</v>
      </c>
      <c r="K37" s="119">
        <f t="shared" si="25"/>
        <v>-0.55712819245130507</v>
      </c>
      <c r="L37" s="139">
        <v>0</v>
      </c>
      <c r="M37" s="119">
        <f t="shared" si="26"/>
        <v>-0.970521046828421</v>
      </c>
      <c r="N37" s="4"/>
      <c r="O37" s="36"/>
      <c r="P37" s="49">
        <v>0</v>
      </c>
      <c r="Q37" s="49">
        <v>1000000000</v>
      </c>
      <c r="R37" s="50">
        <f t="shared" si="28"/>
        <v>-1.6679546581180344</v>
      </c>
      <c r="S37" s="49">
        <v>1203</v>
      </c>
      <c r="T37" s="50">
        <f t="shared" si="29"/>
        <v>-0.81716155202264451</v>
      </c>
      <c r="U37" s="49">
        <v>1203</v>
      </c>
      <c r="V37" s="50">
        <f t="shared" si="30"/>
        <v>-0.81768107988984473</v>
      </c>
      <c r="W37" s="47">
        <v>0</v>
      </c>
      <c r="X37" s="122">
        <f t="shared" si="31"/>
        <v>-1.2040622263357457</v>
      </c>
      <c r="Y37" s="123">
        <f t="shared" si="32"/>
        <v>-7.4666602794474208</v>
      </c>
      <c r="Z37" s="52" t="s">
        <v>22</v>
      </c>
      <c r="AA37" s="100">
        <f t="shared" si="33"/>
        <v>0</v>
      </c>
      <c r="AB37" s="124">
        <f t="shared" si="34"/>
        <v>1.6679546581180347</v>
      </c>
      <c r="AC37" s="125">
        <f t="shared" si="35"/>
        <v>-6.0345087556459944</v>
      </c>
      <c r="AD37" s="125"/>
      <c r="AE37" s="125"/>
      <c r="AF37" s="125">
        <f t="shared" si="36"/>
        <v>-6.9095320869961157</v>
      </c>
      <c r="AG37" s="125">
        <f t="shared" si="37"/>
        <v>-6.4961392326189991</v>
      </c>
      <c r="AH37" s="125"/>
      <c r="AI37" s="125">
        <f t="shared" si="38"/>
        <v>-5.7987056213293862</v>
      </c>
      <c r="AJ37" s="125">
        <f t="shared" si="39"/>
        <v>-6.6494987274247759</v>
      </c>
      <c r="AK37" s="125">
        <f t="shared" si="40"/>
        <v>-6.6489791995575764</v>
      </c>
      <c r="AL37" s="127">
        <f t="shared" si="41"/>
        <v>-6.2625980531116756</v>
      </c>
    </row>
    <row r="38" spans="1:38">
      <c r="A38" s="11" t="s">
        <v>23</v>
      </c>
      <c r="B38" s="11" t="s">
        <v>492</v>
      </c>
      <c r="C38" s="11" t="s">
        <v>22</v>
      </c>
      <c r="D38" s="2">
        <v>169</v>
      </c>
      <c r="E38" s="117">
        <f t="shared" si="24"/>
        <v>-1.7796168575888427</v>
      </c>
      <c r="F38" s="135"/>
      <c r="G38" s="136"/>
      <c r="H38" s="136"/>
      <c r="I38" s="137"/>
      <c r="J38" s="120">
        <v>0</v>
      </c>
      <c r="K38" s="119">
        <f t="shared" si="25"/>
        <v>-0.55712819245130507</v>
      </c>
      <c r="L38" s="139">
        <v>0</v>
      </c>
      <c r="M38" s="119">
        <f t="shared" si="26"/>
        <v>-0.970521046828421</v>
      </c>
      <c r="N38" s="4"/>
      <c r="O38" s="36"/>
      <c r="P38" s="49">
        <v>0</v>
      </c>
      <c r="Q38" s="49">
        <v>1000000000</v>
      </c>
      <c r="R38" s="50">
        <f t="shared" si="28"/>
        <v>-1.6679546581180344</v>
      </c>
      <c r="S38" s="49">
        <v>883</v>
      </c>
      <c r="T38" s="50">
        <f t="shared" si="29"/>
        <v>-0.8173921092507801</v>
      </c>
      <c r="U38" s="49">
        <v>883</v>
      </c>
      <c r="V38" s="50">
        <f t="shared" si="30"/>
        <v>-0.86120007291516698</v>
      </c>
      <c r="W38" s="47">
        <v>0</v>
      </c>
      <c r="X38" s="122">
        <f t="shared" si="31"/>
        <v>-1.2040622263357457</v>
      </c>
      <c r="Y38" s="123">
        <f t="shared" si="32"/>
        <v>-7.8578751634882957</v>
      </c>
      <c r="Z38" s="52" t="s">
        <v>22</v>
      </c>
      <c r="AA38" s="100">
        <f t="shared" si="33"/>
        <v>0</v>
      </c>
      <c r="AB38" s="124">
        <f t="shared" si="34"/>
        <v>1.7796168575888425</v>
      </c>
      <c r="AC38" s="125">
        <f t="shared" si="35"/>
        <v>-6.0782583058994533</v>
      </c>
      <c r="AD38" s="125"/>
      <c r="AE38" s="125"/>
      <c r="AF38" s="125">
        <f t="shared" si="36"/>
        <v>-7.3007469710369897</v>
      </c>
      <c r="AG38" s="125">
        <f t="shared" si="37"/>
        <v>-6.8873541166598748</v>
      </c>
      <c r="AH38" s="125"/>
      <c r="AI38" s="125">
        <f t="shared" si="38"/>
        <v>-6.1899205053702602</v>
      </c>
      <c r="AJ38" s="125">
        <f t="shared" si="39"/>
        <v>-7.0404830542375159</v>
      </c>
      <c r="AK38" s="125">
        <f t="shared" si="40"/>
        <v>-6.9966750905731292</v>
      </c>
      <c r="AL38" s="127">
        <f t="shared" si="41"/>
        <v>-6.6538129371525496</v>
      </c>
    </row>
    <row r="40" spans="1:38">
      <c r="A40" s="129" t="s">
        <v>24</v>
      </c>
      <c r="B40" s="129"/>
      <c r="C40" s="129"/>
      <c r="D40" s="130">
        <f>AVERAGE(D23:D38)</f>
        <v>363.625</v>
      </c>
      <c r="F40" s="140"/>
      <c r="J40" s="99">
        <f>AVERAGE(J23:J38)</f>
        <v>2063625</v>
      </c>
      <c r="K40" s="99"/>
      <c r="L40" s="99">
        <f>AVERAGE(L23:L38)</f>
        <v>115777187.5</v>
      </c>
      <c r="N40" s="132"/>
      <c r="P40" s="132"/>
      <c r="Q40" s="99">
        <f>AVERAGE(Q23:Q38)</f>
        <v>402066878.125</v>
      </c>
      <c r="R40" s="99"/>
      <c r="S40" s="99">
        <f>AVERAGE(S23:S38)</f>
        <v>1135375.625</v>
      </c>
      <c r="T40" s="99"/>
      <c r="U40" s="99">
        <f>AVERAGE(U23:U38)</f>
        <v>7215.5</v>
      </c>
      <c r="W40" s="99">
        <f>AVERAGE(W23:W38)</f>
        <v>13459269993402.748</v>
      </c>
      <c r="AA40" s="100"/>
    </row>
    <row r="41" spans="1:38">
      <c r="A41" s="129" t="s">
        <v>525</v>
      </c>
      <c r="B41" s="129"/>
      <c r="C41" s="129"/>
      <c r="D41" s="130">
        <f>STDEVP(D23:D38)</f>
        <v>109.36342795925884</v>
      </c>
      <c r="F41" s="140"/>
      <c r="J41" s="99">
        <f>STDEVP(J23:J38)</f>
        <v>3704039.802617542</v>
      </c>
      <c r="K41" s="99"/>
      <c r="L41" s="99">
        <f>STDEVP(L23:L38)</f>
        <v>119293845.17558877</v>
      </c>
      <c r="N41" s="132"/>
      <c r="P41" s="132"/>
      <c r="Q41" s="99">
        <f>STDEVP(Q23:Q38)</f>
        <v>358482839.4254148</v>
      </c>
      <c r="R41" s="99"/>
      <c r="S41" s="99">
        <f>STDEVP(S23:S38)</f>
        <v>1387941.7383168447</v>
      </c>
      <c r="T41" s="99"/>
      <c r="U41" s="99">
        <f>STDEVP(U23:U38)</f>
        <v>7353.1113142669074</v>
      </c>
      <c r="W41" s="99">
        <f>STDEVP(W23:W38)</f>
        <v>11178217951710.504</v>
      </c>
    </row>
    <row r="45" spans="1:38" ht="96">
      <c r="A45" s="102" t="s">
        <v>25</v>
      </c>
      <c r="B45" s="102" t="s">
        <v>151</v>
      </c>
      <c r="C45" s="102" t="s">
        <v>152</v>
      </c>
      <c r="D45" s="103" t="s">
        <v>505</v>
      </c>
      <c r="E45" s="103" t="s">
        <v>153</v>
      </c>
      <c r="F45" s="104" t="s">
        <v>154</v>
      </c>
      <c r="G45" s="105" t="s">
        <v>459</v>
      </c>
      <c r="H45" s="105" t="s">
        <v>106</v>
      </c>
      <c r="I45" s="106" t="s">
        <v>107</v>
      </c>
      <c r="J45" s="107" t="s">
        <v>108</v>
      </c>
      <c r="K45" s="107" t="s">
        <v>107</v>
      </c>
      <c r="L45" s="107" t="s">
        <v>271</v>
      </c>
      <c r="M45" s="107" t="s">
        <v>267</v>
      </c>
      <c r="N45" s="108" t="s">
        <v>110</v>
      </c>
      <c r="O45" s="108" t="s">
        <v>107</v>
      </c>
      <c r="P45" s="109" t="s">
        <v>111</v>
      </c>
      <c r="Q45" s="109" t="s">
        <v>26</v>
      </c>
      <c r="R45" s="109" t="s">
        <v>27</v>
      </c>
      <c r="S45" s="109" t="s">
        <v>476</v>
      </c>
      <c r="T45" s="109" t="s">
        <v>107</v>
      </c>
      <c r="U45" s="109" t="s">
        <v>557</v>
      </c>
      <c r="V45" s="109" t="s">
        <v>107</v>
      </c>
      <c r="W45" s="110" t="s">
        <v>113</v>
      </c>
      <c r="X45" s="110" t="s">
        <v>459</v>
      </c>
      <c r="Y45" s="111" t="s">
        <v>114</v>
      </c>
      <c r="Z45" s="112" t="s">
        <v>115</v>
      </c>
      <c r="AA45" s="113" t="s">
        <v>116</v>
      </c>
      <c r="AB45" s="114" t="s">
        <v>117</v>
      </c>
      <c r="AC45" s="115" t="s">
        <v>118</v>
      </c>
      <c r="AD45" s="115" t="s">
        <v>119</v>
      </c>
      <c r="AE45" s="115" t="s">
        <v>120</v>
      </c>
      <c r="AF45" s="115" t="s">
        <v>121</v>
      </c>
      <c r="AG45" s="115" t="s">
        <v>122</v>
      </c>
      <c r="AH45" s="115" t="s">
        <v>123</v>
      </c>
      <c r="AI45" s="115" t="s">
        <v>124</v>
      </c>
      <c r="AJ45" s="115" t="s">
        <v>125</v>
      </c>
      <c r="AK45" s="115" t="s">
        <v>126</v>
      </c>
      <c r="AL45" s="115" t="s">
        <v>127</v>
      </c>
    </row>
    <row r="46" spans="1:38">
      <c r="A46" s="65" t="s">
        <v>28</v>
      </c>
      <c r="B46" s="11" t="s">
        <v>547</v>
      </c>
      <c r="C46" s="66" t="s">
        <v>28</v>
      </c>
      <c r="D46" s="2">
        <v>433</v>
      </c>
      <c r="E46" s="117">
        <f t="shared" ref="E46:E56" si="42">(D46-AVERAGE(D$46:D$56))/STDEVP(D$46:D$56)</f>
        <v>0.44371826990895796</v>
      </c>
      <c r="F46" s="39">
        <v>0.53941399999999995</v>
      </c>
      <c r="G46" s="118">
        <f t="shared" ref="G46:G56" si="43">(F46-AVERAGE(F$46:F$56))/STDEVP(F$46:F$56)</f>
        <v>1.2225315123690665</v>
      </c>
      <c r="H46" s="76">
        <v>1.4411400000000001E-4</v>
      </c>
      <c r="I46" s="118">
        <f t="shared" ref="I46:I56" si="44">(H46-AVERAGE(H$46:H$56))/STDEVP(H$46:H$56)</f>
        <v>1.4563592915402106</v>
      </c>
      <c r="J46" s="120">
        <v>226840000</v>
      </c>
      <c r="K46" s="119">
        <f t="shared" ref="K46:K56" si="45">(J46-AVERAGE(J$46:J$56))/STDEVP(J$46:J$56)</f>
        <v>1.4144619049657374</v>
      </c>
      <c r="L46" s="120">
        <v>861300000</v>
      </c>
      <c r="M46" s="119">
        <f t="shared" ref="M46:M56" si="46">(L46-AVERAGE(L$46:L$56))/STDEVP(L$46:L$56)</f>
        <v>1.1266467084290268</v>
      </c>
      <c r="N46" s="93">
        <v>304.60838000000001</v>
      </c>
      <c r="O46" s="121">
        <f t="shared" ref="O46:O56" si="47">(N46-AVERAGE(N$46:N$56))/STDEVP(N$46:N$56)</f>
        <v>0.84553441531303497</v>
      </c>
      <c r="P46" s="49">
        <v>1420775968</v>
      </c>
      <c r="Q46" s="49">
        <f t="shared" ref="Q46:Q56" si="48">ABS(1600000000-P46)</f>
        <v>179224032</v>
      </c>
      <c r="R46" s="50">
        <f t="shared" ref="R46:R56" si="49">-((Q46-AVERAGE(Q$46:Q$56))/STDEVP(Q$46:Q$56))</f>
        <v>0.24563940918454244</v>
      </c>
      <c r="S46" s="49">
        <v>3803459</v>
      </c>
      <c r="T46" s="50">
        <f t="shared" ref="T46:T56" si="50">(S46-AVERAGE(S$46:S$56))/STDEVP(S$46:S$56)</f>
        <v>1.8745986509321184</v>
      </c>
      <c r="U46" s="49">
        <v>24787</v>
      </c>
      <c r="V46" s="50">
        <f t="shared" ref="V46:V56" si="51">(U46-AVERAGE(U$46:U$56))/STDEVP(U$46:U$56)</f>
        <v>-0.14266642076588446</v>
      </c>
      <c r="W46" s="47">
        <v>492678335072120.75</v>
      </c>
      <c r="X46" s="122">
        <f t="shared" ref="X46:X56" si="52">(W46-AVERAGE(W$46:W$56))/STDEVP(W$46:W$56)</f>
        <v>1.5433425050268301</v>
      </c>
      <c r="Y46" s="123">
        <f t="shared" ref="Y46:Y56" si="53">E46+G46+I46+K46+M46+O46+R46+V46+X46+T46</f>
        <v>10.03016624690364</v>
      </c>
      <c r="Z46" s="52" t="s">
        <v>28</v>
      </c>
      <c r="AA46" s="100">
        <f>Y46-MIN(AC46:AL46)</f>
        <v>1.8745986509321177</v>
      </c>
      <c r="AB46" s="124">
        <f t="shared" ref="AB46:AB56" si="54">IF(MAX(AC46:AL46)-Y46 &lt; 0, 0, MAX(AC46:AL46)-Y46)</f>
        <v>0.14266642076588454</v>
      </c>
      <c r="AC46" s="125">
        <f t="shared" ref="AC46:AC56" si="55">$G46+$I46+$K46+$M46+$O46+$R46+$T46+$V46+$X46</f>
        <v>9.5864479769946822</v>
      </c>
      <c r="AD46" s="125">
        <f t="shared" ref="AD46:AD56" si="56">$E46+$I46+$K46+$M46+$O46+$R46+$T46+$V46+$X46</f>
        <v>8.8076347345345738</v>
      </c>
      <c r="AE46" s="125">
        <f t="shared" ref="AE46:AE56" si="57">$E46+$G46+$K46+$M46+$O46+$R46+$T46+$V46+$X46</f>
        <v>8.5738069553634304</v>
      </c>
      <c r="AF46" s="125">
        <f t="shared" ref="AF46:AF56" si="58">$E46+$G46+$I46+$M46+$O46+$R46+$T46+$V46+$X46</f>
        <v>8.6157043419379029</v>
      </c>
      <c r="AG46" s="125">
        <f t="shared" ref="AG46:AG56" si="59">$E46+$G46+$I46+$K46+$O46+$R46+$T46+$V46+$X46</f>
        <v>8.9035195384746153</v>
      </c>
      <c r="AH46" s="125">
        <f t="shared" ref="AH46:AH56" si="60">$E46+$G46+$I46+$K46+$M46+$R46+$T46+$V46+$X46</f>
        <v>9.1846318315906057</v>
      </c>
      <c r="AI46" s="125">
        <f t="shared" ref="AI46:AI56" si="61">$E46+$G46+$I46+$K46+$M46+$O46+$T46+$V46+$X46</f>
        <v>9.7845268377190973</v>
      </c>
      <c r="AJ46" s="125">
        <f t="shared" ref="AJ46:AJ56" si="62">$E46+$G46+$I46+$K46+$M46+$O46+$R46+$V46+$X46</f>
        <v>8.1555675959715224</v>
      </c>
      <c r="AK46" s="125">
        <f t="shared" ref="AK46:AK56" si="63">$E46+$G46+$I46+$K46+$M46+$O46+$R46+$T46+$X46</f>
        <v>10.172832667669525</v>
      </c>
      <c r="AL46" s="126">
        <f t="shared" ref="AL46:AL56" si="64">$E46+$G46+$I46+$K46+$M46+$O46+$R46+$T46+$V46</f>
        <v>8.48682374187681</v>
      </c>
    </row>
    <row r="47" spans="1:38">
      <c r="A47" s="11" t="s">
        <v>29</v>
      </c>
      <c r="B47" s="11" t="s">
        <v>480</v>
      </c>
      <c r="C47" s="11" t="s">
        <v>30</v>
      </c>
      <c r="D47" s="2">
        <v>435</v>
      </c>
      <c r="E47" s="117">
        <f t="shared" si="42"/>
        <v>0.53849304600601688</v>
      </c>
      <c r="F47" s="39">
        <v>0.41958699999999999</v>
      </c>
      <c r="G47" s="118">
        <f t="shared" si="43"/>
        <v>-0.15534226796595815</v>
      </c>
      <c r="H47" s="40">
        <v>1.10122E-4</v>
      </c>
      <c r="I47" s="118">
        <f t="shared" si="44"/>
        <v>9.7510415107688216E-3</v>
      </c>
      <c r="J47" s="120">
        <v>114725000</v>
      </c>
      <c r="K47" s="119">
        <f t="shared" si="45"/>
        <v>0.21753972024930893</v>
      </c>
      <c r="L47" s="120">
        <v>843423000</v>
      </c>
      <c r="M47" s="119">
        <f t="shared" si="46"/>
        <v>1.0728087524447261</v>
      </c>
      <c r="N47" s="37">
        <v>304.42272000000003</v>
      </c>
      <c r="O47" s="121">
        <f t="shared" si="47"/>
        <v>0.8389948406296972</v>
      </c>
      <c r="P47" s="49">
        <v>1443267172</v>
      </c>
      <c r="Q47" s="49">
        <f t="shared" si="48"/>
        <v>156732828</v>
      </c>
      <c r="R47" s="50">
        <f t="shared" si="49"/>
        <v>0.33019726171819108</v>
      </c>
      <c r="S47" s="49">
        <v>3846246</v>
      </c>
      <c r="T47" s="50">
        <f t="shared" si="50"/>
        <v>1.9072624510218421</v>
      </c>
      <c r="U47" s="49">
        <v>67973</v>
      </c>
      <c r="V47" s="50">
        <f t="shared" si="51"/>
        <v>1.8586066493404299</v>
      </c>
      <c r="W47" s="47">
        <v>131799225974283.11</v>
      </c>
      <c r="X47" s="122">
        <f t="shared" si="52"/>
        <v>-0.34092452922363103</v>
      </c>
      <c r="Y47" s="123">
        <f t="shared" si="53"/>
        <v>6.2773869657313925</v>
      </c>
      <c r="Z47" s="52" t="s">
        <v>30</v>
      </c>
      <c r="AA47" s="100">
        <f t="shared" ref="AA47:AA56" si="65">IF(Y47-MIN(AC47:AL47)&lt;0,0,(Y47-MIN(AC47:AL47)))</f>
        <v>1.9072624510218423</v>
      </c>
      <c r="AB47" s="124">
        <f t="shared" si="54"/>
        <v>0.34092452922363048</v>
      </c>
      <c r="AC47" s="125">
        <f t="shared" si="55"/>
        <v>5.7388939197253741</v>
      </c>
      <c r="AD47" s="125">
        <f t="shared" si="56"/>
        <v>6.4327292336973496</v>
      </c>
      <c r="AE47" s="125">
        <f t="shared" si="57"/>
        <v>6.2676359242206221</v>
      </c>
      <c r="AF47" s="125">
        <f t="shared" si="58"/>
        <v>6.0598472454820822</v>
      </c>
      <c r="AG47" s="125">
        <f t="shared" si="59"/>
        <v>5.2045782132866663</v>
      </c>
      <c r="AH47" s="125">
        <f t="shared" si="60"/>
        <v>5.4383921251016947</v>
      </c>
      <c r="AI47" s="125">
        <f t="shared" si="61"/>
        <v>5.9471897040132014</v>
      </c>
      <c r="AJ47" s="126">
        <f t="shared" si="62"/>
        <v>4.3701245147095502</v>
      </c>
      <c r="AK47" s="125">
        <f t="shared" si="63"/>
        <v>4.4187803163909622</v>
      </c>
      <c r="AL47" s="127">
        <f t="shared" si="64"/>
        <v>6.618311494955023</v>
      </c>
    </row>
    <row r="48" spans="1:38">
      <c r="A48" s="11" t="s">
        <v>31</v>
      </c>
      <c r="B48" s="11" t="s">
        <v>545</v>
      </c>
      <c r="C48" s="11" t="s">
        <v>32</v>
      </c>
      <c r="D48" s="2">
        <v>430</v>
      </c>
      <c r="E48" s="117">
        <f t="shared" si="42"/>
        <v>0.30155610576336966</v>
      </c>
      <c r="F48" s="39">
        <v>0.32392300000000002</v>
      </c>
      <c r="G48" s="118">
        <f t="shared" si="43"/>
        <v>-1.2553691176907262</v>
      </c>
      <c r="H48" s="40">
        <v>8.6545999999999994E-5</v>
      </c>
      <c r="I48" s="118">
        <f t="shared" si="44"/>
        <v>-0.99358021592316026</v>
      </c>
      <c r="J48" s="120">
        <v>279552000</v>
      </c>
      <c r="K48" s="119">
        <f t="shared" si="45"/>
        <v>1.9772069631717972</v>
      </c>
      <c r="L48" s="120">
        <v>804469000</v>
      </c>
      <c r="M48" s="119">
        <f t="shared" si="46"/>
        <v>0.95549579515813166</v>
      </c>
      <c r="N48" s="37">
        <v>304.98239999999998</v>
      </c>
      <c r="O48" s="121">
        <f t="shared" si="47"/>
        <v>0.85870866783410582</v>
      </c>
      <c r="P48" s="49">
        <v>1404357245</v>
      </c>
      <c r="Q48" s="49">
        <f t="shared" si="48"/>
        <v>195642755</v>
      </c>
      <c r="R48" s="50">
        <f t="shared" si="49"/>
        <v>0.18391163515231079</v>
      </c>
      <c r="S48" s="49">
        <v>1058023</v>
      </c>
      <c r="T48" s="50">
        <f t="shared" si="50"/>
        <v>-0.22128029975689359</v>
      </c>
      <c r="U48" s="49">
        <v>29995</v>
      </c>
      <c r="V48" s="50">
        <f t="shared" si="51"/>
        <v>9.8676378963511308E-2</v>
      </c>
      <c r="W48" s="47">
        <v>635265025113520</v>
      </c>
      <c r="X48" s="122">
        <f t="shared" si="52"/>
        <v>2.2878339227748659</v>
      </c>
      <c r="Y48" s="123">
        <f t="shared" si="53"/>
        <v>4.1931598354473127</v>
      </c>
      <c r="Z48" s="52" t="s">
        <v>32</v>
      </c>
      <c r="AA48" s="100">
        <f t="shared" si="65"/>
        <v>2.2878339227748663</v>
      </c>
      <c r="AB48" s="124">
        <f t="shared" si="54"/>
        <v>1.2553691176907265</v>
      </c>
      <c r="AC48" s="125">
        <f t="shared" si="55"/>
        <v>3.8916037296839425</v>
      </c>
      <c r="AD48" s="125">
        <f t="shared" si="56"/>
        <v>5.4485289531380392</v>
      </c>
      <c r="AE48" s="125">
        <f t="shared" si="57"/>
        <v>5.1867400513704727</v>
      </c>
      <c r="AF48" s="125">
        <f t="shared" si="58"/>
        <v>2.2159528722755151</v>
      </c>
      <c r="AG48" s="125">
        <f t="shared" si="59"/>
        <v>3.2376640402891805</v>
      </c>
      <c r="AH48" s="125">
        <f t="shared" si="60"/>
        <v>3.3344511676132065</v>
      </c>
      <c r="AI48" s="125">
        <f t="shared" si="61"/>
        <v>4.0092482002950014</v>
      </c>
      <c r="AJ48" s="125">
        <f t="shared" si="62"/>
        <v>4.414440135204206</v>
      </c>
      <c r="AK48" s="125">
        <f t="shared" si="63"/>
        <v>4.0944834564838004</v>
      </c>
      <c r="AL48" s="126">
        <f t="shared" si="64"/>
        <v>1.9053259126724462</v>
      </c>
    </row>
    <row r="49" spans="1:38">
      <c r="A49" s="11" t="s">
        <v>33</v>
      </c>
      <c r="B49" s="11" t="s">
        <v>486</v>
      </c>
      <c r="C49" s="11" t="s">
        <v>34</v>
      </c>
      <c r="D49" s="2">
        <v>436</v>
      </c>
      <c r="E49" s="117">
        <f t="shared" si="42"/>
        <v>0.58588043405454626</v>
      </c>
      <c r="F49" s="39">
        <v>0.414381</v>
      </c>
      <c r="G49" s="118">
        <f t="shared" si="43"/>
        <v>-0.21520532804777714</v>
      </c>
      <c r="H49" s="40">
        <v>8.1202800000000001E-5</v>
      </c>
      <c r="I49" s="118">
        <f t="shared" si="44"/>
        <v>-1.2209724612031467</v>
      </c>
      <c r="J49" s="120">
        <v>52316000</v>
      </c>
      <c r="K49" s="119">
        <f t="shared" si="45"/>
        <v>-0.4487289915730841</v>
      </c>
      <c r="L49" s="120">
        <v>709369000</v>
      </c>
      <c r="M49" s="119">
        <f t="shared" si="46"/>
        <v>0.66909485461402496</v>
      </c>
      <c r="N49" s="37">
        <v>266</v>
      </c>
      <c r="O49" s="121">
        <f t="shared" si="47"/>
        <v>-0.51438363064573378</v>
      </c>
      <c r="P49" s="49">
        <v>1515599019</v>
      </c>
      <c r="Q49" s="49">
        <f t="shared" si="48"/>
        <v>84400981</v>
      </c>
      <c r="R49" s="50">
        <f t="shared" si="49"/>
        <v>0.60213582277132249</v>
      </c>
      <c r="S49" s="49">
        <v>1615595</v>
      </c>
      <c r="T49" s="50">
        <f t="shared" si="50"/>
        <v>0.20437282721221947</v>
      </c>
      <c r="U49" s="49">
        <v>75015</v>
      </c>
      <c r="V49" s="50">
        <f t="shared" si="51"/>
        <v>2.1849384457487258</v>
      </c>
      <c r="W49" s="47">
        <v>291672423995001.56</v>
      </c>
      <c r="X49" s="122">
        <f t="shared" si="52"/>
        <v>0.49382536096457014</v>
      </c>
      <c r="Y49" s="123">
        <f t="shared" si="53"/>
        <v>2.3409573338956675</v>
      </c>
      <c r="Z49" s="52" t="s">
        <v>34</v>
      </c>
      <c r="AA49" s="100">
        <f t="shared" si="65"/>
        <v>2.1849384457487258</v>
      </c>
      <c r="AB49" s="124">
        <f t="shared" si="54"/>
        <v>1.2209724612031465</v>
      </c>
      <c r="AC49" s="125">
        <f t="shared" si="55"/>
        <v>1.7550768998411213</v>
      </c>
      <c r="AD49" s="125">
        <f t="shared" si="56"/>
        <v>2.5561626619434441</v>
      </c>
      <c r="AE49" s="125">
        <f t="shared" si="57"/>
        <v>3.561929795098814</v>
      </c>
      <c r="AF49" s="125">
        <f t="shared" si="58"/>
        <v>2.7896863254687512</v>
      </c>
      <c r="AG49" s="125">
        <f t="shared" si="59"/>
        <v>1.6718624792816423</v>
      </c>
      <c r="AH49" s="125">
        <f t="shared" si="60"/>
        <v>2.855340964541401</v>
      </c>
      <c r="AI49" s="125">
        <f t="shared" si="61"/>
        <v>1.738821511124345</v>
      </c>
      <c r="AJ49" s="125">
        <f t="shared" si="62"/>
        <v>2.1365845066834481</v>
      </c>
      <c r="AK49" s="126">
        <f t="shared" si="63"/>
        <v>0.15601888814694181</v>
      </c>
      <c r="AL49" s="127">
        <f t="shared" si="64"/>
        <v>1.8471319729310975</v>
      </c>
    </row>
    <row r="50" spans="1:38">
      <c r="A50" s="11" t="s">
        <v>35</v>
      </c>
      <c r="B50" s="11" t="s">
        <v>546</v>
      </c>
      <c r="C50" s="11" t="s">
        <v>36</v>
      </c>
      <c r="D50" s="2">
        <v>429</v>
      </c>
      <c r="E50" s="117">
        <f t="shared" si="42"/>
        <v>0.25416871771484023</v>
      </c>
      <c r="F50" s="39">
        <v>0.41771200000000003</v>
      </c>
      <c r="G50" s="118">
        <f t="shared" si="43"/>
        <v>-0.17690262863699321</v>
      </c>
      <c r="H50" s="40">
        <v>1.04487E-4</v>
      </c>
      <c r="I50" s="118">
        <f t="shared" si="44"/>
        <v>-0.23005942827376566</v>
      </c>
      <c r="J50" s="120">
        <v>191799000</v>
      </c>
      <c r="K50" s="119">
        <f t="shared" si="45"/>
        <v>1.0403696757845542</v>
      </c>
      <c r="L50" s="120">
        <v>603602000</v>
      </c>
      <c r="M50" s="119">
        <f t="shared" si="46"/>
        <v>0.35056942581772083</v>
      </c>
      <c r="N50" s="37">
        <v>305.75826000000001</v>
      </c>
      <c r="O50" s="121">
        <f t="shared" si="47"/>
        <v>0.8860370876004261</v>
      </c>
      <c r="P50" s="49">
        <v>1447039703</v>
      </c>
      <c r="Q50" s="49">
        <f t="shared" si="48"/>
        <v>152960297</v>
      </c>
      <c r="R50" s="50">
        <f t="shared" si="49"/>
        <v>0.34438045617841728</v>
      </c>
      <c r="S50" s="49">
        <v>448896</v>
      </c>
      <c r="T50" s="50">
        <f t="shared" si="50"/>
        <v>-0.68629075987920052</v>
      </c>
      <c r="U50" s="49">
        <v>25646</v>
      </c>
      <c r="V50" s="50">
        <f t="shared" si="51"/>
        <v>-0.10285968786120876</v>
      </c>
      <c r="W50" s="47">
        <v>210980168472857.94</v>
      </c>
      <c r="X50" s="122">
        <f t="shared" si="52"/>
        <v>7.2504887801716711E-2</v>
      </c>
      <c r="Y50" s="123">
        <f t="shared" si="53"/>
        <v>1.7519177462465074</v>
      </c>
      <c r="Z50" s="52" t="s">
        <v>94</v>
      </c>
      <c r="AA50" s="100">
        <f t="shared" si="65"/>
        <v>1.0403696757845542</v>
      </c>
      <c r="AB50" s="124">
        <f t="shared" si="54"/>
        <v>0.68629075987920052</v>
      </c>
      <c r="AC50" s="125">
        <f t="shared" si="55"/>
        <v>1.497749028531667</v>
      </c>
      <c r="AD50" s="125">
        <f t="shared" si="56"/>
        <v>1.9288203748835007</v>
      </c>
      <c r="AE50" s="125">
        <f t="shared" si="57"/>
        <v>1.981977174520273</v>
      </c>
      <c r="AF50" s="126">
        <f t="shared" si="58"/>
        <v>0.71154807046195312</v>
      </c>
      <c r="AG50" s="125">
        <f t="shared" si="59"/>
        <v>1.4013483204287867</v>
      </c>
      <c r="AH50" s="127">
        <f t="shared" si="60"/>
        <v>0.86588065864608088</v>
      </c>
      <c r="AI50" s="125">
        <f t="shared" si="61"/>
        <v>1.40753729006809</v>
      </c>
      <c r="AJ50" s="125">
        <f t="shared" si="62"/>
        <v>2.4382085061257079</v>
      </c>
      <c r="AK50" s="125">
        <f t="shared" si="63"/>
        <v>1.8547774341077161</v>
      </c>
      <c r="AL50" s="127">
        <f t="shared" si="64"/>
        <v>1.6794128584447907</v>
      </c>
    </row>
    <row r="51" spans="1:38">
      <c r="A51" s="11" t="s">
        <v>37</v>
      </c>
      <c r="B51" s="11" t="s">
        <v>479</v>
      </c>
      <c r="C51" s="11" t="s">
        <v>38</v>
      </c>
      <c r="D51" s="2">
        <v>438</v>
      </c>
      <c r="E51" s="117">
        <f t="shared" si="42"/>
        <v>0.68065521015160513</v>
      </c>
      <c r="F51" s="39">
        <v>0.49131900000000001</v>
      </c>
      <c r="G51" s="118">
        <f t="shared" si="43"/>
        <v>0.66949388758322559</v>
      </c>
      <c r="H51" s="40">
        <v>1.2257699999999999E-4</v>
      </c>
      <c r="I51" s="118">
        <f t="shared" si="44"/>
        <v>0.53980239930426954</v>
      </c>
      <c r="J51" s="120">
        <v>89879000</v>
      </c>
      <c r="K51" s="119">
        <f t="shared" si="45"/>
        <v>-4.771228529378866E-2</v>
      </c>
      <c r="L51" s="120">
        <v>588784000</v>
      </c>
      <c r="M51" s="119">
        <f t="shared" si="46"/>
        <v>0.30594388284208912</v>
      </c>
      <c r="N51" s="37">
        <v>278.57934</v>
      </c>
      <c r="O51" s="121">
        <f t="shared" si="47"/>
        <v>-7.1296625382861412E-2</v>
      </c>
      <c r="P51" s="49">
        <v>1430445129</v>
      </c>
      <c r="Q51" s="49">
        <f t="shared" si="48"/>
        <v>169554871</v>
      </c>
      <c r="R51" s="50">
        <f t="shared" si="49"/>
        <v>0.28199155333663434</v>
      </c>
      <c r="S51" s="49">
        <v>647986</v>
      </c>
      <c r="T51" s="50">
        <f t="shared" si="50"/>
        <v>-0.53430450330914192</v>
      </c>
      <c r="U51" s="49">
        <v>18533</v>
      </c>
      <c r="V51" s="50">
        <f t="shared" si="51"/>
        <v>-0.43248167988793534</v>
      </c>
      <c r="W51" s="47">
        <v>60773244438325.211</v>
      </c>
      <c r="X51" s="122">
        <f t="shared" si="52"/>
        <v>-0.71177424650999332</v>
      </c>
      <c r="Y51" s="123">
        <f t="shared" si="53"/>
        <v>0.68031759283410331</v>
      </c>
      <c r="Z51" s="52" t="s">
        <v>38</v>
      </c>
      <c r="AA51" s="100">
        <f t="shared" si="65"/>
        <v>0.68065521015160524</v>
      </c>
      <c r="AB51" s="124">
        <f t="shared" si="54"/>
        <v>0.71177424650999332</v>
      </c>
      <c r="AC51" s="126">
        <f t="shared" si="55"/>
        <v>-3.3761731750192592E-4</v>
      </c>
      <c r="AD51" s="125">
        <f t="shared" si="56"/>
        <v>1.0823705250877613E-2</v>
      </c>
      <c r="AE51" s="127">
        <f t="shared" si="57"/>
        <v>0.14051519352983333</v>
      </c>
      <c r="AF51" s="125">
        <f t="shared" si="58"/>
        <v>0.72802987812789166</v>
      </c>
      <c r="AG51" s="125">
        <f t="shared" si="59"/>
        <v>0.37437370999201403</v>
      </c>
      <c r="AH51" s="125">
        <f t="shared" si="60"/>
        <v>0.75161421821696461</v>
      </c>
      <c r="AI51" s="125">
        <f t="shared" si="61"/>
        <v>0.39832603949746892</v>
      </c>
      <c r="AJ51" s="125">
        <f t="shared" si="62"/>
        <v>1.2146220961432452</v>
      </c>
      <c r="AK51" s="125">
        <f t="shared" si="63"/>
        <v>1.1127992727220386</v>
      </c>
      <c r="AL51" s="127">
        <f t="shared" si="64"/>
        <v>1.3920918393440966</v>
      </c>
    </row>
    <row r="52" spans="1:38">
      <c r="A52" s="11" t="s">
        <v>39</v>
      </c>
      <c r="B52" s="11" t="s">
        <v>482</v>
      </c>
      <c r="C52" s="11" t="s">
        <v>40</v>
      </c>
      <c r="D52" s="2">
        <v>434</v>
      </c>
      <c r="E52" s="117">
        <f t="shared" si="42"/>
        <v>0.4911056579574874</v>
      </c>
      <c r="F52" s="39">
        <v>0.49555500000000002</v>
      </c>
      <c r="G52" s="118">
        <f t="shared" si="43"/>
        <v>0.71820305441122922</v>
      </c>
      <c r="H52" s="40">
        <v>1.3050599999999999E-4</v>
      </c>
      <c r="I52" s="118">
        <f t="shared" si="44"/>
        <v>0.87723934960091099</v>
      </c>
      <c r="J52" s="120">
        <v>61989000</v>
      </c>
      <c r="K52" s="119">
        <f t="shared" si="45"/>
        <v>-0.34546155819876295</v>
      </c>
      <c r="L52" s="120">
        <v>680789000</v>
      </c>
      <c r="M52" s="119">
        <f t="shared" si="46"/>
        <v>0.58302399361769941</v>
      </c>
      <c r="N52" s="37">
        <v>250.82828000000001</v>
      </c>
      <c r="O52" s="121">
        <f t="shared" si="47"/>
        <v>-1.0487830490163972</v>
      </c>
      <c r="P52" s="49">
        <v>1430432433</v>
      </c>
      <c r="Q52" s="49">
        <f t="shared" si="48"/>
        <v>169567567</v>
      </c>
      <c r="R52" s="50">
        <f t="shared" si="49"/>
        <v>0.28194382149907837</v>
      </c>
      <c r="S52" s="49">
        <v>1403225</v>
      </c>
      <c r="T52" s="50">
        <f t="shared" si="50"/>
        <v>4.2248555235810073E-2</v>
      </c>
      <c r="U52" s="49">
        <v>14038</v>
      </c>
      <c r="V52" s="50">
        <f t="shared" si="51"/>
        <v>-0.64078350108294957</v>
      </c>
      <c r="W52" s="47">
        <v>72702305637266.25</v>
      </c>
      <c r="X52" s="122">
        <f t="shared" si="52"/>
        <v>-0.64948874369185428</v>
      </c>
      <c r="Y52" s="123">
        <f t="shared" si="53"/>
        <v>0.30924758033225119</v>
      </c>
      <c r="Z52" s="52" t="s">
        <v>40</v>
      </c>
      <c r="AA52" s="100">
        <f t="shared" si="65"/>
        <v>0.87723934960091077</v>
      </c>
      <c r="AB52" s="124">
        <f t="shared" si="54"/>
        <v>1.048783049016397</v>
      </c>
      <c r="AC52" s="125">
        <f t="shared" si="55"/>
        <v>-0.18185807762523609</v>
      </c>
      <c r="AD52" s="125">
        <f t="shared" si="56"/>
        <v>-0.40895547407897759</v>
      </c>
      <c r="AE52" s="126">
        <f t="shared" si="57"/>
        <v>-0.56799176926865957</v>
      </c>
      <c r="AF52" s="125">
        <f t="shared" si="58"/>
        <v>0.65470913853101409</v>
      </c>
      <c r="AG52" s="125">
        <f t="shared" si="59"/>
        <v>-0.27377641328544833</v>
      </c>
      <c r="AH52" s="125">
        <f t="shared" si="60"/>
        <v>1.3580306293486482</v>
      </c>
      <c r="AI52" s="125">
        <f t="shared" si="61"/>
        <v>2.730375883317282E-2</v>
      </c>
      <c r="AJ52" s="125">
        <f t="shared" si="62"/>
        <v>0.26699902509644113</v>
      </c>
      <c r="AK52" s="125">
        <f t="shared" si="63"/>
        <v>0.95003108141520076</v>
      </c>
      <c r="AL52" s="127">
        <f t="shared" si="64"/>
        <v>0.95873632402410547</v>
      </c>
    </row>
    <row r="53" spans="1:38">
      <c r="A53" s="11" t="s">
        <v>145</v>
      </c>
      <c r="B53" s="11" t="s">
        <v>462</v>
      </c>
      <c r="C53" s="11" t="s">
        <v>146</v>
      </c>
      <c r="D53" s="2">
        <v>422</v>
      </c>
      <c r="E53" s="117">
        <f t="shared" si="42"/>
        <v>-7.7542998624865869E-2</v>
      </c>
      <c r="F53" s="39">
        <v>0.58422799999999997</v>
      </c>
      <c r="G53" s="118">
        <f t="shared" si="43"/>
        <v>1.7378413806953521</v>
      </c>
      <c r="H53" s="40">
        <v>1.4615E-4</v>
      </c>
      <c r="I53" s="118">
        <f t="shared" si="44"/>
        <v>1.5430059847933268</v>
      </c>
      <c r="J53" s="120">
        <v>7988000</v>
      </c>
      <c r="K53" s="119">
        <f t="shared" si="45"/>
        <v>-0.92196777856955958</v>
      </c>
      <c r="L53" s="120">
        <v>62609000</v>
      </c>
      <c r="M53" s="119">
        <f t="shared" si="46"/>
        <v>-1.2786724672188501</v>
      </c>
      <c r="N53" s="64">
        <v>302.80473999999998</v>
      </c>
      <c r="O53" s="121">
        <f t="shared" si="47"/>
        <v>0.78200409924141756</v>
      </c>
      <c r="P53" s="49">
        <v>1388131192</v>
      </c>
      <c r="Q53" s="49">
        <f t="shared" si="48"/>
        <v>211868808</v>
      </c>
      <c r="R53" s="50">
        <f t="shared" si="49"/>
        <v>0.12290822258368321</v>
      </c>
      <c r="S53" s="49">
        <v>127253</v>
      </c>
      <c r="T53" s="50">
        <f t="shared" si="50"/>
        <v>-0.93183456178770108</v>
      </c>
      <c r="U53" s="49">
        <v>16009</v>
      </c>
      <c r="V53" s="50">
        <f t="shared" si="51"/>
        <v>-0.54944581708397888</v>
      </c>
      <c r="W53" s="47">
        <v>124009707750650.61</v>
      </c>
      <c r="X53" s="122">
        <f t="shared" si="52"/>
        <v>-0.38159613373456081</v>
      </c>
      <c r="Y53" s="123">
        <f t="shared" si="53"/>
        <v>4.4699930294263668E-2</v>
      </c>
      <c r="Z53" s="52" t="s">
        <v>146</v>
      </c>
      <c r="AA53" s="100">
        <f t="shared" si="65"/>
        <v>1.7378413806953523</v>
      </c>
      <c r="AB53" s="124">
        <f t="shared" si="54"/>
        <v>1.2786724672188501</v>
      </c>
      <c r="AC53" s="125">
        <f t="shared" si="55"/>
        <v>0.12224292891912936</v>
      </c>
      <c r="AD53" s="126">
        <f t="shared" si="56"/>
        <v>-1.6931414504010887</v>
      </c>
      <c r="AE53" s="125">
        <f t="shared" si="57"/>
        <v>-1.4983060544990634</v>
      </c>
      <c r="AF53" s="125">
        <f t="shared" si="58"/>
        <v>0.96666770886382314</v>
      </c>
      <c r="AG53" s="125">
        <f t="shared" si="59"/>
        <v>1.3233723975131138</v>
      </c>
      <c r="AH53" s="125">
        <f t="shared" si="60"/>
        <v>-0.73730416894715378</v>
      </c>
      <c r="AI53" s="125">
        <f t="shared" si="61"/>
        <v>-7.8208292289419612E-2</v>
      </c>
      <c r="AJ53" s="125">
        <f t="shared" si="62"/>
        <v>0.97653449208196474</v>
      </c>
      <c r="AK53" s="125">
        <f t="shared" si="63"/>
        <v>0.59414574737824255</v>
      </c>
      <c r="AL53" s="127">
        <f t="shared" si="64"/>
        <v>0.42629606402882447</v>
      </c>
    </row>
    <row r="54" spans="1:38">
      <c r="A54" s="11" t="s">
        <v>41</v>
      </c>
      <c r="B54" s="11" t="s">
        <v>523</v>
      </c>
      <c r="C54" s="11" t="s">
        <v>141</v>
      </c>
      <c r="D54" s="2">
        <v>428</v>
      </c>
      <c r="E54" s="117">
        <f t="shared" si="42"/>
        <v>0.20678132966631077</v>
      </c>
      <c r="F54" s="39">
        <v>0.44645000000000001</v>
      </c>
      <c r="G54" s="118">
        <f t="shared" si="43"/>
        <v>0.1535515820105898</v>
      </c>
      <c r="H54" s="40">
        <v>1.1587E-4</v>
      </c>
      <c r="I54" s="118">
        <f t="shared" si="44"/>
        <v>0.25437048788548133</v>
      </c>
      <c r="J54" s="120">
        <v>12442000</v>
      </c>
      <c r="K54" s="119">
        <f t="shared" si="45"/>
        <v>-0.8744175719894679</v>
      </c>
      <c r="L54" s="120">
        <v>204497000</v>
      </c>
      <c r="M54" s="119">
        <f t="shared" si="46"/>
        <v>-0.85136587781903716</v>
      </c>
      <c r="N54" s="37">
        <v>300.73360000000002</v>
      </c>
      <c r="O54" s="121">
        <f t="shared" si="47"/>
        <v>0.70905152620657419</v>
      </c>
      <c r="P54" s="49">
        <v>1597838711</v>
      </c>
      <c r="Q54" s="49">
        <f t="shared" si="48"/>
        <v>2161289</v>
      </c>
      <c r="R54" s="50">
        <f t="shared" si="49"/>
        <v>0.91132388351492177</v>
      </c>
      <c r="S54" s="49">
        <v>1805615</v>
      </c>
      <c r="T54" s="50">
        <f t="shared" si="50"/>
        <v>0.34943500247688641</v>
      </c>
      <c r="U54" s="49">
        <v>16821</v>
      </c>
      <c r="V54" s="50">
        <f t="shared" si="51"/>
        <v>-0.51181710099713762</v>
      </c>
      <c r="W54" s="47">
        <v>111255818112864.45</v>
      </c>
      <c r="X54" s="122">
        <f t="shared" si="52"/>
        <v>-0.44818833371816746</v>
      </c>
      <c r="Y54" s="123">
        <f t="shared" si="53"/>
        <v>-0.10127507276304581</v>
      </c>
      <c r="Z54" s="52" t="s">
        <v>42</v>
      </c>
      <c r="AA54" s="100">
        <f t="shared" si="65"/>
        <v>0.91132388351492177</v>
      </c>
      <c r="AB54" s="124">
        <f t="shared" si="54"/>
        <v>0.87441757198946768</v>
      </c>
      <c r="AC54" s="125">
        <f t="shared" si="55"/>
        <v>-0.30805640242935661</v>
      </c>
      <c r="AD54" s="125">
        <f t="shared" si="56"/>
        <v>-0.25482665477363553</v>
      </c>
      <c r="AE54" s="125">
        <f t="shared" si="57"/>
        <v>-0.35564556064852715</v>
      </c>
      <c r="AF54" s="125">
        <f t="shared" si="58"/>
        <v>0.77314249922642186</v>
      </c>
      <c r="AG54" s="125">
        <f t="shared" si="59"/>
        <v>0.75009080505599124</v>
      </c>
      <c r="AH54" s="125">
        <f t="shared" si="60"/>
        <v>-0.81032659896962</v>
      </c>
      <c r="AI54" s="126">
        <f t="shared" si="61"/>
        <v>-1.0125989562779676</v>
      </c>
      <c r="AJ54" s="125">
        <f t="shared" si="62"/>
        <v>-0.45071007523993223</v>
      </c>
      <c r="AK54" s="125">
        <f t="shared" si="63"/>
        <v>0.4105420282340918</v>
      </c>
      <c r="AL54" s="127">
        <f t="shared" si="64"/>
        <v>0.34691326095512165</v>
      </c>
    </row>
    <row r="55" spans="1:38">
      <c r="A55" s="11" t="s">
        <v>43</v>
      </c>
      <c r="B55" s="11" t="s">
        <v>481</v>
      </c>
      <c r="C55" s="11" t="s">
        <v>43</v>
      </c>
      <c r="D55" s="2">
        <v>415</v>
      </c>
      <c r="E55" s="117">
        <f t="shared" si="42"/>
        <v>-0.40925471496457194</v>
      </c>
      <c r="F55" s="39">
        <v>0.34170800000000001</v>
      </c>
      <c r="G55" s="118">
        <f t="shared" si="43"/>
        <v>-1.0508619099390641</v>
      </c>
      <c r="H55" s="40">
        <v>9.33381E-5</v>
      </c>
      <c r="I55" s="118">
        <f t="shared" si="44"/>
        <v>-0.70452667700150295</v>
      </c>
      <c r="J55" s="120">
        <v>300000</v>
      </c>
      <c r="K55" s="119">
        <f t="shared" si="45"/>
        <v>-1.0040436627607909</v>
      </c>
      <c r="L55" s="120">
        <v>300000</v>
      </c>
      <c r="M55" s="119">
        <f t="shared" si="46"/>
        <v>-1.4663207974434846</v>
      </c>
      <c r="N55" s="37">
        <v>225.52992</v>
      </c>
      <c r="O55" s="121">
        <f t="shared" si="47"/>
        <v>-1.9398770627295205</v>
      </c>
      <c r="P55" s="49">
        <v>546866427</v>
      </c>
      <c r="Q55" s="49">
        <f t="shared" si="48"/>
        <v>1053133573</v>
      </c>
      <c r="R55" s="50">
        <f t="shared" si="49"/>
        <v>-3.0399078694594355</v>
      </c>
      <c r="S55" s="49">
        <v>16883</v>
      </c>
      <c r="T55" s="50">
        <f t="shared" si="50"/>
        <v>-1.0160915467575005</v>
      </c>
      <c r="U55" s="49">
        <v>6872</v>
      </c>
      <c r="V55" s="50">
        <f t="shared" si="51"/>
        <v>-0.97286155462765966</v>
      </c>
      <c r="W55" s="47">
        <v>10432259792563.41</v>
      </c>
      <c r="X55" s="122">
        <f t="shared" si="52"/>
        <v>-0.97462087699754896</v>
      </c>
      <c r="Y55" s="123">
        <f t="shared" si="53"/>
        <v>-12.578366672681078</v>
      </c>
      <c r="Z55" s="52" t="s">
        <v>43</v>
      </c>
      <c r="AA55" s="100">
        <f t="shared" si="65"/>
        <v>0</v>
      </c>
      <c r="AB55" s="124">
        <f t="shared" si="54"/>
        <v>3.0399078694594355</v>
      </c>
      <c r="AC55" s="125">
        <f t="shared" si="55"/>
        <v>-12.169111957716506</v>
      </c>
      <c r="AD55" s="125">
        <f t="shared" si="56"/>
        <v>-11.527504762742016</v>
      </c>
      <c r="AE55" s="125">
        <f t="shared" si="57"/>
        <v>-11.873839995679576</v>
      </c>
      <c r="AF55" s="125">
        <f t="shared" si="58"/>
        <v>-11.574323009920288</v>
      </c>
      <c r="AG55" s="125">
        <f t="shared" si="59"/>
        <v>-11.112045875237595</v>
      </c>
      <c r="AH55" s="125">
        <f t="shared" si="60"/>
        <v>-10.638489609951558</v>
      </c>
      <c r="AI55" s="125">
        <f t="shared" si="61"/>
        <v>-9.5384588032216424</v>
      </c>
      <c r="AJ55" s="125">
        <f t="shared" si="62"/>
        <v>-11.562275125923577</v>
      </c>
      <c r="AK55" s="125">
        <f t="shared" si="63"/>
        <v>-11.605505118053419</v>
      </c>
      <c r="AL55" s="127">
        <f t="shared" si="64"/>
        <v>-11.60374579568353</v>
      </c>
    </row>
    <row r="56" spans="1:38">
      <c r="A56" s="11" t="s">
        <v>44</v>
      </c>
      <c r="B56" s="11" t="s">
        <v>485</v>
      </c>
      <c r="C56" s="11" t="s">
        <v>45</v>
      </c>
      <c r="D56" s="2">
        <v>360</v>
      </c>
      <c r="E56" s="117">
        <f t="shared" si="42"/>
        <v>-3.0155610576336911</v>
      </c>
      <c r="F56" s="39">
        <v>0.28978300000000001</v>
      </c>
      <c r="G56" s="118">
        <f t="shared" si="43"/>
        <v>-1.6479401647889409</v>
      </c>
      <c r="H56" s="40">
        <v>7.3908700000000006E-5</v>
      </c>
      <c r="I56" s="118">
        <f t="shared" si="44"/>
        <v>-1.5313897722333816</v>
      </c>
      <c r="J56" s="120">
        <v>0</v>
      </c>
      <c r="K56" s="119">
        <f t="shared" si="45"/>
        <v>-1.0072464157859431</v>
      </c>
      <c r="L56" s="120">
        <v>0</v>
      </c>
      <c r="M56" s="119">
        <f t="shared" si="46"/>
        <v>-1.4672242704420464</v>
      </c>
      <c r="N56" s="37">
        <v>242.3905</v>
      </c>
      <c r="O56" s="121">
        <f t="shared" si="47"/>
        <v>-1.3459902690507519</v>
      </c>
      <c r="P56" s="49">
        <v>1285079597</v>
      </c>
      <c r="Q56" s="49">
        <f t="shared" si="48"/>
        <v>314920403</v>
      </c>
      <c r="R56" s="50">
        <f t="shared" si="49"/>
        <v>-0.26452419647966624</v>
      </c>
      <c r="S56" s="49">
        <v>53529</v>
      </c>
      <c r="T56" s="50">
        <f t="shared" si="50"/>
        <v>-0.9881158153884394</v>
      </c>
      <c r="U56" s="49">
        <v>10833</v>
      </c>
      <c r="V56" s="50">
        <f t="shared" si="51"/>
        <v>-0.78930571174591291</v>
      </c>
      <c r="W56" s="47">
        <v>26464027181476.094</v>
      </c>
      <c r="X56" s="122">
        <f t="shared" si="52"/>
        <v>-0.89091381269222758</v>
      </c>
      <c r="Y56" s="123">
        <f t="shared" si="53"/>
        <v>-12.948211486241</v>
      </c>
      <c r="Z56" s="52" t="s">
        <v>45</v>
      </c>
      <c r="AA56" s="100">
        <f t="shared" si="65"/>
        <v>0</v>
      </c>
      <c r="AB56" s="124">
        <f t="shared" si="54"/>
        <v>3.0155610576336898</v>
      </c>
      <c r="AC56" s="125">
        <f t="shared" si="55"/>
        <v>-9.9326504286073103</v>
      </c>
      <c r="AD56" s="125">
        <f t="shared" si="56"/>
        <v>-11.30027132145206</v>
      </c>
      <c r="AE56" s="125">
        <f t="shared" si="57"/>
        <v>-11.416821714007618</v>
      </c>
      <c r="AF56" s="125">
        <f t="shared" si="58"/>
        <v>-11.940965070455057</v>
      </c>
      <c r="AG56" s="125">
        <f t="shared" si="59"/>
        <v>-11.480987215798955</v>
      </c>
      <c r="AH56" s="125">
        <f t="shared" si="60"/>
        <v>-11.602221217190248</v>
      </c>
      <c r="AI56" s="125">
        <f t="shared" si="61"/>
        <v>-12.683687289761334</v>
      </c>
      <c r="AJ56" s="125">
        <f t="shared" si="62"/>
        <v>-11.96009567085256</v>
      </c>
      <c r="AK56" s="125">
        <f t="shared" si="63"/>
        <v>-12.158905774495087</v>
      </c>
      <c r="AL56" s="127">
        <f t="shared" si="64"/>
        <v>-12.057297673548772</v>
      </c>
    </row>
    <row r="58" spans="1:38">
      <c r="A58" s="129" t="s">
        <v>46</v>
      </c>
      <c r="B58" s="129"/>
      <c r="C58" s="129"/>
      <c r="D58" s="100">
        <f>AVERAGE(D46:D56)</f>
        <v>423.63636363636363</v>
      </c>
      <c r="F58" s="140">
        <f>AVERAGE(F46:F56)</f>
        <v>0.43309636363636361</v>
      </c>
      <c r="H58" s="140">
        <f>AVERAGE(H46:H56)</f>
        <v>1.098928727272727E-4</v>
      </c>
      <c r="J58" s="99">
        <f>AVERAGE(J46:J56)</f>
        <v>94348181.818181813</v>
      </c>
      <c r="K58" s="99"/>
      <c r="L58" s="99">
        <f>AVERAGE(L46:L56)</f>
        <v>487194727.27272725</v>
      </c>
      <c r="N58" s="132">
        <f>AVERAGE(N46:N56)</f>
        <v>280.6034672727273</v>
      </c>
      <c r="P58" s="132"/>
      <c r="Q58" s="99">
        <f>AVERAGE(Q46:Q56)</f>
        <v>244560673.09090909</v>
      </c>
      <c r="R58" s="99"/>
      <c r="S58" s="99">
        <f>AVERAGE(S46:S56)</f>
        <v>1347882.7272727273</v>
      </c>
      <c r="T58" s="99"/>
      <c r="U58" s="99">
        <f>AVERAGE(U42:U56)</f>
        <v>27865.636363636364</v>
      </c>
      <c r="W58" s="99">
        <f>AVERAGE(W46:W56)</f>
        <v>197093867412811.78</v>
      </c>
    </row>
    <row r="59" spans="1:38">
      <c r="A59" s="129" t="s">
        <v>525</v>
      </c>
      <c r="B59" s="129"/>
      <c r="C59" s="129"/>
      <c r="D59" s="100">
        <f>STDEVP(D46:D56)</f>
        <v>21.102661302536863</v>
      </c>
      <c r="F59" s="140">
        <f>STDEVP(F46:F56)</f>
        <v>8.6965150008779829E-2</v>
      </c>
      <c r="H59" s="140">
        <f>STDEVP(H46:H56)</f>
        <v>2.3497723035457731E-5</v>
      </c>
      <c r="J59" s="99">
        <f>STDEVP(J46:J56)</f>
        <v>93669414.295768917</v>
      </c>
      <c r="K59" s="99"/>
      <c r="L59" s="99">
        <f>STDEVP(L46:L56)</f>
        <v>332051982.15944511</v>
      </c>
      <c r="N59" s="132">
        <f>STDEVP(N46:N56)</f>
        <v>28.390225510082374</v>
      </c>
      <c r="P59" s="132"/>
      <c r="Q59" s="99">
        <f>STDEVP(Q46:Q56)</f>
        <v>265985988.59934315</v>
      </c>
      <c r="R59" s="99"/>
      <c r="S59" s="99">
        <f>STDEVP(S46:S56)</f>
        <v>1309921.0711083522</v>
      </c>
      <c r="T59" s="99"/>
      <c r="U59" s="99">
        <f>STDEVP(U42:U56)</f>
        <v>21579.264042015922</v>
      </c>
      <c r="W59" s="99">
        <f>STDEVP(W46:W56)</f>
        <v>191522274995057.19</v>
      </c>
      <c r="AF59" s="141"/>
      <c r="AG59" s="141"/>
      <c r="AH59" s="141"/>
      <c r="AI59" s="141"/>
      <c r="AJ59" s="141"/>
      <c r="AK59" s="141"/>
      <c r="AL59" s="141"/>
    </row>
    <row r="60" spans="1:38">
      <c r="Y60" s="142"/>
    </row>
    <row r="61" spans="1:38">
      <c r="Y61" s="142"/>
    </row>
    <row r="62" spans="1:38">
      <c r="Y62" s="142"/>
      <c r="AB62" s="52"/>
    </row>
    <row r="63" spans="1:38">
      <c r="Y63" s="142"/>
      <c r="AB63" s="52"/>
    </row>
    <row r="64" spans="1:38">
      <c r="Y64" s="142"/>
    </row>
    <row r="65" spans="25:25">
      <c r="Y65" s="142"/>
    </row>
    <row r="66" spans="25:25">
      <c r="Y66" s="142"/>
    </row>
    <row r="67" spans="25:25">
      <c r="Y67" s="142"/>
    </row>
    <row r="68" spans="25:25">
      <c r="Y68" s="142"/>
    </row>
    <row r="69" spans="25:25">
      <c r="Y69" s="142"/>
    </row>
    <row r="70" spans="25:25">
      <c r="Y70" s="142"/>
    </row>
    <row r="71" spans="25:25">
      <c r="Y71" s="142"/>
    </row>
    <row r="72" spans="25:25">
      <c r="Y72" s="142"/>
    </row>
    <row r="73" spans="25:25">
      <c r="Y73" s="142"/>
    </row>
    <row r="74" spans="25:25">
      <c r="Y74" s="142"/>
    </row>
    <row r="75" spans="25:25">
      <c r="Y75" s="142"/>
    </row>
  </sheetData>
  <sheetCalcPr fullCalcOnLoad="1"/>
  <sortState ref="A63:C73">
    <sortCondition descending="1" ref="C64:C73"/>
  </sortState>
  <phoneticPr fontId="5" type="noConversion"/>
  <pageMargins left="0.75" right="0.75" top="1" bottom="1" header="0.5" footer="0.5"/>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AL59"/>
  <sheetViews>
    <sheetView workbookViewId="0">
      <selection activeCell="AD1" sqref="AD1:AD1048576"/>
    </sheetView>
  </sheetViews>
  <sheetFormatPr baseColWidth="10" defaultRowHeight="16"/>
  <cols>
    <col min="1" max="1" width="10.7109375" style="52"/>
    <col min="2" max="2" width="11.140625" style="52" customWidth="1"/>
    <col min="3" max="3" width="12.140625" style="52" bestFit="1" customWidth="1"/>
    <col min="4" max="4" width="14.140625" style="52" customWidth="1"/>
    <col min="5" max="5" width="6.28515625" style="52" bestFit="1" customWidth="1"/>
    <col min="6" max="6" width="13" style="52" customWidth="1"/>
    <col min="7" max="7" width="5.42578125" style="52" bestFit="1" customWidth="1"/>
    <col min="8" max="8" width="14" style="52" customWidth="1"/>
    <col min="9" max="9" width="6.28515625" style="52" bestFit="1" customWidth="1"/>
    <col min="10" max="10" width="13.7109375" style="52" customWidth="1"/>
    <col min="11" max="11" width="7.42578125" style="52" bestFit="1" customWidth="1"/>
    <col min="12" max="12" width="14.42578125" style="52" customWidth="1"/>
    <col min="13" max="14" width="11.28515625" style="52" bestFit="1" customWidth="1"/>
    <col min="15" max="15" width="7.7109375" style="52" customWidth="1"/>
    <col min="16" max="17" width="13.85546875" style="52" bestFit="1" customWidth="1"/>
    <col min="18" max="18" width="5.42578125" style="52" bestFit="1" customWidth="1"/>
    <col min="19" max="19" width="10.85546875" style="52" bestFit="1" customWidth="1"/>
    <col min="20" max="20" width="5.85546875" style="52" customWidth="1"/>
    <col min="21" max="21" width="10.85546875" style="52" bestFit="1" customWidth="1"/>
    <col min="22" max="22" width="6.42578125" style="52" customWidth="1"/>
    <col min="23" max="23" width="21.5703125" style="52" bestFit="1" customWidth="1"/>
    <col min="24" max="24" width="5.5703125" style="52" bestFit="1" customWidth="1"/>
    <col min="25" max="25" width="12" style="133" customWidth="1"/>
    <col min="26" max="26" width="16.5703125" style="52" customWidth="1"/>
    <col min="27" max="27" width="7.5703125" style="52" customWidth="1"/>
    <col min="28" max="28" width="6.28515625" style="134" customWidth="1"/>
    <col min="29" max="29" width="7.85546875" style="52" customWidth="1"/>
    <col min="30" max="30" width="10.85546875" style="52" customWidth="1"/>
    <col min="31" max="31" width="9.5703125" style="52" bestFit="1" customWidth="1"/>
    <col min="32" max="32" width="6.28515625" style="52" bestFit="1" customWidth="1"/>
    <col min="33" max="33" width="8" style="52" bestFit="1" customWidth="1"/>
    <col min="34" max="34" width="7.28515625" style="52" customWidth="1"/>
    <col min="35" max="35" width="11.42578125" style="52" customWidth="1"/>
    <col min="36" max="36" width="9.42578125" style="52" customWidth="1"/>
    <col min="37" max="38" width="8.5703125" style="52" customWidth="1"/>
    <col min="39" max="16384" width="10.7109375" style="52"/>
  </cols>
  <sheetData>
    <row r="1" spans="1:38" s="116" customFormat="1" ht="96">
      <c r="A1" s="102" t="s">
        <v>264</v>
      </c>
      <c r="B1" s="102" t="s">
        <v>265</v>
      </c>
      <c r="C1" s="102" t="s">
        <v>266</v>
      </c>
      <c r="D1" s="103" t="s">
        <v>505</v>
      </c>
      <c r="E1" s="103" t="s">
        <v>47</v>
      </c>
      <c r="F1" s="104" t="s">
        <v>268</v>
      </c>
      <c r="G1" s="105" t="s">
        <v>47</v>
      </c>
      <c r="H1" s="105" t="s">
        <v>269</v>
      </c>
      <c r="I1" s="105" t="s">
        <v>47</v>
      </c>
      <c r="J1" s="107" t="s">
        <v>270</v>
      </c>
      <c r="K1" s="107" t="s">
        <v>47</v>
      </c>
      <c r="L1" s="107" t="s">
        <v>271</v>
      </c>
      <c r="M1" s="107" t="s">
        <v>47</v>
      </c>
      <c r="N1" s="108" t="s">
        <v>272</v>
      </c>
      <c r="O1" s="108" t="s">
        <v>47</v>
      </c>
      <c r="P1" s="109" t="s">
        <v>273</v>
      </c>
      <c r="Q1" s="109" t="s">
        <v>274</v>
      </c>
      <c r="R1" s="109" t="s">
        <v>47</v>
      </c>
      <c r="S1" s="109" t="s">
        <v>476</v>
      </c>
      <c r="T1" s="109" t="s">
        <v>47</v>
      </c>
      <c r="U1" s="109" t="s">
        <v>557</v>
      </c>
      <c r="V1" s="109" t="s">
        <v>47</v>
      </c>
      <c r="W1" s="110" t="s">
        <v>275</v>
      </c>
      <c r="X1" s="110" t="s">
        <v>47</v>
      </c>
      <c r="Y1" s="143" t="s">
        <v>48</v>
      </c>
      <c r="Z1" s="112" t="s">
        <v>276</v>
      </c>
      <c r="AA1" s="113" t="s">
        <v>277</v>
      </c>
      <c r="AB1" s="114" t="s">
        <v>278</v>
      </c>
      <c r="AC1" s="115" t="s">
        <v>279</v>
      </c>
      <c r="AD1" s="115" t="s">
        <v>280</v>
      </c>
      <c r="AE1" s="115" t="s">
        <v>281</v>
      </c>
      <c r="AF1" s="115" t="s">
        <v>282</v>
      </c>
      <c r="AG1" s="115" t="s">
        <v>283</v>
      </c>
      <c r="AH1" s="115" t="s">
        <v>284</v>
      </c>
      <c r="AI1" s="115" t="s">
        <v>285</v>
      </c>
      <c r="AJ1" s="115" t="s">
        <v>286</v>
      </c>
      <c r="AK1" s="115" t="s">
        <v>287</v>
      </c>
      <c r="AL1" s="115" t="s">
        <v>288</v>
      </c>
    </row>
    <row r="2" spans="1:38">
      <c r="A2" s="11" t="s">
        <v>49</v>
      </c>
      <c r="B2" s="11" t="s">
        <v>484</v>
      </c>
      <c r="C2" s="11" t="s">
        <v>50</v>
      </c>
      <c r="D2" s="2">
        <v>420</v>
      </c>
      <c r="E2" s="144">
        <v>1.5</v>
      </c>
      <c r="F2" s="145">
        <v>0.45488800000000001</v>
      </c>
      <c r="G2" s="146">
        <v>1</v>
      </c>
      <c r="H2" s="147">
        <v>3.5664300000000002E-4</v>
      </c>
      <c r="I2" s="148">
        <v>3</v>
      </c>
      <c r="J2" s="34">
        <v>684353000</v>
      </c>
      <c r="K2" s="149">
        <v>6</v>
      </c>
      <c r="L2" s="120">
        <v>883012</v>
      </c>
      <c r="M2" s="149">
        <v>6</v>
      </c>
      <c r="N2" s="37">
        <v>824.72536000000002</v>
      </c>
      <c r="O2" s="37">
        <v>3.5</v>
      </c>
      <c r="P2" s="49">
        <v>1255741347</v>
      </c>
      <c r="Q2" s="49">
        <f t="shared" ref="Q2:Q15" si="0">ABS(1200000000-P2)</f>
        <v>55741347</v>
      </c>
      <c r="R2" s="150">
        <v>4</v>
      </c>
      <c r="S2" s="49">
        <v>16248487</v>
      </c>
      <c r="T2" s="150">
        <v>1</v>
      </c>
      <c r="U2" s="49">
        <v>129582</v>
      </c>
      <c r="V2" s="150">
        <v>2</v>
      </c>
      <c r="W2" s="47">
        <v>204420857018414.16</v>
      </c>
      <c r="X2" s="151">
        <v>7</v>
      </c>
      <c r="Y2" s="123">
        <f t="shared" ref="Y2:Y15" si="1">(E2+G2+I2+K2+M2+O2+R2+V2+X2+T2)/10</f>
        <v>3.5</v>
      </c>
      <c r="Z2" s="52" t="s">
        <v>461</v>
      </c>
      <c r="AA2" s="100">
        <f t="shared" ref="AA2:AA15" si="2">IF(Y2-MIN(AC2:AL2)&lt;0,0,(Y2-MIN(AC2:AL2)))</f>
        <v>0.38888888888888884</v>
      </c>
      <c r="AB2" s="124">
        <f t="shared" ref="AB2:AB15" si="3">IF(MAX(AC2:AL2)-Y2 &lt; 0, 0, MAX(AC2:AL2)-Y2)</f>
        <v>0.27777777777777768</v>
      </c>
      <c r="AC2" s="152">
        <f t="shared" ref="AC2:AC15" si="4">($G2+$I2+$K2+$M2+$O2+$R2+$T2+$V2+$X2)/9</f>
        <v>3.7222222222222223</v>
      </c>
      <c r="AD2" s="153">
        <f t="shared" ref="AD2:AD15" si="5">($E2+$I2+$K2+$M2+$O2+$R2+$T2+$V2+$X2)/9</f>
        <v>3.7777777777777777</v>
      </c>
      <c r="AE2" s="152">
        <f t="shared" ref="AE2:AE15" si="6">($E2+$G2+$K2+$M2+$O2+$R2+$T2+$V2+$X2)/9</f>
        <v>3.5555555555555554</v>
      </c>
      <c r="AF2" s="152">
        <f t="shared" ref="AF2:AF15" si="7">($E2+$G2+$I2+$M2+$O2+$R2+$T2+$V2+$X2)/9</f>
        <v>3.2222222222222223</v>
      </c>
      <c r="AG2" s="152">
        <f t="shared" ref="AG2:AG15" si="8">($E2+$G2+$I2+$K2+$O2+$R2+$T2+$V2+$X2)/9</f>
        <v>3.2222222222222223</v>
      </c>
      <c r="AH2" s="152">
        <f t="shared" ref="AH2:AH15" si="9">($E2+$G2+$I2+$K2+$M2+$R2+$T2+$V2+$X2)/9</f>
        <v>3.5</v>
      </c>
      <c r="AI2" s="152">
        <f t="shared" ref="AI2:AI15" si="10">($E2+$G2+$I2+$K2+$M2+$O2+$T2+$V2+$X2)/9</f>
        <v>3.4444444444444446</v>
      </c>
      <c r="AJ2" s="153">
        <f t="shared" ref="AJ2:AJ15" si="11">($E2+$G2+$I2+$K2+$M2+$O2+$R2+$V2+$X2)/9</f>
        <v>3.7777777777777777</v>
      </c>
      <c r="AK2" s="152">
        <f t="shared" ref="AK2:AK15" si="12">($E2+$G2+$I2+$K2+$M2+$O2+$R2+$T2+$X2)/9</f>
        <v>3.6666666666666665</v>
      </c>
      <c r="AL2" s="152">
        <f t="shared" ref="AL2:AL15" si="13">($E2+$G2+$I2+$K2+$M2+$O2+$R2+$T2+$V2)/9</f>
        <v>3.1111111111111112</v>
      </c>
    </row>
    <row r="3" spans="1:38">
      <c r="A3" s="11" t="s">
        <v>290</v>
      </c>
      <c r="B3" s="11" t="s">
        <v>523</v>
      </c>
      <c r="C3" s="11" t="s">
        <v>129</v>
      </c>
      <c r="D3" s="2">
        <v>408</v>
      </c>
      <c r="E3" s="144">
        <v>6</v>
      </c>
      <c r="F3" s="145">
        <v>0.32164799999999999</v>
      </c>
      <c r="G3" s="146">
        <v>7</v>
      </c>
      <c r="H3" s="147">
        <v>2.9196199999999999E-4</v>
      </c>
      <c r="I3" s="148">
        <v>5</v>
      </c>
      <c r="J3" s="34">
        <v>773652000</v>
      </c>
      <c r="K3" s="149">
        <v>2</v>
      </c>
      <c r="L3" s="120">
        <v>892087</v>
      </c>
      <c r="M3" s="149">
        <v>5</v>
      </c>
      <c r="N3" s="37">
        <v>817.22591999999997</v>
      </c>
      <c r="O3" s="37">
        <v>5</v>
      </c>
      <c r="P3" s="49">
        <v>1127619690</v>
      </c>
      <c r="Q3" s="49">
        <f t="shared" si="0"/>
        <v>72380310</v>
      </c>
      <c r="R3" s="150">
        <v>8</v>
      </c>
      <c r="S3" s="49">
        <v>14454701</v>
      </c>
      <c r="T3" s="150">
        <v>3</v>
      </c>
      <c r="U3" s="49">
        <v>49570</v>
      </c>
      <c r="V3" s="150">
        <v>6</v>
      </c>
      <c r="W3" s="47">
        <v>879518632245623.38</v>
      </c>
      <c r="X3" s="151">
        <v>2</v>
      </c>
      <c r="Y3" s="123">
        <f t="shared" si="1"/>
        <v>4.9000000000000004</v>
      </c>
      <c r="Z3" s="52" t="s">
        <v>129</v>
      </c>
      <c r="AA3" s="100">
        <f t="shared" si="2"/>
        <v>0.344444444444445</v>
      </c>
      <c r="AB3" s="124">
        <f t="shared" si="3"/>
        <v>0.32222222222222197</v>
      </c>
      <c r="AC3" s="152">
        <f t="shared" si="4"/>
        <v>4.7777777777777777</v>
      </c>
      <c r="AD3" s="152">
        <f t="shared" si="5"/>
        <v>4.666666666666667</v>
      </c>
      <c r="AE3" s="152">
        <f t="shared" si="6"/>
        <v>4.8888888888888893</v>
      </c>
      <c r="AF3" s="152">
        <f t="shared" si="7"/>
        <v>5.2222222222222223</v>
      </c>
      <c r="AG3" s="152">
        <f t="shared" si="8"/>
        <v>4.8888888888888893</v>
      </c>
      <c r="AH3" s="152">
        <f t="shared" si="9"/>
        <v>4.8888888888888893</v>
      </c>
      <c r="AI3" s="152">
        <f t="shared" si="10"/>
        <v>4.5555555555555554</v>
      </c>
      <c r="AJ3" s="152">
        <f t="shared" si="11"/>
        <v>5.1111111111111107</v>
      </c>
      <c r="AK3" s="152">
        <f t="shared" si="12"/>
        <v>4.7777777777777777</v>
      </c>
      <c r="AL3" s="152">
        <f t="shared" si="13"/>
        <v>5.2222222222222223</v>
      </c>
    </row>
    <row r="4" spans="1:38">
      <c r="A4" s="11" t="s">
        <v>39</v>
      </c>
      <c r="B4" s="11" t="s">
        <v>462</v>
      </c>
      <c r="C4" s="11" t="s">
        <v>40</v>
      </c>
      <c r="D4" s="2">
        <v>420</v>
      </c>
      <c r="E4" s="144">
        <v>1.5</v>
      </c>
      <c r="F4" s="145">
        <v>0.31620399999999999</v>
      </c>
      <c r="G4" s="146">
        <v>8</v>
      </c>
      <c r="H4" s="147">
        <v>2.4831199999999999E-4</v>
      </c>
      <c r="I4" s="148">
        <v>12</v>
      </c>
      <c r="J4" s="34">
        <v>680718000</v>
      </c>
      <c r="K4" s="149">
        <v>7</v>
      </c>
      <c r="L4" s="120">
        <v>882168</v>
      </c>
      <c r="M4" s="149">
        <v>7</v>
      </c>
      <c r="N4" s="37">
        <v>824.72536000000002</v>
      </c>
      <c r="O4" s="37">
        <v>3.5</v>
      </c>
      <c r="P4" s="49">
        <v>1254643149</v>
      </c>
      <c r="Q4" s="49">
        <f t="shared" si="0"/>
        <v>54643149</v>
      </c>
      <c r="R4" s="150">
        <v>3</v>
      </c>
      <c r="S4" s="49">
        <v>16233753</v>
      </c>
      <c r="T4" s="150">
        <v>2</v>
      </c>
      <c r="U4" s="49">
        <v>184984</v>
      </c>
      <c r="V4" s="150">
        <v>1</v>
      </c>
      <c r="W4" s="47">
        <v>275108065446726.44</v>
      </c>
      <c r="X4" s="151">
        <v>6</v>
      </c>
      <c r="Y4" s="123">
        <f t="shared" si="1"/>
        <v>5.0999999999999996</v>
      </c>
      <c r="Z4" s="52" t="s">
        <v>51</v>
      </c>
      <c r="AA4" s="100">
        <f t="shared" si="2"/>
        <v>0.76666666666666661</v>
      </c>
      <c r="AB4" s="124">
        <f t="shared" si="3"/>
        <v>0.45555555555555571</v>
      </c>
      <c r="AC4" s="152">
        <f t="shared" si="4"/>
        <v>5.5</v>
      </c>
      <c r="AD4" s="152">
        <f t="shared" si="5"/>
        <v>4.7777777777777777</v>
      </c>
      <c r="AE4" s="152">
        <f t="shared" si="6"/>
        <v>4.333333333333333</v>
      </c>
      <c r="AF4" s="152">
        <f t="shared" si="7"/>
        <v>4.8888888888888893</v>
      </c>
      <c r="AG4" s="152">
        <f t="shared" si="8"/>
        <v>4.8888888888888893</v>
      </c>
      <c r="AH4" s="152">
        <f t="shared" si="9"/>
        <v>5.2777777777777777</v>
      </c>
      <c r="AI4" s="152">
        <f t="shared" si="10"/>
        <v>5.333333333333333</v>
      </c>
      <c r="AJ4" s="152">
        <f t="shared" si="11"/>
        <v>5.4444444444444446</v>
      </c>
      <c r="AK4" s="152">
        <f t="shared" si="12"/>
        <v>5.5555555555555554</v>
      </c>
      <c r="AL4" s="152">
        <f t="shared" si="13"/>
        <v>5</v>
      </c>
    </row>
    <row r="5" spans="1:38">
      <c r="A5" s="11" t="s">
        <v>132</v>
      </c>
      <c r="B5" s="11" t="s">
        <v>544</v>
      </c>
      <c r="C5" s="11" t="s">
        <v>133</v>
      </c>
      <c r="D5" s="2">
        <v>412</v>
      </c>
      <c r="E5" s="144">
        <v>5</v>
      </c>
      <c r="F5" s="145">
        <v>0.38153199999999998</v>
      </c>
      <c r="G5" s="146">
        <v>3</v>
      </c>
      <c r="H5" s="147">
        <v>3.5896300000000001E-4</v>
      </c>
      <c r="I5" s="148">
        <v>2</v>
      </c>
      <c r="J5" s="34">
        <v>666201000</v>
      </c>
      <c r="K5" s="149">
        <v>9</v>
      </c>
      <c r="L5" s="120">
        <v>916525</v>
      </c>
      <c r="M5" s="149">
        <v>1</v>
      </c>
      <c r="N5" s="37">
        <v>794.76851999999997</v>
      </c>
      <c r="O5" s="37">
        <v>8</v>
      </c>
      <c r="P5" s="49">
        <v>1139433377</v>
      </c>
      <c r="Q5" s="49">
        <f t="shared" si="0"/>
        <v>60566623</v>
      </c>
      <c r="R5" s="150">
        <v>6</v>
      </c>
      <c r="S5" s="49">
        <v>13115626</v>
      </c>
      <c r="T5" s="150">
        <v>5</v>
      </c>
      <c r="U5" s="49">
        <v>47356</v>
      </c>
      <c r="V5" s="150">
        <v>8</v>
      </c>
      <c r="W5" s="47">
        <v>16547700049878.879</v>
      </c>
      <c r="X5" s="151">
        <v>11</v>
      </c>
      <c r="Y5" s="123">
        <f t="shared" si="1"/>
        <v>5.8</v>
      </c>
      <c r="Z5" s="52" t="s">
        <v>133</v>
      </c>
      <c r="AA5" s="100">
        <f t="shared" si="2"/>
        <v>0.5777777777777775</v>
      </c>
      <c r="AB5" s="124">
        <f t="shared" si="3"/>
        <v>0.53333333333333321</v>
      </c>
      <c r="AC5" s="152">
        <f t="shared" si="4"/>
        <v>5.8888888888888893</v>
      </c>
      <c r="AD5" s="152">
        <f t="shared" si="5"/>
        <v>6.1111111111111107</v>
      </c>
      <c r="AE5" s="152">
        <f t="shared" si="6"/>
        <v>6.2222222222222223</v>
      </c>
      <c r="AF5" s="152">
        <f t="shared" si="7"/>
        <v>5.4444444444444446</v>
      </c>
      <c r="AG5" s="152">
        <f t="shared" si="8"/>
        <v>6.333333333333333</v>
      </c>
      <c r="AH5" s="152">
        <f t="shared" si="9"/>
        <v>5.5555555555555554</v>
      </c>
      <c r="AI5" s="152">
        <f t="shared" si="10"/>
        <v>5.7777777777777777</v>
      </c>
      <c r="AJ5" s="152">
        <f t="shared" si="11"/>
        <v>5.8888888888888893</v>
      </c>
      <c r="AK5" s="152">
        <f t="shared" si="12"/>
        <v>5.5555555555555554</v>
      </c>
      <c r="AL5" s="152">
        <f t="shared" si="13"/>
        <v>5.2222222222222223</v>
      </c>
    </row>
    <row r="6" spans="1:38">
      <c r="A6" s="11" t="s">
        <v>137</v>
      </c>
      <c r="B6" s="11" t="s">
        <v>546</v>
      </c>
      <c r="C6" s="11" t="s">
        <v>137</v>
      </c>
      <c r="D6" s="2">
        <v>403</v>
      </c>
      <c r="E6" s="144">
        <v>8</v>
      </c>
      <c r="F6" s="145">
        <v>0.34127099999999999</v>
      </c>
      <c r="G6" s="146">
        <v>6</v>
      </c>
      <c r="H6" s="147">
        <v>2.9344499999999998E-4</v>
      </c>
      <c r="I6" s="148">
        <v>4</v>
      </c>
      <c r="J6" s="34">
        <v>703651000</v>
      </c>
      <c r="K6" s="149">
        <v>5</v>
      </c>
      <c r="L6" s="120">
        <v>851733</v>
      </c>
      <c r="M6" s="149">
        <v>9</v>
      </c>
      <c r="N6" s="37">
        <v>835.80769999999995</v>
      </c>
      <c r="O6" s="37">
        <v>1</v>
      </c>
      <c r="P6" s="49">
        <v>1116443664</v>
      </c>
      <c r="Q6" s="49">
        <f t="shared" si="0"/>
        <v>83556336</v>
      </c>
      <c r="R6" s="150">
        <v>9</v>
      </c>
      <c r="S6" s="49">
        <v>1758729</v>
      </c>
      <c r="T6" s="150">
        <v>10</v>
      </c>
      <c r="U6" s="49">
        <v>101602</v>
      </c>
      <c r="V6" s="150">
        <v>3</v>
      </c>
      <c r="W6" s="47">
        <v>449438779827679.75</v>
      </c>
      <c r="X6" s="151">
        <v>4</v>
      </c>
      <c r="Y6" s="123">
        <f t="shared" si="1"/>
        <v>5.9</v>
      </c>
      <c r="Z6" s="52" t="s">
        <v>137</v>
      </c>
      <c r="AA6" s="100">
        <f t="shared" si="2"/>
        <v>0.45555555555555571</v>
      </c>
      <c r="AB6" s="124">
        <f t="shared" si="3"/>
        <v>0.54444444444444429</v>
      </c>
      <c r="AC6" s="152">
        <f t="shared" si="4"/>
        <v>5.666666666666667</v>
      </c>
      <c r="AD6" s="152">
        <f t="shared" si="5"/>
        <v>5.8888888888888893</v>
      </c>
      <c r="AE6" s="152">
        <f t="shared" si="6"/>
        <v>6.1111111111111107</v>
      </c>
      <c r="AF6" s="152">
        <f t="shared" si="7"/>
        <v>6</v>
      </c>
      <c r="AG6" s="152">
        <f t="shared" si="8"/>
        <v>5.5555555555555554</v>
      </c>
      <c r="AH6" s="152">
        <f t="shared" si="9"/>
        <v>6.4444444444444446</v>
      </c>
      <c r="AI6" s="152">
        <f t="shared" si="10"/>
        <v>5.5555555555555554</v>
      </c>
      <c r="AJ6" s="152">
        <f t="shared" si="11"/>
        <v>5.4444444444444446</v>
      </c>
      <c r="AK6" s="152">
        <f t="shared" si="12"/>
        <v>6.2222222222222223</v>
      </c>
      <c r="AL6" s="152">
        <f t="shared" si="13"/>
        <v>6.1111111111111107</v>
      </c>
    </row>
    <row r="7" spans="1:38">
      <c r="A7" s="11" t="s">
        <v>52</v>
      </c>
      <c r="B7" s="11" t="s">
        <v>547</v>
      </c>
      <c r="C7" s="11" t="s">
        <v>53</v>
      </c>
      <c r="D7" s="2">
        <v>380</v>
      </c>
      <c r="E7" s="144">
        <v>12</v>
      </c>
      <c r="F7" s="145">
        <v>0.41875800000000002</v>
      </c>
      <c r="G7" s="146">
        <v>2</v>
      </c>
      <c r="H7" s="147">
        <v>3.8908999999999998E-4</v>
      </c>
      <c r="I7" s="148">
        <v>1</v>
      </c>
      <c r="J7" s="34">
        <v>739939000</v>
      </c>
      <c r="K7" s="149">
        <v>4</v>
      </c>
      <c r="L7" s="120">
        <v>876532</v>
      </c>
      <c r="M7" s="149">
        <v>8</v>
      </c>
      <c r="N7" s="37">
        <v>779.55967999999996</v>
      </c>
      <c r="O7" s="37">
        <v>10</v>
      </c>
      <c r="P7" s="49">
        <v>1084552351</v>
      </c>
      <c r="Q7" s="49">
        <f t="shared" si="0"/>
        <v>115447649</v>
      </c>
      <c r="R7" s="150">
        <v>11</v>
      </c>
      <c r="S7" s="49">
        <v>9041501</v>
      </c>
      <c r="T7" s="150">
        <v>7</v>
      </c>
      <c r="U7" s="49">
        <v>57469</v>
      </c>
      <c r="V7" s="150">
        <v>5</v>
      </c>
      <c r="W7" s="47">
        <v>181310280432848.22</v>
      </c>
      <c r="X7" s="151">
        <v>8</v>
      </c>
      <c r="Y7" s="123">
        <f t="shared" si="1"/>
        <v>6.8</v>
      </c>
      <c r="Z7" s="52" t="s">
        <v>53</v>
      </c>
      <c r="AA7" s="100">
        <f t="shared" si="2"/>
        <v>0.5777777777777775</v>
      </c>
      <c r="AB7" s="124">
        <f t="shared" si="3"/>
        <v>0.64444444444444482</v>
      </c>
      <c r="AC7" s="152">
        <f t="shared" si="4"/>
        <v>6.2222222222222223</v>
      </c>
      <c r="AD7" s="152">
        <f t="shared" si="5"/>
        <v>7.333333333333333</v>
      </c>
      <c r="AE7" s="152">
        <f t="shared" si="6"/>
        <v>7.4444444444444446</v>
      </c>
      <c r="AF7" s="152">
        <f t="shared" si="7"/>
        <v>7.1111111111111107</v>
      </c>
      <c r="AG7" s="152">
        <f t="shared" si="8"/>
        <v>6.666666666666667</v>
      </c>
      <c r="AH7" s="152">
        <f t="shared" si="9"/>
        <v>6.4444444444444446</v>
      </c>
      <c r="AI7" s="152">
        <f t="shared" si="10"/>
        <v>6.333333333333333</v>
      </c>
      <c r="AJ7" s="152">
        <f t="shared" si="11"/>
        <v>6.7777777777777777</v>
      </c>
      <c r="AK7" s="152">
        <f t="shared" si="12"/>
        <v>7</v>
      </c>
      <c r="AL7" s="152">
        <f t="shared" si="13"/>
        <v>6.666666666666667</v>
      </c>
    </row>
    <row r="8" spans="1:38">
      <c r="A8" s="11" t="s">
        <v>138</v>
      </c>
      <c r="B8" s="11" t="s">
        <v>543</v>
      </c>
      <c r="C8" s="11" t="s">
        <v>133</v>
      </c>
      <c r="D8" s="2">
        <v>415</v>
      </c>
      <c r="E8" s="144">
        <v>4</v>
      </c>
      <c r="F8" s="145">
        <v>0.29194300000000001</v>
      </c>
      <c r="G8" s="146">
        <v>13</v>
      </c>
      <c r="H8" s="147">
        <v>2.7613900000000001E-4</v>
      </c>
      <c r="I8" s="148">
        <v>9</v>
      </c>
      <c r="J8" s="34">
        <v>667070000</v>
      </c>
      <c r="K8" s="149">
        <v>8</v>
      </c>
      <c r="L8" s="120">
        <v>912992</v>
      </c>
      <c r="M8" s="149">
        <v>3</v>
      </c>
      <c r="N8" s="37">
        <v>796.78499999999997</v>
      </c>
      <c r="O8" s="37">
        <v>7</v>
      </c>
      <c r="P8" s="49">
        <v>1139369769</v>
      </c>
      <c r="Q8" s="49">
        <f t="shared" si="0"/>
        <v>60630231</v>
      </c>
      <c r="R8" s="150">
        <v>7</v>
      </c>
      <c r="S8" s="49">
        <v>13114357</v>
      </c>
      <c r="T8" s="150">
        <v>6</v>
      </c>
      <c r="U8" s="49">
        <v>48709</v>
      </c>
      <c r="V8" s="150">
        <v>7</v>
      </c>
      <c r="W8" s="47">
        <v>21542707123950.348</v>
      </c>
      <c r="X8" s="151">
        <v>10</v>
      </c>
      <c r="Y8" s="123">
        <f t="shared" si="1"/>
        <v>7.4</v>
      </c>
      <c r="Z8" s="52" t="s">
        <v>133</v>
      </c>
      <c r="AA8" s="100">
        <f t="shared" si="2"/>
        <v>0.62222222222222268</v>
      </c>
      <c r="AB8" s="124">
        <f t="shared" si="3"/>
        <v>0.48888888888888893</v>
      </c>
      <c r="AC8" s="152">
        <f t="shared" si="4"/>
        <v>7.7777777777777777</v>
      </c>
      <c r="AD8" s="152">
        <f t="shared" si="5"/>
        <v>6.7777777777777777</v>
      </c>
      <c r="AE8" s="152">
        <f t="shared" si="6"/>
        <v>7.2222222222222223</v>
      </c>
      <c r="AF8" s="152">
        <f t="shared" si="7"/>
        <v>7.333333333333333</v>
      </c>
      <c r="AG8" s="152">
        <f t="shared" si="8"/>
        <v>7.8888888888888893</v>
      </c>
      <c r="AH8" s="152">
        <f t="shared" si="9"/>
        <v>7.4444444444444446</v>
      </c>
      <c r="AI8" s="152">
        <f t="shared" si="10"/>
        <v>7.4444444444444446</v>
      </c>
      <c r="AJ8" s="152">
        <f t="shared" si="11"/>
        <v>7.5555555555555554</v>
      </c>
      <c r="AK8" s="152">
        <f t="shared" si="12"/>
        <v>7.4444444444444446</v>
      </c>
      <c r="AL8" s="152">
        <f t="shared" si="13"/>
        <v>7.1111111111111107</v>
      </c>
    </row>
    <row r="9" spans="1:38">
      <c r="A9" s="11" t="s">
        <v>135</v>
      </c>
      <c r="B9" s="11" t="s">
        <v>545</v>
      </c>
      <c r="C9" s="11" t="s">
        <v>136</v>
      </c>
      <c r="D9" s="2">
        <v>393</v>
      </c>
      <c r="E9" s="144">
        <v>10</v>
      </c>
      <c r="F9" s="145">
        <v>0.30199300000000001</v>
      </c>
      <c r="G9" s="146">
        <v>9</v>
      </c>
      <c r="H9" s="147">
        <v>2.9171900000000002E-4</v>
      </c>
      <c r="I9" s="148">
        <v>6</v>
      </c>
      <c r="J9" s="34">
        <v>835668000</v>
      </c>
      <c r="K9" s="149">
        <v>1</v>
      </c>
      <c r="L9" s="120">
        <v>912484</v>
      </c>
      <c r="M9" s="149">
        <v>4</v>
      </c>
      <c r="N9" s="37">
        <v>772.59</v>
      </c>
      <c r="O9" s="37">
        <v>11</v>
      </c>
      <c r="P9" s="49">
        <v>1068014254</v>
      </c>
      <c r="Q9" s="49">
        <f t="shared" si="0"/>
        <v>131985746</v>
      </c>
      <c r="R9" s="150">
        <v>12</v>
      </c>
      <c r="S9" s="49">
        <v>7539259</v>
      </c>
      <c r="T9" s="150">
        <v>8</v>
      </c>
      <c r="U9" s="49">
        <v>32067</v>
      </c>
      <c r="V9" s="150">
        <v>12</v>
      </c>
      <c r="W9" s="47">
        <v>1410733546877628.5</v>
      </c>
      <c r="X9" s="151">
        <v>1</v>
      </c>
      <c r="Y9" s="123">
        <f t="shared" si="1"/>
        <v>7.4</v>
      </c>
      <c r="Z9" s="52" t="s">
        <v>136</v>
      </c>
      <c r="AA9" s="100">
        <f t="shared" si="2"/>
        <v>0.51111111111111107</v>
      </c>
      <c r="AB9" s="124">
        <f t="shared" si="3"/>
        <v>0.71111111111111036</v>
      </c>
      <c r="AC9" s="152">
        <f t="shared" si="4"/>
        <v>7.1111111111111107</v>
      </c>
      <c r="AD9" s="152">
        <f t="shared" si="5"/>
        <v>7.2222222222222223</v>
      </c>
      <c r="AE9" s="152">
        <f t="shared" si="6"/>
        <v>7.5555555555555554</v>
      </c>
      <c r="AF9" s="152">
        <f t="shared" si="7"/>
        <v>8.1111111111111107</v>
      </c>
      <c r="AG9" s="152">
        <f t="shared" si="8"/>
        <v>7.7777777777777777</v>
      </c>
      <c r="AH9" s="152">
        <f t="shared" si="9"/>
        <v>7</v>
      </c>
      <c r="AI9" s="152">
        <f t="shared" si="10"/>
        <v>6.8888888888888893</v>
      </c>
      <c r="AJ9" s="152">
        <f t="shared" si="11"/>
        <v>7.333333333333333</v>
      </c>
      <c r="AK9" s="152">
        <f t="shared" si="12"/>
        <v>6.8888888888888893</v>
      </c>
      <c r="AL9" s="152">
        <f t="shared" si="13"/>
        <v>8.1111111111111107</v>
      </c>
    </row>
    <row r="10" spans="1:38">
      <c r="A10" s="11" t="s">
        <v>140</v>
      </c>
      <c r="B10" s="11" t="s">
        <v>524</v>
      </c>
      <c r="C10" s="11" t="s">
        <v>141</v>
      </c>
      <c r="D10" s="2">
        <v>416</v>
      </c>
      <c r="E10" s="144">
        <v>3</v>
      </c>
      <c r="F10" s="145">
        <v>0.29251199999999999</v>
      </c>
      <c r="G10" s="146">
        <v>12</v>
      </c>
      <c r="H10" s="147">
        <v>2.7632699999999999E-4</v>
      </c>
      <c r="I10" s="148">
        <v>8</v>
      </c>
      <c r="J10" s="34">
        <v>660526000</v>
      </c>
      <c r="K10" s="149">
        <v>10</v>
      </c>
      <c r="L10" s="120">
        <v>914721</v>
      </c>
      <c r="M10" s="149">
        <v>2</v>
      </c>
      <c r="N10" s="37">
        <v>789.27599999999995</v>
      </c>
      <c r="O10" s="37">
        <v>9</v>
      </c>
      <c r="P10" s="49">
        <v>1142533623</v>
      </c>
      <c r="Q10" s="49">
        <f t="shared" si="0"/>
        <v>57466377</v>
      </c>
      <c r="R10" s="150">
        <v>5</v>
      </c>
      <c r="S10" s="49">
        <v>13157455</v>
      </c>
      <c r="T10" s="150">
        <v>4</v>
      </c>
      <c r="U10" s="49">
        <v>34710</v>
      </c>
      <c r="V10" s="150">
        <v>11</v>
      </c>
      <c r="W10" s="47">
        <v>14650848936505.357</v>
      </c>
      <c r="X10" s="151">
        <v>12</v>
      </c>
      <c r="Y10" s="123">
        <f t="shared" si="1"/>
        <v>7.6</v>
      </c>
      <c r="Z10" s="52" t="s">
        <v>141</v>
      </c>
      <c r="AA10" s="100">
        <f t="shared" si="2"/>
        <v>0.48888888888888893</v>
      </c>
      <c r="AB10" s="124">
        <f t="shared" si="3"/>
        <v>0.62222222222222179</v>
      </c>
      <c r="AC10" s="152">
        <f t="shared" si="4"/>
        <v>8.1111111111111107</v>
      </c>
      <c r="AD10" s="152">
        <f t="shared" si="5"/>
        <v>7.1111111111111107</v>
      </c>
      <c r="AE10" s="152">
        <f t="shared" si="6"/>
        <v>7.5555555555555554</v>
      </c>
      <c r="AF10" s="152">
        <f t="shared" si="7"/>
        <v>7.333333333333333</v>
      </c>
      <c r="AG10" s="152">
        <f t="shared" si="8"/>
        <v>8.2222222222222214</v>
      </c>
      <c r="AH10" s="152">
        <f t="shared" si="9"/>
        <v>7.4444444444444446</v>
      </c>
      <c r="AI10" s="152">
        <f t="shared" si="10"/>
        <v>7.8888888888888893</v>
      </c>
      <c r="AJ10" s="152">
        <f t="shared" si="11"/>
        <v>8</v>
      </c>
      <c r="AK10" s="152">
        <f t="shared" si="12"/>
        <v>7.2222222222222223</v>
      </c>
      <c r="AL10" s="152">
        <f t="shared" si="13"/>
        <v>7.1111111111111107</v>
      </c>
    </row>
    <row r="11" spans="1:38">
      <c r="A11" s="11" t="s">
        <v>145</v>
      </c>
      <c r="B11" s="11" t="s">
        <v>481</v>
      </c>
      <c r="C11" s="11" t="s">
        <v>146</v>
      </c>
      <c r="D11" s="2">
        <v>404</v>
      </c>
      <c r="E11" s="144">
        <v>7</v>
      </c>
      <c r="F11" s="145">
        <v>0.30165799999999998</v>
      </c>
      <c r="G11" s="146">
        <v>10</v>
      </c>
      <c r="H11" s="147">
        <v>2.4986799999999999E-4</v>
      </c>
      <c r="I11" s="148">
        <v>11</v>
      </c>
      <c r="J11" s="34">
        <v>139999000</v>
      </c>
      <c r="K11" s="149">
        <v>13</v>
      </c>
      <c r="L11" s="120">
        <v>549939</v>
      </c>
      <c r="M11" s="149">
        <v>12</v>
      </c>
      <c r="N11" s="37">
        <v>827.03477999999996</v>
      </c>
      <c r="O11" s="37">
        <v>2</v>
      </c>
      <c r="P11" s="49">
        <v>1190704701</v>
      </c>
      <c r="Q11" s="49">
        <f t="shared" si="0"/>
        <v>9295299</v>
      </c>
      <c r="R11" s="150">
        <v>1</v>
      </c>
      <c r="S11" s="49">
        <v>609121</v>
      </c>
      <c r="T11" s="150">
        <v>12</v>
      </c>
      <c r="U11" s="49">
        <v>39832</v>
      </c>
      <c r="V11" s="150">
        <v>9</v>
      </c>
      <c r="W11" s="47">
        <v>357324157014994</v>
      </c>
      <c r="X11" s="151">
        <v>5</v>
      </c>
      <c r="Y11" s="123">
        <f t="shared" si="1"/>
        <v>8.1999999999999993</v>
      </c>
      <c r="Z11" s="52" t="s">
        <v>146</v>
      </c>
      <c r="AA11" s="100">
        <f t="shared" si="2"/>
        <v>0.53333333333333233</v>
      </c>
      <c r="AB11" s="124">
        <f t="shared" si="3"/>
        <v>0.80000000000000071</v>
      </c>
      <c r="AC11" s="152">
        <f t="shared" si="4"/>
        <v>8.3333333333333339</v>
      </c>
      <c r="AD11" s="152">
        <f t="shared" si="5"/>
        <v>8</v>
      </c>
      <c r="AE11" s="152">
        <f t="shared" si="6"/>
        <v>7.8888888888888893</v>
      </c>
      <c r="AF11" s="152">
        <f t="shared" si="7"/>
        <v>7.666666666666667</v>
      </c>
      <c r="AG11" s="152">
        <f t="shared" si="8"/>
        <v>7.7777777777777777</v>
      </c>
      <c r="AH11" s="152">
        <f t="shared" si="9"/>
        <v>8.8888888888888893</v>
      </c>
      <c r="AI11" s="152">
        <f t="shared" si="10"/>
        <v>9</v>
      </c>
      <c r="AJ11" s="152">
        <f t="shared" si="11"/>
        <v>7.7777777777777777</v>
      </c>
      <c r="AK11" s="152">
        <f t="shared" si="12"/>
        <v>8.1111111111111107</v>
      </c>
      <c r="AL11" s="152">
        <f t="shared" si="13"/>
        <v>8.5555555555555554</v>
      </c>
    </row>
    <row r="12" spans="1:38">
      <c r="A12" s="11" t="s">
        <v>143</v>
      </c>
      <c r="B12" s="11" t="s">
        <v>482</v>
      </c>
      <c r="C12" s="11" t="s">
        <v>144</v>
      </c>
      <c r="D12" s="2">
        <v>391</v>
      </c>
      <c r="E12" s="144">
        <v>11</v>
      </c>
      <c r="F12" s="145">
        <v>0.37555500000000003</v>
      </c>
      <c r="G12" s="146">
        <v>4</v>
      </c>
      <c r="H12" s="147">
        <v>2.87662E-4</v>
      </c>
      <c r="I12" s="148">
        <v>7</v>
      </c>
      <c r="J12" s="34">
        <v>387603000</v>
      </c>
      <c r="K12" s="149">
        <v>11</v>
      </c>
      <c r="L12" s="120">
        <v>629951</v>
      </c>
      <c r="M12" s="149">
        <v>11</v>
      </c>
      <c r="N12" s="37">
        <v>746.41711999999995</v>
      </c>
      <c r="O12" s="37">
        <v>12</v>
      </c>
      <c r="P12" s="49">
        <v>1089206827</v>
      </c>
      <c r="Q12" s="49">
        <f t="shared" si="0"/>
        <v>110793173</v>
      </c>
      <c r="R12" s="150">
        <v>10</v>
      </c>
      <c r="S12" s="49">
        <v>1223532</v>
      </c>
      <c r="T12" s="150">
        <v>11</v>
      </c>
      <c r="U12" s="49">
        <v>61840</v>
      </c>
      <c r="V12" s="150">
        <v>4</v>
      </c>
      <c r="W12" s="47">
        <v>57265074965142.133</v>
      </c>
      <c r="X12" s="151">
        <v>9</v>
      </c>
      <c r="Y12" s="123">
        <f t="shared" si="1"/>
        <v>9</v>
      </c>
      <c r="Z12" s="52" t="s">
        <v>144</v>
      </c>
      <c r="AA12" s="100">
        <f t="shared" si="2"/>
        <v>0.33333333333333393</v>
      </c>
      <c r="AB12" s="124">
        <f t="shared" si="3"/>
        <v>0.55555555555555536</v>
      </c>
      <c r="AC12" s="152">
        <f t="shared" si="4"/>
        <v>8.7777777777777786</v>
      </c>
      <c r="AD12" s="152">
        <f t="shared" si="5"/>
        <v>9.5555555555555554</v>
      </c>
      <c r="AE12" s="152">
        <f t="shared" si="6"/>
        <v>9.2222222222222214</v>
      </c>
      <c r="AF12" s="152">
        <f t="shared" si="7"/>
        <v>8.7777777777777786</v>
      </c>
      <c r="AG12" s="152">
        <f t="shared" si="8"/>
        <v>8.7777777777777786</v>
      </c>
      <c r="AH12" s="152">
        <f t="shared" si="9"/>
        <v>8.6666666666666661</v>
      </c>
      <c r="AI12" s="152">
        <f t="shared" si="10"/>
        <v>8.8888888888888893</v>
      </c>
      <c r="AJ12" s="152">
        <f t="shared" si="11"/>
        <v>8.7777777777777786</v>
      </c>
      <c r="AK12" s="152">
        <f t="shared" si="12"/>
        <v>9.5555555555555554</v>
      </c>
      <c r="AL12" s="152">
        <f t="shared" si="13"/>
        <v>9</v>
      </c>
    </row>
    <row r="13" spans="1:38">
      <c r="A13" s="11" t="s">
        <v>147</v>
      </c>
      <c r="B13" s="11" t="s">
        <v>480</v>
      </c>
      <c r="C13" s="11" t="s">
        <v>148</v>
      </c>
      <c r="D13" s="2">
        <v>401</v>
      </c>
      <c r="E13" s="144">
        <v>9</v>
      </c>
      <c r="F13" s="145">
        <v>0.36498999999999998</v>
      </c>
      <c r="G13" s="146">
        <v>5</v>
      </c>
      <c r="H13" s="147">
        <v>2.2566900000000001E-4</v>
      </c>
      <c r="I13" s="148">
        <v>13</v>
      </c>
      <c r="J13" s="34">
        <v>336108000</v>
      </c>
      <c r="K13" s="149">
        <v>12</v>
      </c>
      <c r="L13" s="120">
        <v>357365</v>
      </c>
      <c r="M13" s="149">
        <v>13</v>
      </c>
      <c r="N13" s="37">
        <v>816.76469999999995</v>
      </c>
      <c r="O13" s="37">
        <v>6</v>
      </c>
      <c r="P13" s="49">
        <v>1180972764</v>
      </c>
      <c r="Q13" s="49">
        <f t="shared" si="0"/>
        <v>19027236</v>
      </c>
      <c r="R13" s="150">
        <v>2</v>
      </c>
      <c r="S13" s="49">
        <v>113799</v>
      </c>
      <c r="T13" s="150">
        <v>13</v>
      </c>
      <c r="U13" s="49">
        <v>35883</v>
      </c>
      <c r="V13" s="150">
        <v>10</v>
      </c>
      <c r="W13" s="47">
        <v>0</v>
      </c>
      <c r="X13" s="151">
        <v>13.5</v>
      </c>
      <c r="Y13" s="123">
        <f t="shared" si="1"/>
        <v>9.65</v>
      </c>
      <c r="Z13" s="52" t="s">
        <v>148</v>
      </c>
      <c r="AA13" s="100">
        <f t="shared" si="2"/>
        <v>0.42777777777777892</v>
      </c>
      <c r="AB13" s="124">
        <f t="shared" si="3"/>
        <v>0.84999999999999964</v>
      </c>
      <c r="AC13" s="152">
        <f t="shared" si="4"/>
        <v>9.7222222222222214</v>
      </c>
      <c r="AD13" s="152">
        <f t="shared" si="5"/>
        <v>10.166666666666666</v>
      </c>
      <c r="AE13" s="152">
        <f t="shared" si="6"/>
        <v>9.2777777777777786</v>
      </c>
      <c r="AF13" s="152">
        <f t="shared" si="7"/>
        <v>9.3888888888888893</v>
      </c>
      <c r="AG13" s="152">
        <f t="shared" si="8"/>
        <v>9.2777777777777786</v>
      </c>
      <c r="AH13" s="152">
        <f t="shared" si="9"/>
        <v>10.055555555555555</v>
      </c>
      <c r="AI13" s="152">
        <f t="shared" si="10"/>
        <v>10.5</v>
      </c>
      <c r="AJ13" s="152">
        <f t="shared" si="11"/>
        <v>9.2777777777777786</v>
      </c>
      <c r="AK13" s="152">
        <f t="shared" si="12"/>
        <v>9.6111111111111107</v>
      </c>
      <c r="AL13" s="152">
        <f t="shared" si="13"/>
        <v>9.2222222222222214</v>
      </c>
    </row>
    <row r="14" spans="1:38">
      <c r="A14" s="11" t="s">
        <v>142</v>
      </c>
      <c r="B14" s="11" t="s">
        <v>479</v>
      </c>
      <c r="C14" s="11" t="s">
        <v>142</v>
      </c>
      <c r="D14" s="2">
        <v>371</v>
      </c>
      <c r="E14" s="144">
        <v>13</v>
      </c>
      <c r="F14" s="145">
        <v>0.29528799999999999</v>
      </c>
      <c r="G14" s="146">
        <v>11</v>
      </c>
      <c r="H14" s="147">
        <v>2.6683000000000002E-4</v>
      </c>
      <c r="I14" s="148">
        <v>10</v>
      </c>
      <c r="J14" s="34">
        <v>746803000</v>
      </c>
      <c r="K14" s="149">
        <v>3</v>
      </c>
      <c r="L14" s="120">
        <v>792152</v>
      </c>
      <c r="M14" s="149">
        <v>10</v>
      </c>
      <c r="N14" s="37">
        <v>737.50315999999998</v>
      </c>
      <c r="O14" s="37">
        <v>13</v>
      </c>
      <c r="P14" s="49">
        <v>1045597539</v>
      </c>
      <c r="Q14" s="49">
        <f t="shared" si="0"/>
        <v>154402461</v>
      </c>
      <c r="R14" s="150">
        <v>13</v>
      </c>
      <c r="S14" s="49">
        <v>2518389</v>
      </c>
      <c r="T14" s="150">
        <v>9</v>
      </c>
      <c r="U14" s="49">
        <v>15382</v>
      </c>
      <c r="V14" s="150">
        <v>13</v>
      </c>
      <c r="W14" s="47">
        <v>534349780254567.75</v>
      </c>
      <c r="X14" s="151">
        <v>3</v>
      </c>
      <c r="Y14" s="123">
        <f t="shared" si="1"/>
        <v>9.8000000000000007</v>
      </c>
      <c r="Z14" s="52" t="s">
        <v>142</v>
      </c>
      <c r="AA14" s="100">
        <f t="shared" si="2"/>
        <v>0.35555555555555607</v>
      </c>
      <c r="AB14" s="124">
        <f t="shared" si="3"/>
        <v>0.75555555555555465</v>
      </c>
      <c r="AC14" s="152">
        <f t="shared" si="4"/>
        <v>9.4444444444444446</v>
      </c>
      <c r="AD14" s="152">
        <f t="shared" si="5"/>
        <v>9.6666666666666661</v>
      </c>
      <c r="AE14" s="152">
        <f t="shared" si="6"/>
        <v>9.7777777777777786</v>
      </c>
      <c r="AF14" s="152">
        <f t="shared" si="7"/>
        <v>10.555555555555555</v>
      </c>
      <c r="AG14" s="152">
        <f t="shared" si="8"/>
        <v>9.7777777777777786</v>
      </c>
      <c r="AH14" s="152">
        <f t="shared" si="9"/>
        <v>9.4444444444444446</v>
      </c>
      <c r="AI14" s="152">
        <f t="shared" si="10"/>
        <v>9.4444444444444446</v>
      </c>
      <c r="AJ14" s="152">
        <f t="shared" si="11"/>
        <v>9.8888888888888893</v>
      </c>
      <c r="AK14" s="152">
        <f t="shared" si="12"/>
        <v>9.4444444444444446</v>
      </c>
      <c r="AL14" s="152">
        <f t="shared" si="13"/>
        <v>10.555555555555555</v>
      </c>
    </row>
    <row r="15" spans="1:38">
      <c r="A15" s="11" t="s">
        <v>149</v>
      </c>
      <c r="B15" s="11" t="s">
        <v>483</v>
      </c>
      <c r="C15" s="11" t="s">
        <v>149</v>
      </c>
      <c r="D15" s="2">
        <v>229</v>
      </c>
      <c r="E15" s="144">
        <v>14</v>
      </c>
      <c r="F15" s="145">
        <v>0.20130799999999999</v>
      </c>
      <c r="G15" s="146">
        <v>14</v>
      </c>
      <c r="H15" s="147">
        <v>2.0896399999999999E-4</v>
      </c>
      <c r="I15" s="148">
        <v>14</v>
      </c>
      <c r="J15" s="34">
        <v>0</v>
      </c>
      <c r="K15" s="149">
        <v>14</v>
      </c>
      <c r="L15" s="128">
        <v>0</v>
      </c>
      <c r="M15" s="149">
        <v>14</v>
      </c>
      <c r="N15" s="37">
        <v>551.99859000000004</v>
      </c>
      <c r="O15" s="37">
        <v>14</v>
      </c>
      <c r="P15" s="49">
        <v>32652633</v>
      </c>
      <c r="Q15" s="49">
        <f t="shared" si="0"/>
        <v>1167347367</v>
      </c>
      <c r="R15" s="150">
        <v>14</v>
      </c>
      <c r="S15" s="49">
        <v>2611</v>
      </c>
      <c r="T15" s="150">
        <v>14</v>
      </c>
      <c r="U15" s="49">
        <v>2611</v>
      </c>
      <c r="V15" s="150">
        <v>14</v>
      </c>
      <c r="W15" s="47">
        <v>0</v>
      </c>
      <c r="X15" s="151">
        <v>13.5</v>
      </c>
      <c r="Y15" s="123">
        <f t="shared" si="1"/>
        <v>13.95</v>
      </c>
      <c r="Z15" s="52" t="s">
        <v>149</v>
      </c>
      <c r="AA15" s="100">
        <f t="shared" si="2"/>
        <v>5.5555555555546476E-3</v>
      </c>
      <c r="AB15" s="124">
        <f t="shared" si="3"/>
        <v>5.0000000000000711E-2</v>
      </c>
      <c r="AC15" s="152">
        <f t="shared" si="4"/>
        <v>13.944444444444445</v>
      </c>
      <c r="AD15" s="152">
        <f t="shared" si="5"/>
        <v>13.944444444444445</v>
      </c>
      <c r="AE15" s="152">
        <f t="shared" si="6"/>
        <v>13.944444444444445</v>
      </c>
      <c r="AF15" s="152">
        <f t="shared" si="7"/>
        <v>13.944444444444445</v>
      </c>
      <c r="AG15" s="152">
        <f t="shared" si="8"/>
        <v>13.944444444444445</v>
      </c>
      <c r="AH15" s="152">
        <f t="shared" si="9"/>
        <v>13.944444444444445</v>
      </c>
      <c r="AI15" s="152">
        <f t="shared" si="10"/>
        <v>13.944444444444445</v>
      </c>
      <c r="AJ15" s="152">
        <f t="shared" si="11"/>
        <v>13.944444444444445</v>
      </c>
      <c r="AK15" s="152">
        <f t="shared" si="12"/>
        <v>13.944444444444445</v>
      </c>
      <c r="AL15" s="152">
        <f t="shared" si="13"/>
        <v>14</v>
      </c>
    </row>
    <row r="17" spans="1:38">
      <c r="A17" s="129" t="s">
        <v>46</v>
      </c>
      <c r="B17" s="129"/>
      <c r="C17" s="129"/>
      <c r="D17" s="130">
        <f>AVERAGE(D2:D15)</f>
        <v>390.21428571428572</v>
      </c>
      <c r="F17" s="131">
        <f>AVERAGE(F2:F15)</f>
        <v>0.33282485714285714</v>
      </c>
      <c r="G17" s="131"/>
      <c r="H17" s="130">
        <f>AVERAGE(H2:H15)</f>
        <v>2.872566428571429E-4</v>
      </c>
      <c r="J17" s="99">
        <f>AVERAGE(J2:J15)</f>
        <v>573020785.71428573</v>
      </c>
      <c r="K17" s="99"/>
      <c r="L17" s="99">
        <f>AVERAGE(L2:L15)</f>
        <v>740832.92857142852</v>
      </c>
      <c r="N17" s="130">
        <f>AVERAGE(N2:N15)</f>
        <v>779.65584928571423</v>
      </c>
      <c r="P17" s="132"/>
      <c r="Q17" s="99">
        <f>AVERAGE(Q2:Q15)</f>
        <v>153805950.2857143</v>
      </c>
      <c r="R17" s="99"/>
      <c r="S17" s="99">
        <f>AVERAGE(S2:S15)</f>
        <v>7795094.2857142854</v>
      </c>
      <c r="T17" s="99"/>
      <c r="U17" s="99">
        <f>AVERAGE(U2:U15)</f>
        <v>60114.071428571428</v>
      </c>
      <c r="W17" s="99">
        <f>AVERAGE(W2:W15)</f>
        <v>314443602156711.38</v>
      </c>
    </row>
    <row r="18" spans="1:38">
      <c r="A18" s="129" t="s">
        <v>525</v>
      </c>
      <c r="B18" s="129"/>
      <c r="C18" s="129"/>
      <c r="D18" s="130">
        <f>STDEVP(D2:D15)</f>
        <v>46.893768351499347</v>
      </c>
      <c r="E18" s="130"/>
      <c r="F18" s="131">
        <f>STDEVP(F2:F15)</f>
        <v>6.0894172828014924E-2</v>
      </c>
      <c r="G18" s="131"/>
      <c r="H18" s="130">
        <f>STDEVP(H2:H15)</f>
        <v>4.9211273569909287E-5</v>
      </c>
      <c r="J18" s="99">
        <f>STDEVP(J2:J15)</f>
        <v>244935746.23829675</v>
      </c>
      <c r="K18" s="99"/>
      <c r="L18" s="99">
        <f>STDEVP(L2:L15)</f>
        <v>262030.39241754933</v>
      </c>
      <c r="N18" s="130">
        <f>STDEVP(N2:N15)</f>
        <v>69.49957114970411</v>
      </c>
      <c r="P18" s="132"/>
      <c r="Q18" s="99">
        <f>STDEVP(Q2:Q15)</f>
        <v>283823944.41924894</v>
      </c>
      <c r="R18" s="99"/>
      <c r="S18" s="99">
        <f>STDEVP(S2:S15)</f>
        <v>6283923.5851252247</v>
      </c>
      <c r="T18" s="99"/>
      <c r="U18" s="99">
        <f>STDEVP(U2:U15)</f>
        <v>46515.443546762413</v>
      </c>
      <c r="W18" s="99">
        <f>STDEVP(W2:W15)</f>
        <v>391814307360168.44</v>
      </c>
    </row>
    <row r="22" spans="1:38" ht="96">
      <c r="A22" s="102" t="s">
        <v>150</v>
      </c>
      <c r="B22" s="102" t="s">
        <v>151</v>
      </c>
      <c r="C22" s="102" t="s">
        <v>152</v>
      </c>
      <c r="D22" s="103" t="s">
        <v>505</v>
      </c>
      <c r="E22" s="103" t="s">
        <v>54</v>
      </c>
      <c r="F22" s="104" t="s">
        <v>154</v>
      </c>
      <c r="G22" s="105" t="s">
        <v>54</v>
      </c>
      <c r="H22" s="105" t="s">
        <v>55</v>
      </c>
      <c r="I22" s="105" t="s">
        <v>54</v>
      </c>
      <c r="J22" s="107" t="s">
        <v>56</v>
      </c>
      <c r="K22" s="107" t="s">
        <v>54</v>
      </c>
      <c r="L22" s="107" t="s">
        <v>57</v>
      </c>
      <c r="M22" s="107" t="s">
        <v>54</v>
      </c>
      <c r="N22" s="108" t="s">
        <v>58</v>
      </c>
      <c r="O22" s="108" t="s">
        <v>54</v>
      </c>
      <c r="P22" s="109" t="s">
        <v>59</v>
      </c>
      <c r="Q22" s="109" t="s">
        <v>60</v>
      </c>
      <c r="R22" s="109" t="s">
        <v>54</v>
      </c>
      <c r="S22" s="109" t="s">
        <v>476</v>
      </c>
      <c r="T22" s="109" t="s">
        <v>54</v>
      </c>
      <c r="U22" s="109" t="s">
        <v>557</v>
      </c>
      <c r="V22" s="109" t="s">
        <v>54</v>
      </c>
      <c r="W22" s="110" t="s">
        <v>61</v>
      </c>
      <c r="X22" s="110" t="s">
        <v>54</v>
      </c>
      <c r="Y22" s="143" t="s">
        <v>62</v>
      </c>
      <c r="Z22" s="112" t="s">
        <v>63</v>
      </c>
      <c r="AA22" s="113" t="s">
        <v>64</v>
      </c>
      <c r="AB22" s="114" t="s">
        <v>65</v>
      </c>
      <c r="AC22" s="115" t="s">
        <v>66</v>
      </c>
      <c r="AD22" s="115" t="s">
        <v>67</v>
      </c>
      <c r="AE22" s="115" t="s">
        <v>68</v>
      </c>
      <c r="AF22" s="115" t="s">
        <v>69</v>
      </c>
      <c r="AG22" s="115" t="s">
        <v>70</v>
      </c>
      <c r="AH22" s="115" t="s">
        <v>71</v>
      </c>
      <c r="AI22" s="115" t="s">
        <v>72</v>
      </c>
      <c r="AJ22" s="115" t="s">
        <v>73</v>
      </c>
      <c r="AK22" s="115" t="s">
        <v>74</v>
      </c>
      <c r="AL22" s="115" t="s">
        <v>75</v>
      </c>
    </row>
    <row r="23" spans="1:38">
      <c r="A23" s="65" t="s">
        <v>76</v>
      </c>
      <c r="B23" s="11" t="s">
        <v>482</v>
      </c>
      <c r="C23" s="66" t="s">
        <v>50</v>
      </c>
      <c r="D23" s="2">
        <v>434</v>
      </c>
      <c r="E23" s="144">
        <v>5</v>
      </c>
      <c r="F23" s="135"/>
      <c r="G23" s="136"/>
      <c r="H23" s="136"/>
      <c r="I23" s="137"/>
      <c r="J23" s="120">
        <v>2554000</v>
      </c>
      <c r="K23" s="149">
        <v>6</v>
      </c>
      <c r="L23" s="120">
        <v>289355000</v>
      </c>
      <c r="M23" s="149">
        <v>1</v>
      </c>
      <c r="N23" s="4"/>
      <c r="O23" s="36"/>
      <c r="P23" s="49">
        <v>848881124</v>
      </c>
      <c r="Q23" s="49">
        <f t="shared" ref="Q23:Q35" si="14">ABS(1000000000-P23)</f>
        <v>151118876</v>
      </c>
      <c r="R23" s="150">
        <v>4</v>
      </c>
      <c r="S23" s="49">
        <v>4373261</v>
      </c>
      <c r="T23" s="150">
        <v>1</v>
      </c>
      <c r="U23" s="49">
        <v>19381</v>
      </c>
      <c r="V23" s="150">
        <v>2</v>
      </c>
      <c r="W23" s="47">
        <v>20376244563658.723</v>
      </c>
      <c r="X23" s="154">
        <v>6</v>
      </c>
      <c r="Y23" s="123">
        <f t="shared" ref="Y23:Y38" si="15">(E23+G23+I23+K23+M23+O23+R23+V23+X23+T23)/7</f>
        <v>3.5714285714285716</v>
      </c>
      <c r="Z23" s="52" t="s">
        <v>50</v>
      </c>
      <c r="AA23" s="100">
        <f t="shared" ref="AA23:AA38" si="16">IF(Y23-MIN(AC23:AL23)&lt;0,0,(Y23-MIN(AC23:AL23)))</f>
        <v>0.4047619047619051</v>
      </c>
      <c r="AB23" s="124">
        <f t="shared" ref="AB23:AB38" si="17">IF(MAX(AC23:AL23)-Y23 &lt; 0, 0, MAX(AC23:AL23)-Y23)</f>
        <v>0.42857142857142838</v>
      </c>
      <c r="AC23" s="152">
        <f>($G23+$I23+$K23+$M23+$R23+$T23+$V23+$X23)/6</f>
        <v>3.3333333333333335</v>
      </c>
      <c r="AD23" s="152"/>
      <c r="AE23" s="152"/>
      <c r="AF23" s="152">
        <f t="shared" ref="AF23:AF38" si="18">($E23+$G23+$I23+$M23+$O23+$R23+$T23+$V23+$X23)/6</f>
        <v>3.1666666666666665</v>
      </c>
      <c r="AG23" s="152">
        <f t="shared" ref="AG23:AG38" si="19">($E23+$G23+$I23+$K23+$O23+$R23+$T23+$V23+$X23)/6</f>
        <v>4</v>
      </c>
      <c r="AH23" s="152"/>
      <c r="AI23" s="152">
        <f t="shared" ref="AI23:AI38" si="20">($E23+$G23+$I23+$K23+$M23+$O23+$T23+$V23+$X23)/6</f>
        <v>3.5</v>
      </c>
      <c r="AJ23" s="152">
        <f t="shared" ref="AJ23:AJ38" si="21">($E23+$G23+$I23+$K23+$M23+$O23+$R23+$V23+$X23)/6</f>
        <v>4</v>
      </c>
      <c r="AK23" s="152">
        <f t="shared" ref="AK23:AK38" si="22">($E23+$G23+$I23+$K23+$M23+$O23+$R23+$T23+$X23)/6</f>
        <v>3.8333333333333335</v>
      </c>
      <c r="AL23" s="152">
        <f t="shared" ref="AL23:AL38" si="23">($E23+$G23+$I23+$K23+$M23+$O23+$R23+$T23+$V23)/6</f>
        <v>3.1666666666666665</v>
      </c>
    </row>
    <row r="24" spans="1:38">
      <c r="A24" s="11" t="s">
        <v>77</v>
      </c>
      <c r="B24" s="11" t="s">
        <v>524</v>
      </c>
      <c r="C24" s="11" t="s">
        <v>158</v>
      </c>
      <c r="D24" s="2">
        <v>436</v>
      </c>
      <c r="E24" s="144">
        <v>2</v>
      </c>
      <c r="F24" s="135"/>
      <c r="G24" s="136"/>
      <c r="H24" s="136"/>
      <c r="I24" s="137"/>
      <c r="J24" s="120">
        <v>3087000</v>
      </c>
      <c r="K24" s="149">
        <v>4</v>
      </c>
      <c r="L24" s="120">
        <v>286453000</v>
      </c>
      <c r="M24" s="149">
        <v>3</v>
      </c>
      <c r="N24" s="4"/>
      <c r="O24" s="36"/>
      <c r="P24" s="49">
        <v>835721259</v>
      </c>
      <c r="Q24" s="49">
        <f t="shared" si="14"/>
        <v>164278741</v>
      </c>
      <c r="R24" s="150">
        <v>7</v>
      </c>
      <c r="S24" s="49">
        <v>2945418</v>
      </c>
      <c r="T24" s="150">
        <v>4</v>
      </c>
      <c r="U24" s="49">
        <v>14402</v>
      </c>
      <c r="V24" s="150">
        <v>3</v>
      </c>
      <c r="W24" s="47">
        <v>22081996706940.754</v>
      </c>
      <c r="X24" s="154">
        <v>4</v>
      </c>
      <c r="Y24" s="123">
        <f t="shared" si="15"/>
        <v>3.8571428571428572</v>
      </c>
      <c r="Z24" s="52" t="s">
        <v>159</v>
      </c>
      <c r="AA24" s="100">
        <f t="shared" si="16"/>
        <v>0.52380952380952372</v>
      </c>
      <c r="AB24" s="124">
        <f t="shared" si="17"/>
        <v>0.30952380952380976</v>
      </c>
      <c r="AC24" s="152">
        <f t="shared" ref="AC24:AC38" si="24">($G24+$I24+$K24+$M24+$O24+$R24+$T24+$V24+$X24)/6</f>
        <v>4.166666666666667</v>
      </c>
      <c r="AD24" s="152"/>
      <c r="AE24" s="152"/>
      <c r="AF24" s="152">
        <f t="shared" si="18"/>
        <v>3.8333333333333335</v>
      </c>
      <c r="AG24" s="152">
        <f t="shared" si="19"/>
        <v>4</v>
      </c>
      <c r="AH24" s="152"/>
      <c r="AI24" s="152">
        <f t="shared" si="20"/>
        <v>3.3333333333333335</v>
      </c>
      <c r="AJ24" s="152">
        <f t="shared" si="21"/>
        <v>3.8333333333333335</v>
      </c>
      <c r="AK24" s="152">
        <f t="shared" si="22"/>
        <v>4</v>
      </c>
      <c r="AL24" s="152">
        <f t="shared" si="23"/>
        <v>3.8333333333333335</v>
      </c>
    </row>
    <row r="25" spans="1:38">
      <c r="A25" s="11" t="s">
        <v>160</v>
      </c>
      <c r="B25" s="11" t="s">
        <v>544</v>
      </c>
      <c r="C25" s="11" t="s">
        <v>161</v>
      </c>
      <c r="D25" s="2">
        <v>436</v>
      </c>
      <c r="E25" s="144">
        <v>2</v>
      </c>
      <c r="F25" s="135"/>
      <c r="G25" s="136"/>
      <c r="H25" s="136"/>
      <c r="I25" s="137"/>
      <c r="J25" s="120">
        <v>3088000</v>
      </c>
      <c r="K25" s="149">
        <v>3</v>
      </c>
      <c r="L25" s="120">
        <v>286087000</v>
      </c>
      <c r="M25" s="149">
        <v>4</v>
      </c>
      <c r="N25" s="4"/>
      <c r="O25" s="36"/>
      <c r="P25" s="49">
        <v>835818738</v>
      </c>
      <c r="Q25" s="49">
        <f t="shared" si="14"/>
        <v>164181262</v>
      </c>
      <c r="R25" s="150">
        <v>6</v>
      </c>
      <c r="S25" s="49">
        <v>2946467</v>
      </c>
      <c r="T25" s="150">
        <v>3</v>
      </c>
      <c r="U25" s="49">
        <v>14238</v>
      </c>
      <c r="V25" s="150">
        <v>4</v>
      </c>
      <c r="W25" s="47">
        <v>21411102518179.234</v>
      </c>
      <c r="X25" s="154">
        <v>5</v>
      </c>
      <c r="Y25" s="123">
        <f t="shared" si="15"/>
        <v>3.8571428571428572</v>
      </c>
      <c r="Z25" s="52" t="s">
        <v>78</v>
      </c>
      <c r="AA25" s="100">
        <f t="shared" si="16"/>
        <v>0.35714285714285721</v>
      </c>
      <c r="AB25" s="124">
        <f t="shared" si="17"/>
        <v>0.30952380952380976</v>
      </c>
      <c r="AC25" s="152">
        <f t="shared" si="24"/>
        <v>4.166666666666667</v>
      </c>
      <c r="AD25" s="152"/>
      <c r="AE25" s="152"/>
      <c r="AF25" s="152">
        <f t="shared" si="18"/>
        <v>4</v>
      </c>
      <c r="AG25" s="152">
        <f t="shared" si="19"/>
        <v>3.8333333333333335</v>
      </c>
      <c r="AH25" s="152"/>
      <c r="AI25" s="152">
        <f t="shared" si="20"/>
        <v>3.5</v>
      </c>
      <c r="AJ25" s="152">
        <f t="shared" si="21"/>
        <v>4</v>
      </c>
      <c r="AK25" s="152">
        <f t="shared" si="22"/>
        <v>3.8333333333333335</v>
      </c>
      <c r="AL25" s="152">
        <f t="shared" si="23"/>
        <v>3.6666666666666665</v>
      </c>
    </row>
    <row r="26" spans="1:38">
      <c r="A26" s="11" t="s">
        <v>79</v>
      </c>
      <c r="B26" s="11" t="s">
        <v>545</v>
      </c>
      <c r="C26" s="11" t="s">
        <v>80</v>
      </c>
      <c r="D26" s="2">
        <v>430</v>
      </c>
      <c r="E26" s="144">
        <v>7</v>
      </c>
      <c r="F26" s="135"/>
      <c r="G26" s="136"/>
      <c r="H26" s="136"/>
      <c r="I26" s="137"/>
      <c r="J26" s="120">
        <v>2559000</v>
      </c>
      <c r="K26" s="149">
        <v>5</v>
      </c>
      <c r="L26" s="120">
        <v>287138000</v>
      </c>
      <c r="M26" s="149">
        <v>2</v>
      </c>
      <c r="N26" s="4"/>
      <c r="O26" s="36"/>
      <c r="P26" s="49">
        <v>837139691</v>
      </c>
      <c r="Q26" s="49">
        <f t="shared" si="14"/>
        <v>162860309</v>
      </c>
      <c r="R26" s="150">
        <v>5</v>
      </c>
      <c r="S26" s="49">
        <v>3050429</v>
      </c>
      <c r="T26" s="150">
        <v>2</v>
      </c>
      <c r="U26" s="49">
        <v>11902</v>
      </c>
      <c r="V26" s="150">
        <v>5</v>
      </c>
      <c r="W26" s="47">
        <v>19575830342203.691</v>
      </c>
      <c r="X26" s="154">
        <v>7</v>
      </c>
      <c r="Y26" s="123">
        <f t="shared" si="15"/>
        <v>4.7142857142857144</v>
      </c>
      <c r="Z26" s="52" t="s">
        <v>80</v>
      </c>
      <c r="AA26" s="100">
        <f t="shared" si="16"/>
        <v>0.38095238095238138</v>
      </c>
      <c r="AB26" s="124">
        <f t="shared" si="17"/>
        <v>0.45238095238095255</v>
      </c>
      <c r="AC26" s="152">
        <f t="shared" si="24"/>
        <v>4.333333333333333</v>
      </c>
      <c r="AD26" s="152"/>
      <c r="AE26" s="152"/>
      <c r="AF26" s="152">
        <f t="shared" si="18"/>
        <v>4.666666666666667</v>
      </c>
      <c r="AG26" s="152">
        <f t="shared" si="19"/>
        <v>5.166666666666667</v>
      </c>
      <c r="AH26" s="152"/>
      <c r="AI26" s="152">
        <f t="shared" si="20"/>
        <v>4.666666666666667</v>
      </c>
      <c r="AJ26" s="152">
        <f t="shared" si="21"/>
        <v>5.166666666666667</v>
      </c>
      <c r="AK26" s="152">
        <f t="shared" si="22"/>
        <v>4.666666666666667</v>
      </c>
      <c r="AL26" s="152">
        <f t="shared" si="23"/>
        <v>4.333333333333333</v>
      </c>
    </row>
    <row r="27" spans="1:38">
      <c r="A27" s="11" t="s">
        <v>81</v>
      </c>
      <c r="B27" s="11" t="s">
        <v>480</v>
      </c>
      <c r="C27" s="11" t="s">
        <v>82</v>
      </c>
      <c r="D27" s="2">
        <v>428</v>
      </c>
      <c r="E27" s="144">
        <v>8</v>
      </c>
      <c r="F27" s="135"/>
      <c r="G27" s="136"/>
      <c r="H27" s="136"/>
      <c r="I27" s="137"/>
      <c r="J27" s="120">
        <v>0</v>
      </c>
      <c r="K27" s="149">
        <v>12.5</v>
      </c>
      <c r="L27" s="120">
        <v>146204000</v>
      </c>
      <c r="M27" s="149">
        <v>7</v>
      </c>
      <c r="N27" s="4"/>
      <c r="O27" s="36"/>
      <c r="P27" s="49">
        <v>881017133</v>
      </c>
      <c r="Q27" s="49">
        <f t="shared" si="14"/>
        <v>118982867</v>
      </c>
      <c r="R27" s="150">
        <v>2</v>
      </c>
      <c r="S27" s="49">
        <v>1532535</v>
      </c>
      <c r="T27" s="150">
        <v>5</v>
      </c>
      <c r="U27" s="49">
        <v>25525</v>
      </c>
      <c r="V27" s="150">
        <v>1</v>
      </c>
      <c r="W27" s="47">
        <v>36294124720418.82</v>
      </c>
      <c r="X27" s="154">
        <v>1</v>
      </c>
      <c r="Y27" s="123">
        <f t="shared" si="15"/>
        <v>5.2142857142857144</v>
      </c>
      <c r="Z27" s="52" t="s">
        <v>82</v>
      </c>
      <c r="AA27" s="100">
        <f t="shared" si="16"/>
        <v>1.2142857142857144</v>
      </c>
      <c r="AB27" s="124">
        <f t="shared" si="17"/>
        <v>0.70238095238095255</v>
      </c>
      <c r="AC27" s="152">
        <f t="shared" si="24"/>
        <v>4.75</v>
      </c>
      <c r="AD27" s="152"/>
      <c r="AE27" s="152"/>
      <c r="AF27" s="152">
        <f t="shared" si="18"/>
        <v>4</v>
      </c>
      <c r="AG27" s="152">
        <f t="shared" si="19"/>
        <v>4.916666666666667</v>
      </c>
      <c r="AH27" s="152"/>
      <c r="AI27" s="152">
        <f t="shared" si="20"/>
        <v>5.75</v>
      </c>
      <c r="AJ27" s="152">
        <f t="shared" si="21"/>
        <v>5.25</v>
      </c>
      <c r="AK27" s="152">
        <f t="shared" si="22"/>
        <v>5.916666666666667</v>
      </c>
      <c r="AL27" s="152">
        <f t="shared" si="23"/>
        <v>5.916666666666667</v>
      </c>
    </row>
    <row r="28" spans="1:38">
      <c r="A28" s="11" t="s">
        <v>138</v>
      </c>
      <c r="B28" s="11" t="s">
        <v>487</v>
      </c>
      <c r="C28" s="11" t="s">
        <v>133</v>
      </c>
      <c r="D28" s="2">
        <v>436</v>
      </c>
      <c r="E28" s="144">
        <v>2</v>
      </c>
      <c r="F28" s="135"/>
      <c r="G28" s="136"/>
      <c r="H28" s="136"/>
      <c r="I28" s="137"/>
      <c r="J28" s="120">
        <v>0</v>
      </c>
      <c r="K28" s="149">
        <v>12.5</v>
      </c>
      <c r="L28" s="120">
        <v>67721000</v>
      </c>
      <c r="M28" s="149">
        <v>9</v>
      </c>
      <c r="N28" s="4"/>
      <c r="O28" s="36"/>
      <c r="P28" s="49">
        <v>988908263</v>
      </c>
      <c r="Q28" s="49">
        <f t="shared" si="14"/>
        <v>11091737</v>
      </c>
      <c r="R28" s="150">
        <v>1</v>
      </c>
      <c r="S28" s="49">
        <v>1468157</v>
      </c>
      <c r="T28" s="150">
        <v>6</v>
      </c>
      <c r="U28" s="49">
        <v>6001</v>
      </c>
      <c r="V28" s="150">
        <v>6</v>
      </c>
      <c r="W28" s="47">
        <v>15932621254257.578</v>
      </c>
      <c r="X28" s="154">
        <v>8</v>
      </c>
      <c r="Y28" s="123">
        <f t="shared" si="15"/>
        <v>6.3571428571428568</v>
      </c>
      <c r="Z28" s="52" t="s">
        <v>133</v>
      </c>
      <c r="AA28" s="100">
        <f t="shared" si="16"/>
        <v>1.0238095238095237</v>
      </c>
      <c r="AB28" s="124">
        <f t="shared" si="17"/>
        <v>0.89285714285714324</v>
      </c>
      <c r="AC28" s="152">
        <f t="shared" si="24"/>
        <v>7.083333333333333</v>
      </c>
      <c r="AD28" s="152"/>
      <c r="AE28" s="152"/>
      <c r="AF28" s="152">
        <f t="shared" si="18"/>
        <v>5.333333333333333</v>
      </c>
      <c r="AG28" s="152">
        <f t="shared" si="19"/>
        <v>5.916666666666667</v>
      </c>
      <c r="AH28" s="152"/>
      <c r="AI28" s="152">
        <f t="shared" si="20"/>
        <v>7.25</v>
      </c>
      <c r="AJ28" s="152">
        <f t="shared" si="21"/>
        <v>6.416666666666667</v>
      </c>
      <c r="AK28" s="152">
        <f t="shared" si="22"/>
        <v>6.416666666666667</v>
      </c>
      <c r="AL28" s="152">
        <f t="shared" si="23"/>
        <v>6.083333333333333</v>
      </c>
    </row>
    <row r="29" spans="1:38">
      <c r="A29" s="11" t="s">
        <v>83</v>
      </c>
      <c r="B29" s="11" t="s">
        <v>485</v>
      </c>
      <c r="C29" s="11" t="s">
        <v>83</v>
      </c>
      <c r="D29" s="2">
        <v>423</v>
      </c>
      <c r="E29" s="144">
        <v>10</v>
      </c>
      <c r="F29" s="135"/>
      <c r="G29" s="136"/>
      <c r="H29" s="136"/>
      <c r="I29" s="137"/>
      <c r="J29" s="120">
        <v>15378000</v>
      </c>
      <c r="K29" s="149">
        <v>1</v>
      </c>
      <c r="L29" s="120">
        <v>76491000</v>
      </c>
      <c r="M29" s="149">
        <v>8</v>
      </c>
      <c r="N29" s="4"/>
      <c r="O29" s="36"/>
      <c r="P29" s="49">
        <v>663780109</v>
      </c>
      <c r="Q29" s="49">
        <f t="shared" si="14"/>
        <v>336219891</v>
      </c>
      <c r="R29" s="150">
        <v>11</v>
      </c>
      <c r="S29" s="49">
        <v>73332</v>
      </c>
      <c r="T29" s="150">
        <v>10</v>
      </c>
      <c r="U29" s="49">
        <v>3755</v>
      </c>
      <c r="V29" s="150">
        <v>8</v>
      </c>
      <c r="W29" s="47">
        <v>29343756264149.836</v>
      </c>
      <c r="X29" s="154">
        <v>2</v>
      </c>
      <c r="Y29" s="123">
        <f t="shared" si="15"/>
        <v>7.1428571428571432</v>
      </c>
      <c r="Z29" s="52" t="s">
        <v>83</v>
      </c>
      <c r="AA29" s="100">
        <f t="shared" si="16"/>
        <v>0.64285714285714324</v>
      </c>
      <c r="AB29" s="124">
        <f t="shared" si="17"/>
        <v>1.0238095238095228</v>
      </c>
      <c r="AC29" s="152">
        <f t="shared" si="24"/>
        <v>6.666666666666667</v>
      </c>
      <c r="AD29" s="152"/>
      <c r="AE29" s="152"/>
      <c r="AF29" s="152">
        <f t="shared" si="18"/>
        <v>8.1666666666666661</v>
      </c>
      <c r="AG29" s="152">
        <f t="shared" si="19"/>
        <v>7</v>
      </c>
      <c r="AH29" s="152"/>
      <c r="AI29" s="152">
        <f t="shared" si="20"/>
        <v>6.5</v>
      </c>
      <c r="AJ29" s="152">
        <f t="shared" si="21"/>
        <v>6.666666666666667</v>
      </c>
      <c r="AK29" s="152">
        <f t="shared" si="22"/>
        <v>7</v>
      </c>
      <c r="AL29" s="152">
        <f t="shared" si="23"/>
        <v>8</v>
      </c>
    </row>
    <row r="30" spans="1:38">
      <c r="A30" s="11" t="s">
        <v>135</v>
      </c>
      <c r="B30" s="11" t="s">
        <v>486</v>
      </c>
      <c r="C30" s="11" t="s">
        <v>136</v>
      </c>
      <c r="D30" s="2">
        <v>426</v>
      </c>
      <c r="E30" s="144">
        <v>9</v>
      </c>
      <c r="F30" s="135"/>
      <c r="G30" s="136"/>
      <c r="H30" s="136"/>
      <c r="I30" s="137"/>
      <c r="J30" s="120">
        <v>3895000</v>
      </c>
      <c r="K30" s="149">
        <v>2</v>
      </c>
      <c r="L30" s="120">
        <v>200886000</v>
      </c>
      <c r="M30" s="149">
        <v>5</v>
      </c>
      <c r="N30" s="4"/>
      <c r="O30" s="36"/>
      <c r="P30" s="49">
        <v>729158110</v>
      </c>
      <c r="Q30" s="49">
        <f t="shared" si="14"/>
        <v>270841890</v>
      </c>
      <c r="R30" s="150">
        <v>10</v>
      </c>
      <c r="S30" s="49">
        <v>613236</v>
      </c>
      <c r="T30" s="150">
        <v>8</v>
      </c>
      <c r="U30" s="49">
        <v>3056</v>
      </c>
      <c r="V30" s="150">
        <v>10</v>
      </c>
      <c r="W30" s="47">
        <v>10792398876295.809</v>
      </c>
      <c r="X30" s="154">
        <v>9</v>
      </c>
      <c r="Y30" s="123">
        <f t="shared" si="15"/>
        <v>7.5714285714285712</v>
      </c>
      <c r="Z30" s="52" t="s">
        <v>136</v>
      </c>
      <c r="AA30" s="100">
        <f t="shared" si="16"/>
        <v>0.40476190476190421</v>
      </c>
      <c r="AB30" s="124">
        <f t="shared" si="17"/>
        <v>0.92857142857142883</v>
      </c>
      <c r="AC30" s="152">
        <f t="shared" si="24"/>
        <v>7.333333333333333</v>
      </c>
      <c r="AD30" s="152"/>
      <c r="AE30" s="152"/>
      <c r="AF30" s="152">
        <f t="shared" si="18"/>
        <v>8.5</v>
      </c>
      <c r="AG30" s="152">
        <f t="shared" si="19"/>
        <v>8</v>
      </c>
      <c r="AH30" s="152"/>
      <c r="AI30" s="152">
        <f t="shared" si="20"/>
        <v>7.166666666666667</v>
      </c>
      <c r="AJ30" s="152">
        <f t="shared" si="21"/>
        <v>7.5</v>
      </c>
      <c r="AK30" s="152">
        <f t="shared" si="22"/>
        <v>7.166666666666667</v>
      </c>
      <c r="AL30" s="152">
        <f t="shared" si="23"/>
        <v>7.333333333333333</v>
      </c>
    </row>
    <row r="31" spans="1:38">
      <c r="A31" s="11" t="s">
        <v>12</v>
      </c>
      <c r="B31" s="11" t="s">
        <v>481</v>
      </c>
      <c r="C31" s="11" t="s">
        <v>13</v>
      </c>
      <c r="D31" s="2">
        <v>435</v>
      </c>
      <c r="E31" s="144">
        <v>4</v>
      </c>
      <c r="F31" s="135"/>
      <c r="G31" s="136"/>
      <c r="H31" s="136"/>
      <c r="I31" s="137"/>
      <c r="J31" s="120">
        <v>1879000</v>
      </c>
      <c r="K31" s="149">
        <v>7</v>
      </c>
      <c r="L31" s="120">
        <v>6442000</v>
      </c>
      <c r="M31" s="149">
        <v>10</v>
      </c>
      <c r="N31" s="4"/>
      <c r="O31" s="36"/>
      <c r="P31" s="49">
        <v>536091861</v>
      </c>
      <c r="Q31" s="49">
        <f t="shared" si="14"/>
        <v>463908139</v>
      </c>
      <c r="R31" s="150">
        <v>12</v>
      </c>
      <c r="S31" s="49">
        <v>30463</v>
      </c>
      <c r="T31" s="150">
        <v>12</v>
      </c>
      <c r="U31" s="49">
        <v>5860</v>
      </c>
      <c r="V31" s="150">
        <v>7</v>
      </c>
      <c r="W31" s="47">
        <v>22259275592379.801</v>
      </c>
      <c r="X31" s="154">
        <v>3</v>
      </c>
      <c r="Y31" s="123">
        <f t="shared" si="15"/>
        <v>7.8571428571428568</v>
      </c>
      <c r="Z31" s="52" t="s">
        <v>13</v>
      </c>
      <c r="AA31" s="100">
        <f t="shared" si="16"/>
        <v>0.6904761904761898</v>
      </c>
      <c r="AB31" s="124">
        <f t="shared" si="17"/>
        <v>0.80952380952380931</v>
      </c>
      <c r="AC31" s="152">
        <f t="shared" si="24"/>
        <v>8.5</v>
      </c>
      <c r="AD31" s="152"/>
      <c r="AE31" s="152"/>
      <c r="AF31" s="152">
        <f t="shared" si="18"/>
        <v>8</v>
      </c>
      <c r="AG31" s="152">
        <f t="shared" si="19"/>
        <v>7.5</v>
      </c>
      <c r="AH31" s="152"/>
      <c r="AI31" s="152">
        <f t="shared" si="20"/>
        <v>7.166666666666667</v>
      </c>
      <c r="AJ31" s="152">
        <f t="shared" si="21"/>
        <v>7.166666666666667</v>
      </c>
      <c r="AK31" s="152">
        <f t="shared" si="22"/>
        <v>8</v>
      </c>
      <c r="AL31" s="152">
        <f t="shared" si="23"/>
        <v>8.6666666666666661</v>
      </c>
    </row>
    <row r="32" spans="1:38">
      <c r="A32" s="11" t="s">
        <v>10</v>
      </c>
      <c r="B32" s="11" t="s">
        <v>547</v>
      </c>
      <c r="C32" s="11" t="s">
        <v>11</v>
      </c>
      <c r="D32" s="2">
        <v>431</v>
      </c>
      <c r="E32" s="144">
        <v>6</v>
      </c>
      <c r="F32" s="135"/>
      <c r="G32" s="136"/>
      <c r="H32" s="136"/>
      <c r="I32" s="137"/>
      <c r="J32" s="120">
        <v>578000</v>
      </c>
      <c r="K32" s="149">
        <v>8</v>
      </c>
      <c r="L32" s="120">
        <v>199611000</v>
      </c>
      <c r="M32" s="149">
        <v>6</v>
      </c>
      <c r="N32" s="4"/>
      <c r="O32" s="36"/>
      <c r="P32" s="49">
        <v>757370463</v>
      </c>
      <c r="Q32" s="49">
        <f t="shared" si="14"/>
        <v>242629537</v>
      </c>
      <c r="R32" s="150">
        <v>9</v>
      </c>
      <c r="S32" s="49">
        <v>847430</v>
      </c>
      <c r="T32" s="150">
        <v>7</v>
      </c>
      <c r="U32" s="49">
        <v>3333</v>
      </c>
      <c r="V32" s="150">
        <v>9</v>
      </c>
      <c r="W32" s="47">
        <v>9180816455596.1973</v>
      </c>
      <c r="X32" s="154">
        <v>10</v>
      </c>
      <c r="Y32" s="123">
        <f t="shared" si="15"/>
        <v>7.8571428571428568</v>
      </c>
      <c r="Z32" s="52" t="s">
        <v>11</v>
      </c>
      <c r="AA32" s="100">
        <f t="shared" si="16"/>
        <v>0.35714285714285676</v>
      </c>
      <c r="AB32" s="124">
        <f t="shared" si="17"/>
        <v>0.30952380952380931</v>
      </c>
      <c r="AC32" s="152">
        <f t="shared" si="24"/>
        <v>8.1666666666666661</v>
      </c>
      <c r="AD32" s="152"/>
      <c r="AE32" s="152"/>
      <c r="AF32" s="152">
        <f t="shared" si="18"/>
        <v>7.833333333333333</v>
      </c>
      <c r="AG32" s="152">
        <f t="shared" si="19"/>
        <v>8.1666666666666661</v>
      </c>
      <c r="AH32" s="152"/>
      <c r="AI32" s="152">
        <f t="shared" si="20"/>
        <v>7.666666666666667</v>
      </c>
      <c r="AJ32" s="152">
        <f t="shared" si="21"/>
        <v>8</v>
      </c>
      <c r="AK32" s="152">
        <f t="shared" si="22"/>
        <v>7.666666666666667</v>
      </c>
      <c r="AL32" s="152">
        <f t="shared" si="23"/>
        <v>7.5</v>
      </c>
    </row>
    <row r="33" spans="1:38">
      <c r="A33" s="11" t="s">
        <v>14</v>
      </c>
      <c r="B33" s="11" t="s">
        <v>488</v>
      </c>
      <c r="C33" s="11" t="s">
        <v>15</v>
      </c>
      <c r="D33" s="2">
        <v>387</v>
      </c>
      <c r="E33" s="144">
        <v>11</v>
      </c>
      <c r="F33" s="135"/>
      <c r="G33" s="136"/>
      <c r="H33" s="136"/>
      <c r="I33" s="137"/>
      <c r="J33" s="120">
        <v>0</v>
      </c>
      <c r="K33" s="149">
        <v>12.5</v>
      </c>
      <c r="L33" s="120">
        <v>6047000</v>
      </c>
      <c r="M33" s="149">
        <v>11</v>
      </c>
      <c r="N33" s="4"/>
      <c r="O33" s="36"/>
      <c r="P33" s="49">
        <v>777006592</v>
      </c>
      <c r="Q33" s="49">
        <f t="shared" si="14"/>
        <v>222993408</v>
      </c>
      <c r="R33" s="150">
        <v>8</v>
      </c>
      <c r="S33" s="49">
        <v>229222</v>
      </c>
      <c r="T33" s="150">
        <v>9</v>
      </c>
      <c r="U33" s="49">
        <v>1180</v>
      </c>
      <c r="V33" s="150">
        <v>14</v>
      </c>
      <c r="W33" s="47">
        <v>3735390997178.1069</v>
      </c>
      <c r="X33" s="154">
        <v>11</v>
      </c>
      <c r="Y33" s="123">
        <f t="shared" si="15"/>
        <v>10.928571428571429</v>
      </c>
      <c r="Z33" s="52" t="s">
        <v>15</v>
      </c>
      <c r="AA33" s="100">
        <f t="shared" si="16"/>
        <v>0.51190476190476275</v>
      </c>
      <c r="AB33" s="124">
        <f t="shared" si="17"/>
        <v>0.48809523809523725</v>
      </c>
      <c r="AC33" s="152">
        <f t="shared" si="24"/>
        <v>10.916666666666666</v>
      </c>
      <c r="AD33" s="152"/>
      <c r="AE33" s="152"/>
      <c r="AF33" s="152">
        <f t="shared" si="18"/>
        <v>10.666666666666666</v>
      </c>
      <c r="AG33" s="152">
        <f t="shared" si="19"/>
        <v>10.916666666666666</v>
      </c>
      <c r="AH33" s="152"/>
      <c r="AI33" s="152">
        <f t="shared" si="20"/>
        <v>11.416666666666666</v>
      </c>
      <c r="AJ33" s="152">
        <f t="shared" si="21"/>
        <v>11.25</v>
      </c>
      <c r="AK33" s="152">
        <f t="shared" si="22"/>
        <v>10.416666666666666</v>
      </c>
      <c r="AL33" s="152">
        <f t="shared" si="23"/>
        <v>10.916666666666666</v>
      </c>
    </row>
    <row r="34" spans="1:38">
      <c r="A34" s="11" t="s">
        <v>17</v>
      </c>
      <c r="B34" s="11" t="s">
        <v>490</v>
      </c>
      <c r="C34" s="11" t="s">
        <v>18</v>
      </c>
      <c r="D34" s="2">
        <v>83</v>
      </c>
      <c r="E34" s="144">
        <v>16</v>
      </c>
      <c r="F34" s="135"/>
      <c r="G34" s="136"/>
      <c r="H34" s="136"/>
      <c r="I34" s="137"/>
      <c r="J34" s="139">
        <v>0</v>
      </c>
      <c r="K34" s="149">
        <v>12.5</v>
      </c>
      <c r="L34" s="139">
        <v>0</v>
      </c>
      <c r="M34" s="149">
        <v>14</v>
      </c>
      <c r="N34" s="4"/>
      <c r="O34" s="36"/>
      <c r="P34" s="49">
        <v>1124232749</v>
      </c>
      <c r="Q34" s="49">
        <f t="shared" si="14"/>
        <v>124232749</v>
      </c>
      <c r="R34" s="150">
        <v>3</v>
      </c>
      <c r="S34" s="49">
        <v>49719</v>
      </c>
      <c r="T34" s="150">
        <v>11</v>
      </c>
      <c r="U34" s="49">
        <v>474</v>
      </c>
      <c r="V34" s="150">
        <v>16</v>
      </c>
      <c r="W34" s="47">
        <v>2998605838317.4448</v>
      </c>
      <c r="X34" s="154">
        <v>12</v>
      </c>
      <c r="Y34" s="123">
        <f t="shared" si="15"/>
        <v>12.071428571428571</v>
      </c>
      <c r="Z34" s="52" t="s">
        <v>18</v>
      </c>
      <c r="AA34" s="100">
        <f t="shared" si="16"/>
        <v>0.6547619047619051</v>
      </c>
      <c r="AB34" s="124">
        <f t="shared" si="17"/>
        <v>1.5119047619047628</v>
      </c>
      <c r="AC34" s="152">
        <f t="shared" si="24"/>
        <v>11.416666666666666</v>
      </c>
      <c r="AD34" s="152"/>
      <c r="AE34" s="152"/>
      <c r="AF34" s="152">
        <f t="shared" si="18"/>
        <v>12</v>
      </c>
      <c r="AG34" s="152">
        <f t="shared" si="19"/>
        <v>11.75</v>
      </c>
      <c r="AH34" s="152"/>
      <c r="AI34" s="152">
        <f t="shared" si="20"/>
        <v>13.583333333333334</v>
      </c>
      <c r="AJ34" s="152">
        <f t="shared" si="21"/>
        <v>12.25</v>
      </c>
      <c r="AK34" s="152">
        <f t="shared" si="22"/>
        <v>11.416666666666666</v>
      </c>
      <c r="AL34" s="152">
        <f t="shared" si="23"/>
        <v>12.083333333333334</v>
      </c>
    </row>
    <row r="35" spans="1:38">
      <c r="A35" s="11" t="s">
        <v>19</v>
      </c>
      <c r="B35" s="11" t="s">
        <v>489</v>
      </c>
      <c r="C35" s="11" t="s">
        <v>161</v>
      </c>
      <c r="D35" s="2">
        <v>307</v>
      </c>
      <c r="E35" s="144">
        <v>13</v>
      </c>
      <c r="F35" s="135"/>
      <c r="G35" s="136"/>
      <c r="H35" s="136"/>
      <c r="I35" s="137"/>
      <c r="J35" s="139">
        <v>0</v>
      </c>
      <c r="K35" s="149">
        <v>12.5</v>
      </c>
      <c r="L35" s="139">
        <v>0</v>
      </c>
      <c r="M35" s="149">
        <v>14</v>
      </c>
      <c r="N35" s="4"/>
      <c r="O35" s="36"/>
      <c r="P35" s="49">
        <v>269356</v>
      </c>
      <c r="Q35" s="49">
        <f t="shared" si="14"/>
        <v>999730644</v>
      </c>
      <c r="R35" s="150">
        <v>13</v>
      </c>
      <c r="S35" s="49">
        <v>1301</v>
      </c>
      <c r="T35" s="150">
        <v>14</v>
      </c>
      <c r="U35" s="49">
        <v>1301</v>
      </c>
      <c r="V35" s="150">
        <v>12</v>
      </c>
      <c r="W35" s="47">
        <v>1366155764868</v>
      </c>
      <c r="X35" s="154">
        <v>13</v>
      </c>
      <c r="Y35" s="123">
        <f t="shared" si="15"/>
        <v>13.071428571428571</v>
      </c>
      <c r="Z35" s="52" t="s">
        <v>20</v>
      </c>
      <c r="AA35" s="100">
        <f t="shared" si="16"/>
        <v>0.1547619047619051</v>
      </c>
      <c r="AB35" s="124">
        <f t="shared" si="17"/>
        <v>0.17857142857142883</v>
      </c>
      <c r="AC35" s="152">
        <f t="shared" si="24"/>
        <v>13.083333333333334</v>
      </c>
      <c r="AD35" s="152"/>
      <c r="AE35" s="152"/>
      <c r="AF35" s="152">
        <f t="shared" si="18"/>
        <v>13.166666666666666</v>
      </c>
      <c r="AG35" s="152">
        <f t="shared" si="19"/>
        <v>12.916666666666666</v>
      </c>
      <c r="AH35" s="152"/>
      <c r="AI35" s="152">
        <f t="shared" si="20"/>
        <v>13.083333333333334</v>
      </c>
      <c r="AJ35" s="152">
        <f t="shared" si="21"/>
        <v>12.916666666666666</v>
      </c>
      <c r="AK35" s="152">
        <f t="shared" si="22"/>
        <v>13.25</v>
      </c>
      <c r="AL35" s="152">
        <f t="shared" si="23"/>
        <v>13.083333333333334</v>
      </c>
    </row>
    <row r="36" spans="1:38">
      <c r="A36" s="11" t="s">
        <v>22</v>
      </c>
      <c r="B36" s="11" t="s">
        <v>546</v>
      </c>
      <c r="C36" s="11" t="s">
        <v>22</v>
      </c>
      <c r="D36" s="2">
        <v>350</v>
      </c>
      <c r="E36" s="144">
        <v>12</v>
      </c>
      <c r="F36" s="135"/>
      <c r="G36" s="136"/>
      <c r="H36" s="136"/>
      <c r="I36" s="137"/>
      <c r="J36" s="120">
        <v>0</v>
      </c>
      <c r="K36" s="149">
        <v>12.5</v>
      </c>
      <c r="L36" s="139">
        <v>0</v>
      </c>
      <c r="M36" s="149">
        <v>14</v>
      </c>
      <c r="N36" s="4"/>
      <c r="O36" s="36"/>
      <c r="P36" s="49">
        <v>0</v>
      </c>
      <c r="Q36" s="49">
        <v>1000000000</v>
      </c>
      <c r="R36" s="150">
        <v>15</v>
      </c>
      <c r="S36" s="49">
        <v>2954</v>
      </c>
      <c r="T36" s="150">
        <v>13</v>
      </c>
      <c r="U36" s="49">
        <v>2954</v>
      </c>
      <c r="V36" s="150">
        <v>11</v>
      </c>
      <c r="W36" s="47">
        <v>0</v>
      </c>
      <c r="X36" s="154">
        <v>15</v>
      </c>
      <c r="Y36" s="123">
        <f t="shared" si="15"/>
        <v>13.214285714285714</v>
      </c>
      <c r="Z36" s="52" t="s">
        <v>22</v>
      </c>
      <c r="AA36" s="100">
        <f t="shared" si="16"/>
        <v>0.29761904761904745</v>
      </c>
      <c r="AB36" s="124">
        <f t="shared" si="17"/>
        <v>0.3690476190476204</v>
      </c>
      <c r="AC36" s="152">
        <f t="shared" si="24"/>
        <v>13.416666666666666</v>
      </c>
      <c r="AD36" s="152"/>
      <c r="AE36" s="152"/>
      <c r="AF36" s="152">
        <f t="shared" si="18"/>
        <v>13.333333333333334</v>
      </c>
      <c r="AG36" s="152">
        <f t="shared" si="19"/>
        <v>13.083333333333334</v>
      </c>
      <c r="AH36" s="152"/>
      <c r="AI36" s="152">
        <f t="shared" si="20"/>
        <v>12.916666666666666</v>
      </c>
      <c r="AJ36" s="152">
        <f t="shared" si="21"/>
        <v>13.25</v>
      </c>
      <c r="AK36" s="152">
        <f t="shared" si="22"/>
        <v>13.583333333333334</v>
      </c>
      <c r="AL36" s="152">
        <f t="shared" si="23"/>
        <v>12.916666666666666</v>
      </c>
    </row>
    <row r="37" spans="1:38">
      <c r="A37" s="11" t="s">
        <v>21</v>
      </c>
      <c r="B37" s="11" t="s">
        <v>491</v>
      </c>
      <c r="C37" s="11" t="s">
        <v>22</v>
      </c>
      <c r="D37" s="2">
        <v>207</v>
      </c>
      <c r="E37" s="144">
        <v>14</v>
      </c>
      <c r="F37" s="135"/>
      <c r="G37" s="136"/>
      <c r="H37" s="136"/>
      <c r="I37" s="137"/>
      <c r="J37" s="120">
        <v>0</v>
      </c>
      <c r="K37" s="149">
        <v>12.5</v>
      </c>
      <c r="L37" s="139">
        <v>0</v>
      </c>
      <c r="M37" s="149">
        <v>14</v>
      </c>
      <c r="N37" s="4"/>
      <c r="O37" s="36"/>
      <c r="P37" s="49">
        <v>0</v>
      </c>
      <c r="Q37" s="49">
        <v>1000000000</v>
      </c>
      <c r="R37" s="150">
        <v>15</v>
      </c>
      <c r="S37" s="49">
        <v>1203</v>
      </c>
      <c r="T37" s="150">
        <v>15</v>
      </c>
      <c r="U37" s="49">
        <v>1203</v>
      </c>
      <c r="V37" s="150">
        <v>13</v>
      </c>
      <c r="W37" s="47">
        <v>0</v>
      </c>
      <c r="X37" s="154">
        <v>15</v>
      </c>
      <c r="Y37" s="123">
        <f t="shared" si="15"/>
        <v>14.071428571428571</v>
      </c>
      <c r="Z37" s="52" t="s">
        <v>22</v>
      </c>
      <c r="AA37" s="100">
        <f t="shared" si="16"/>
        <v>0.1547619047619051</v>
      </c>
      <c r="AB37" s="124">
        <f t="shared" si="17"/>
        <v>0.26190476190476275</v>
      </c>
      <c r="AC37" s="152">
        <f t="shared" si="24"/>
        <v>14.083333333333334</v>
      </c>
      <c r="AD37" s="152"/>
      <c r="AE37" s="152"/>
      <c r="AF37" s="152">
        <f t="shared" si="18"/>
        <v>14.333333333333334</v>
      </c>
      <c r="AG37" s="152">
        <f t="shared" si="19"/>
        <v>14.083333333333334</v>
      </c>
      <c r="AH37" s="152"/>
      <c r="AI37" s="152">
        <f t="shared" si="20"/>
        <v>13.916666666666666</v>
      </c>
      <c r="AJ37" s="152">
        <f t="shared" si="21"/>
        <v>13.916666666666666</v>
      </c>
      <c r="AK37" s="152">
        <f t="shared" si="22"/>
        <v>14.25</v>
      </c>
      <c r="AL37" s="152">
        <f t="shared" si="23"/>
        <v>13.916666666666666</v>
      </c>
    </row>
    <row r="38" spans="1:38">
      <c r="A38" s="11" t="s">
        <v>23</v>
      </c>
      <c r="B38" s="11" t="s">
        <v>492</v>
      </c>
      <c r="C38" s="11" t="s">
        <v>22</v>
      </c>
      <c r="D38" s="2">
        <v>169</v>
      </c>
      <c r="E38" s="144">
        <v>15</v>
      </c>
      <c r="F38" s="135"/>
      <c r="G38" s="136"/>
      <c r="H38" s="136"/>
      <c r="I38" s="137"/>
      <c r="J38" s="120">
        <v>0</v>
      </c>
      <c r="K38" s="149">
        <v>12.5</v>
      </c>
      <c r="L38" s="139">
        <v>0</v>
      </c>
      <c r="M38" s="149">
        <v>14</v>
      </c>
      <c r="N38" s="4"/>
      <c r="O38" s="36"/>
      <c r="P38" s="49">
        <v>0</v>
      </c>
      <c r="Q38" s="49">
        <v>1000000000</v>
      </c>
      <c r="R38" s="150">
        <v>15</v>
      </c>
      <c r="S38" s="49">
        <v>883</v>
      </c>
      <c r="T38" s="150">
        <v>16</v>
      </c>
      <c r="U38" s="49">
        <v>883</v>
      </c>
      <c r="V38" s="150">
        <v>15</v>
      </c>
      <c r="W38" s="47">
        <v>0</v>
      </c>
      <c r="X38" s="154">
        <v>15</v>
      </c>
      <c r="Y38" s="123">
        <f t="shared" si="15"/>
        <v>14.642857142857142</v>
      </c>
      <c r="Z38" s="52" t="s">
        <v>22</v>
      </c>
      <c r="AA38" s="100">
        <f t="shared" si="16"/>
        <v>0.22619047619047628</v>
      </c>
      <c r="AB38" s="124">
        <f t="shared" si="17"/>
        <v>0.35714285714285765</v>
      </c>
      <c r="AC38" s="152">
        <f t="shared" si="24"/>
        <v>14.583333333333334</v>
      </c>
      <c r="AD38" s="152"/>
      <c r="AE38" s="152"/>
      <c r="AF38" s="152">
        <f t="shared" si="18"/>
        <v>15</v>
      </c>
      <c r="AG38" s="152">
        <f t="shared" si="19"/>
        <v>14.75</v>
      </c>
      <c r="AH38" s="152"/>
      <c r="AI38" s="152">
        <f t="shared" si="20"/>
        <v>14.583333333333334</v>
      </c>
      <c r="AJ38" s="152">
        <f t="shared" si="21"/>
        <v>14.416666666666666</v>
      </c>
      <c r="AK38" s="152">
        <f t="shared" si="22"/>
        <v>14.583333333333334</v>
      </c>
      <c r="AL38" s="152">
        <f t="shared" si="23"/>
        <v>14.583333333333334</v>
      </c>
    </row>
    <row r="40" spans="1:38">
      <c r="A40" s="129" t="s">
        <v>24</v>
      </c>
      <c r="B40" s="129"/>
      <c r="C40" s="129"/>
      <c r="D40" s="130">
        <f>AVERAGE(D23:D38)</f>
        <v>363.625</v>
      </c>
      <c r="F40" s="140"/>
      <c r="J40" s="99">
        <f>AVERAGE(J23:J38)</f>
        <v>2063625</v>
      </c>
      <c r="K40" s="99"/>
      <c r="L40" s="99">
        <f>AVERAGE(L23:L38)</f>
        <v>115777187.5</v>
      </c>
      <c r="N40" s="132"/>
      <c r="P40" s="132"/>
      <c r="Q40" s="99">
        <f>AVERAGE(Q23:Q38)</f>
        <v>402066878.125</v>
      </c>
      <c r="R40" s="99"/>
      <c r="S40" s="99">
        <f>AVERAGE(S23:S38)</f>
        <v>1135375.625</v>
      </c>
      <c r="T40" s="99"/>
      <c r="U40" s="99">
        <f>AVERAGE(U23:U38)</f>
        <v>7215.5</v>
      </c>
      <c r="W40" s="99">
        <f>AVERAGE(W23:W38)</f>
        <v>13459269993402.748</v>
      </c>
    </row>
    <row r="41" spans="1:38">
      <c r="A41" s="129" t="s">
        <v>525</v>
      </c>
      <c r="B41" s="129"/>
      <c r="C41" s="129"/>
      <c r="D41" s="130">
        <f>STDEVP(D23:D38)</f>
        <v>109.36342795925884</v>
      </c>
      <c r="F41" s="140"/>
      <c r="J41" s="99">
        <f>STDEVP(J23:J38)</f>
        <v>3704039.802617542</v>
      </c>
      <c r="K41" s="99"/>
      <c r="L41" s="99">
        <f>STDEVP(L23:L38)</f>
        <v>119293845.17558877</v>
      </c>
      <c r="N41" s="132"/>
      <c r="P41" s="132"/>
      <c r="Q41" s="99">
        <f>STDEVP(Q23:Q38)</f>
        <v>358482839.4254148</v>
      </c>
      <c r="R41" s="99"/>
      <c r="S41" s="99">
        <f>STDEVP(S23:S38)</f>
        <v>1387941.7383168447</v>
      </c>
      <c r="T41" s="99"/>
      <c r="U41" s="99">
        <f>STDEVP(U23:U38)</f>
        <v>7353.1113142669074</v>
      </c>
      <c r="W41" s="99">
        <f>STDEVP(W23:W38)</f>
        <v>11178217951710.502</v>
      </c>
    </row>
    <row r="45" spans="1:38" ht="96">
      <c r="A45" s="102" t="s">
        <v>25</v>
      </c>
      <c r="B45" s="102" t="s">
        <v>151</v>
      </c>
      <c r="C45" s="102" t="s">
        <v>152</v>
      </c>
      <c r="D45" s="103" t="s">
        <v>505</v>
      </c>
      <c r="E45" s="103" t="s">
        <v>54</v>
      </c>
      <c r="F45" s="104" t="s">
        <v>154</v>
      </c>
      <c r="G45" s="105" t="s">
        <v>54</v>
      </c>
      <c r="H45" s="105" t="s">
        <v>55</v>
      </c>
      <c r="I45" s="105" t="s">
        <v>54</v>
      </c>
      <c r="J45" s="107" t="s">
        <v>56</v>
      </c>
      <c r="K45" s="107" t="s">
        <v>54</v>
      </c>
      <c r="L45" s="107" t="s">
        <v>57</v>
      </c>
      <c r="M45" s="107" t="s">
        <v>54</v>
      </c>
      <c r="N45" s="108" t="s">
        <v>58</v>
      </c>
      <c r="O45" s="108" t="s">
        <v>54</v>
      </c>
      <c r="P45" s="109" t="s">
        <v>59</v>
      </c>
      <c r="Q45" s="109" t="s">
        <v>60</v>
      </c>
      <c r="R45" s="109" t="s">
        <v>54</v>
      </c>
      <c r="S45" s="109" t="s">
        <v>476</v>
      </c>
      <c r="T45" s="109" t="s">
        <v>54</v>
      </c>
      <c r="U45" s="109" t="s">
        <v>557</v>
      </c>
      <c r="V45" s="109" t="s">
        <v>54</v>
      </c>
      <c r="W45" s="110" t="s">
        <v>61</v>
      </c>
      <c r="X45" s="110" t="s">
        <v>54</v>
      </c>
      <c r="Y45" s="143" t="s">
        <v>62</v>
      </c>
      <c r="Z45" s="112" t="s">
        <v>63</v>
      </c>
      <c r="AA45" s="113" t="s">
        <v>64</v>
      </c>
      <c r="AB45" s="114" t="s">
        <v>65</v>
      </c>
      <c r="AC45" s="115" t="s">
        <v>66</v>
      </c>
      <c r="AD45" s="115" t="s">
        <v>67</v>
      </c>
      <c r="AE45" s="115" t="s">
        <v>68</v>
      </c>
      <c r="AF45" s="115" t="s">
        <v>69</v>
      </c>
      <c r="AG45" s="115" t="s">
        <v>70</v>
      </c>
      <c r="AH45" s="115" t="s">
        <v>71</v>
      </c>
      <c r="AI45" s="115" t="s">
        <v>72</v>
      </c>
      <c r="AJ45" s="115" t="s">
        <v>73</v>
      </c>
      <c r="AK45" s="115" t="s">
        <v>74</v>
      </c>
      <c r="AL45" s="115" t="s">
        <v>75</v>
      </c>
    </row>
    <row r="46" spans="1:38">
      <c r="A46" s="65" t="s">
        <v>84</v>
      </c>
      <c r="B46" s="11" t="s">
        <v>547</v>
      </c>
      <c r="C46" s="66" t="s">
        <v>84</v>
      </c>
      <c r="D46" s="2">
        <v>433</v>
      </c>
      <c r="E46" s="155">
        <v>5</v>
      </c>
      <c r="F46" s="39">
        <v>0.53941399999999995</v>
      </c>
      <c r="G46" s="146">
        <v>2</v>
      </c>
      <c r="H46" s="76">
        <v>1.4411400000000001E-4</v>
      </c>
      <c r="I46" s="148">
        <v>2</v>
      </c>
      <c r="J46" s="120">
        <v>226840000</v>
      </c>
      <c r="K46" s="156">
        <v>2</v>
      </c>
      <c r="L46" s="120">
        <v>861300000</v>
      </c>
      <c r="M46" s="156">
        <v>1</v>
      </c>
      <c r="N46" s="93">
        <v>304.60838000000001</v>
      </c>
      <c r="O46" s="61">
        <v>3</v>
      </c>
      <c r="P46" s="49">
        <v>1420775968</v>
      </c>
      <c r="Q46" s="49">
        <f t="shared" ref="Q46:Q56" si="25">ABS(1600000000-P46)</f>
        <v>179224032</v>
      </c>
      <c r="R46" s="150">
        <v>7</v>
      </c>
      <c r="S46" s="49">
        <v>3803459</v>
      </c>
      <c r="T46" s="150">
        <v>2</v>
      </c>
      <c r="U46" s="49">
        <v>24787</v>
      </c>
      <c r="V46" s="150">
        <v>5</v>
      </c>
      <c r="W46" s="47">
        <v>492678335072120.75</v>
      </c>
      <c r="X46" s="154">
        <v>2</v>
      </c>
      <c r="Y46" s="157">
        <f t="shared" ref="Y46:Y56" si="26">(E46+G46+I46+K46+M46+O46+R46+V46+X46+T46)/10</f>
        <v>3.1</v>
      </c>
      <c r="Z46" s="52" t="s">
        <v>84</v>
      </c>
      <c r="AA46" s="100">
        <f t="shared" ref="AA46:AA56" si="27">IF(Y46-MIN(AC46:AL46)&lt;0,0,(Y46-MIN(AC46:AL46)))</f>
        <v>0.43333333333333357</v>
      </c>
      <c r="AB46" s="124">
        <f t="shared" ref="AB46:AB56" si="28">IF(MAX(AC46:AL46)-Y46 &lt; 0, 0, MAX(AC46:AL46)-Y46)</f>
        <v>0.23333333333333339</v>
      </c>
      <c r="AC46" s="152">
        <f t="shared" ref="AC46:AC56" si="29">($G46+$I46+$K46+$M46+$O46+$R46+$T46+$V46+$X46)/9</f>
        <v>2.8888888888888888</v>
      </c>
      <c r="AD46" s="152">
        <f t="shared" ref="AD46:AD56" si="30">($E46+$I46+$K46+$M46+$O46+$R46+$T46+$V46+$X46)/9</f>
        <v>3.2222222222222223</v>
      </c>
      <c r="AE46" s="152">
        <f t="shared" ref="AE46:AE56" si="31">($E46+$G46+$K46+$M46+$O46+$R46+$T46+$V46+$X46)/9</f>
        <v>3.2222222222222223</v>
      </c>
      <c r="AF46" s="152">
        <f t="shared" ref="AF46:AF56" si="32">($E46+$G46+$I46+$M46+$O46+$R46+$T46+$V46+$X46)/9</f>
        <v>3.2222222222222223</v>
      </c>
      <c r="AG46" s="152">
        <f t="shared" ref="AG46:AG56" si="33">($E46+$G46+$I46+$K46+$O46+$R46+$T46+$V46+$X46)/9</f>
        <v>3.3333333333333335</v>
      </c>
      <c r="AH46" s="152">
        <f t="shared" ref="AH46:AH56" si="34">($E46+$G46+$I46+$K46+$M46+$R46+$T46+$V46+$X46)/9</f>
        <v>3.1111111111111112</v>
      </c>
      <c r="AI46" s="152">
        <f t="shared" ref="AI46:AI56" si="35">($E46+$G46+$I46+$K46+$M46+$O46+$T46+$V46+$X46)/9</f>
        <v>2.6666666666666665</v>
      </c>
      <c r="AJ46" s="152">
        <f t="shared" ref="AJ46:AJ56" si="36">($E46+$G46+$I46+$K46+$M46+$O46+$R46+$V46+$X46)/9</f>
        <v>3.2222222222222223</v>
      </c>
      <c r="AK46" s="152">
        <f t="shared" ref="AK46:AK56" si="37">($E46+$G46+$I46+$K46+$M46+$O46+$R46+$T46+$X46)/9</f>
        <v>2.8888888888888888</v>
      </c>
      <c r="AL46" s="152">
        <f t="shared" ref="AL46:AL56" si="38">($E46+$G46+$I46+$K46+$M46+$O46+$R46+$T46+$V46)/9</f>
        <v>3.2222222222222223</v>
      </c>
    </row>
    <row r="47" spans="1:38">
      <c r="A47" s="11" t="s">
        <v>85</v>
      </c>
      <c r="B47" s="11" t="s">
        <v>480</v>
      </c>
      <c r="C47" s="11" t="s">
        <v>86</v>
      </c>
      <c r="D47" s="2">
        <v>435</v>
      </c>
      <c r="E47" s="155">
        <v>3</v>
      </c>
      <c r="F47" s="39">
        <v>0.41958699999999999</v>
      </c>
      <c r="G47" s="146">
        <v>6</v>
      </c>
      <c r="H47" s="40">
        <v>1.10122E-4</v>
      </c>
      <c r="I47" s="148">
        <v>6</v>
      </c>
      <c r="J47" s="120">
        <v>114725000</v>
      </c>
      <c r="K47" s="156">
        <v>4</v>
      </c>
      <c r="L47" s="120">
        <v>843423000</v>
      </c>
      <c r="M47" s="156">
        <v>2</v>
      </c>
      <c r="N47" s="37">
        <v>304.42272000000003</v>
      </c>
      <c r="O47" s="61">
        <v>4</v>
      </c>
      <c r="P47" s="49">
        <v>1443267172</v>
      </c>
      <c r="Q47" s="49">
        <f t="shared" si="25"/>
        <v>156732828</v>
      </c>
      <c r="R47" s="150">
        <v>4</v>
      </c>
      <c r="S47" s="49">
        <v>3846246</v>
      </c>
      <c r="T47" s="150">
        <v>1</v>
      </c>
      <c r="U47" s="49">
        <v>67973</v>
      </c>
      <c r="V47" s="150">
        <v>2</v>
      </c>
      <c r="W47" s="47">
        <v>131799225974283.11</v>
      </c>
      <c r="X47" s="154">
        <v>5</v>
      </c>
      <c r="Y47" s="157">
        <f t="shared" si="26"/>
        <v>3.7</v>
      </c>
      <c r="Z47" s="52" t="s">
        <v>86</v>
      </c>
      <c r="AA47" s="100">
        <f t="shared" si="27"/>
        <v>0.25555555555555554</v>
      </c>
      <c r="AB47" s="124">
        <f t="shared" si="28"/>
        <v>0.29999999999999982</v>
      </c>
      <c r="AC47" s="152">
        <f t="shared" si="29"/>
        <v>3.7777777777777777</v>
      </c>
      <c r="AD47" s="152">
        <f t="shared" si="30"/>
        <v>3.4444444444444446</v>
      </c>
      <c r="AE47" s="152">
        <f t="shared" si="31"/>
        <v>3.4444444444444446</v>
      </c>
      <c r="AF47" s="152">
        <f t="shared" si="32"/>
        <v>3.6666666666666665</v>
      </c>
      <c r="AG47" s="152">
        <f t="shared" si="33"/>
        <v>3.8888888888888888</v>
      </c>
      <c r="AH47" s="152">
        <f t="shared" si="34"/>
        <v>3.6666666666666665</v>
      </c>
      <c r="AI47" s="152">
        <f t="shared" si="35"/>
        <v>3.6666666666666665</v>
      </c>
      <c r="AJ47" s="152">
        <f t="shared" si="36"/>
        <v>4</v>
      </c>
      <c r="AK47" s="152">
        <f t="shared" si="37"/>
        <v>3.8888888888888888</v>
      </c>
      <c r="AL47" s="152">
        <f t="shared" si="38"/>
        <v>3.5555555555555554</v>
      </c>
    </row>
    <row r="48" spans="1:38">
      <c r="A48" s="11" t="s">
        <v>87</v>
      </c>
      <c r="B48" s="11" t="s">
        <v>545</v>
      </c>
      <c r="C48" s="11" t="s">
        <v>88</v>
      </c>
      <c r="D48" s="2">
        <v>430</v>
      </c>
      <c r="E48" s="155">
        <v>6</v>
      </c>
      <c r="F48" s="39">
        <v>0.32392300000000002</v>
      </c>
      <c r="G48" s="146">
        <v>10</v>
      </c>
      <c r="H48" s="40">
        <v>8.6545999999999994E-5</v>
      </c>
      <c r="I48" s="148">
        <v>9</v>
      </c>
      <c r="J48" s="120">
        <v>279552000</v>
      </c>
      <c r="K48" s="156">
        <v>1</v>
      </c>
      <c r="L48" s="120">
        <v>804469000</v>
      </c>
      <c r="M48" s="156">
        <v>3</v>
      </c>
      <c r="N48" s="37">
        <v>304.98239999999998</v>
      </c>
      <c r="O48" s="61">
        <v>2</v>
      </c>
      <c r="P48" s="49">
        <v>1404357245</v>
      </c>
      <c r="Q48" s="49">
        <f t="shared" si="25"/>
        <v>195642755</v>
      </c>
      <c r="R48" s="150">
        <v>8</v>
      </c>
      <c r="S48" s="49">
        <v>1058023</v>
      </c>
      <c r="T48" s="150">
        <v>6</v>
      </c>
      <c r="U48" s="49">
        <v>29995</v>
      </c>
      <c r="V48" s="150">
        <v>3</v>
      </c>
      <c r="W48" s="47">
        <v>635265025113520</v>
      </c>
      <c r="X48" s="154">
        <v>1</v>
      </c>
      <c r="Y48" s="157">
        <f t="shared" si="26"/>
        <v>4.9000000000000004</v>
      </c>
      <c r="Z48" s="52" t="s">
        <v>88</v>
      </c>
      <c r="AA48" s="100">
        <f t="shared" si="27"/>
        <v>0.56666666666666732</v>
      </c>
      <c r="AB48" s="124">
        <f t="shared" si="28"/>
        <v>0.43333333333333268</v>
      </c>
      <c r="AC48" s="152">
        <f t="shared" si="29"/>
        <v>4.7777777777777777</v>
      </c>
      <c r="AD48" s="152">
        <f t="shared" si="30"/>
        <v>4.333333333333333</v>
      </c>
      <c r="AE48" s="152">
        <f t="shared" si="31"/>
        <v>4.4444444444444446</v>
      </c>
      <c r="AF48" s="152">
        <f t="shared" si="32"/>
        <v>5.333333333333333</v>
      </c>
      <c r="AG48" s="152">
        <f t="shared" si="33"/>
        <v>5.1111111111111107</v>
      </c>
      <c r="AH48" s="152">
        <f t="shared" si="34"/>
        <v>5.2222222222222223</v>
      </c>
      <c r="AI48" s="152">
        <f t="shared" si="35"/>
        <v>4.5555555555555554</v>
      </c>
      <c r="AJ48" s="152">
        <f t="shared" si="36"/>
        <v>4.7777777777777777</v>
      </c>
      <c r="AK48" s="152">
        <f t="shared" si="37"/>
        <v>5.1111111111111107</v>
      </c>
      <c r="AL48" s="152">
        <f t="shared" si="38"/>
        <v>5.333333333333333</v>
      </c>
    </row>
    <row r="49" spans="1:38">
      <c r="A49" s="11" t="s">
        <v>0</v>
      </c>
      <c r="B49" s="11" t="s">
        <v>486</v>
      </c>
      <c r="C49" s="11" t="s">
        <v>1</v>
      </c>
      <c r="D49" s="2">
        <v>436</v>
      </c>
      <c r="E49" s="155">
        <v>2</v>
      </c>
      <c r="F49" s="39">
        <v>0.414381</v>
      </c>
      <c r="G49" s="146">
        <v>8</v>
      </c>
      <c r="H49" s="40">
        <v>8.1202800000000001E-5</v>
      </c>
      <c r="I49" s="148">
        <v>10</v>
      </c>
      <c r="J49" s="120">
        <v>52316000</v>
      </c>
      <c r="K49" s="156">
        <v>7</v>
      </c>
      <c r="L49" s="120">
        <v>709369000</v>
      </c>
      <c r="M49" s="156">
        <v>4</v>
      </c>
      <c r="N49" s="37">
        <v>266</v>
      </c>
      <c r="O49" s="61">
        <v>8</v>
      </c>
      <c r="P49" s="49">
        <v>1515599019</v>
      </c>
      <c r="Q49" s="49">
        <f t="shared" si="25"/>
        <v>84400981</v>
      </c>
      <c r="R49" s="150">
        <v>2</v>
      </c>
      <c r="S49" s="49">
        <v>1615595</v>
      </c>
      <c r="T49" s="150">
        <v>4</v>
      </c>
      <c r="U49" s="49">
        <v>75015</v>
      </c>
      <c r="V49" s="150">
        <v>1</v>
      </c>
      <c r="W49" s="47">
        <v>291672423995001.56</v>
      </c>
      <c r="X49" s="154">
        <v>3</v>
      </c>
      <c r="Y49" s="157">
        <f t="shared" si="26"/>
        <v>4.9000000000000004</v>
      </c>
      <c r="Z49" s="52" t="s">
        <v>1</v>
      </c>
      <c r="AA49" s="100">
        <f t="shared" si="27"/>
        <v>0.56666666666666732</v>
      </c>
      <c r="AB49" s="124">
        <f t="shared" si="28"/>
        <v>0.43333333333333268</v>
      </c>
      <c r="AC49" s="152">
        <f t="shared" si="29"/>
        <v>5.2222222222222223</v>
      </c>
      <c r="AD49" s="152">
        <f t="shared" si="30"/>
        <v>4.5555555555555554</v>
      </c>
      <c r="AE49" s="152">
        <f t="shared" si="31"/>
        <v>4.333333333333333</v>
      </c>
      <c r="AF49" s="152">
        <f t="shared" si="32"/>
        <v>4.666666666666667</v>
      </c>
      <c r="AG49" s="152">
        <f t="shared" si="33"/>
        <v>5</v>
      </c>
      <c r="AH49" s="152">
        <f t="shared" si="34"/>
        <v>4.5555555555555554</v>
      </c>
      <c r="AI49" s="152">
        <f t="shared" si="35"/>
        <v>5.2222222222222223</v>
      </c>
      <c r="AJ49" s="152">
        <f t="shared" si="36"/>
        <v>5</v>
      </c>
      <c r="AK49" s="152">
        <f t="shared" si="37"/>
        <v>5.333333333333333</v>
      </c>
      <c r="AL49" s="152">
        <f t="shared" si="38"/>
        <v>5.1111111111111107</v>
      </c>
    </row>
    <row r="50" spans="1:38">
      <c r="A50" s="11" t="s">
        <v>2</v>
      </c>
      <c r="B50" s="11" t="s">
        <v>546</v>
      </c>
      <c r="C50" s="11" t="s">
        <v>3</v>
      </c>
      <c r="D50" s="2">
        <v>429</v>
      </c>
      <c r="E50" s="155">
        <v>7</v>
      </c>
      <c r="F50" s="39">
        <v>0.41771200000000003</v>
      </c>
      <c r="G50" s="146">
        <v>7</v>
      </c>
      <c r="H50" s="40">
        <v>1.04487E-4</v>
      </c>
      <c r="I50" s="148">
        <v>7</v>
      </c>
      <c r="J50" s="120">
        <v>191799000</v>
      </c>
      <c r="K50" s="156">
        <v>3</v>
      </c>
      <c r="L50" s="120">
        <v>603602000</v>
      </c>
      <c r="M50" s="156">
        <v>6</v>
      </c>
      <c r="N50" s="37">
        <v>305.75826000000001</v>
      </c>
      <c r="O50" s="61">
        <v>1</v>
      </c>
      <c r="P50" s="49">
        <v>1447039703</v>
      </c>
      <c r="Q50" s="49">
        <f t="shared" si="25"/>
        <v>152960297</v>
      </c>
      <c r="R50" s="150">
        <v>3</v>
      </c>
      <c r="S50" s="49">
        <v>448896</v>
      </c>
      <c r="T50" s="150">
        <v>8</v>
      </c>
      <c r="U50" s="49">
        <v>25646</v>
      </c>
      <c r="V50" s="150">
        <v>4</v>
      </c>
      <c r="W50" s="47">
        <v>210980168472857.94</v>
      </c>
      <c r="X50" s="154">
        <v>4</v>
      </c>
      <c r="Y50" s="157">
        <f t="shared" si="26"/>
        <v>5</v>
      </c>
      <c r="Z50" s="52" t="s">
        <v>3</v>
      </c>
      <c r="AA50" s="100">
        <f t="shared" si="27"/>
        <v>0.33333333333333304</v>
      </c>
      <c r="AB50" s="124">
        <f t="shared" si="28"/>
        <v>0.44444444444444464</v>
      </c>
      <c r="AC50" s="152">
        <f t="shared" si="29"/>
        <v>4.7777777777777777</v>
      </c>
      <c r="AD50" s="152">
        <f t="shared" si="30"/>
        <v>4.7777777777777777</v>
      </c>
      <c r="AE50" s="152">
        <f t="shared" si="31"/>
        <v>4.7777777777777777</v>
      </c>
      <c r="AF50" s="152">
        <f t="shared" si="32"/>
        <v>5.2222222222222223</v>
      </c>
      <c r="AG50" s="152">
        <f t="shared" si="33"/>
        <v>4.8888888888888893</v>
      </c>
      <c r="AH50" s="152">
        <f t="shared" si="34"/>
        <v>5.4444444444444446</v>
      </c>
      <c r="AI50" s="152">
        <f t="shared" si="35"/>
        <v>5.2222222222222223</v>
      </c>
      <c r="AJ50" s="152">
        <f t="shared" si="36"/>
        <v>4.666666666666667</v>
      </c>
      <c r="AK50" s="152">
        <f t="shared" si="37"/>
        <v>5.1111111111111107</v>
      </c>
      <c r="AL50" s="152">
        <f t="shared" si="38"/>
        <v>5.1111111111111107</v>
      </c>
    </row>
    <row r="51" spans="1:38">
      <c r="A51" s="11" t="s">
        <v>4</v>
      </c>
      <c r="B51" s="11" t="s">
        <v>479</v>
      </c>
      <c r="C51" s="11" t="s">
        <v>38</v>
      </c>
      <c r="D51" s="2">
        <v>438</v>
      </c>
      <c r="E51" s="155">
        <v>1</v>
      </c>
      <c r="F51" s="39">
        <v>0.49131900000000001</v>
      </c>
      <c r="G51" s="146">
        <v>4</v>
      </c>
      <c r="H51" s="40">
        <v>1.2257699999999999E-4</v>
      </c>
      <c r="I51" s="148">
        <v>4</v>
      </c>
      <c r="J51" s="120">
        <v>89879000</v>
      </c>
      <c r="K51" s="156">
        <v>5</v>
      </c>
      <c r="L51" s="120">
        <v>588784000</v>
      </c>
      <c r="M51" s="156">
        <v>7</v>
      </c>
      <c r="N51" s="37">
        <v>278.57934</v>
      </c>
      <c r="O51" s="61">
        <v>7</v>
      </c>
      <c r="P51" s="49">
        <v>1430445129</v>
      </c>
      <c r="Q51" s="49">
        <f t="shared" si="25"/>
        <v>169554871</v>
      </c>
      <c r="R51" s="150">
        <v>5</v>
      </c>
      <c r="S51" s="49">
        <v>647986</v>
      </c>
      <c r="T51" s="150">
        <v>7</v>
      </c>
      <c r="U51" s="49">
        <v>18533</v>
      </c>
      <c r="V51" s="150">
        <v>6</v>
      </c>
      <c r="W51" s="47">
        <v>60773244438325.211</v>
      </c>
      <c r="X51" s="154">
        <v>9</v>
      </c>
      <c r="Y51" s="157">
        <f t="shared" si="26"/>
        <v>5.5</v>
      </c>
      <c r="Z51" s="52" t="s">
        <v>38</v>
      </c>
      <c r="AA51" s="100">
        <f t="shared" si="27"/>
        <v>0.38888888888888928</v>
      </c>
      <c r="AB51" s="124">
        <f t="shared" si="28"/>
        <v>0.5</v>
      </c>
      <c r="AC51" s="152">
        <f t="shared" si="29"/>
        <v>6</v>
      </c>
      <c r="AD51" s="152">
        <f t="shared" si="30"/>
        <v>5.666666666666667</v>
      </c>
      <c r="AE51" s="152">
        <f t="shared" si="31"/>
        <v>5.666666666666667</v>
      </c>
      <c r="AF51" s="152">
        <f t="shared" si="32"/>
        <v>5.5555555555555554</v>
      </c>
      <c r="AG51" s="152">
        <f t="shared" si="33"/>
        <v>5.333333333333333</v>
      </c>
      <c r="AH51" s="152">
        <f t="shared" si="34"/>
        <v>5.333333333333333</v>
      </c>
      <c r="AI51" s="152">
        <f t="shared" si="35"/>
        <v>5.5555555555555554</v>
      </c>
      <c r="AJ51" s="152">
        <f t="shared" si="36"/>
        <v>5.333333333333333</v>
      </c>
      <c r="AK51" s="152">
        <f t="shared" si="37"/>
        <v>5.4444444444444446</v>
      </c>
      <c r="AL51" s="152">
        <f t="shared" si="38"/>
        <v>5.1111111111111107</v>
      </c>
    </row>
    <row r="52" spans="1:38">
      <c r="A52" s="11" t="s">
        <v>41</v>
      </c>
      <c r="B52" s="11" t="s">
        <v>523</v>
      </c>
      <c r="C52" s="11" t="s">
        <v>141</v>
      </c>
      <c r="D52" s="2">
        <v>428</v>
      </c>
      <c r="E52" s="155">
        <v>8</v>
      </c>
      <c r="F52" s="39">
        <v>0.44645000000000001</v>
      </c>
      <c r="G52" s="146">
        <v>5</v>
      </c>
      <c r="H52" s="40">
        <v>1.1587E-4</v>
      </c>
      <c r="I52" s="148">
        <v>5</v>
      </c>
      <c r="J52" s="120">
        <v>12442000</v>
      </c>
      <c r="K52" s="156">
        <v>8</v>
      </c>
      <c r="L52" s="120">
        <v>204497000</v>
      </c>
      <c r="M52" s="156">
        <v>8</v>
      </c>
      <c r="N52" s="37">
        <v>300.73360000000002</v>
      </c>
      <c r="O52" s="61">
        <v>6</v>
      </c>
      <c r="P52" s="49">
        <v>1597838711</v>
      </c>
      <c r="Q52" s="49">
        <f t="shared" si="25"/>
        <v>2161289</v>
      </c>
      <c r="R52" s="150">
        <v>1</v>
      </c>
      <c r="S52" s="49">
        <v>1805615</v>
      </c>
      <c r="T52" s="150">
        <v>3</v>
      </c>
      <c r="U52" s="49">
        <v>16821</v>
      </c>
      <c r="V52" s="150">
        <v>7</v>
      </c>
      <c r="W52" s="47">
        <v>111255818112864.45</v>
      </c>
      <c r="X52" s="154">
        <v>7</v>
      </c>
      <c r="Y52" s="157">
        <f t="shared" si="26"/>
        <v>5.8</v>
      </c>
      <c r="Z52" s="52" t="s">
        <v>141</v>
      </c>
      <c r="AA52" s="100">
        <f t="shared" si="27"/>
        <v>0.24444444444444446</v>
      </c>
      <c r="AB52" s="124">
        <f t="shared" si="28"/>
        <v>0.53333333333333321</v>
      </c>
      <c r="AC52" s="152">
        <f t="shared" si="29"/>
        <v>5.5555555555555554</v>
      </c>
      <c r="AD52" s="152">
        <f t="shared" si="30"/>
        <v>5.8888888888888893</v>
      </c>
      <c r="AE52" s="152">
        <f t="shared" si="31"/>
        <v>5.8888888888888893</v>
      </c>
      <c r="AF52" s="152">
        <f t="shared" si="32"/>
        <v>5.5555555555555554</v>
      </c>
      <c r="AG52" s="152">
        <f t="shared" si="33"/>
        <v>5.5555555555555554</v>
      </c>
      <c r="AH52" s="152">
        <f t="shared" si="34"/>
        <v>5.7777777777777777</v>
      </c>
      <c r="AI52" s="152">
        <f t="shared" si="35"/>
        <v>6.333333333333333</v>
      </c>
      <c r="AJ52" s="152">
        <f t="shared" si="36"/>
        <v>6.1111111111111107</v>
      </c>
      <c r="AK52" s="152">
        <f t="shared" si="37"/>
        <v>5.666666666666667</v>
      </c>
      <c r="AL52" s="152">
        <f t="shared" si="38"/>
        <v>5.666666666666667</v>
      </c>
    </row>
    <row r="53" spans="1:38">
      <c r="A53" s="11" t="s">
        <v>39</v>
      </c>
      <c r="B53" s="11" t="s">
        <v>482</v>
      </c>
      <c r="C53" s="11" t="s">
        <v>40</v>
      </c>
      <c r="D53" s="2">
        <v>434</v>
      </c>
      <c r="E53" s="155">
        <v>4</v>
      </c>
      <c r="F53" s="39">
        <v>0.49555500000000002</v>
      </c>
      <c r="G53" s="146">
        <v>3</v>
      </c>
      <c r="H53" s="40">
        <v>1.3050599999999999E-4</v>
      </c>
      <c r="I53" s="148">
        <v>3</v>
      </c>
      <c r="J53" s="120">
        <v>61989000</v>
      </c>
      <c r="K53" s="156">
        <v>6</v>
      </c>
      <c r="L53" s="120">
        <v>680789000</v>
      </c>
      <c r="M53" s="156">
        <v>5</v>
      </c>
      <c r="N53" s="37">
        <v>250.82828000000001</v>
      </c>
      <c r="O53" s="61">
        <v>9</v>
      </c>
      <c r="P53" s="49">
        <v>1430432433</v>
      </c>
      <c r="Q53" s="49">
        <f t="shared" si="25"/>
        <v>169567567</v>
      </c>
      <c r="R53" s="150">
        <v>6</v>
      </c>
      <c r="S53" s="49">
        <v>1403225</v>
      </c>
      <c r="T53" s="150">
        <v>5</v>
      </c>
      <c r="U53" s="49">
        <v>14038</v>
      </c>
      <c r="V53" s="150">
        <v>9</v>
      </c>
      <c r="W53" s="47">
        <v>72702305637266.25</v>
      </c>
      <c r="X53" s="154">
        <v>8</v>
      </c>
      <c r="Y53" s="157">
        <f t="shared" si="26"/>
        <v>5.8</v>
      </c>
      <c r="Z53" s="52" t="s">
        <v>40</v>
      </c>
      <c r="AA53" s="100">
        <f t="shared" si="27"/>
        <v>0.35555555555555518</v>
      </c>
      <c r="AB53" s="124">
        <f t="shared" si="28"/>
        <v>0.31111111111111089</v>
      </c>
      <c r="AC53" s="152">
        <f t="shared" si="29"/>
        <v>6</v>
      </c>
      <c r="AD53" s="152">
        <f t="shared" si="30"/>
        <v>6.1111111111111107</v>
      </c>
      <c r="AE53" s="152">
        <f t="shared" si="31"/>
        <v>6.1111111111111107</v>
      </c>
      <c r="AF53" s="152">
        <f t="shared" si="32"/>
        <v>5.7777777777777777</v>
      </c>
      <c r="AG53" s="152">
        <f t="shared" si="33"/>
        <v>5.8888888888888893</v>
      </c>
      <c r="AH53" s="152">
        <f t="shared" si="34"/>
        <v>5.4444444444444446</v>
      </c>
      <c r="AI53" s="152">
        <f t="shared" si="35"/>
        <v>5.7777777777777777</v>
      </c>
      <c r="AJ53" s="152">
        <f t="shared" si="36"/>
        <v>5.8888888888888893</v>
      </c>
      <c r="AK53" s="152">
        <f t="shared" si="37"/>
        <v>5.4444444444444446</v>
      </c>
      <c r="AL53" s="152">
        <f t="shared" si="38"/>
        <v>5.5555555555555554</v>
      </c>
    </row>
    <row r="54" spans="1:38">
      <c r="A54" s="11" t="s">
        <v>145</v>
      </c>
      <c r="B54" s="11" t="s">
        <v>462</v>
      </c>
      <c r="C54" s="11" t="s">
        <v>146</v>
      </c>
      <c r="D54" s="2">
        <v>422</v>
      </c>
      <c r="E54" s="155">
        <v>9</v>
      </c>
      <c r="F54" s="39">
        <v>0.58422799999999997</v>
      </c>
      <c r="G54" s="146">
        <v>1</v>
      </c>
      <c r="H54" s="40">
        <v>1.4615E-4</v>
      </c>
      <c r="I54" s="148">
        <v>1</v>
      </c>
      <c r="J54" s="120">
        <v>7988000</v>
      </c>
      <c r="K54" s="156">
        <v>9</v>
      </c>
      <c r="L54" s="120">
        <v>62609000</v>
      </c>
      <c r="M54" s="156">
        <v>9</v>
      </c>
      <c r="N54" s="64">
        <v>302.80473999999998</v>
      </c>
      <c r="O54" s="61">
        <v>5</v>
      </c>
      <c r="P54" s="49">
        <v>1388131192</v>
      </c>
      <c r="Q54" s="49">
        <f t="shared" si="25"/>
        <v>211868808</v>
      </c>
      <c r="R54" s="150">
        <v>9</v>
      </c>
      <c r="S54" s="49">
        <v>127253</v>
      </c>
      <c r="T54" s="150">
        <v>9</v>
      </c>
      <c r="U54" s="49">
        <v>16009</v>
      </c>
      <c r="V54" s="150">
        <v>8</v>
      </c>
      <c r="W54" s="47">
        <v>124009707750650.61</v>
      </c>
      <c r="X54" s="154">
        <v>6</v>
      </c>
      <c r="Y54" s="157">
        <f t="shared" si="26"/>
        <v>6.6</v>
      </c>
      <c r="Z54" s="52" t="s">
        <v>146</v>
      </c>
      <c r="AA54" s="100">
        <f t="shared" si="27"/>
        <v>0.26666666666666661</v>
      </c>
      <c r="AB54" s="124">
        <f t="shared" si="28"/>
        <v>0.62222222222222268</v>
      </c>
      <c r="AC54" s="152">
        <f t="shared" si="29"/>
        <v>6.333333333333333</v>
      </c>
      <c r="AD54" s="152">
        <f t="shared" si="30"/>
        <v>7.2222222222222223</v>
      </c>
      <c r="AE54" s="152">
        <f t="shared" si="31"/>
        <v>7.2222222222222223</v>
      </c>
      <c r="AF54" s="152">
        <f t="shared" si="32"/>
        <v>6.333333333333333</v>
      </c>
      <c r="AG54" s="152">
        <f t="shared" si="33"/>
        <v>6.333333333333333</v>
      </c>
      <c r="AH54" s="152">
        <f t="shared" si="34"/>
        <v>6.7777777777777777</v>
      </c>
      <c r="AI54" s="152">
        <f t="shared" si="35"/>
        <v>6.333333333333333</v>
      </c>
      <c r="AJ54" s="152">
        <f t="shared" si="36"/>
        <v>6.333333333333333</v>
      </c>
      <c r="AK54" s="152">
        <f t="shared" si="37"/>
        <v>6.4444444444444446</v>
      </c>
      <c r="AL54" s="152">
        <f t="shared" si="38"/>
        <v>6.666666666666667</v>
      </c>
    </row>
    <row r="55" spans="1:38">
      <c r="A55" s="11" t="s">
        <v>43</v>
      </c>
      <c r="B55" s="11" t="s">
        <v>481</v>
      </c>
      <c r="C55" s="11" t="s">
        <v>43</v>
      </c>
      <c r="D55" s="2">
        <v>415</v>
      </c>
      <c r="E55" s="155">
        <v>10</v>
      </c>
      <c r="F55" s="39">
        <v>0.34170800000000001</v>
      </c>
      <c r="G55" s="146">
        <v>9</v>
      </c>
      <c r="H55" s="40">
        <v>9.33381E-5</v>
      </c>
      <c r="I55" s="148">
        <v>8</v>
      </c>
      <c r="J55" s="120">
        <v>300000</v>
      </c>
      <c r="K55" s="156">
        <v>10</v>
      </c>
      <c r="L55" s="120">
        <v>300000</v>
      </c>
      <c r="M55" s="156">
        <v>10</v>
      </c>
      <c r="N55" s="37">
        <v>225.52992</v>
      </c>
      <c r="O55" s="61">
        <v>11</v>
      </c>
      <c r="P55" s="49">
        <v>546866427</v>
      </c>
      <c r="Q55" s="49">
        <f t="shared" si="25"/>
        <v>1053133573</v>
      </c>
      <c r="R55" s="150">
        <v>11</v>
      </c>
      <c r="S55" s="49">
        <v>16883</v>
      </c>
      <c r="T55" s="150">
        <v>11</v>
      </c>
      <c r="U55" s="49">
        <v>6872</v>
      </c>
      <c r="V55" s="150">
        <v>11</v>
      </c>
      <c r="W55" s="47">
        <v>10432259792563.41</v>
      </c>
      <c r="X55" s="154">
        <v>11</v>
      </c>
      <c r="Y55" s="157">
        <f t="shared" si="26"/>
        <v>10.199999999999999</v>
      </c>
      <c r="Z55" s="52" t="s">
        <v>43</v>
      </c>
      <c r="AA55" s="100">
        <f t="shared" si="27"/>
        <v>8.8888888888888573E-2</v>
      </c>
      <c r="AB55" s="124">
        <f t="shared" si="28"/>
        <v>0.24444444444444535</v>
      </c>
      <c r="AC55" s="152">
        <f t="shared" si="29"/>
        <v>10.222222222222221</v>
      </c>
      <c r="AD55" s="152">
        <f t="shared" si="30"/>
        <v>10.333333333333334</v>
      </c>
      <c r="AE55" s="152">
        <f t="shared" si="31"/>
        <v>10.444444444444445</v>
      </c>
      <c r="AF55" s="152">
        <f t="shared" si="32"/>
        <v>10.222222222222221</v>
      </c>
      <c r="AG55" s="152">
        <f t="shared" si="33"/>
        <v>10.222222222222221</v>
      </c>
      <c r="AH55" s="152">
        <f t="shared" si="34"/>
        <v>10.111111111111111</v>
      </c>
      <c r="AI55" s="152">
        <f t="shared" si="35"/>
        <v>10.111111111111111</v>
      </c>
      <c r="AJ55" s="152">
        <f t="shared" si="36"/>
        <v>10.111111111111111</v>
      </c>
      <c r="AK55" s="152">
        <f t="shared" si="37"/>
        <v>10.111111111111111</v>
      </c>
      <c r="AL55" s="152">
        <f t="shared" si="38"/>
        <v>10.111111111111111</v>
      </c>
    </row>
    <row r="56" spans="1:38">
      <c r="A56" s="11" t="s">
        <v>44</v>
      </c>
      <c r="B56" s="11" t="s">
        <v>485</v>
      </c>
      <c r="C56" s="11" t="s">
        <v>45</v>
      </c>
      <c r="D56" s="2">
        <v>360</v>
      </c>
      <c r="E56" s="155">
        <v>11</v>
      </c>
      <c r="F56" s="39">
        <v>0.28978300000000001</v>
      </c>
      <c r="G56" s="146">
        <v>11</v>
      </c>
      <c r="H56" s="40">
        <v>7.3908700000000006E-5</v>
      </c>
      <c r="I56" s="148">
        <v>11</v>
      </c>
      <c r="J56" s="120">
        <v>0</v>
      </c>
      <c r="K56" s="156">
        <v>11</v>
      </c>
      <c r="L56" s="120">
        <v>0</v>
      </c>
      <c r="M56" s="156">
        <v>11</v>
      </c>
      <c r="N56" s="37">
        <v>242.3905</v>
      </c>
      <c r="O56" s="61">
        <v>10</v>
      </c>
      <c r="P56" s="49">
        <v>1285079597</v>
      </c>
      <c r="Q56" s="49">
        <f t="shared" si="25"/>
        <v>314920403</v>
      </c>
      <c r="R56" s="150">
        <v>10</v>
      </c>
      <c r="S56" s="49">
        <v>53529</v>
      </c>
      <c r="T56" s="150">
        <v>10</v>
      </c>
      <c r="U56" s="49">
        <v>10833</v>
      </c>
      <c r="V56" s="150">
        <v>10</v>
      </c>
      <c r="W56" s="47">
        <v>26464027181476.094</v>
      </c>
      <c r="X56" s="154">
        <v>10</v>
      </c>
      <c r="Y56" s="157">
        <f t="shared" si="26"/>
        <v>10.5</v>
      </c>
      <c r="Z56" s="52" t="s">
        <v>45</v>
      </c>
      <c r="AA56" s="100">
        <f t="shared" si="27"/>
        <v>5.5555555555555358E-2</v>
      </c>
      <c r="AB56" s="124">
        <f t="shared" si="28"/>
        <v>5.5555555555555358E-2</v>
      </c>
      <c r="AC56" s="152">
        <f t="shared" si="29"/>
        <v>10.444444444444445</v>
      </c>
      <c r="AD56" s="152">
        <f t="shared" si="30"/>
        <v>10.444444444444445</v>
      </c>
      <c r="AE56" s="152">
        <f t="shared" si="31"/>
        <v>10.444444444444445</v>
      </c>
      <c r="AF56" s="152">
        <f t="shared" si="32"/>
        <v>10.444444444444445</v>
      </c>
      <c r="AG56" s="152">
        <f t="shared" si="33"/>
        <v>10.444444444444445</v>
      </c>
      <c r="AH56" s="152">
        <f t="shared" si="34"/>
        <v>10.555555555555555</v>
      </c>
      <c r="AI56" s="152">
        <f t="shared" si="35"/>
        <v>10.555555555555555</v>
      </c>
      <c r="AJ56" s="152">
        <f t="shared" si="36"/>
        <v>10.555555555555555</v>
      </c>
      <c r="AK56" s="152">
        <f t="shared" si="37"/>
        <v>10.555555555555555</v>
      </c>
      <c r="AL56" s="152">
        <f t="shared" si="38"/>
        <v>10.555555555555555</v>
      </c>
    </row>
    <row r="58" spans="1:38">
      <c r="A58" s="129" t="s">
        <v>46</v>
      </c>
      <c r="B58" s="129"/>
      <c r="C58" s="129"/>
      <c r="D58" s="100">
        <f>AVERAGE(D46:D56)</f>
        <v>423.63636363636363</v>
      </c>
      <c r="F58" s="140">
        <f>AVERAGE(F46:F56)</f>
        <v>0.43309636363636361</v>
      </c>
      <c r="H58" s="130">
        <f>AVERAGE(H46:H56)</f>
        <v>1.0989287272727272E-4</v>
      </c>
      <c r="J58" s="99">
        <f>AVERAGE(J46:J56)</f>
        <v>94348181.818181813</v>
      </c>
      <c r="K58" s="99"/>
      <c r="L58" s="99">
        <f>AVERAGE(L46:L56)</f>
        <v>487194727.27272725</v>
      </c>
      <c r="N58" s="132">
        <f>AVERAGE(N46:N56)</f>
        <v>280.6034672727273</v>
      </c>
      <c r="P58" s="132"/>
      <c r="Q58" s="99">
        <f>AVERAGE(Q46:Q56)</f>
        <v>244560673.09090909</v>
      </c>
      <c r="R58" s="99"/>
      <c r="S58" s="99">
        <f>AVERAGE(S46:S56)</f>
        <v>1347882.7272727273</v>
      </c>
      <c r="T58" s="99"/>
      <c r="U58" s="99">
        <f>AVERAGE(U42:U56)</f>
        <v>27865.636363636364</v>
      </c>
      <c r="W58" s="99">
        <f>AVERAGE(W46:W56)</f>
        <v>197093867412811.78</v>
      </c>
    </row>
    <row r="59" spans="1:38">
      <c r="A59" s="129" t="s">
        <v>525</v>
      </c>
      <c r="B59" s="129"/>
      <c r="C59" s="129"/>
      <c r="D59" s="100">
        <f>STDEVP(D46:D56)</f>
        <v>21.102661302536863</v>
      </c>
      <c r="F59" s="140">
        <f>STDEVP(F46:F56)</f>
        <v>8.6965150008779829E-2</v>
      </c>
      <c r="H59" s="130">
        <f>STDEVP(H46:H56)</f>
        <v>2.3497723035457619E-5</v>
      </c>
      <c r="J59" s="99">
        <f>STDEVP(J46:J56)</f>
        <v>93669414.295768917</v>
      </c>
      <c r="K59" s="99"/>
      <c r="L59" s="99">
        <f>STDEVP(L46:L56)</f>
        <v>332051982.15944511</v>
      </c>
      <c r="N59" s="132">
        <f>STDEVP(N46:N56)</f>
        <v>28.390225510082104</v>
      </c>
      <c r="P59" s="132"/>
      <c r="Q59" s="99">
        <f>STDEVP(Q46:Q56)</f>
        <v>265985988.59934315</v>
      </c>
      <c r="R59" s="99"/>
      <c r="S59" s="99">
        <f>STDEVP(S46:S56)</f>
        <v>1309921.0711083522</v>
      </c>
      <c r="T59" s="99"/>
      <c r="U59" s="99">
        <f>STDEVP(U42:U56)</f>
        <v>21579.264042015922</v>
      </c>
      <c r="W59" s="99">
        <f>STDEVP(W46:W56)</f>
        <v>191522274995057.19</v>
      </c>
    </row>
  </sheetData>
  <sheetCalcPr fullCalcOnLoad="1"/>
  <sortState ref="A2:AL15">
    <sortCondition ref="Y3:Y15"/>
  </sortState>
  <phoneticPr fontId="5" type="noConversion"/>
  <pageMargins left="0.75" right="0.75" top="1" bottom="1" header="0.5" footer="0.5"/>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README</vt:lpstr>
      <vt:lpstr>All results</vt:lpstr>
      <vt:lpstr>z-score rankings</vt:lpstr>
      <vt:lpstr>average ranks</vt:lpstr>
    </vt:vector>
  </TitlesOfParts>
  <Company>UC Davis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Keith Bradnam</dc:creator>
  <cp:lastModifiedBy>Keith Bradnam</cp:lastModifiedBy>
  <cp:lastPrinted>2012-12-05T21:36:01Z</cp:lastPrinted>
  <dcterms:created xsi:type="dcterms:W3CDTF">2012-07-24T21:24:55Z</dcterms:created>
  <dcterms:modified xsi:type="dcterms:W3CDTF">2013-01-16T21:58:00Z</dcterms:modified>
</cp:coreProperties>
</file>