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14505" yWindow="-15" windowWidth="14310" windowHeight="12120" tabRatio="500"/>
  </bookViews>
  <sheets>
    <sheet name="1000bp Screen" sheetId="1" r:id="rId1"/>
  </sheets>
  <calcPr calcId="14562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C8" i="1" l="1"/>
  <c r="AB8" i="1"/>
  <c r="AA8" i="1"/>
  <c r="Y8" i="1"/>
  <c r="X8" i="1"/>
  <c r="W8" i="1"/>
  <c r="V8" i="1"/>
  <c r="U8" i="1"/>
  <c r="T8" i="1"/>
  <c r="S8" i="1"/>
  <c r="AK8" i="1"/>
  <c r="L8" i="1"/>
  <c r="AL8" i="1"/>
  <c r="Q8" i="1"/>
  <c r="O8" i="1"/>
  <c r="K8" i="1"/>
  <c r="J8" i="1"/>
  <c r="I8" i="1"/>
  <c r="H8" i="1"/>
  <c r="G8" i="1"/>
  <c r="F8" i="1"/>
  <c r="AJ8" i="1"/>
  <c r="AI8" i="1"/>
  <c r="AH8" i="1"/>
  <c r="AK13" i="1"/>
  <c r="AL13" i="1"/>
  <c r="AK12" i="1"/>
  <c r="AL12" i="1"/>
  <c r="AK11" i="1"/>
  <c r="AL11" i="1"/>
  <c r="AJ13" i="1"/>
  <c r="AI13" i="1"/>
  <c r="AH13" i="1"/>
  <c r="U12" i="1"/>
  <c r="T12" i="1"/>
  <c r="S12" i="1"/>
  <c r="R12" i="1"/>
  <c r="Q12" i="1"/>
  <c r="K12" i="1"/>
  <c r="H12" i="1"/>
  <c r="F12" i="1"/>
  <c r="AJ12" i="1"/>
  <c r="AI12" i="1"/>
  <c r="AH12" i="1"/>
  <c r="AB11" i="1"/>
  <c r="O11" i="1"/>
  <c r="J11" i="1"/>
  <c r="I11" i="1"/>
  <c r="H11" i="1"/>
  <c r="AJ11" i="1"/>
  <c r="AI11" i="1"/>
  <c r="AH11" i="1"/>
  <c r="H21" i="1"/>
  <c r="AK21" i="1"/>
  <c r="U21" i="1"/>
  <c r="AL21" i="1"/>
  <c r="AJ22" i="1"/>
  <c r="AI22" i="1"/>
  <c r="AL22" i="1"/>
  <c r="AK22" i="1"/>
  <c r="AH22" i="1"/>
  <c r="AC21" i="1"/>
  <c r="AB21" i="1"/>
  <c r="Y21" i="1"/>
  <c r="V21" i="1"/>
  <c r="L21" i="1"/>
  <c r="K21" i="1"/>
  <c r="J21" i="1"/>
  <c r="I21" i="1"/>
  <c r="F21" i="1"/>
  <c r="AJ21" i="1"/>
  <c r="AI21" i="1"/>
  <c r="AH21" i="1"/>
</calcChain>
</file>

<file path=xl/sharedStrings.xml><?xml version="1.0" encoding="utf-8"?>
<sst xmlns="http://schemas.openxmlformats.org/spreadsheetml/2006/main" count="195" uniqueCount="170">
  <si>
    <t>CCAGACAATCCCATTTAACACAT</t>
  </si>
  <si>
    <t>ACAGGTGGTGACGAAGAAAAAG</t>
  </si>
  <si>
    <t>ATGAAAACAACATTCAAGCTTTC</t>
  </si>
  <si>
    <t>GCTTCAGGTGAGACTCAATAACC</t>
  </si>
  <si>
    <t>AGATGTGCCTCCAAGTAACAAAA</t>
  </si>
  <si>
    <t>ACAATGTGAGCAGCAAAATAACA</t>
  </si>
  <si>
    <t>AAGCACTCAAGATTTCCTCTCAA</t>
  </si>
  <si>
    <t>GTAGCTACGTCCTGTCTGGATTC</t>
  </si>
  <si>
    <t>CAGATGTGCAATATTAGGAAGAGG</t>
  </si>
  <si>
    <t>GCAACATCCAAAATGTTCGTAAT</t>
  </si>
  <si>
    <t>GACCCTCAGGCCTCTAAATGTAT</t>
  </si>
  <si>
    <t>CATCACATATACATTCAGCGAAC</t>
  </si>
  <si>
    <t>ACTTCCAACAACTCCACTTGAGA</t>
  </si>
  <si>
    <t>GAAATTGTGGGAAACAGAACAAA</t>
  </si>
  <si>
    <t>GATGAGAAAACTCACCATGAAGG</t>
  </si>
  <si>
    <t>CAAGACAGTGCTCATGTAAGTGG</t>
  </si>
  <si>
    <t>AGCACAGAAACCAAGAGAATCAG</t>
  </si>
  <si>
    <t>CTTTAAAAACAATTCCGCAATCA</t>
  </si>
  <si>
    <t>TAAACGTGCCGATTTGATAATTT</t>
  </si>
  <si>
    <t>Epidermis 24h</t>
  </si>
  <si>
    <t>Eye 24h</t>
  </si>
  <si>
    <t>Forebrain 24h</t>
  </si>
  <si>
    <t>Heart 24h</t>
  </si>
  <si>
    <t>Hindbrain 24h</t>
  </si>
  <si>
    <t>Midbrain 24h</t>
  </si>
  <si>
    <t>deltaNc1</t>
    <phoneticPr fontId="1" type="noConversion"/>
  </si>
  <si>
    <t>deltaFb2</t>
    <phoneticPr fontId="1" type="noConversion"/>
  </si>
  <si>
    <t>deltaFb3</t>
    <phoneticPr fontId="1" type="noConversion"/>
  </si>
  <si>
    <t>deltaFb5</t>
    <phoneticPr fontId="1" type="noConversion"/>
  </si>
  <si>
    <t>deltaFb4</t>
    <phoneticPr fontId="1" type="noConversion"/>
  </si>
  <si>
    <t>deltaFb1</t>
    <phoneticPr fontId="1" type="noConversion"/>
  </si>
  <si>
    <t>deltaNc2</t>
    <phoneticPr fontId="1" type="noConversion"/>
  </si>
  <si>
    <t>deltaNc3</t>
    <phoneticPr fontId="1" type="noConversion"/>
  </si>
  <si>
    <t>Notochord 24h</t>
  </si>
  <si>
    <t>Otic Vessicle 24h</t>
  </si>
  <si>
    <t>Pharyngeal Arches 24h</t>
  </si>
  <si>
    <t>Somitic Muscle 24h</t>
  </si>
  <si>
    <t>Spinal Cord 24h</t>
  </si>
  <si>
    <t>Tail Bud 24h</t>
  </si>
  <si>
    <t>Yolk 24h</t>
  </si>
  <si>
    <t>Epidermis 48h</t>
  </si>
  <si>
    <t>Eye 48h</t>
  </si>
  <si>
    <t>Forebrain 48h</t>
  </si>
  <si>
    <t>Heart 48h</t>
  </si>
  <si>
    <t>Hindbrain48h</t>
  </si>
  <si>
    <t>Midbrain 48h</t>
  </si>
  <si>
    <t>Notochord 48h</t>
  </si>
  <si>
    <t>Otic Vessicle 48h</t>
  </si>
  <si>
    <t>Pharyngeal Arches 48h</t>
  </si>
  <si>
    <t>Somitic Muscle 48h</t>
  </si>
  <si>
    <t>Spinal Cord 48h</t>
  </si>
  <si>
    <t>Tail Bud 48h</t>
  </si>
  <si>
    <t>Yolk 48h</t>
  </si>
  <si>
    <t>Caudal Fin 48h</t>
  </si>
  <si>
    <t>Pectoral Fin 48h</t>
  </si>
  <si>
    <t>Injected</t>
  </si>
  <si>
    <t>Expressing @24h</t>
  </si>
  <si>
    <t>Expressing @48h</t>
  </si>
  <si>
    <t>Alive @24h</t>
  </si>
  <si>
    <t>Alive @48h</t>
  </si>
  <si>
    <t>Left Primer</t>
  </si>
  <si>
    <t>Right Primer</t>
  </si>
  <si>
    <t>Alignment</t>
  </si>
  <si>
    <t>chr9:15534038-15534056</t>
  </si>
  <si>
    <t>chr6:27087817-27087835</t>
  </si>
  <si>
    <t>chr1:22744905-22744923</t>
  </si>
  <si>
    <t>chr15:18808532-18808542</t>
  </si>
  <si>
    <t>chr24:4,677,299-4,677,309</t>
  </si>
  <si>
    <t>chr8:3122968-3122978</t>
  </si>
  <si>
    <t>chr25:15227087-15227097</t>
  </si>
  <si>
    <t>chr15:38101740-38101750</t>
  </si>
  <si>
    <t>chr24:4907885-4907895</t>
  </si>
  <si>
    <t>chr7:54686015-54686025</t>
  </si>
  <si>
    <t>chr9:38054626-38054636</t>
  </si>
  <si>
    <t>chr1:50392661-50392671</t>
  </si>
  <si>
    <t>chr21:14103644-14103654</t>
  </si>
  <si>
    <t>chr6:31910387-31910405</t>
  </si>
  <si>
    <t>chr4:7677726-7677744</t>
  </si>
  <si>
    <t>chr9:26846949-26846967</t>
  </si>
  <si>
    <t>chr9:14731308-14731326</t>
  </si>
  <si>
    <t>chr1:33149076-33149094</t>
  </si>
  <si>
    <t>chr3:2550747-2550765</t>
  </si>
  <si>
    <t>chr2:47587475-47587493</t>
  </si>
  <si>
    <t>Fb1</t>
  </si>
  <si>
    <t>Fb2</t>
  </si>
  <si>
    <t>Fb3</t>
  </si>
  <si>
    <t>Fb4</t>
  </si>
  <si>
    <t>Fb5</t>
  </si>
  <si>
    <t>Nc2</t>
  </si>
  <si>
    <t>Nc1</t>
  </si>
  <si>
    <t>Nc3</t>
  </si>
  <si>
    <t>-</t>
  </si>
  <si>
    <t>Enhancer</t>
  </si>
  <si>
    <t>TGTTTTGCTATACAAAGAAACCTT</t>
  </si>
  <si>
    <t>ATTACCACCACCACACAAAAGAC</t>
  </si>
  <si>
    <t>GTAGATCTGAGTGTCGCGATTTC</t>
  </si>
  <si>
    <t>TATTATAGCCCCAGGGAACTTTG</t>
  </si>
  <si>
    <t>ATTTGTGCTAAAGTGGGTGATGA</t>
  </si>
  <si>
    <t>ACCTTTAAAGCAAAAAGGAGTGG</t>
  </si>
  <si>
    <t>AAAATGGAACCAATTCTCAAAGC</t>
  </si>
  <si>
    <t>TCTTTTGAAATCAGAGTTGATGC</t>
  </si>
  <si>
    <t>CCCAAAGAAAAATTCCAAAGAATA</t>
  </si>
  <si>
    <t>GACGTCTCATGTAAGTAAGCATGG</t>
  </si>
  <si>
    <t>GTCACAAGCTTTAACCAGCAGAT</t>
  </si>
  <si>
    <t>GGTTTCAGAAGCCAGATGAGTAG</t>
  </si>
  <si>
    <t xml:space="preserve">TGCAATACAACTTTTAGTCAGCAA </t>
  </si>
  <si>
    <t>CAATTCTCCAGCATCAGAAACAG</t>
  </si>
  <si>
    <t>TGTTCAGCTTATTCCCACTCATT</t>
  </si>
  <si>
    <t>TCAATTCAAAACCTGTATGTGTCC</t>
  </si>
  <si>
    <t>AGTTCCAGAGGTCAGCTTCTTTC</t>
  </si>
  <si>
    <t>CTTCTTCACATTTGGAGTGTTCC</t>
  </si>
  <si>
    <t>CCACAAATCCAAAAACTCAAGTC</t>
  </si>
  <si>
    <t>GTGGGGAACAAACATAAACACAT</t>
  </si>
  <si>
    <t>ACAGGTCCTCCTTGAGTTTTCTT</t>
  </si>
  <si>
    <t>Random1</t>
  </si>
  <si>
    <t>CATTCTTGTGTGATGATGGCTAA</t>
  </si>
  <si>
    <t>TCAGCATCTGCACTTATTCAAAA</t>
  </si>
  <si>
    <t>GGCATGAATATCAAACACACAAT</t>
  </si>
  <si>
    <t>TGTCGACTCTATCGTTTTCTTGA</t>
  </si>
  <si>
    <t>TTTGTAGTTTTTATCCGATCCAGA</t>
  </si>
  <si>
    <t>TCCATTTACCCTGAGTGACTTAC</t>
  </si>
  <si>
    <t>CATCCAGTCATTTAACGAAACCT</t>
  </si>
  <si>
    <t>CCTCAATTGCAAAATGACAAGC</t>
  </si>
  <si>
    <t>TACGTTTCACTCGCATGTAGTTG</t>
  </si>
  <si>
    <t>CAACAGGCTCAATGTTAAAGTCC</t>
  </si>
  <si>
    <t>ATGATTGTTCCAATTCCAATTCA</t>
  </si>
  <si>
    <t>GGCTTCAATTTTATTACAGCGTAT</t>
  </si>
  <si>
    <t>CAGCAGATCATTTTTCGAATCTT</t>
  </si>
  <si>
    <t>TCTCCACACATGTATGTTTGACC</t>
  </si>
  <si>
    <t>CTTGCACCCTCATACTCTTTCCT</t>
  </si>
  <si>
    <t>TGGAATAGTTGGTTATAGCAGCA</t>
  </si>
  <si>
    <t>CCATTGTTGTTTTGTCAGTCTCA</t>
  </si>
  <si>
    <t>AGTCCCGAAAACTCTGTACTCTG</t>
  </si>
  <si>
    <t>TCAATTTCTTTAAGCTTGGTGCT</t>
  </si>
  <si>
    <t>AAGTCTGGAATGAGTCAACTTGTG</t>
  </si>
  <si>
    <t>chr23:23237661-23238533</t>
  </si>
  <si>
    <t>chr5:46083185-46084113</t>
  </si>
  <si>
    <t>chr22:5666234-5666736</t>
  </si>
  <si>
    <t>chr3:13547888-13548202</t>
  </si>
  <si>
    <t>chr8:20093175-20093555</t>
  </si>
  <si>
    <t>chr12:1764730-1765102</t>
  </si>
  <si>
    <t>chr7:42940062-42940496</t>
  </si>
  <si>
    <t>chr11:27186367-27187220</t>
  </si>
  <si>
    <t>chr14:35591036-35591995</t>
  </si>
  <si>
    <t>chr3:45066834-45067388</t>
  </si>
  <si>
    <t>Random2</t>
  </si>
  <si>
    <t>Random3</t>
  </si>
  <si>
    <t>Random4</t>
  </si>
  <si>
    <t>Region cloned</t>
  </si>
  <si>
    <t>chr2:47586597-47587757</t>
  </si>
  <si>
    <t xml:space="preserve">chr9:15533612-15534614 </t>
  </si>
  <si>
    <t xml:space="preserve">chr6:27087473-27088473 </t>
  </si>
  <si>
    <t>chr1:22744639-22745680</t>
  </si>
  <si>
    <t>chr6:31909873-31910873</t>
  </si>
  <si>
    <t>chr4:7677240-7678241</t>
  </si>
  <si>
    <t>chr9:26846225-26847238</t>
  </si>
  <si>
    <t>chr9:14730838-14731856</t>
  </si>
  <si>
    <t>chr1:33148806-33149814</t>
  </si>
  <si>
    <t>chr3:2550222-2551229</t>
  </si>
  <si>
    <t>chr8:3122372-3123347</t>
  </si>
  <si>
    <t>chr25:15226885-15227900</t>
  </si>
  <si>
    <t>chr15:38101569-38102582</t>
  </si>
  <si>
    <t>chr24:4907047-4908124</t>
  </si>
  <si>
    <t>chr9:38054423-38055429</t>
  </si>
  <si>
    <t xml:space="preserve">chr15:18807800-18808806 </t>
  </si>
  <si>
    <t>chr24:4677041-4678044</t>
  </si>
  <si>
    <t>chr7:54685508-54686536</t>
  </si>
  <si>
    <t>chr1:50392573-50393517</t>
  </si>
  <si>
    <t>chr21:14103094-14104147</t>
  </si>
  <si>
    <r>
      <rPr>
        <b/>
        <sz val="12"/>
        <color indexed="8"/>
        <rFont val="Arial"/>
        <family val="2"/>
      </rPr>
      <t>Supplemental Table 5</t>
    </r>
    <r>
      <rPr>
        <sz val="12"/>
        <color indexed="8"/>
        <rFont val="Arial"/>
        <family val="2"/>
      </rPr>
      <t>: Genomic position and embryo counts for the thirty ~1000bp regions tested for enhancer activity. Counts for enhancers containing a deletion of the functional 15bp or 9bp sequences are below.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</si>
</sst>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Verdana"/>
    </font>
    <font>
      <sz val="8"/>
      <name val="Verdana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9" xfId="0" applyFont="1" applyFill="1" applyBorder="1"/>
    <xf numFmtId="0" fontId="2" fillId="0" borderId="9" xfId="0" applyFont="1" applyFill="1" applyBorder="1" applyAlignment="1"/>
    <xf numFmtId="0" fontId="2" fillId="0" borderId="14" xfId="0" applyFont="1" applyFill="1" applyBorder="1"/>
    <xf numFmtId="0" fontId="2" fillId="0" borderId="14" xfId="0" applyFont="1" applyFill="1" applyBorder="1" applyAlignment="1"/>
    <xf numFmtId="0" fontId="2" fillId="0" borderId="15" xfId="0" applyFont="1" applyFill="1" applyBorder="1"/>
    <xf numFmtId="0" fontId="2" fillId="0" borderId="15" xfId="0" applyFont="1" applyFill="1" applyBorder="1" applyAlignment="1"/>
    <xf numFmtId="0" fontId="2" fillId="2" borderId="19" xfId="0" applyFont="1" applyFill="1" applyBorder="1"/>
    <xf numFmtId="0" fontId="2" fillId="0" borderId="25" xfId="0" applyFont="1" applyFill="1" applyBorder="1"/>
    <xf numFmtId="0" fontId="2" fillId="0" borderId="25" xfId="0" applyFont="1" applyFill="1" applyBorder="1" applyAlignment="1"/>
    <xf numFmtId="0" fontId="2" fillId="0" borderId="9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25" xfId="0" applyFont="1" applyBorder="1"/>
    <xf numFmtId="0" fontId="2" fillId="3" borderId="13" xfId="0" applyFont="1" applyFill="1" applyBorder="1"/>
    <xf numFmtId="0" fontId="2" fillId="3" borderId="2" xfId="0" applyFont="1" applyFill="1" applyBorder="1"/>
    <xf numFmtId="0" fontId="2" fillId="3" borderId="5" xfId="0" applyFont="1" applyFill="1" applyBorder="1"/>
    <xf numFmtId="0" fontId="3" fillId="2" borderId="16" xfId="0" applyFont="1" applyFill="1" applyBorder="1" applyAlignment="1">
      <alignment horizontal="center" textRotation="90"/>
    </xf>
    <xf numFmtId="0" fontId="3" fillId="2" borderId="10" xfId="0" applyFont="1" applyFill="1" applyBorder="1" applyAlignment="1">
      <alignment horizontal="center" textRotation="90"/>
    </xf>
    <xf numFmtId="0" fontId="3" fillId="2" borderId="12" xfId="0" applyFont="1" applyFill="1" applyBorder="1" applyAlignment="1">
      <alignment horizontal="center" textRotation="90"/>
    </xf>
    <xf numFmtId="0" fontId="3" fillId="2" borderId="13" xfId="0" applyFont="1" applyFill="1" applyBorder="1" applyAlignment="1">
      <alignment horizontal="center" textRotation="90"/>
    </xf>
    <xf numFmtId="0" fontId="3" fillId="2" borderId="11" xfId="0" applyFont="1" applyFill="1" applyBorder="1" applyAlignment="1">
      <alignment horizontal="center" textRotation="90"/>
    </xf>
    <xf numFmtId="0" fontId="3" fillId="2" borderId="13" xfId="0" applyFont="1" applyFill="1" applyBorder="1" applyAlignment="1">
      <alignment textRotation="90"/>
    </xf>
    <xf numFmtId="0" fontId="3" fillId="2" borderId="10" xfId="0" applyFont="1" applyFill="1" applyBorder="1" applyAlignment="1">
      <alignment textRotation="90"/>
    </xf>
    <xf numFmtId="0" fontId="3" fillId="2" borderId="12" xfId="0" applyFont="1" applyFill="1" applyBorder="1" applyAlignment="1">
      <alignment textRotation="90"/>
    </xf>
    <xf numFmtId="0" fontId="2" fillId="3" borderId="9" xfId="0" applyFont="1" applyFill="1" applyBorder="1"/>
    <xf numFmtId="0" fontId="2" fillId="3" borderId="14" xfId="0" applyFont="1" applyFill="1" applyBorder="1"/>
    <xf numFmtId="0" fontId="2" fillId="3" borderId="25" xfId="0" applyFont="1" applyFill="1" applyBorder="1"/>
    <xf numFmtId="0" fontId="3" fillId="0" borderId="0" xfId="0" applyFont="1" applyAlignment="1">
      <alignment horizontal="left" vertical="top" wrapText="1"/>
    </xf>
    <xf numFmtId="0" fontId="2" fillId="0" borderId="26" xfId="0" applyFont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0" borderId="27" xfId="0" applyFont="1" applyBorder="1"/>
    <xf numFmtId="0" fontId="2" fillId="3" borderId="1" xfId="0" applyFont="1" applyFill="1" applyBorder="1"/>
    <xf numFmtId="0" fontId="2" fillId="3" borderId="4" xfId="0" applyFont="1" applyFill="1" applyBorder="1"/>
    <xf numFmtId="0" fontId="2" fillId="0" borderId="28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0" borderId="1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L41"/>
  <sheetViews>
    <sheetView tabSelected="1" topLeftCell="C1" workbookViewId="0">
      <selection activeCell="AA18" sqref="AA18"/>
    </sheetView>
  </sheetViews>
  <sheetFormatPr defaultColWidth="11" defaultRowHeight="12.75" x14ac:dyDescent="0.2"/>
  <cols>
    <col min="1" max="1" width="14.625" customWidth="1"/>
    <col min="2" max="2" width="35" bestFit="1" customWidth="1"/>
    <col min="3" max="3" width="34.875" bestFit="1" customWidth="1"/>
    <col min="4" max="4" width="34.875" customWidth="1"/>
    <col min="5" max="5" width="25.625" bestFit="1" customWidth="1"/>
    <col min="6" max="26" width="3.5" bestFit="1" customWidth="1"/>
    <col min="27" max="27" width="4.5" bestFit="1" customWidth="1"/>
    <col min="28" max="28" width="3.5" bestFit="1" customWidth="1"/>
    <col min="29" max="29" width="4.5" bestFit="1" customWidth="1"/>
    <col min="30" max="33" width="3.5" bestFit="1" customWidth="1"/>
    <col min="34" max="38" width="4.5" bestFit="1" customWidth="1"/>
  </cols>
  <sheetData>
    <row r="1" spans="1:38" x14ac:dyDescent="0.2">
      <c r="A1" s="28" t="s">
        <v>169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</row>
    <row r="2" spans="1:38" ht="13.5" thickBo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</row>
    <row r="3" spans="1:38" ht="130.5" thickBot="1" x14ac:dyDescent="0.25">
      <c r="A3" s="7" t="s">
        <v>92</v>
      </c>
      <c r="B3" s="7" t="s">
        <v>60</v>
      </c>
      <c r="C3" s="7" t="s">
        <v>61</v>
      </c>
      <c r="D3" s="7" t="s">
        <v>148</v>
      </c>
      <c r="E3" s="7" t="s">
        <v>62</v>
      </c>
      <c r="F3" s="20" t="s">
        <v>19</v>
      </c>
      <c r="G3" s="18" t="s">
        <v>20</v>
      </c>
      <c r="H3" s="18" t="s">
        <v>21</v>
      </c>
      <c r="I3" s="18" t="s">
        <v>22</v>
      </c>
      <c r="J3" s="18" t="s">
        <v>23</v>
      </c>
      <c r="K3" s="18" t="s">
        <v>24</v>
      </c>
      <c r="L3" s="18" t="s">
        <v>33</v>
      </c>
      <c r="M3" s="18" t="s">
        <v>34</v>
      </c>
      <c r="N3" s="18" t="s">
        <v>35</v>
      </c>
      <c r="O3" s="18" t="s">
        <v>36</v>
      </c>
      <c r="P3" s="18" t="s">
        <v>37</v>
      </c>
      <c r="Q3" s="18" t="s">
        <v>38</v>
      </c>
      <c r="R3" s="19" t="s">
        <v>39</v>
      </c>
      <c r="S3" s="17" t="s">
        <v>40</v>
      </c>
      <c r="T3" s="18" t="s">
        <v>41</v>
      </c>
      <c r="U3" s="18" t="s">
        <v>42</v>
      </c>
      <c r="V3" s="18" t="s">
        <v>43</v>
      </c>
      <c r="W3" s="18" t="s">
        <v>44</v>
      </c>
      <c r="X3" s="18" t="s">
        <v>45</v>
      </c>
      <c r="Y3" s="18" t="s">
        <v>46</v>
      </c>
      <c r="Z3" s="18" t="s">
        <v>47</v>
      </c>
      <c r="AA3" s="18" t="s">
        <v>48</v>
      </c>
      <c r="AB3" s="18" t="s">
        <v>49</v>
      </c>
      <c r="AC3" s="18" t="s">
        <v>50</v>
      </c>
      <c r="AD3" s="18" t="s">
        <v>51</v>
      </c>
      <c r="AE3" s="18" t="s">
        <v>52</v>
      </c>
      <c r="AF3" s="18" t="s">
        <v>53</v>
      </c>
      <c r="AG3" s="21" t="s">
        <v>54</v>
      </c>
      <c r="AH3" s="22" t="s">
        <v>55</v>
      </c>
      <c r="AI3" s="23" t="s">
        <v>56</v>
      </c>
      <c r="AJ3" s="23" t="s">
        <v>57</v>
      </c>
      <c r="AK3" s="23" t="s">
        <v>58</v>
      </c>
      <c r="AL3" s="24" t="s">
        <v>59</v>
      </c>
    </row>
    <row r="4" spans="1:38" ht="15" x14ac:dyDescent="0.2">
      <c r="A4" s="1" t="s">
        <v>89</v>
      </c>
      <c r="B4" s="1" t="s">
        <v>93</v>
      </c>
      <c r="C4" s="1" t="s">
        <v>94</v>
      </c>
      <c r="D4" s="1" t="s">
        <v>149</v>
      </c>
      <c r="E4" s="2" t="s">
        <v>82</v>
      </c>
      <c r="F4" s="41">
        <v>9</v>
      </c>
      <c r="G4" s="39">
        <v>1</v>
      </c>
      <c r="H4" s="39">
        <v>61</v>
      </c>
      <c r="I4" s="39">
        <v>7</v>
      </c>
      <c r="J4" s="39">
        <v>18</v>
      </c>
      <c r="K4" s="39">
        <v>94</v>
      </c>
      <c r="L4" s="39">
        <v>82</v>
      </c>
      <c r="M4" s="39">
        <v>1</v>
      </c>
      <c r="N4" s="39">
        <v>0</v>
      </c>
      <c r="O4" s="39">
        <v>30</v>
      </c>
      <c r="P4" s="39">
        <v>91</v>
      </c>
      <c r="Q4" s="39">
        <v>30</v>
      </c>
      <c r="R4" s="42">
        <v>2</v>
      </c>
      <c r="S4" s="38">
        <v>1</v>
      </c>
      <c r="T4" s="39">
        <v>1</v>
      </c>
      <c r="U4" s="39">
        <v>46</v>
      </c>
      <c r="V4" s="39">
        <v>39</v>
      </c>
      <c r="W4" s="39">
        <v>9</v>
      </c>
      <c r="X4" s="39">
        <v>24</v>
      </c>
      <c r="Y4" s="39">
        <v>25</v>
      </c>
      <c r="Z4" s="39">
        <v>4</v>
      </c>
      <c r="AA4" s="39">
        <v>0</v>
      </c>
      <c r="AB4" s="39">
        <v>23</v>
      </c>
      <c r="AC4" s="39">
        <v>108</v>
      </c>
      <c r="AD4" s="39">
        <v>2</v>
      </c>
      <c r="AE4" s="39">
        <v>2</v>
      </c>
      <c r="AF4" s="39">
        <v>7</v>
      </c>
      <c r="AG4" s="40">
        <v>6</v>
      </c>
      <c r="AH4" s="41">
        <v>230</v>
      </c>
      <c r="AI4" s="39">
        <v>114</v>
      </c>
      <c r="AJ4" s="39">
        <v>110</v>
      </c>
      <c r="AK4" s="39">
        <v>130</v>
      </c>
      <c r="AL4" s="42">
        <v>123</v>
      </c>
    </row>
    <row r="5" spans="1:38" ht="15" x14ac:dyDescent="0.2">
      <c r="A5" s="3" t="s">
        <v>88</v>
      </c>
      <c r="B5" s="3" t="s">
        <v>95</v>
      </c>
      <c r="C5" s="3" t="s">
        <v>96</v>
      </c>
      <c r="D5" s="3" t="s">
        <v>150</v>
      </c>
      <c r="E5" s="4" t="s">
        <v>63</v>
      </c>
      <c r="F5" s="46">
        <v>14</v>
      </c>
      <c r="G5" s="44">
        <v>2</v>
      </c>
      <c r="H5" s="44">
        <v>7</v>
      </c>
      <c r="I5" s="44">
        <v>2</v>
      </c>
      <c r="J5" s="44">
        <v>6</v>
      </c>
      <c r="K5" s="44">
        <v>1</v>
      </c>
      <c r="L5" s="44">
        <v>47</v>
      </c>
      <c r="M5" s="44">
        <v>0</v>
      </c>
      <c r="N5" s="44">
        <v>0</v>
      </c>
      <c r="O5" s="44">
        <v>14</v>
      </c>
      <c r="P5" s="44">
        <v>12</v>
      </c>
      <c r="Q5" s="44">
        <v>0</v>
      </c>
      <c r="R5" s="47">
        <v>0</v>
      </c>
      <c r="S5" s="43">
        <v>4</v>
      </c>
      <c r="T5" s="44">
        <v>1</v>
      </c>
      <c r="U5" s="44">
        <v>9</v>
      </c>
      <c r="V5" s="44">
        <v>16</v>
      </c>
      <c r="W5" s="44">
        <v>4</v>
      </c>
      <c r="X5" s="44">
        <v>2</v>
      </c>
      <c r="Y5" s="44">
        <v>18</v>
      </c>
      <c r="Z5" s="44">
        <v>1</v>
      </c>
      <c r="AA5" s="44">
        <v>6</v>
      </c>
      <c r="AB5" s="44">
        <v>6</v>
      </c>
      <c r="AC5" s="44">
        <v>22</v>
      </c>
      <c r="AD5" s="44">
        <v>0</v>
      </c>
      <c r="AE5" s="44">
        <v>0</v>
      </c>
      <c r="AF5" s="44">
        <v>1</v>
      </c>
      <c r="AG5" s="45">
        <v>2</v>
      </c>
      <c r="AH5" s="46">
        <v>222</v>
      </c>
      <c r="AI5" s="44">
        <v>63</v>
      </c>
      <c r="AJ5" s="44">
        <v>47</v>
      </c>
      <c r="AK5" s="44">
        <v>92</v>
      </c>
      <c r="AL5" s="47">
        <v>90</v>
      </c>
    </row>
    <row r="6" spans="1:38" ht="15" x14ac:dyDescent="0.2">
      <c r="A6" s="3" t="s">
        <v>90</v>
      </c>
      <c r="B6" s="3" t="s">
        <v>97</v>
      </c>
      <c r="C6" s="3" t="s">
        <v>98</v>
      </c>
      <c r="D6" s="3" t="s">
        <v>151</v>
      </c>
      <c r="E6" s="4" t="s">
        <v>64</v>
      </c>
      <c r="F6" s="46">
        <v>6</v>
      </c>
      <c r="G6" s="44">
        <v>12</v>
      </c>
      <c r="H6" s="44">
        <v>14</v>
      </c>
      <c r="I6" s="44">
        <v>39</v>
      </c>
      <c r="J6" s="44">
        <v>1</v>
      </c>
      <c r="K6" s="44">
        <v>0</v>
      </c>
      <c r="L6" s="44">
        <v>84</v>
      </c>
      <c r="M6" s="44">
        <v>7</v>
      </c>
      <c r="N6" s="44">
        <v>0</v>
      </c>
      <c r="O6" s="44">
        <v>3</v>
      </c>
      <c r="P6" s="44">
        <v>0</v>
      </c>
      <c r="Q6" s="44">
        <v>0</v>
      </c>
      <c r="R6" s="47">
        <v>2</v>
      </c>
      <c r="S6" s="43">
        <v>15</v>
      </c>
      <c r="T6" s="44">
        <v>20</v>
      </c>
      <c r="U6" s="44">
        <v>3</v>
      </c>
      <c r="V6" s="44">
        <v>45</v>
      </c>
      <c r="W6" s="44">
        <v>0</v>
      </c>
      <c r="X6" s="44">
        <v>0</v>
      </c>
      <c r="Y6" s="44">
        <v>74</v>
      </c>
      <c r="Z6" s="44">
        <v>4</v>
      </c>
      <c r="AA6" s="44">
        <v>114</v>
      </c>
      <c r="AB6" s="44">
        <v>4</v>
      </c>
      <c r="AC6" s="44">
        <v>7</v>
      </c>
      <c r="AD6" s="44">
        <v>1</v>
      </c>
      <c r="AE6" s="44">
        <v>6</v>
      </c>
      <c r="AF6" s="44">
        <v>1</v>
      </c>
      <c r="AG6" s="45">
        <v>6</v>
      </c>
      <c r="AH6" s="46">
        <v>301</v>
      </c>
      <c r="AI6" s="44">
        <v>105</v>
      </c>
      <c r="AJ6" s="44">
        <v>122</v>
      </c>
      <c r="AK6" s="44">
        <v>131</v>
      </c>
      <c r="AL6" s="47">
        <v>128</v>
      </c>
    </row>
    <row r="7" spans="1:38" ht="15" x14ac:dyDescent="0.2">
      <c r="A7" s="3" t="s">
        <v>91</v>
      </c>
      <c r="B7" s="3" t="s">
        <v>99</v>
      </c>
      <c r="C7" s="3" t="s">
        <v>100</v>
      </c>
      <c r="D7" s="3" t="s">
        <v>152</v>
      </c>
      <c r="E7" s="4" t="s">
        <v>65</v>
      </c>
      <c r="F7" s="46">
        <v>5</v>
      </c>
      <c r="G7" s="44">
        <v>10</v>
      </c>
      <c r="H7" s="44">
        <v>16</v>
      </c>
      <c r="I7" s="44">
        <v>10</v>
      </c>
      <c r="J7" s="44">
        <v>13</v>
      </c>
      <c r="K7" s="44">
        <v>16</v>
      </c>
      <c r="L7" s="44">
        <v>15</v>
      </c>
      <c r="M7" s="44">
        <v>0</v>
      </c>
      <c r="N7" s="44">
        <v>0</v>
      </c>
      <c r="O7" s="44">
        <v>6</v>
      </c>
      <c r="P7" s="44">
        <v>9</v>
      </c>
      <c r="Q7" s="44">
        <v>1</v>
      </c>
      <c r="R7" s="47">
        <v>0</v>
      </c>
      <c r="S7" s="43">
        <v>3</v>
      </c>
      <c r="T7" s="44">
        <v>6</v>
      </c>
      <c r="U7" s="44">
        <v>10</v>
      </c>
      <c r="V7" s="44">
        <v>28</v>
      </c>
      <c r="W7" s="44">
        <v>8</v>
      </c>
      <c r="X7" s="44">
        <v>6</v>
      </c>
      <c r="Y7" s="44">
        <v>3</v>
      </c>
      <c r="Z7" s="44">
        <v>4</v>
      </c>
      <c r="AA7" s="44">
        <v>4</v>
      </c>
      <c r="AB7" s="44">
        <v>12</v>
      </c>
      <c r="AC7" s="44">
        <v>21</v>
      </c>
      <c r="AD7" s="44">
        <v>0</v>
      </c>
      <c r="AE7" s="44">
        <v>0</v>
      </c>
      <c r="AF7" s="44">
        <v>0</v>
      </c>
      <c r="AG7" s="45">
        <v>4</v>
      </c>
      <c r="AH7" s="46">
        <v>74</v>
      </c>
      <c r="AI7" s="44">
        <v>40</v>
      </c>
      <c r="AJ7" s="44">
        <v>47</v>
      </c>
      <c r="AK7" s="44">
        <v>65</v>
      </c>
      <c r="AL7" s="47">
        <v>64</v>
      </c>
    </row>
    <row r="8" spans="1:38" ht="15" x14ac:dyDescent="0.2">
      <c r="A8" s="3" t="s">
        <v>91</v>
      </c>
      <c r="B8" s="3" t="s">
        <v>7</v>
      </c>
      <c r="C8" s="3" t="s">
        <v>8</v>
      </c>
      <c r="D8" s="3" t="s">
        <v>153</v>
      </c>
      <c r="E8" s="4" t="s">
        <v>76</v>
      </c>
      <c r="F8" s="46">
        <f>7+23</f>
        <v>30</v>
      </c>
      <c r="G8" s="44">
        <f>3+4</f>
        <v>7</v>
      </c>
      <c r="H8" s="44">
        <f>29+22</f>
        <v>51</v>
      </c>
      <c r="I8" s="44">
        <f>5+10</f>
        <v>15</v>
      </c>
      <c r="J8" s="44">
        <f>8+6</f>
        <v>14</v>
      </c>
      <c r="K8" s="44">
        <f>1+4</f>
        <v>5</v>
      </c>
      <c r="L8" s="44">
        <f>14+26</f>
        <v>40</v>
      </c>
      <c r="M8" s="44">
        <v>0</v>
      </c>
      <c r="N8" s="44">
        <v>0</v>
      </c>
      <c r="O8" s="44">
        <f>7+18</f>
        <v>25</v>
      </c>
      <c r="P8" s="44">
        <v>11</v>
      </c>
      <c r="Q8" s="44">
        <f>13+27</f>
        <v>40</v>
      </c>
      <c r="R8" s="47">
        <v>2</v>
      </c>
      <c r="S8" s="43">
        <f>15+22</f>
        <v>37</v>
      </c>
      <c r="T8" s="44">
        <f>6+9</f>
        <v>15</v>
      </c>
      <c r="U8" s="44">
        <f>23+24</f>
        <v>47</v>
      </c>
      <c r="V8" s="44">
        <f>8+22</f>
        <v>30</v>
      </c>
      <c r="W8" s="44">
        <f>7+9</f>
        <v>16</v>
      </c>
      <c r="X8" s="44">
        <f>4+3</f>
        <v>7</v>
      </c>
      <c r="Y8" s="44">
        <f>11+9</f>
        <v>20</v>
      </c>
      <c r="Z8" s="44">
        <v>0</v>
      </c>
      <c r="AA8" s="44">
        <f>6+13</f>
        <v>19</v>
      </c>
      <c r="AB8" s="44">
        <f>12+15</f>
        <v>27</v>
      </c>
      <c r="AC8" s="44">
        <f>14+8</f>
        <v>22</v>
      </c>
      <c r="AD8" s="44">
        <v>0</v>
      </c>
      <c r="AE8" s="44">
        <v>0</v>
      </c>
      <c r="AF8" s="44">
        <v>23</v>
      </c>
      <c r="AG8" s="45">
        <v>11</v>
      </c>
      <c r="AH8" s="46">
        <f>71+75</f>
        <v>146</v>
      </c>
      <c r="AI8" s="44">
        <f>34+(12*3+11+7)</f>
        <v>88</v>
      </c>
      <c r="AJ8" s="44">
        <f>34+50</f>
        <v>84</v>
      </c>
      <c r="AK8" s="44">
        <f>41+66</f>
        <v>107</v>
      </c>
      <c r="AL8" s="47">
        <f>41+65</f>
        <v>106</v>
      </c>
    </row>
    <row r="9" spans="1:38" ht="15" x14ac:dyDescent="0.2">
      <c r="A9" s="3" t="s">
        <v>91</v>
      </c>
      <c r="B9" s="3" t="s">
        <v>9</v>
      </c>
      <c r="C9" s="3" t="s">
        <v>10</v>
      </c>
      <c r="D9" s="3" t="s">
        <v>154</v>
      </c>
      <c r="E9" s="4" t="s">
        <v>77</v>
      </c>
      <c r="F9" s="46">
        <v>1</v>
      </c>
      <c r="G9" s="44">
        <v>0</v>
      </c>
      <c r="H9" s="44">
        <v>3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7">
        <v>0</v>
      </c>
      <c r="S9" s="43">
        <v>1</v>
      </c>
      <c r="T9" s="44">
        <v>0</v>
      </c>
      <c r="U9" s="44">
        <v>0</v>
      </c>
      <c r="V9" s="44">
        <v>4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5">
        <v>0</v>
      </c>
      <c r="AH9" s="46">
        <v>74</v>
      </c>
      <c r="AI9" s="44">
        <v>4</v>
      </c>
      <c r="AJ9" s="44">
        <v>4</v>
      </c>
      <c r="AK9" s="44">
        <v>47</v>
      </c>
      <c r="AL9" s="47">
        <v>46</v>
      </c>
    </row>
    <row r="10" spans="1:38" ht="15" x14ac:dyDescent="0.2">
      <c r="A10" s="3" t="s">
        <v>91</v>
      </c>
      <c r="B10" s="3" t="s">
        <v>11</v>
      </c>
      <c r="C10" s="3" t="s">
        <v>12</v>
      </c>
      <c r="D10" s="3" t="s">
        <v>155</v>
      </c>
      <c r="E10" s="4" t="s">
        <v>78</v>
      </c>
      <c r="F10" s="46">
        <v>0</v>
      </c>
      <c r="G10" s="44">
        <v>0</v>
      </c>
      <c r="H10" s="44">
        <v>0</v>
      </c>
      <c r="I10" s="44">
        <v>2</v>
      </c>
      <c r="J10" s="44">
        <v>25</v>
      </c>
      <c r="K10" s="44">
        <v>0</v>
      </c>
      <c r="L10" s="44">
        <v>6</v>
      </c>
      <c r="M10" s="44">
        <v>0</v>
      </c>
      <c r="N10" s="44">
        <v>0</v>
      </c>
      <c r="O10" s="44">
        <v>0</v>
      </c>
      <c r="P10" s="44">
        <v>26</v>
      </c>
      <c r="Q10" s="44">
        <v>0</v>
      </c>
      <c r="R10" s="47">
        <v>0</v>
      </c>
      <c r="S10" s="43">
        <v>2</v>
      </c>
      <c r="T10" s="44">
        <v>0</v>
      </c>
      <c r="U10" s="44">
        <v>5</v>
      </c>
      <c r="V10" s="44">
        <v>7</v>
      </c>
      <c r="W10" s="44">
        <v>9</v>
      </c>
      <c r="X10" s="44">
        <v>0</v>
      </c>
      <c r="Y10" s="44">
        <v>1</v>
      </c>
      <c r="Z10" s="44">
        <v>15</v>
      </c>
      <c r="AA10" s="44">
        <v>3</v>
      </c>
      <c r="AB10" s="44">
        <v>1</v>
      </c>
      <c r="AC10" s="44">
        <v>11</v>
      </c>
      <c r="AD10" s="44">
        <v>0</v>
      </c>
      <c r="AE10" s="44">
        <v>0</v>
      </c>
      <c r="AF10" s="44">
        <v>0</v>
      </c>
      <c r="AG10" s="45">
        <v>0</v>
      </c>
      <c r="AH10" s="46">
        <v>74</v>
      </c>
      <c r="AI10" s="44">
        <v>30</v>
      </c>
      <c r="AJ10" s="44">
        <v>20</v>
      </c>
      <c r="AK10" s="44">
        <v>50</v>
      </c>
      <c r="AL10" s="47">
        <v>50</v>
      </c>
    </row>
    <row r="11" spans="1:38" ht="15" x14ac:dyDescent="0.2">
      <c r="A11" s="3" t="s">
        <v>91</v>
      </c>
      <c r="B11" s="3" t="s">
        <v>13</v>
      </c>
      <c r="C11" s="3" t="s">
        <v>14</v>
      </c>
      <c r="D11" s="3" t="s">
        <v>156</v>
      </c>
      <c r="E11" s="4" t="s">
        <v>79</v>
      </c>
      <c r="F11" s="46">
        <v>0</v>
      </c>
      <c r="G11" s="44">
        <v>1</v>
      </c>
      <c r="H11" s="44">
        <f>16+15</f>
        <v>31</v>
      </c>
      <c r="I11" s="44">
        <f>8+3</f>
        <v>11</v>
      </c>
      <c r="J11" s="44">
        <f>13+13</f>
        <v>26</v>
      </c>
      <c r="K11" s="44">
        <v>1</v>
      </c>
      <c r="L11" s="44">
        <v>3</v>
      </c>
      <c r="M11" s="44">
        <v>0</v>
      </c>
      <c r="N11" s="44">
        <v>0</v>
      </c>
      <c r="O11" s="44">
        <f>15+29</f>
        <v>44</v>
      </c>
      <c r="P11" s="44">
        <v>1</v>
      </c>
      <c r="Q11" s="44">
        <v>0</v>
      </c>
      <c r="R11" s="47">
        <v>0</v>
      </c>
      <c r="S11" s="43">
        <v>1</v>
      </c>
      <c r="T11" s="44">
        <v>1</v>
      </c>
      <c r="U11" s="44">
        <v>24</v>
      </c>
      <c r="V11" s="44">
        <v>20</v>
      </c>
      <c r="W11" s="44">
        <v>6</v>
      </c>
      <c r="X11" s="44">
        <v>1</v>
      </c>
      <c r="Y11" s="44">
        <v>0</v>
      </c>
      <c r="Z11" s="44">
        <v>17</v>
      </c>
      <c r="AA11" s="44">
        <v>4</v>
      </c>
      <c r="AB11" s="44">
        <f>22+28</f>
        <v>50</v>
      </c>
      <c r="AC11" s="44">
        <v>0</v>
      </c>
      <c r="AD11" s="44">
        <v>0</v>
      </c>
      <c r="AE11" s="44">
        <v>0</v>
      </c>
      <c r="AF11" s="44">
        <v>0</v>
      </c>
      <c r="AG11" s="45">
        <v>3</v>
      </c>
      <c r="AH11" s="46">
        <f>74+50</f>
        <v>124</v>
      </c>
      <c r="AI11" s="44">
        <f>25+29</f>
        <v>54</v>
      </c>
      <c r="AJ11" s="44">
        <f>22+29</f>
        <v>51</v>
      </c>
      <c r="AK11" s="44">
        <f>26+38</f>
        <v>64</v>
      </c>
      <c r="AL11" s="47">
        <f>23+38</f>
        <v>61</v>
      </c>
    </row>
    <row r="12" spans="1:38" ht="15" x14ac:dyDescent="0.2">
      <c r="A12" s="3" t="s">
        <v>91</v>
      </c>
      <c r="B12" s="3" t="s">
        <v>15</v>
      </c>
      <c r="C12" s="3" t="s">
        <v>16</v>
      </c>
      <c r="D12" s="3" t="s">
        <v>157</v>
      </c>
      <c r="E12" s="4" t="s">
        <v>80</v>
      </c>
      <c r="F12" s="46">
        <f>24+28</f>
        <v>52</v>
      </c>
      <c r="G12" s="44">
        <v>1</v>
      </c>
      <c r="H12" s="44">
        <f>1+16</f>
        <v>17</v>
      </c>
      <c r="I12" s="44">
        <v>4</v>
      </c>
      <c r="J12" s="44">
        <v>2</v>
      </c>
      <c r="K12" s="44">
        <f>1+12</f>
        <v>13</v>
      </c>
      <c r="L12" s="44">
        <v>5</v>
      </c>
      <c r="M12" s="44">
        <v>0</v>
      </c>
      <c r="N12" s="44">
        <v>0</v>
      </c>
      <c r="O12" s="44">
        <v>0</v>
      </c>
      <c r="P12" s="44">
        <v>0</v>
      </c>
      <c r="Q12" s="44">
        <f>12+13</f>
        <v>25</v>
      </c>
      <c r="R12" s="47">
        <f>10+3</f>
        <v>13</v>
      </c>
      <c r="S12" s="43">
        <f>19+17</f>
        <v>36</v>
      </c>
      <c r="T12" s="44">
        <f>2+6</f>
        <v>8</v>
      </c>
      <c r="U12" s="44">
        <f>17+9</f>
        <v>26</v>
      </c>
      <c r="V12" s="44">
        <v>4</v>
      </c>
      <c r="W12" s="44">
        <v>4</v>
      </c>
      <c r="X12" s="44">
        <v>6</v>
      </c>
      <c r="Y12" s="44">
        <v>2</v>
      </c>
      <c r="Z12" s="44">
        <v>1</v>
      </c>
      <c r="AA12" s="44">
        <v>4</v>
      </c>
      <c r="AB12" s="44">
        <v>0</v>
      </c>
      <c r="AC12" s="44">
        <v>7</v>
      </c>
      <c r="AD12" s="44">
        <v>1</v>
      </c>
      <c r="AE12" s="44">
        <v>13</v>
      </c>
      <c r="AF12" s="44">
        <v>0</v>
      </c>
      <c r="AG12" s="45">
        <v>3</v>
      </c>
      <c r="AH12" s="46">
        <f>55+50</f>
        <v>105</v>
      </c>
      <c r="AI12" s="44">
        <f>25+29</f>
        <v>54</v>
      </c>
      <c r="AJ12" s="44">
        <f>25+20</f>
        <v>45</v>
      </c>
      <c r="AK12" s="44">
        <f>27+33</f>
        <v>60</v>
      </c>
      <c r="AL12" s="47">
        <f>27+33</f>
        <v>60</v>
      </c>
    </row>
    <row r="13" spans="1:38" ht="15.75" thickBot="1" x14ac:dyDescent="0.25">
      <c r="A13" s="5" t="s">
        <v>91</v>
      </c>
      <c r="B13" s="5" t="s">
        <v>17</v>
      </c>
      <c r="C13" s="5" t="s">
        <v>18</v>
      </c>
      <c r="D13" s="5" t="s">
        <v>158</v>
      </c>
      <c r="E13" s="6" t="s">
        <v>81</v>
      </c>
      <c r="F13" s="51">
        <v>6</v>
      </c>
      <c r="G13" s="49">
        <v>6</v>
      </c>
      <c r="H13" s="49">
        <v>14</v>
      </c>
      <c r="I13" s="49">
        <v>12</v>
      </c>
      <c r="J13" s="49">
        <v>7</v>
      </c>
      <c r="K13" s="49">
        <v>9</v>
      </c>
      <c r="L13" s="49">
        <v>14</v>
      </c>
      <c r="M13" s="49">
        <v>0</v>
      </c>
      <c r="N13" s="49">
        <v>14</v>
      </c>
      <c r="O13" s="49">
        <v>7</v>
      </c>
      <c r="P13" s="49">
        <v>23</v>
      </c>
      <c r="Q13" s="49">
        <v>3</v>
      </c>
      <c r="R13" s="52">
        <v>0</v>
      </c>
      <c r="S13" s="48">
        <v>0</v>
      </c>
      <c r="T13" s="49">
        <v>7</v>
      </c>
      <c r="U13" s="49">
        <v>11</v>
      </c>
      <c r="V13" s="49">
        <v>23</v>
      </c>
      <c r="W13" s="49">
        <v>4</v>
      </c>
      <c r="X13" s="49">
        <v>3</v>
      </c>
      <c r="Y13" s="49">
        <v>8</v>
      </c>
      <c r="Z13" s="49">
        <v>0</v>
      </c>
      <c r="AA13" s="49">
        <v>8</v>
      </c>
      <c r="AB13" s="49">
        <v>21</v>
      </c>
      <c r="AC13" s="49">
        <v>5</v>
      </c>
      <c r="AD13" s="49">
        <v>0</v>
      </c>
      <c r="AE13" s="49">
        <v>1</v>
      </c>
      <c r="AF13" s="49">
        <v>1</v>
      </c>
      <c r="AG13" s="50">
        <v>1</v>
      </c>
      <c r="AH13" s="51">
        <f>75+49</f>
        <v>124</v>
      </c>
      <c r="AI13" s="49">
        <f>19+27</f>
        <v>46</v>
      </c>
      <c r="AJ13" s="49">
        <f>17+22</f>
        <v>39</v>
      </c>
      <c r="AK13" s="49">
        <f>23+35</f>
        <v>58</v>
      </c>
      <c r="AL13" s="52">
        <f>23+35</f>
        <v>58</v>
      </c>
    </row>
    <row r="14" spans="1:38" ht="15" x14ac:dyDescent="0.2">
      <c r="A14" s="3" t="s">
        <v>83</v>
      </c>
      <c r="B14" s="3" t="s">
        <v>105</v>
      </c>
      <c r="C14" s="3" t="s">
        <v>106</v>
      </c>
      <c r="D14" s="3" t="s">
        <v>159</v>
      </c>
      <c r="E14" s="4" t="s">
        <v>68</v>
      </c>
      <c r="F14" s="46">
        <v>1</v>
      </c>
      <c r="G14" s="44">
        <v>19</v>
      </c>
      <c r="H14" s="44">
        <v>81</v>
      </c>
      <c r="I14" s="44">
        <v>29</v>
      </c>
      <c r="J14" s="44">
        <v>41</v>
      </c>
      <c r="K14" s="44">
        <v>5</v>
      </c>
      <c r="L14" s="44">
        <v>70</v>
      </c>
      <c r="M14" s="44">
        <v>0</v>
      </c>
      <c r="N14" s="44">
        <v>0</v>
      </c>
      <c r="O14" s="44">
        <v>1</v>
      </c>
      <c r="P14" s="44">
        <v>4</v>
      </c>
      <c r="Q14" s="44">
        <v>1</v>
      </c>
      <c r="R14" s="47">
        <v>0</v>
      </c>
      <c r="S14" s="43">
        <v>4</v>
      </c>
      <c r="T14" s="44">
        <v>10</v>
      </c>
      <c r="U14" s="44">
        <v>59</v>
      </c>
      <c r="V14" s="44">
        <v>66</v>
      </c>
      <c r="W14" s="44">
        <v>26</v>
      </c>
      <c r="X14" s="44">
        <v>1</v>
      </c>
      <c r="Y14" s="44">
        <v>49</v>
      </c>
      <c r="Z14" s="44">
        <v>0</v>
      </c>
      <c r="AA14" s="44">
        <v>1</v>
      </c>
      <c r="AB14" s="44">
        <v>3</v>
      </c>
      <c r="AC14" s="44">
        <v>76</v>
      </c>
      <c r="AD14" s="44">
        <v>0</v>
      </c>
      <c r="AE14" s="44">
        <v>1</v>
      </c>
      <c r="AF14" s="44">
        <v>15</v>
      </c>
      <c r="AG14" s="45">
        <v>3</v>
      </c>
      <c r="AH14" s="46">
        <v>247</v>
      </c>
      <c r="AI14" s="44">
        <v>105</v>
      </c>
      <c r="AJ14" s="44">
        <v>107</v>
      </c>
      <c r="AK14" s="44">
        <v>146</v>
      </c>
      <c r="AL14" s="47">
        <v>143</v>
      </c>
    </row>
    <row r="15" spans="1:38" ht="15" x14ac:dyDescent="0.2">
      <c r="A15" s="3" t="s">
        <v>84</v>
      </c>
      <c r="B15" s="3" t="s">
        <v>107</v>
      </c>
      <c r="C15" s="3" t="s">
        <v>108</v>
      </c>
      <c r="D15" s="3" t="s">
        <v>160</v>
      </c>
      <c r="E15" s="4" t="s">
        <v>69</v>
      </c>
      <c r="F15" s="46">
        <v>13</v>
      </c>
      <c r="G15" s="44">
        <v>56</v>
      </c>
      <c r="H15" s="44">
        <v>75</v>
      </c>
      <c r="I15" s="44">
        <v>13</v>
      </c>
      <c r="J15" s="44">
        <v>4</v>
      </c>
      <c r="K15" s="44">
        <v>65</v>
      </c>
      <c r="L15" s="44">
        <v>0</v>
      </c>
      <c r="M15" s="44">
        <v>0</v>
      </c>
      <c r="N15" s="44">
        <v>0</v>
      </c>
      <c r="O15" s="44">
        <v>2</v>
      </c>
      <c r="P15" s="44">
        <v>30</v>
      </c>
      <c r="Q15" s="44">
        <v>2</v>
      </c>
      <c r="R15" s="47">
        <v>10</v>
      </c>
      <c r="S15" s="43">
        <v>7</v>
      </c>
      <c r="T15" s="44">
        <v>30</v>
      </c>
      <c r="U15" s="44">
        <v>83</v>
      </c>
      <c r="V15" s="44">
        <v>27</v>
      </c>
      <c r="W15" s="44">
        <v>10</v>
      </c>
      <c r="X15" s="44">
        <v>6</v>
      </c>
      <c r="Y15" s="44">
        <v>12</v>
      </c>
      <c r="Z15" s="44">
        <v>6</v>
      </c>
      <c r="AA15" s="44">
        <v>0</v>
      </c>
      <c r="AB15" s="44">
        <v>15</v>
      </c>
      <c r="AC15" s="44">
        <v>18</v>
      </c>
      <c r="AD15" s="44">
        <v>0</v>
      </c>
      <c r="AE15" s="44">
        <v>23</v>
      </c>
      <c r="AF15" s="44">
        <v>3</v>
      </c>
      <c r="AG15" s="45">
        <v>1</v>
      </c>
      <c r="AH15" s="46">
        <v>204</v>
      </c>
      <c r="AI15" s="44">
        <v>128</v>
      </c>
      <c r="AJ15" s="44">
        <v>99</v>
      </c>
      <c r="AK15" s="44">
        <v>138</v>
      </c>
      <c r="AL15" s="47">
        <v>137</v>
      </c>
    </row>
    <row r="16" spans="1:38" ht="15" x14ac:dyDescent="0.2">
      <c r="A16" s="3" t="s">
        <v>85</v>
      </c>
      <c r="B16" s="3" t="s">
        <v>109</v>
      </c>
      <c r="C16" s="3" t="s">
        <v>110</v>
      </c>
      <c r="D16" s="3" t="s">
        <v>161</v>
      </c>
      <c r="E16" s="4" t="s">
        <v>70</v>
      </c>
      <c r="F16" s="46">
        <v>14</v>
      </c>
      <c r="G16" s="44">
        <v>20</v>
      </c>
      <c r="H16" s="44">
        <v>72</v>
      </c>
      <c r="I16" s="44">
        <v>38</v>
      </c>
      <c r="J16" s="44">
        <v>35</v>
      </c>
      <c r="K16" s="44">
        <v>71</v>
      </c>
      <c r="L16" s="44">
        <v>21</v>
      </c>
      <c r="M16" s="44">
        <v>0</v>
      </c>
      <c r="N16" s="44">
        <v>0</v>
      </c>
      <c r="O16" s="44">
        <v>5</v>
      </c>
      <c r="P16" s="44">
        <v>45</v>
      </c>
      <c r="Q16" s="44">
        <v>1</v>
      </c>
      <c r="R16" s="47">
        <v>9</v>
      </c>
      <c r="S16" s="43">
        <v>13</v>
      </c>
      <c r="T16" s="44">
        <v>19</v>
      </c>
      <c r="U16" s="44">
        <v>48</v>
      </c>
      <c r="V16" s="44">
        <v>53</v>
      </c>
      <c r="W16" s="44">
        <v>10</v>
      </c>
      <c r="X16" s="44">
        <v>37</v>
      </c>
      <c r="Y16" s="44">
        <v>16</v>
      </c>
      <c r="Z16" s="44">
        <v>1</v>
      </c>
      <c r="AA16" s="44">
        <v>1</v>
      </c>
      <c r="AB16" s="44">
        <v>14</v>
      </c>
      <c r="AC16" s="44">
        <v>20</v>
      </c>
      <c r="AD16" s="44">
        <v>0</v>
      </c>
      <c r="AE16" s="44">
        <v>9</v>
      </c>
      <c r="AF16" s="44">
        <v>4</v>
      </c>
      <c r="AG16" s="45">
        <v>4</v>
      </c>
      <c r="AH16" s="46">
        <v>168</v>
      </c>
      <c r="AI16" s="44">
        <v>100</v>
      </c>
      <c r="AJ16" s="44">
        <v>86</v>
      </c>
      <c r="AK16" s="44">
        <v>118</v>
      </c>
      <c r="AL16" s="47">
        <v>114</v>
      </c>
    </row>
    <row r="17" spans="1:38" ht="15" x14ac:dyDescent="0.2">
      <c r="A17" s="3" t="s">
        <v>86</v>
      </c>
      <c r="B17" s="3" t="s">
        <v>111</v>
      </c>
      <c r="C17" s="3" t="s">
        <v>112</v>
      </c>
      <c r="D17" s="3" t="s">
        <v>162</v>
      </c>
      <c r="E17" s="4" t="s">
        <v>71</v>
      </c>
      <c r="F17" s="46">
        <v>13</v>
      </c>
      <c r="G17" s="44">
        <v>0</v>
      </c>
      <c r="H17" s="44">
        <v>11</v>
      </c>
      <c r="I17" s="44">
        <v>5</v>
      </c>
      <c r="J17" s="44">
        <v>5</v>
      </c>
      <c r="K17" s="44">
        <v>63</v>
      </c>
      <c r="L17" s="44">
        <v>14</v>
      </c>
      <c r="M17" s="44">
        <v>0</v>
      </c>
      <c r="N17" s="44">
        <v>0</v>
      </c>
      <c r="O17" s="44">
        <v>4</v>
      </c>
      <c r="P17" s="44">
        <v>4</v>
      </c>
      <c r="Q17" s="44">
        <v>2</v>
      </c>
      <c r="R17" s="47">
        <v>3</v>
      </c>
      <c r="S17" s="43">
        <v>30</v>
      </c>
      <c r="T17" s="44">
        <v>6</v>
      </c>
      <c r="U17" s="44">
        <v>65</v>
      </c>
      <c r="V17" s="44">
        <v>11</v>
      </c>
      <c r="W17" s="44">
        <v>2</v>
      </c>
      <c r="X17" s="44">
        <v>33</v>
      </c>
      <c r="Y17" s="44">
        <v>6</v>
      </c>
      <c r="Z17" s="44">
        <v>2</v>
      </c>
      <c r="AA17" s="44">
        <v>39</v>
      </c>
      <c r="AB17" s="44">
        <v>2</v>
      </c>
      <c r="AC17" s="44">
        <v>14</v>
      </c>
      <c r="AD17" s="44">
        <v>8</v>
      </c>
      <c r="AE17" s="44">
        <v>2</v>
      </c>
      <c r="AF17" s="44">
        <v>22</v>
      </c>
      <c r="AG17" s="45">
        <v>5</v>
      </c>
      <c r="AH17" s="46">
        <v>148</v>
      </c>
      <c r="AI17" s="44">
        <v>75</v>
      </c>
      <c r="AJ17" s="44">
        <v>89</v>
      </c>
      <c r="AK17" s="44">
        <v>102</v>
      </c>
      <c r="AL17" s="47">
        <v>95</v>
      </c>
    </row>
    <row r="18" spans="1:38" ht="15" x14ac:dyDescent="0.2">
      <c r="A18" s="3" t="s">
        <v>87</v>
      </c>
      <c r="B18" s="3" t="s">
        <v>1</v>
      </c>
      <c r="C18" s="3" t="s">
        <v>2</v>
      </c>
      <c r="D18" s="3" t="s">
        <v>163</v>
      </c>
      <c r="E18" s="4" t="s">
        <v>73</v>
      </c>
      <c r="F18" s="46">
        <v>11</v>
      </c>
      <c r="G18" s="44">
        <v>14</v>
      </c>
      <c r="H18" s="44">
        <v>89</v>
      </c>
      <c r="I18" s="44">
        <v>47</v>
      </c>
      <c r="J18" s="44">
        <v>17</v>
      </c>
      <c r="K18" s="44">
        <v>5</v>
      </c>
      <c r="L18" s="44">
        <v>17</v>
      </c>
      <c r="M18" s="44">
        <v>0</v>
      </c>
      <c r="N18" s="44">
        <v>0</v>
      </c>
      <c r="O18" s="44">
        <v>12</v>
      </c>
      <c r="P18" s="44">
        <v>26</v>
      </c>
      <c r="Q18" s="44">
        <v>1</v>
      </c>
      <c r="R18" s="47">
        <v>0</v>
      </c>
      <c r="S18" s="43">
        <v>6</v>
      </c>
      <c r="T18" s="44">
        <v>17</v>
      </c>
      <c r="U18" s="44">
        <v>60</v>
      </c>
      <c r="V18" s="44">
        <v>58</v>
      </c>
      <c r="W18" s="44">
        <v>11</v>
      </c>
      <c r="X18" s="44">
        <v>5</v>
      </c>
      <c r="Y18" s="44">
        <v>5</v>
      </c>
      <c r="Z18" s="44">
        <v>10</v>
      </c>
      <c r="AA18" s="44">
        <v>8</v>
      </c>
      <c r="AB18" s="44">
        <v>18</v>
      </c>
      <c r="AC18" s="44">
        <v>21</v>
      </c>
      <c r="AD18" s="44">
        <v>2</v>
      </c>
      <c r="AE18" s="44">
        <v>0</v>
      </c>
      <c r="AF18" s="44">
        <v>10</v>
      </c>
      <c r="AG18" s="45">
        <v>10</v>
      </c>
      <c r="AH18" s="46">
        <v>208</v>
      </c>
      <c r="AI18" s="44">
        <v>106</v>
      </c>
      <c r="AJ18" s="44">
        <v>97</v>
      </c>
      <c r="AK18" s="44">
        <v>126</v>
      </c>
      <c r="AL18" s="47">
        <v>125</v>
      </c>
    </row>
    <row r="19" spans="1:38" ht="15" x14ac:dyDescent="0.2">
      <c r="A19" s="3" t="s">
        <v>91</v>
      </c>
      <c r="B19" s="3" t="s">
        <v>101</v>
      </c>
      <c r="C19" s="3" t="s">
        <v>102</v>
      </c>
      <c r="D19" s="3" t="s">
        <v>164</v>
      </c>
      <c r="E19" s="4" t="s">
        <v>66</v>
      </c>
      <c r="F19" s="46">
        <v>13</v>
      </c>
      <c r="G19" s="44">
        <v>2</v>
      </c>
      <c r="H19" s="44">
        <v>8</v>
      </c>
      <c r="I19" s="44">
        <v>7</v>
      </c>
      <c r="J19" s="44">
        <v>9</v>
      </c>
      <c r="K19" s="44">
        <v>1</v>
      </c>
      <c r="L19" s="44">
        <v>4</v>
      </c>
      <c r="M19" s="44">
        <v>0</v>
      </c>
      <c r="N19" s="44">
        <v>0</v>
      </c>
      <c r="O19" s="44">
        <v>7</v>
      </c>
      <c r="P19" s="44">
        <v>5</v>
      </c>
      <c r="Q19" s="44">
        <v>0</v>
      </c>
      <c r="R19" s="47">
        <v>0</v>
      </c>
      <c r="S19" s="43">
        <v>16</v>
      </c>
      <c r="T19" s="44">
        <v>1</v>
      </c>
      <c r="U19" s="44">
        <v>9</v>
      </c>
      <c r="V19" s="44">
        <v>8</v>
      </c>
      <c r="W19" s="44">
        <v>2</v>
      </c>
      <c r="X19" s="44">
        <v>6</v>
      </c>
      <c r="Y19" s="44">
        <v>2</v>
      </c>
      <c r="Z19" s="44">
        <v>1</v>
      </c>
      <c r="AA19" s="44">
        <v>0</v>
      </c>
      <c r="AB19" s="44">
        <v>8</v>
      </c>
      <c r="AC19" s="44">
        <v>2</v>
      </c>
      <c r="AD19" s="44">
        <v>0</v>
      </c>
      <c r="AE19" s="44">
        <v>0</v>
      </c>
      <c r="AF19" s="44">
        <v>0</v>
      </c>
      <c r="AG19" s="45">
        <v>3</v>
      </c>
      <c r="AH19" s="46">
        <v>51</v>
      </c>
      <c r="AI19" s="44">
        <v>17</v>
      </c>
      <c r="AJ19" s="44">
        <v>20</v>
      </c>
      <c r="AK19" s="44">
        <v>27</v>
      </c>
      <c r="AL19" s="47">
        <v>27</v>
      </c>
    </row>
    <row r="20" spans="1:38" ht="15" x14ac:dyDescent="0.2">
      <c r="A20" s="3" t="s">
        <v>91</v>
      </c>
      <c r="B20" s="3" t="s">
        <v>103</v>
      </c>
      <c r="C20" s="3" t="s">
        <v>104</v>
      </c>
      <c r="D20" s="3" t="s">
        <v>165</v>
      </c>
      <c r="E20" s="4" t="s">
        <v>67</v>
      </c>
      <c r="F20" s="46">
        <v>7</v>
      </c>
      <c r="G20" s="44">
        <v>0</v>
      </c>
      <c r="H20" s="44">
        <v>16</v>
      </c>
      <c r="I20" s="44">
        <v>21</v>
      </c>
      <c r="J20" s="44">
        <v>10</v>
      </c>
      <c r="K20" s="44">
        <v>1</v>
      </c>
      <c r="L20" s="44">
        <v>6</v>
      </c>
      <c r="M20" s="44">
        <v>0</v>
      </c>
      <c r="N20" s="44">
        <v>0</v>
      </c>
      <c r="O20" s="44">
        <v>2</v>
      </c>
      <c r="P20" s="44">
        <v>11</v>
      </c>
      <c r="Q20" s="44">
        <v>0</v>
      </c>
      <c r="R20" s="47">
        <v>2</v>
      </c>
      <c r="S20" s="43">
        <v>1</v>
      </c>
      <c r="T20" s="44">
        <v>2</v>
      </c>
      <c r="U20" s="44">
        <v>8</v>
      </c>
      <c r="V20" s="44">
        <v>26</v>
      </c>
      <c r="W20" s="44">
        <v>6</v>
      </c>
      <c r="X20" s="44">
        <v>0</v>
      </c>
      <c r="Y20" s="44">
        <v>0</v>
      </c>
      <c r="Z20" s="44">
        <v>2</v>
      </c>
      <c r="AA20" s="44">
        <v>0</v>
      </c>
      <c r="AB20" s="44">
        <v>6</v>
      </c>
      <c r="AC20" s="44">
        <v>5</v>
      </c>
      <c r="AD20" s="44">
        <v>0</v>
      </c>
      <c r="AE20" s="44">
        <v>4</v>
      </c>
      <c r="AF20" s="44">
        <v>2</v>
      </c>
      <c r="AG20" s="45">
        <v>0</v>
      </c>
      <c r="AH20" s="46">
        <v>75</v>
      </c>
      <c r="AI20" s="44">
        <v>30</v>
      </c>
      <c r="AJ20" s="44">
        <v>29</v>
      </c>
      <c r="AK20" s="44">
        <v>39</v>
      </c>
      <c r="AL20" s="47">
        <v>36</v>
      </c>
    </row>
    <row r="21" spans="1:38" ht="15" x14ac:dyDescent="0.2">
      <c r="A21" s="3" t="s">
        <v>91</v>
      </c>
      <c r="B21" s="3" t="s">
        <v>113</v>
      </c>
      <c r="C21" s="3" t="s">
        <v>0</v>
      </c>
      <c r="D21" s="3" t="s">
        <v>166</v>
      </c>
      <c r="E21" s="4" t="s">
        <v>72</v>
      </c>
      <c r="F21" s="46">
        <f>6+4</f>
        <v>10</v>
      </c>
      <c r="G21" s="44">
        <v>3</v>
      </c>
      <c r="H21" s="44">
        <f>14+12</f>
        <v>26</v>
      </c>
      <c r="I21" s="44">
        <f>12+9</f>
        <v>21</v>
      </c>
      <c r="J21" s="44">
        <f>4+2</f>
        <v>6</v>
      </c>
      <c r="K21" s="44">
        <f>2+3</f>
        <v>5</v>
      </c>
      <c r="L21" s="44">
        <f>12+6</f>
        <v>18</v>
      </c>
      <c r="M21" s="44">
        <v>0</v>
      </c>
      <c r="N21" s="44">
        <v>0</v>
      </c>
      <c r="O21" s="44">
        <v>2</v>
      </c>
      <c r="P21" s="44">
        <v>0</v>
      </c>
      <c r="Q21" s="44">
        <v>4</v>
      </c>
      <c r="R21" s="47">
        <v>1</v>
      </c>
      <c r="S21" s="43">
        <v>3</v>
      </c>
      <c r="T21" s="44">
        <v>2</v>
      </c>
      <c r="U21" s="44">
        <f>10+6</f>
        <v>16</v>
      </c>
      <c r="V21" s="44">
        <f>18+15</f>
        <v>33</v>
      </c>
      <c r="W21" s="44">
        <v>1</v>
      </c>
      <c r="X21" s="44">
        <v>1</v>
      </c>
      <c r="Y21" s="44">
        <f>8+5</f>
        <v>13</v>
      </c>
      <c r="Z21" s="44">
        <v>0</v>
      </c>
      <c r="AA21" s="44">
        <v>0</v>
      </c>
      <c r="AB21" s="44">
        <f>4+1</f>
        <v>5</v>
      </c>
      <c r="AC21" s="44">
        <f>1+1</f>
        <v>2</v>
      </c>
      <c r="AD21" s="44">
        <v>0</v>
      </c>
      <c r="AE21" s="44">
        <v>2</v>
      </c>
      <c r="AF21" s="44">
        <v>1</v>
      </c>
      <c r="AG21" s="45">
        <v>2</v>
      </c>
      <c r="AH21" s="46">
        <f>71+75</f>
        <v>146</v>
      </c>
      <c r="AI21" s="44">
        <f>23+21</f>
        <v>44</v>
      </c>
      <c r="AJ21" s="44">
        <f>24+18</f>
        <v>42</v>
      </c>
      <c r="AK21" s="44">
        <f>26+45</f>
        <v>71</v>
      </c>
      <c r="AL21" s="47">
        <f>26+45</f>
        <v>71</v>
      </c>
    </row>
    <row r="22" spans="1:38" ht="15" x14ac:dyDescent="0.2">
      <c r="A22" s="3" t="s">
        <v>91</v>
      </c>
      <c r="B22" s="3" t="s">
        <v>3</v>
      </c>
      <c r="C22" s="3" t="s">
        <v>4</v>
      </c>
      <c r="D22" s="3" t="s">
        <v>167</v>
      </c>
      <c r="E22" s="4" t="s">
        <v>74</v>
      </c>
      <c r="F22" s="46">
        <v>5</v>
      </c>
      <c r="G22" s="44">
        <v>8</v>
      </c>
      <c r="H22" s="44">
        <v>15</v>
      </c>
      <c r="I22" s="44">
        <v>5</v>
      </c>
      <c r="J22" s="44">
        <v>6</v>
      </c>
      <c r="K22" s="44">
        <v>3</v>
      </c>
      <c r="L22" s="44">
        <v>11</v>
      </c>
      <c r="M22" s="44">
        <v>0</v>
      </c>
      <c r="N22" s="44">
        <v>0</v>
      </c>
      <c r="O22" s="44">
        <v>2</v>
      </c>
      <c r="P22" s="44">
        <v>2</v>
      </c>
      <c r="Q22" s="44">
        <v>3</v>
      </c>
      <c r="R22" s="47">
        <v>2</v>
      </c>
      <c r="S22" s="43">
        <v>3</v>
      </c>
      <c r="T22" s="44">
        <v>3</v>
      </c>
      <c r="U22" s="44">
        <v>8</v>
      </c>
      <c r="V22" s="44">
        <v>12</v>
      </c>
      <c r="W22" s="44">
        <v>0</v>
      </c>
      <c r="X22" s="44">
        <v>1</v>
      </c>
      <c r="Y22" s="44">
        <v>2</v>
      </c>
      <c r="Z22" s="44">
        <v>0</v>
      </c>
      <c r="AA22" s="44">
        <v>2</v>
      </c>
      <c r="AB22" s="44">
        <v>3</v>
      </c>
      <c r="AC22" s="44">
        <v>2</v>
      </c>
      <c r="AD22" s="44">
        <v>0</v>
      </c>
      <c r="AE22" s="44">
        <v>2</v>
      </c>
      <c r="AF22" s="44">
        <v>1</v>
      </c>
      <c r="AG22" s="45">
        <v>1</v>
      </c>
      <c r="AH22" s="46">
        <f>75+74</f>
        <v>149</v>
      </c>
      <c r="AI22" s="44">
        <f>15+24</f>
        <v>39</v>
      </c>
      <c r="AJ22" s="44">
        <f>5+16</f>
        <v>21</v>
      </c>
      <c r="AK22" s="44">
        <f>28+49</f>
        <v>77</v>
      </c>
      <c r="AL22" s="47">
        <f>28+48</f>
        <v>76</v>
      </c>
    </row>
    <row r="23" spans="1:38" ht="15.75" thickBot="1" x14ac:dyDescent="0.25">
      <c r="A23" s="8" t="s">
        <v>91</v>
      </c>
      <c r="B23" s="8" t="s">
        <v>5</v>
      </c>
      <c r="C23" s="8" t="s">
        <v>6</v>
      </c>
      <c r="D23" s="8" t="s">
        <v>168</v>
      </c>
      <c r="E23" s="9" t="s">
        <v>75</v>
      </c>
      <c r="F23" s="56">
        <v>2</v>
      </c>
      <c r="G23" s="54">
        <v>7</v>
      </c>
      <c r="H23" s="54">
        <v>24</v>
      </c>
      <c r="I23" s="54">
        <v>10</v>
      </c>
      <c r="J23" s="54">
        <v>3</v>
      </c>
      <c r="K23" s="54">
        <v>15</v>
      </c>
      <c r="L23" s="54">
        <v>8</v>
      </c>
      <c r="M23" s="54">
        <v>0</v>
      </c>
      <c r="N23" s="54">
        <v>0</v>
      </c>
      <c r="O23" s="54">
        <v>3</v>
      </c>
      <c r="P23" s="54">
        <v>8</v>
      </c>
      <c r="Q23" s="54">
        <v>6</v>
      </c>
      <c r="R23" s="57">
        <v>0</v>
      </c>
      <c r="S23" s="53">
        <v>4</v>
      </c>
      <c r="T23" s="54">
        <v>2</v>
      </c>
      <c r="U23" s="54">
        <v>11</v>
      </c>
      <c r="V23" s="54">
        <v>16</v>
      </c>
      <c r="W23" s="54">
        <v>2</v>
      </c>
      <c r="X23" s="54">
        <v>7</v>
      </c>
      <c r="Y23" s="54">
        <v>4</v>
      </c>
      <c r="Z23" s="54">
        <v>0</v>
      </c>
      <c r="AA23" s="54">
        <v>4</v>
      </c>
      <c r="AB23" s="54">
        <v>6</v>
      </c>
      <c r="AC23" s="54">
        <v>8</v>
      </c>
      <c r="AD23" s="54">
        <v>0</v>
      </c>
      <c r="AE23" s="54">
        <v>0</v>
      </c>
      <c r="AF23" s="54">
        <v>2</v>
      </c>
      <c r="AG23" s="55">
        <v>2</v>
      </c>
      <c r="AH23" s="56">
        <v>74</v>
      </c>
      <c r="AI23" s="54">
        <v>35</v>
      </c>
      <c r="AJ23" s="54">
        <v>29</v>
      </c>
      <c r="AK23" s="54">
        <v>63</v>
      </c>
      <c r="AL23" s="57">
        <v>62</v>
      </c>
    </row>
    <row r="24" spans="1:38" ht="15" x14ac:dyDescent="0.2">
      <c r="A24" s="10" t="s">
        <v>114</v>
      </c>
      <c r="B24" s="10" t="s">
        <v>115</v>
      </c>
      <c r="C24" s="10" t="s">
        <v>125</v>
      </c>
      <c r="D24" s="10" t="s">
        <v>135</v>
      </c>
      <c r="E24" s="25"/>
      <c r="F24" s="61">
        <v>1</v>
      </c>
      <c r="G24" s="59">
        <v>0</v>
      </c>
      <c r="H24" s="59">
        <v>0</v>
      </c>
      <c r="I24" s="59">
        <v>3</v>
      </c>
      <c r="J24" s="59">
        <v>6</v>
      </c>
      <c r="K24" s="59">
        <v>0</v>
      </c>
      <c r="L24" s="59">
        <v>23</v>
      </c>
      <c r="M24" s="59">
        <v>0</v>
      </c>
      <c r="N24" s="59">
        <v>0</v>
      </c>
      <c r="O24" s="59">
        <v>41</v>
      </c>
      <c r="P24" s="59">
        <v>0</v>
      </c>
      <c r="Q24" s="59">
        <v>0</v>
      </c>
      <c r="R24" s="62">
        <v>0</v>
      </c>
      <c r="S24" s="58">
        <v>1</v>
      </c>
      <c r="T24" s="59">
        <v>3</v>
      </c>
      <c r="U24" s="59">
        <v>4</v>
      </c>
      <c r="V24" s="59">
        <v>27</v>
      </c>
      <c r="W24" s="59">
        <v>3</v>
      </c>
      <c r="X24" s="59">
        <v>0</v>
      </c>
      <c r="Y24" s="59">
        <v>14</v>
      </c>
      <c r="Z24" s="59">
        <v>2</v>
      </c>
      <c r="AA24" s="59">
        <v>0</v>
      </c>
      <c r="AB24" s="59">
        <v>45</v>
      </c>
      <c r="AC24" s="59">
        <v>1</v>
      </c>
      <c r="AD24" s="59">
        <v>6</v>
      </c>
      <c r="AE24" s="59">
        <v>0</v>
      </c>
      <c r="AF24" s="59">
        <v>0</v>
      </c>
      <c r="AG24" s="60">
        <v>0</v>
      </c>
      <c r="AH24" s="61">
        <v>139</v>
      </c>
      <c r="AI24" s="59">
        <v>49</v>
      </c>
      <c r="AJ24" s="59">
        <v>46</v>
      </c>
      <c r="AK24" s="59">
        <v>50</v>
      </c>
      <c r="AL24" s="62">
        <v>49</v>
      </c>
    </row>
    <row r="25" spans="1:38" ht="15" x14ac:dyDescent="0.2">
      <c r="A25" s="11" t="s">
        <v>145</v>
      </c>
      <c r="B25" s="11" t="s">
        <v>118</v>
      </c>
      <c r="C25" s="11" t="s">
        <v>128</v>
      </c>
      <c r="D25" s="11" t="s">
        <v>138</v>
      </c>
      <c r="E25" s="26"/>
      <c r="F25" s="66">
        <v>7</v>
      </c>
      <c r="G25" s="64">
        <v>2</v>
      </c>
      <c r="H25" s="64">
        <v>27</v>
      </c>
      <c r="I25" s="64">
        <v>0</v>
      </c>
      <c r="J25" s="64">
        <v>14</v>
      </c>
      <c r="K25" s="64">
        <v>7</v>
      </c>
      <c r="L25" s="64">
        <v>2</v>
      </c>
      <c r="M25" s="64">
        <v>0</v>
      </c>
      <c r="N25" s="64">
        <v>0</v>
      </c>
      <c r="O25" s="64">
        <v>1</v>
      </c>
      <c r="P25" s="64">
        <v>0</v>
      </c>
      <c r="Q25" s="64">
        <v>0</v>
      </c>
      <c r="R25" s="67">
        <v>0</v>
      </c>
      <c r="S25" s="63">
        <v>1</v>
      </c>
      <c r="T25" s="64">
        <v>4</v>
      </c>
      <c r="U25" s="64">
        <v>25</v>
      </c>
      <c r="V25" s="64">
        <v>5</v>
      </c>
      <c r="W25" s="64">
        <v>0</v>
      </c>
      <c r="X25" s="64">
        <v>0</v>
      </c>
      <c r="Y25" s="64">
        <v>0</v>
      </c>
      <c r="Z25" s="64">
        <v>9</v>
      </c>
      <c r="AA25" s="64">
        <v>5</v>
      </c>
      <c r="AB25" s="64">
        <v>3</v>
      </c>
      <c r="AC25" s="64">
        <v>3</v>
      </c>
      <c r="AD25" s="64">
        <v>0</v>
      </c>
      <c r="AE25" s="64">
        <v>0</v>
      </c>
      <c r="AF25" s="64">
        <v>0</v>
      </c>
      <c r="AG25" s="65">
        <v>0</v>
      </c>
      <c r="AH25" s="66">
        <v>105</v>
      </c>
      <c r="AI25" s="64">
        <v>28</v>
      </c>
      <c r="AJ25" s="64">
        <v>25</v>
      </c>
      <c r="AK25" s="64">
        <v>34</v>
      </c>
      <c r="AL25" s="67">
        <v>31</v>
      </c>
    </row>
    <row r="26" spans="1:38" ht="15" x14ac:dyDescent="0.2">
      <c r="A26" s="11" t="s">
        <v>146</v>
      </c>
      <c r="B26" s="11" t="s">
        <v>121</v>
      </c>
      <c r="C26" s="11" t="s">
        <v>131</v>
      </c>
      <c r="D26" s="11" t="s">
        <v>141</v>
      </c>
      <c r="E26" s="26"/>
      <c r="F26" s="66">
        <v>1</v>
      </c>
      <c r="G26" s="64">
        <v>3</v>
      </c>
      <c r="H26" s="64">
        <v>18</v>
      </c>
      <c r="I26" s="64">
        <v>7</v>
      </c>
      <c r="J26" s="64">
        <v>20</v>
      </c>
      <c r="K26" s="64">
        <v>4</v>
      </c>
      <c r="L26" s="64">
        <v>12</v>
      </c>
      <c r="M26" s="64">
        <v>0</v>
      </c>
      <c r="N26" s="64">
        <v>0</v>
      </c>
      <c r="O26" s="64">
        <v>32</v>
      </c>
      <c r="P26" s="64">
        <v>33</v>
      </c>
      <c r="Q26" s="64">
        <v>36</v>
      </c>
      <c r="R26" s="67">
        <v>0</v>
      </c>
      <c r="S26" s="63">
        <v>1</v>
      </c>
      <c r="T26" s="64">
        <v>20</v>
      </c>
      <c r="U26" s="64">
        <v>19</v>
      </c>
      <c r="V26" s="64">
        <v>16</v>
      </c>
      <c r="W26" s="64">
        <v>18</v>
      </c>
      <c r="X26" s="64">
        <v>14</v>
      </c>
      <c r="Y26" s="64">
        <v>9</v>
      </c>
      <c r="Z26" s="64">
        <v>7</v>
      </c>
      <c r="AA26" s="64">
        <v>4</v>
      </c>
      <c r="AB26" s="64">
        <v>40</v>
      </c>
      <c r="AC26" s="64">
        <v>22</v>
      </c>
      <c r="AD26" s="64">
        <v>22</v>
      </c>
      <c r="AE26" s="64">
        <v>0</v>
      </c>
      <c r="AF26" s="64">
        <v>15</v>
      </c>
      <c r="AG26" s="65">
        <v>3</v>
      </c>
      <c r="AH26" s="66">
        <v>125</v>
      </c>
      <c r="AI26" s="64">
        <v>45</v>
      </c>
      <c r="AJ26" s="64">
        <v>43</v>
      </c>
      <c r="AK26" s="64">
        <v>45</v>
      </c>
      <c r="AL26" s="67">
        <v>43</v>
      </c>
    </row>
    <row r="27" spans="1:38" ht="15" x14ac:dyDescent="0.2">
      <c r="A27" s="11" t="s">
        <v>147</v>
      </c>
      <c r="B27" s="11" t="s">
        <v>124</v>
      </c>
      <c r="C27" s="11" t="s">
        <v>134</v>
      </c>
      <c r="D27" s="11" t="s">
        <v>144</v>
      </c>
      <c r="E27" s="26"/>
      <c r="F27" s="66">
        <v>0</v>
      </c>
      <c r="G27" s="64">
        <v>0</v>
      </c>
      <c r="H27" s="64">
        <v>15</v>
      </c>
      <c r="I27" s="64">
        <v>0</v>
      </c>
      <c r="J27" s="64">
        <v>0</v>
      </c>
      <c r="K27" s="64">
        <v>0</v>
      </c>
      <c r="L27" s="64">
        <v>0</v>
      </c>
      <c r="M27" s="64">
        <v>0</v>
      </c>
      <c r="N27" s="64">
        <v>0</v>
      </c>
      <c r="O27" s="64">
        <v>0</v>
      </c>
      <c r="P27" s="64">
        <v>0</v>
      </c>
      <c r="Q27" s="64">
        <v>0</v>
      </c>
      <c r="R27" s="67">
        <v>6</v>
      </c>
      <c r="S27" s="63">
        <v>0</v>
      </c>
      <c r="T27" s="64">
        <v>0</v>
      </c>
      <c r="U27" s="64">
        <v>22</v>
      </c>
      <c r="V27" s="64">
        <v>3</v>
      </c>
      <c r="W27" s="64">
        <v>0</v>
      </c>
      <c r="X27" s="64">
        <v>0</v>
      </c>
      <c r="Y27" s="64">
        <v>0</v>
      </c>
      <c r="Z27" s="64">
        <v>0</v>
      </c>
      <c r="AA27" s="64">
        <v>1</v>
      </c>
      <c r="AB27" s="64">
        <v>0</v>
      </c>
      <c r="AC27" s="64">
        <v>0</v>
      </c>
      <c r="AD27" s="64">
        <v>0</v>
      </c>
      <c r="AE27" s="64">
        <v>6</v>
      </c>
      <c r="AF27" s="64">
        <v>0</v>
      </c>
      <c r="AG27" s="65">
        <v>0</v>
      </c>
      <c r="AH27" s="66">
        <v>72</v>
      </c>
      <c r="AI27" s="64">
        <v>19</v>
      </c>
      <c r="AJ27" s="64">
        <v>25</v>
      </c>
      <c r="AK27" s="64">
        <v>50</v>
      </c>
      <c r="AL27" s="67">
        <v>36</v>
      </c>
    </row>
    <row r="28" spans="1:38" ht="15" x14ac:dyDescent="0.2">
      <c r="A28" s="11" t="s">
        <v>91</v>
      </c>
      <c r="B28" s="11" t="s">
        <v>116</v>
      </c>
      <c r="C28" s="11" t="s">
        <v>126</v>
      </c>
      <c r="D28" s="11" t="s">
        <v>136</v>
      </c>
      <c r="E28" s="26"/>
      <c r="F28" s="66">
        <v>1</v>
      </c>
      <c r="G28" s="64">
        <v>3</v>
      </c>
      <c r="H28" s="64">
        <v>13</v>
      </c>
      <c r="I28" s="64">
        <v>6</v>
      </c>
      <c r="J28" s="64">
        <v>7</v>
      </c>
      <c r="K28" s="64">
        <v>3</v>
      </c>
      <c r="L28" s="64">
        <v>1</v>
      </c>
      <c r="M28" s="64">
        <v>0</v>
      </c>
      <c r="N28" s="64">
        <v>0</v>
      </c>
      <c r="O28" s="64">
        <v>6</v>
      </c>
      <c r="P28" s="64">
        <v>1</v>
      </c>
      <c r="Q28" s="64">
        <v>2</v>
      </c>
      <c r="R28" s="67">
        <v>0</v>
      </c>
      <c r="S28" s="63">
        <v>1</v>
      </c>
      <c r="T28" s="64">
        <v>2</v>
      </c>
      <c r="U28" s="64">
        <v>8</v>
      </c>
      <c r="V28" s="64">
        <v>5</v>
      </c>
      <c r="W28" s="64">
        <v>2</v>
      </c>
      <c r="X28" s="64">
        <v>2</v>
      </c>
      <c r="Y28" s="64">
        <v>0</v>
      </c>
      <c r="Z28" s="64">
        <v>0</v>
      </c>
      <c r="AA28" s="64">
        <v>0</v>
      </c>
      <c r="AB28" s="64">
        <v>3</v>
      </c>
      <c r="AC28" s="64">
        <v>6</v>
      </c>
      <c r="AD28" s="64">
        <v>0</v>
      </c>
      <c r="AE28" s="64">
        <v>0</v>
      </c>
      <c r="AF28" s="64">
        <v>3</v>
      </c>
      <c r="AG28" s="65">
        <v>0</v>
      </c>
      <c r="AH28" s="66">
        <v>74</v>
      </c>
      <c r="AI28" s="64">
        <v>21</v>
      </c>
      <c r="AJ28" s="64">
        <v>15</v>
      </c>
      <c r="AK28" s="64">
        <v>50</v>
      </c>
      <c r="AL28" s="67">
        <v>47</v>
      </c>
    </row>
    <row r="29" spans="1:38" ht="15" x14ac:dyDescent="0.2">
      <c r="A29" s="11" t="s">
        <v>91</v>
      </c>
      <c r="B29" s="11" t="s">
        <v>117</v>
      </c>
      <c r="C29" s="11" t="s">
        <v>127</v>
      </c>
      <c r="D29" s="11" t="s">
        <v>137</v>
      </c>
      <c r="E29" s="26"/>
      <c r="F29" s="66">
        <v>0</v>
      </c>
      <c r="G29" s="64">
        <v>1</v>
      </c>
      <c r="H29" s="64">
        <v>1</v>
      </c>
      <c r="I29" s="64">
        <v>0</v>
      </c>
      <c r="J29" s="64">
        <v>1</v>
      </c>
      <c r="K29" s="64">
        <v>0</v>
      </c>
      <c r="L29" s="64">
        <v>0</v>
      </c>
      <c r="M29" s="64">
        <v>0</v>
      </c>
      <c r="N29" s="64">
        <v>1</v>
      </c>
      <c r="O29" s="64">
        <v>0</v>
      </c>
      <c r="P29" s="64">
        <v>1</v>
      </c>
      <c r="Q29" s="64">
        <v>0</v>
      </c>
      <c r="R29" s="67">
        <v>0</v>
      </c>
      <c r="S29" s="63">
        <v>0</v>
      </c>
      <c r="T29" s="64">
        <v>0</v>
      </c>
      <c r="U29" s="64">
        <v>0</v>
      </c>
      <c r="V29" s="64">
        <v>0</v>
      </c>
      <c r="W29" s="64">
        <v>1</v>
      </c>
      <c r="X29" s="64">
        <v>0</v>
      </c>
      <c r="Y29" s="64">
        <v>0</v>
      </c>
      <c r="Z29" s="64">
        <v>0</v>
      </c>
      <c r="AA29" s="64">
        <v>0</v>
      </c>
      <c r="AB29" s="64">
        <v>0</v>
      </c>
      <c r="AC29" s="64">
        <v>0</v>
      </c>
      <c r="AD29" s="64">
        <v>0</v>
      </c>
      <c r="AE29" s="64">
        <v>0</v>
      </c>
      <c r="AF29" s="64">
        <v>0</v>
      </c>
      <c r="AG29" s="65">
        <v>0</v>
      </c>
      <c r="AH29" s="66">
        <v>195</v>
      </c>
      <c r="AI29" s="64">
        <v>2</v>
      </c>
      <c r="AJ29" s="64">
        <v>1</v>
      </c>
      <c r="AK29" s="64">
        <v>61</v>
      </c>
      <c r="AL29" s="67">
        <v>58</v>
      </c>
    </row>
    <row r="30" spans="1:38" ht="15" x14ac:dyDescent="0.2">
      <c r="A30" s="11" t="s">
        <v>91</v>
      </c>
      <c r="B30" s="11" t="s">
        <v>119</v>
      </c>
      <c r="C30" s="11" t="s">
        <v>129</v>
      </c>
      <c r="D30" s="11" t="s">
        <v>139</v>
      </c>
      <c r="E30" s="26"/>
      <c r="F30" s="66">
        <v>0</v>
      </c>
      <c r="G30" s="64">
        <v>0</v>
      </c>
      <c r="H30" s="64">
        <v>0</v>
      </c>
      <c r="I30" s="64">
        <v>2</v>
      </c>
      <c r="J30" s="64">
        <v>0</v>
      </c>
      <c r="K30" s="64">
        <v>0</v>
      </c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7">
        <v>1</v>
      </c>
      <c r="S30" s="63">
        <v>0</v>
      </c>
      <c r="T30" s="64">
        <v>0</v>
      </c>
      <c r="U30" s="64">
        <v>0</v>
      </c>
      <c r="V30" s="64">
        <v>2</v>
      </c>
      <c r="W30" s="64">
        <v>0</v>
      </c>
      <c r="X30" s="64">
        <v>0</v>
      </c>
      <c r="Y30" s="64">
        <v>0</v>
      </c>
      <c r="Z30" s="64">
        <v>0</v>
      </c>
      <c r="AA30" s="64">
        <v>0</v>
      </c>
      <c r="AB30" s="64">
        <v>4</v>
      </c>
      <c r="AC30" s="64">
        <v>0</v>
      </c>
      <c r="AD30" s="64">
        <v>0</v>
      </c>
      <c r="AE30" s="64">
        <v>0</v>
      </c>
      <c r="AF30" s="64">
        <v>0</v>
      </c>
      <c r="AG30" s="65">
        <v>0</v>
      </c>
      <c r="AH30" s="66">
        <v>75</v>
      </c>
      <c r="AI30" s="64">
        <v>2</v>
      </c>
      <c r="AJ30" s="64">
        <v>4</v>
      </c>
      <c r="AK30" s="64">
        <v>53</v>
      </c>
      <c r="AL30" s="67">
        <v>52</v>
      </c>
    </row>
    <row r="31" spans="1:38" ht="15" x14ac:dyDescent="0.2">
      <c r="A31" s="11" t="s">
        <v>91</v>
      </c>
      <c r="B31" s="11" t="s">
        <v>120</v>
      </c>
      <c r="C31" s="11" t="s">
        <v>130</v>
      </c>
      <c r="D31" s="11" t="s">
        <v>140</v>
      </c>
      <c r="E31" s="26"/>
      <c r="F31" s="66">
        <v>0</v>
      </c>
      <c r="G31" s="64">
        <v>0</v>
      </c>
      <c r="H31" s="64">
        <v>0</v>
      </c>
      <c r="I31" s="64">
        <v>1</v>
      </c>
      <c r="J31" s="64">
        <v>1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5</v>
      </c>
      <c r="Q31" s="64">
        <v>0</v>
      </c>
      <c r="R31" s="67">
        <v>0</v>
      </c>
      <c r="S31" s="63">
        <v>0</v>
      </c>
      <c r="T31" s="64">
        <v>0</v>
      </c>
      <c r="U31" s="64">
        <v>1</v>
      </c>
      <c r="V31" s="64">
        <v>1</v>
      </c>
      <c r="W31" s="64">
        <v>1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4</v>
      </c>
      <c r="AD31" s="64">
        <v>0</v>
      </c>
      <c r="AE31" s="64">
        <v>0</v>
      </c>
      <c r="AF31" s="64">
        <v>0</v>
      </c>
      <c r="AG31" s="65">
        <v>0</v>
      </c>
      <c r="AH31" s="66">
        <v>72</v>
      </c>
      <c r="AI31" s="64">
        <v>5</v>
      </c>
      <c r="AJ31" s="64">
        <v>5</v>
      </c>
      <c r="AK31" s="64">
        <v>40</v>
      </c>
      <c r="AL31" s="67">
        <v>40</v>
      </c>
    </row>
    <row r="32" spans="1:38" ht="15" x14ac:dyDescent="0.2">
      <c r="A32" s="11" t="s">
        <v>91</v>
      </c>
      <c r="B32" s="11" t="s">
        <v>122</v>
      </c>
      <c r="C32" s="11" t="s">
        <v>132</v>
      </c>
      <c r="D32" s="11" t="s">
        <v>142</v>
      </c>
      <c r="E32" s="26"/>
      <c r="F32" s="66">
        <v>0</v>
      </c>
      <c r="G32" s="64">
        <v>0</v>
      </c>
      <c r="H32" s="64">
        <v>1</v>
      </c>
      <c r="I32" s="64">
        <v>2</v>
      </c>
      <c r="J32" s="64">
        <v>0</v>
      </c>
      <c r="K32" s="64">
        <v>1</v>
      </c>
      <c r="L32" s="64">
        <v>0</v>
      </c>
      <c r="M32" s="64">
        <v>0</v>
      </c>
      <c r="N32" s="64">
        <v>0</v>
      </c>
      <c r="O32" s="64">
        <v>0</v>
      </c>
      <c r="P32" s="64">
        <v>1</v>
      </c>
      <c r="Q32" s="64">
        <v>0</v>
      </c>
      <c r="R32" s="67">
        <v>1</v>
      </c>
      <c r="S32" s="63">
        <v>0</v>
      </c>
      <c r="T32" s="64">
        <v>0</v>
      </c>
      <c r="U32" s="64">
        <v>0</v>
      </c>
      <c r="V32" s="64">
        <v>1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1</v>
      </c>
      <c r="AC32" s="64">
        <v>0</v>
      </c>
      <c r="AD32" s="64">
        <v>0</v>
      </c>
      <c r="AE32" s="64">
        <v>1</v>
      </c>
      <c r="AF32" s="64">
        <v>0</v>
      </c>
      <c r="AG32" s="65">
        <v>0</v>
      </c>
      <c r="AH32" s="66">
        <v>124</v>
      </c>
      <c r="AI32" s="64">
        <v>5</v>
      </c>
      <c r="AJ32" s="64">
        <v>3</v>
      </c>
      <c r="AK32" s="64">
        <v>41</v>
      </c>
      <c r="AL32" s="67">
        <v>40</v>
      </c>
    </row>
    <row r="33" spans="1:38" ht="15.75" thickBot="1" x14ac:dyDescent="0.25">
      <c r="A33" s="12" t="s">
        <v>91</v>
      </c>
      <c r="B33" s="13" t="s">
        <v>123</v>
      </c>
      <c r="C33" s="13" t="s">
        <v>133</v>
      </c>
      <c r="D33" s="13" t="s">
        <v>143</v>
      </c>
      <c r="E33" s="27"/>
      <c r="F33" s="71">
        <v>4</v>
      </c>
      <c r="G33" s="69">
        <v>8</v>
      </c>
      <c r="H33" s="69">
        <v>20</v>
      </c>
      <c r="I33" s="69">
        <v>2</v>
      </c>
      <c r="J33" s="69">
        <v>6</v>
      </c>
      <c r="K33" s="69">
        <v>3</v>
      </c>
      <c r="L33" s="69">
        <v>0</v>
      </c>
      <c r="M33" s="69">
        <v>0</v>
      </c>
      <c r="N33" s="69">
        <v>0</v>
      </c>
      <c r="O33" s="69">
        <v>0</v>
      </c>
      <c r="P33" s="69">
        <v>16</v>
      </c>
      <c r="Q33" s="69">
        <v>0</v>
      </c>
      <c r="R33" s="72">
        <v>0</v>
      </c>
      <c r="S33" s="68">
        <v>4</v>
      </c>
      <c r="T33" s="69">
        <v>5</v>
      </c>
      <c r="U33" s="69">
        <v>15</v>
      </c>
      <c r="V33" s="69">
        <v>5</v>
      </c>
      <c r="W33" s="69">
        <v>0</v>
      </c>
      <c r="X33" s="69">
        <v>0</v>
      </c>
      <c r="Y33" s="69">
        <v>0</v>
      </c>
      <c r="Z33" s="69">
        <v>0</v>
      </c>
      <c r="AA33" s="69">
        <v>0</v>
      </c>
      <c r="AB33" s="69">
        <v>1</v>
      </c>
      <c r="AC33" s="69">
        <v>5</v>
      </c>
      <c r="AD33" s="69">
        <v>0</v>
      </c>
      <c r="AE33" s="69">
        <v>0</v>
      </c>
      <c r="AF33" s="69">
        <v>0</v>
      </c>
      <c r="AG33" s="70">
        <v>0</v>
      </c>
      <c r="AH33" s="71">
        <v>95</v>
      </c>
      <c r="AI33" s="69">
        <v>28</v>
      </c>
      <c r="AJ33" s="69">
        <v>18</v>
      </c>
      <c r="AK33" s="69">
        <v>54</v>
      </c>
      <c r="AL33" s="72">
        <v>52</v>
      </c>
    </row>
    <row r="34" spans="1:38" ht="15" x14ac:dyDescent="0.2">
      <c r="A34" s="29" t="s">
        <v>25</v>
      </c>
      <c r="B34" s="14"/>
      <c r="C34" s="30"/>
      <c r="D34" s="31"/>
      <c r="E34" s="2" t="s">
        <v>82</v>
      </c>
      <c r="F34" s="61">
        <v>2</v>
      </c>
      <c r="G34" s="59">
        <v>2</v>
      </c>
      <c r="H34" s="59">
        <v>27</v>
      </c>
      <c r="I34" s="59">
        <v>4</v>
      </c>
      <c r="J34" s="59">
        <v>21</v>
      </c>
      <c r="K34" s="59">
        <v>66</v>
      </c>
      <c r="L34" s="59">
        <v>53</v>
      </c>
      <c r="M34" s="59">
        <v>2</v>
      </c>
      <c r="N34" s="59">
        <v>0</v>
      </c>
      <c r="O34" s="59">
        <v>30</v>
      </c>
      <c r="P34" s="59">
        <v>43</v>
      </c>
      <c r="Q34" s="59">
        <v>21</v>
      </c>
      <c r="R34" s="62">
        <v>0</v>
      </c>
      <c r="S34" s="58">
        <v>0</v>
      </c>
      <c r="T34" s="59">
        <v>0</v>
      </c>
      <c r="U34" s="59">
        <v>16</v>
      </c>
      <c r="V34" s="59">
        <v>19</v>
      </c>
      <c r="W34" s="59">
        <v>7</v>
      </c>
      <c r="X34" s="59">
        <v>10</v>
      </c>
      <c r="Y34" s="59">
        <v>21</v>
      </c>
      <c r="Z34" s="59">
        <v>10</v>
      </c>
      <c r="AA34" s="59">
        <v>0</v>
      </c>
      <c r="AB34" s="59">
        <v>10</v>
      </c>
      <c r="AC34" s="59">
        <v>56</v>
      </c>
      <c r="AD34" s="59">
        <v>7</v>
      </c>
      <c r="AE34" s="59">
        <v>0</v>
      </c>
      <c r="AF34" s="59">
        <v>3</v>
      </c>
      <c r="AG34" s="60">
        <v>0</v>
      </c>
      <c r="AH34" s="61">
        <v>168</v>
      </c>
      <c r="AI34" s="59">
        <v>79</v>
      </c>
      <c r="AJ34" s="59">
        <v>75</v>
      </c>
      <c r="AK34" s="59">
        <v>126</v>
      </c>
      <c r="AL34" s="59">
        <v>127</v>
      </c>
    </row>
    <row r="35" spans="1:38" ht="15" x14ac:dyDescent="0.2">
      <c r="A35" s="32" t="s">
        <v>31</v>
      </c>
      <c r="B35" s="15"/>
      <c r="C35" s="33"/>
      <c r="D35" s="34"/>
      <c r="E35" s="4" t="s">
        <v>63</v>
      </c>
      <c r="F35" s="66">
        <v>3</v>
      </c>
      <c r="G35" s="64">
        <v>0</v>
      </c>
      <c r="H35" s="64">
        <v>4</v>
      </c>
      <c r="I35" s="64">
        <v>5</v>
      </c>
      <c r="J35" s="64">
        <v>2</v>
      </c>
      <c r="K35" s="64">
        <v>0</v>
      </c>
      <c r="L35" s="64">
        <v>6</v>
      </c>
      <c r="M35" s="64">
        <v>0</v>
      </c>
      <c r="N35" s="64">
        <v>0</v>
      </c>
      <c r="O35" s="64">
        <v>13</v>
      </c>
      <c r="P35" s="64">
        <v>5</v>
      </c>
      <c r="Q35" s="64">
        <v>1</v>
      </c>
      <c r="R35" s="67">
        <v>0</v>
      </c>
      <c r="S35" s="63">
        <v>0</v>
      </c>
      <c r="T35" s="64">
        <v>0</v>
      </c>
      <c r="U35" s="64">
        <v>2</v>
      </c>
      <c r="V35" s="64">
        <v>5</v>
      </c>
      <c r="W35" s="64">
        <v>0</v>
      </c>
      <c r="X35" s="64">
        <v>0</v>
      </c>
      <c r="Y35" s="64">
        <v>2</v>
      </c>
      <c r="Z35" s="64">
        <v>0</v>
      </c>
      <c r="AA35" s="64">
        <v>0</v>
      </c>
      <c r="AB35" s="64">
        <v>8</v>
      </c>
      <c r="AC35" s="64">
        <v>14</v>
      </c>
      <c r="AD35" s="64">
        <v>0</v>
      </c>
      <c r="AE35" s="64">
        <v>0</v>
      </c>
      <c r="AF35" s="64">
        <v>0</v>
      </c>
      <c r="AG35" s="65">
        <v>0</v>
      </c>
      <c r="AH35" s="66">
        <v>249</v>
      </c>
      <c r="AI35" s="64">
        <v>29</v>
      </c>
      <c r="AJ35" s="64">
        <v>24</v>
      </c>
      <c r="AK35" s="64">
        <v>129</v>
      </c>
      <c r="AL35" s="64">
        <v>127</v>
      </c>
    </row>
    <row r="36" spans="1:38" ht="15.75" thickBot="1" x14ac:dyDescent="0.25">
      <c r="A36" s="35" t="s">
        <v>32</v>
      </c>
      <c r="B36" s="16"/>
      <c r="C36" s="36"/>
      <c r="D36" s="37"/>
      <c r="E36" s="6" t="s">
        <v>64</v>
      </c>
      <c r="F36" s="71">
        <v>2</v>
      </c>
      <c r="G36" s="69">
        <v>4</v>
      </c>
      <c r="H36" s="69">
        <v>8</v>
      </c>
      <c r="I36" s="69">
        <v>29</v>
      </c>
      <c r="J36" s="69">
        <v>2</v>
      </c>
      <c r="K36" s="69">
        <v>3</v>
      </c>
      <c r="L36" s="69">
        <v>51</v>
      </c>
      <c r="M36" s="69">
        <v>1</v>
      </c>
      <c r="N36" s="69">
        <v>23</v>
      </c>
      <c r="O36" s="69">
        <v>10</v>
      </c>
      <c r="P36" s="69">
        <v>0</v>
      </c>
      <c r="Q36" s="69">
        <v>3</v>
      </c>
      <c r="R36" s="72">
        <v>10</v>
      </c>
      <c r="S36" s="68">
        <v>13</v>
      </c>
      <c r="T36" s="69">
        <v>10</v>
      </c>
      <c r="U36" s="69">
        <v>0</v>
      </c>
      <c r="V36" s="69">
        <v>49</v>
      </c>
      <c r="W36" s="69">
        <v>2</v>
      </c>
      <c r="X36" s="69">
        <v>0</v>
      </c>
      <c r="Y36" s="69">
        <v>50</v>
      </c>
      <c r="Z36" s="69">
        <v>0</v>
      </c>
      <c r="AA36" s="69">
        <v>109</v>
      </c>
      <c r="AB36" s="69">
        <v>0</v>
      </c>
      <c r="AC36" s="69">
        <v>12</v>
      </c>
      <c r="AD36" s="69">
        <v>0</v>
      </c>
      <c r="AE36" s="69">
        <v>11</v>
      </c>
      <c r="AF36" s="69">
        <v>0</v>
      </c>
      <c r="AG36" s="70">
        <v>0</v>
      </c>
      <c r="AH36" s="71">
        <v>241</v>
      </c>
      <c r="AI36" s="69">
        <v>73</v>
      </c>
      <c r="AJ36" s="69">
        <v>81</v>
      </c>
      <c r="AK36" s="69">
        <v>122</v>
      </c>
      <c r="AL36" s="69">
        <v>117</v>
      </c>
    </row>
    <row r="37" spans="1:38" ht="15" x14ac:dyDescent="0.2">
      <c r="A37" s="29" t="s">
        <v>30</v>
      </c>
      <c r="B37" s="14"/>
      <c r="C37" s="30"/>
      <c r="D37" s="31"/>
      <c r="E37" s="2" t="s">
        <v>68</v>
      </c>
      <c r="F37" s="61">
        <v>3</v>
      </c>
      <c r="G37" s="59">
        <v>9</v>
      </c>
      <c r="H37" s="59">
        <v>39</v>
      </c>
      <c r="I37" s="59">
        <v>26</v>
      </c>
      <c r="J37" s="59">
        <v>38</v>
      </c>
      <c r="K37" s="59">
        <v>3</v>
      </c>
      <c r="L37" s="59">
        <v>73</v>
      </c>
      <c r="M37" s="59">
        <v>0</v>
      </c>
      <c r="N37" s="59">
        <v>0</v>
      </c>
      <c r="O37" s="59">
        <v>0</v>
      </c>
      <c r="P37" s="59">
        <v>5</v>
      </c>
      <c r="Q37" s="59">
        <v>1</v>
      </c>
      <c r="R37" s="62">
        <v>0</v>
      </c>
      <c r="S37" s="58">
        <v>0</v>
      </c>
      <c r="T37" s="59">
        <v>5</v>
      </c>
      <c r="U37" s="59">
        <v>34</v>
      </c>
      <c r="V37" s="59">
        <v>51</v>
      </c>
      <c r="W37" s="59">
        <v>27</v>
      </c>
      <c r="X37" s="59">
        <v>0</v>
      </c>
      <c r="Y37" s="59">
        <v>47</v>
      </c>
      <c r="Z37" s="59">
        <v>12</v>
      </c>
      <c r="AA37" s="59">
        <v>15</v>
      </c>
      <c r="AB37" s="59">
        <v>2</v>
      </c>
      <c r="AC37" s="59">
        <v>33</v>
      </c>
      <c r="AD37" s="59">
        <v>0</v>
      </c>
      <c r="AE37" s="59">
        <v>0</v>
      </c>
      <c r="AF37" s="59">
        <v>5</v>
      </c>
      <c r="AG37" s="60">
        <v>3</v>
      </c>
      <c r="AH37" s="61">
        <v>196</v>
      </c>
      <c r="AI37" s="59">
        <v>84</v>
      </c>
      <c r="AJ37" s="59">
        <v>86</v>
      </c>
      <c r="AK37" s="59">
        <v>123</v>
      </c>
      <c r="AL37" s="59">
        <v>122</v>
      </c>
    </row>
    <row r="38" spans="1:38" ht="15" x14ac:dyDescent="0.2">
      <c r="A38" s="32" t="s">
        <v>26</v>
      </c>
      <c r="B38" s="15"/>
      <c r="C38" s="33"/>
      <c r="D38" s="34"/>
      <c r="E38" s="4" t="s">
        <v>69</v>
      </c>
      <c r="F38" s="66">
        <v>15</v>
      </c>
      <c r="G38" s="64">
        <v>51</v>
      </c>
      <c r="H38" s="64">
        <v>63</v>
      </c>
      <c r="I38" s="64">
        <v>0</v>
      </c>
      <c r="J38" s="64">
        <v>0</v>
      </c>
      <c r="K38" s="64">
        <v>31</v>
      </c>
      <c r="L38" s="64">
        <v>3</v>
      </c>
      <c r="M38" s="64">
        <v>0</v>
      </c>
      <c r="N38" s="64">
        <v>0</v>
      </c>
      <c r="O38" s="64">
        <v>0</v>
      </c>
      <c r="P38" s="64">
        <v>22</v>
      </c>
      <c r="Q38" s="64">
        <v>0</v>
      </c>
      <c r="R38" s="67">
        <v>7</v>
      </c>
      <c r="S38" s="63">
        <v>7</v>
      </c>
      <c r="T38" s="64">
        <v>15</v>
      </c>
      <c r="U38" s="64">
        <v>44</v>
      </c>
      <c r="V38" s="64">
        <v>6</v>
      </c>
      <c r="W38" s="64">
        <v>9</v>
      </c>
      <c r="X38" s="64">
        <v>0</v>
      </c>
      <c r="Y38" s="64">
        <v>13</v>
      </c>
      <c r="Z38" s="64">
        <v>2</v>
      </c>
      <c r="AA38" s="64">
        <v>1</v>
      </c>
      <c r="AB38" s="64">
        <v>4</v>
      </c>
      <c r="AC38" s="64">
        <v>11</v>
      </c>
      <c r="AD38" s="64">
        <v>0</v>
      </c>
      <c r="AE38" s="64">
        <v>7</v>
      </c>
      <c r="AF38" s="64">
        <v>1</v>
      </c>
      <c r="AG38" s="65">
        <v>3</v>
      </c>
      <c r="AH38" s="66">
        <v>137</v>
      </c>
      <c r="AI38" s="64">
        <v>85</v>
      </c>
      <c r="AJ38" s="64">
        <v>57</v>
      </c>
      <c r="AK38" s="64">
        <v>107</v>
      </c>
      <c r="AL38" s="64">
        <v>106</v>
      </c>
    </row>
    <row r="39" spans="1:38" ht="15" x14ac:dyDescent="0.2">
      <c r="A39" s="32" t="s">
        <v>27</v>
      </c>
      <c r="B39" s="15"/>
      <c r="C39" s="33"/>
      <c r="D39" s="34"/>
      <c r="E39" s="4" t="s">
        <v>70</v>
      </c>
      <c r="F39" s="66">
        <v>9</v>
      </c>
      <c r="G39" s="64">
        <v>15</v>
      </c>
      <c r="H39" s="64">
        <v>52</v>
      </c>
      <c r="I39" s="64">
        <v>14</v>
      </c>
      <c r="J39" s="64">
        <v>23</v>
      </c>
      <c r="K39" s="64">
        <v>22</v>
      </c>
      <c r="L39" s="64">
        <v>16</v>
      </c>
      <c r="M39" s="64">
        <v>0</v>
      </c>
      <c r="N39" s="64">
        <v>0</v>
      </c>
      <c r="O39" s="64">
        <v>2</v>
      </c>
      <c r="P39" s="64">
        <v>32</v>
      </c>
      <c r="Q39" s="64">
        <v>0</v>
      </c>
      <c r="R39" s="67">
        <v>4</v>
      </c>
      <c r="S39" s="63">
        <v>12</v>
      </c>
      <c r="T39" s="64">
        <v>22</v>
      </c>
      <c r="U39" s="64">
        <v>39</v>
      </c>
      <c r="V39" s="64">
        <v>50</v>
      </c>
      <c r="W39" s="64">
        <v>12</v>
      </c>
      <c r="X39" s="64">
        <v>6</v>
      </c>
      <c r="Y39" s="64">
        <v>9</v>
      </c>
      <c r="Z39" s="64">
        <v>2</v>
      </c>
      <c r="AA39" s="64">
        <v>7</v>
      </c>
      <c r="AB39" s="64">
        <v>4</v>
      </c>
      <c r="AC39" s="64">
        <v>7</v>
      </c>
      <c r="AD39" s="64">
        <v>0</v>
      </c>
      <c r="AE39" s="64">
        <v>3</v>
      </c>
      <c r="AF39" s="64">
        <v>0</v>
      </c>
      <c r="AG39" s="65">
        <v>2</v>
      </c>
      <c r="AH39" s="66">
        <v>168</v>
      </c>
      <c r="AI39" s="64">
        <v>83</v>
      </c>
      <c r="AJ39" s="64">
        <v>71</v>
      </c>
      <c r="AK39" s="64">
        <v>108</v>
      </c>
      <c r="AL39" s="64">
        <v>105</v>
      </c>
    </row>
    <row r="40" spans="1:38" ht="15" x14ac:dyDescent="0.2">
      <c r="A40" s="32" t="s">
        <v>29</v>
      </c>
      <c r="B40" s="15"/>
      <c r="C40" s="33"/>
      <c r="D40" s="34"/>
      <c r="E40" s="4" t="s">
        <v>71</v>
      </c>
      <c r="F40" s="66">
        <v>0</v>
      </c>
      <c r="G40" s="64">
        <v>1</v>
      </c>
      <c r="H40" s="64">
        <v>2</v>
      </c>
      <c r="I40" s="64">
        <v>1</v>
      </c>
      <c r="J40" s="64">
        <v>1</v>
      </c>
      <c r="K40" s="64">
        <v>3</v>
      </c>
      <c r="L40" s="64">
        <v>0</v>
      </c>
      <c r="M40" s="64">
        <v>0</v>
      </c>
      <c r="N40" s="64">
        <v>0</v>
      </c>
      <c r="O40" s="64">
        <v>0</v>
      </c>
      <c r="P40" s="64">
        <v>0</v>
      </c>
      <c r="Q40" s="64">
        <v>0</v>
      </c>
      <c r="R40" s="67">
        <v>0</v>
      </c>
      <c r="S40" s="63">
        <v>0</v>
      </c>
      <c r="T40" s="64">
        <v>0</v>
      </c>
      <c r="U40" s="64">
        <v>0</v>
      </c>
      <c r="V40" s="64">
        <v>1</v>
      </c>
      <c r="W40" s="64">
        <v>0</v>
      </c>
      <c r="X40" s="64">
        <v>1</v>
      </c>
      <c r="Y40" s="64">
        <v>0</v>
      </c>
      <c r="Z40" s="64">
        <v>0</v>
      </c>
      <c r="AA40" s="64">
        <v>0</v>
      </c>
      <c r="AB40" s="64">
        <v>0</v>
      </c>
      <c r="AC40" s="64">
        <v>1</v>
      </c>
      <c r="AD40" s="64">
        <v>0</v>
      </c>
      <c r="AE40" s="64">
        <v>0</v>
      </c>
      <c r="AF40" s="64">
        <v>0</v>
      </c>
      <c r="AG40" s="65">
        <v>0</v>
      </c>
      <c r="AH40" s="66">
        <v>124</v>
      </c>
      <c r="AI40" s="64">
        <v>6</v>
      </c>
      <c r="AJ40" s="64">
        <v>6</v>
      </c>
      <c r="AK40" s="64">
        <v>95</v>
      </c>
      <c r="AL40" s="64">
        <v>94</v>
      </c>
    </row>
    <row r="41" spans="1:38" ht="15.75" thickBot="1" x14ac:dyDescent="0.25">
      <c r="A41" s="35" t="s">
        <v>28</v>
      </c>
      <c r="B41" s="16"/>
      <c r="C41" s="36"/>
      <c r="D41" s="37"/>
      <c r="E41" s="6" t="s">
        <v>73</v>
      </c>
      <c r="F41" s="71">
        <v>3</v>
      </c>
      <c r="G41" s="69">
        <v>6</v>
      </c>
      <c r="H41" s="69">
        <v>40</v>
      </c>
      <c r="I41" s="69">
        <v>30</v>
      </c>
      <c r="J41" s="69">
        <v>7</v>
      </c>
      <c r="K41" s="69">
        <v>6</v>
      </c>
      <c r="L41" s="69">
        <v>19</v>
      </c>
      <c r="M41" s="69">
        <v>0</v>
      </c>
      <c r="N41" s="69">
        <v>0</v>
      </c>
      <c r="O41" s="69">
        <v>4</v>
      </c>
      <c r="P41" s="69">
        <v>9</v>
      </c>
      <c r="Q41" s="69">
        <v>0</v>
      </c>
      <c r="R41" s="72">
        <v>4</v>
      </c>
      <c r="S41" s="68">
        <v>1</v>
      </c>
      <c r="T41" s="69">
        <v>9</v>
      </c>
      <c r="U41" s="69">
        <v>30</v>
      </c>
      <c r="V41" s="69">
        <v>39</v>
      </c>
      <c r="W41" s="69">
        <v>5</v>
      </c>
      <c r="X41" s="69">
        <v>3</v>
      </c>
      <c r="Y41" s="69">
        <v>3</v>
      </c>
      <c r="Z41" s="69">
        <v>0</v>
      </c>
      <c r="AA41" s="69">
        <v>1</v>
      </c>
      <c r="AB41" s="69">
        <v>4</v>
      </c>
      <c r="AC41" s="69">
        <v>15</v>
      </c>
      <c r="AD41" s="69">
        <v>0</v>
      </c>
      <c r="AE41" s="69">
        <v>1</v>
      </c>
      <c r="AF41" s="69">
        <v>4</v>
      </c>
      <c r="AG41" s="70">
        <v>2</v>
      </c>
      <c r="AH41" s="71">
        <v>148</v>
      </c>
      <c r="AI41" s="69">
        <v>57</v>
      </c>
      <c r="AJ41" s="69">
        <v>53</v>
      </c>
      <c r="AK41" s="69">
        <v>83</v>
      </c>
      <c r="AL41" s="69">
        <v>82</v>
      </c>
    </row>
  </sheetData>
  <sortState ref="A14:AK23">
    <sortCondition ref="A14:A23"/>
  </sortState>
  <mergeCells count="1">
    <mergeCell ref="A1:AJ2"/>
  </mergeCells>
  <phoneticPr fontId="1" type="noConversion"/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1000bp Screen</vt:lpstr>
    </vt:vector>
  </TitlesOfParts>
  <Company>University of California - San Francisco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Smith</dc:creator>
  <cp:lastModifiedBy>Robin Smith</cp:lastModifiedBy>
  <cp:lastPrinted>2011-08-30T21:40:20Z</cp:lastPrinted>
  <dcterms:created xsi:type="dcterms:W3CDTF">2010-04-14T18:27:17Z</dcterms:created>
  <dcterms:modified xsi:type="dcterms:W3CDTF">2013-04-26T03:30:56Z</dcterms:modified>
</cp:coreProperties>
</file>