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jversijp\research\headache\CGRP overview\final paper\tables\revision\"/>
    </mc:Choice>
  </mc:AlternateContent>
  <bookViews>
    <workbookView xWindow="0" yWindow="0" windowWidth="28800" windowHeight="12450"/>
  </bookViews>
  <sheets>
    <sheet name="Blad1" sheetId="1" r:id="rId1"/>
  </sheets>
  <definedNames>
    <definedName name="_xlnm.Print_Area" localSheetId="0">Blad1!$A$1:$L$128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5" i="1" l="1"/>
  <c r="L88" i="1"/>
  <c r="L89" i="1"/>
  <c r="F45" i="1" l="1"/>
  <c r="L35" i="1" l="1"/>
  <c r="L37" i="1"/>
  <c r="F55" i="1" l="1"/>
  <c r="L54" i="1" l="1"/>
  <c r="L53" i="1"/>
  <c r="L52" i="1"/>
  <c r="L51" i="1"/>
  <c r="L28" i="1"/>
  <c r="L26" i="1"/>
  <c r="L25" i="1"/>
  <c r="L24" i="1"/>
  <c r="L10" i="1"/>
  <c r="L9" i="1"/>
  <c r="L8" i="1"/>
  <c r="L7" i="1"/>
  <c r="L6" i="1"/>
  <c r="L5" i="1"/>
  <c r="L4" i="1"/>
  <c r="L3" i="1"/>
  <c r="L124" i="1" l="1"/>
  <c r="L123" i="1"/>
  <c r="L122" i="1"/>
  <c r="L121" i="1"/>
  <c r="L100" i="1" l="1"/>
  <c r="L99" i="1"/>
  <c r="L85" i="1" l="1"/>
  <c r="L84" i="1"/>
  <c r="L69" i="1" l="1"/>
  <c r="L65" i="1"/>
  <c r="L59" i="1"/>
  <c r="F104" i="1" l="1"/>
  <c r="L125" i="1" l="1"/>
  <c r="L47" i="1" l="1"/>
  <c r="L48" i="1"/>
  <c r="L49" i="1"/>
  <c r="L50" i="1"/>
  <c r="L80" i="1" l="1"/>
  <c r="F80" i="1"/>
  <c r="L74" i="1"/>
  <c r="L73" i="1"/>
  <c r="L119" i="1" l="1"/>
  <c r="F119" i="1"/>
  <c r="L111" i="1"/>
  <c r="F111" i="1"/>
  <c r="J95" i="1"/>
  <c r="F95" i="1"/>
  <c r="J80" i="1"/>
  <c r="J55" i="1"/>
  <c r="H80" i="1"/>
  <c r="L58" i="1"/>
  <c r="L57" i="1"/>
  <c r="L79" i="1"/>
  <c r="L78" i="1"/>
  <c r="L77" i="1"/>
  <c r="L75" i="1"/>
  <c r="L72" i="1"/>
  <c r="L82" i="1"/>
  <c r="L68" i="1"/>
  <c r="L64" i="1"/>
  <c r="L63" i="1"/>
  <c r="L62" i="1"/>
  <c r="L14" i="1"/>
  <c r="H45" i="1"/>
  <c r="G45" i="1"/>
  <c r="L11" i="1"/>
  <c r="J42" i="1"/>
  <c r="J45" i="1" s="1"/>
  <c r="J117" i="1"/>
  <c r="J119" i="1" s="1"/>
  <c r="L118" i="1"/>
  <c r="L117" i="1"/>
  <c r="L116" i="1"/>
  <c r="L115" i="1"/>
  <c r="L114" i="1"/>
  <c r="L113" i="1"/>
  <c r="J108" i="1"/>
  <c r="J111" i="1" s="1"/>
  <c r="L109" i="1"/>
  <c r="L108" i="1"/>
  <c r="L107" i="1"/>
  <c r="L106" i="1"/>
  <c r="L83" i="1"/>
  <c r="I84" i="1"/>
  <c r="L86" i="1"/>
  <c r="L87" i="1"/>
  <c r="L91" i="1"/>
  <c r="L92" i="1"/>
  <c r="L93" i="1"/>
  <c r="L94" i="1"/>
  <c r="L98" i="1"/>
  <c r="L97" i="1"/>
  <c r="L42" i="1"/>
  <c r="L13" i="1"/>
  <c r="L44" i="1"/>
  <c r="L38" i="1"/>
  <c r="L41" i="1"/>
  <c r="L15" i="1"/>
  <c r="L17" i="1"/>
  <c r="L31" i="1"/>
  <c r="L32" i="1"/>
  <c r="L34" i="1"/>
  <c r="L12" i="1"/>
  <c r="L20" i="1"/>
  <c r="L21" i="1"/>
  <c r="L22" i="1"/>
  <c r="L23" i="1"/>
  <c r="L33" i="1"/>
</calcChain>
</file>

<file path=xl/sharedStrings.xml><?xml version="1.0" encoding="utf-8"?>
<sst xmlns="http://schemas.openxmlformats.org/spreadsheetml/2006/main" count="216" uniqueCount="106">
  <si>
    <t>Year</t>
  </si>
  <si>
    <t>Ahuja</t>
  </si>
  <si>
    <t>Borgesen</t>
  </si>
  <si>
    <t>Diamond</t>
  </si>
  <si>
    <t>80-160mg</t>
  </si>
  <si>
    <t>Diener</t>
  </si>
  <si>
    <t>Forssman</t>
  </si>
  <si>
    <t>Johnson</t>
  </si>
  <si>
    <t>Kuritzky</t>
  </si>
  <si>
    <t>Mikkelsen</t>
  </si>
  <si>
    <t>Nadelmann</t>
  </si>
  <si>
    <t>Pradalier</t>
  </si>
  <si>
    <t>Solomon</t>
  </si>
  <si>
    <t>Stensrud</t>
  </si>
  <si>
    <t>Tfelt-Hansen</t>
  </si>
  <si>
    <t>Weber</t>
  </si>
  <si>
    <t>Wideroe</t>
  </si>
  <si>
    <t xml:space="preserve">Stovner </t>
  </si>
  <si>
    <t xml:space="preserve">Diener </t>
  </si>
  <si>
    <t>placebo</t>
  </si>
  <si>
    <t>Number of drop outs</t>
  </si>
  <si>
    <t>verapamil 240mg</t>
  </si>
  <si>
    <t>timolol 20mg</t>
  </si>
  <si>
    <t>Drop out ratio</t>
  </si>
  <si>
    <t>120mg</t>
  </si>
  <si>
    <t>160mg</t>
  </si>
  <si>
    <t>80mg</t>
  </si>
  <si>
    <t>240mg</t>
  </si>
  <si>
    <t>60-320mg</t>
  </si>
  <si>
    <t>N</t>
  </si>
  <si>
    <t>First author</t>
  </si>
  <si>
    <t>Change in MMD</t>
  </si>
  <si>
    <t>topiramate 100mg</t>
  </si>
  <si>
    <t>topiramate 200mg</t>
  </si>
  <si>
    <t>candesartan 8-16mg</t>
  </si>
  <si>
    <t>Treatment arms</t>
  </si>
  <si>
    <t>Propranolol</t>
  </si>
  <si>
    <t>Andersson</t>
  </si>
  <si>
    <t>200mg</t>
  </si>
  <si>
    <t>Steiner</t>
  </si>
  <si>
    <t>100mg</t>
  </si>
  <si>
    <t>Kangasniemi</t>
  </si>
  <si>
    <t>Siniatchkin</t>
  </si>
  <si>
    <t>50-200mg</t>
  </si>
  <si>
    <t>Metoprolol</t>
  </si>
  <si>
    <t>Storey</t>
  </si>
  <si>
    <t>propranolol 160mg</t>
  </si>
  <si>
    <t>Mei</t>
  </si>
  <si>
    <t>Silberstein</t>
  </si>
  <si>
    <t>50mg</t>
  </si>
  <si>
    <t>Brandes</t>
  </si>
  <si>
    <t>de Tommaso</t>
  </si>
  <si>
    <t>levetiracetam 1000mg</t>
  </si>
  <si>
    <t>Lipton</t>
  </si>
  <si>
    <t>Topiramate (EM)</t>
  </si>
  <si>
    <t>800mg</t>
  </si>
  <si>
    <t>1000-1500mg</t>
  </si>
  <si>
    <t>250mg up to a mean dosage of 1196mg</t>
  </si>
  <si>
    <t>1500-2000mg</t>
  </si>
  <si>
    <t>propranolol 180-240mg</t>
  </si>
  <si>
    <t>500-1500mg</t>
  </si>
  <si>
    <t>500-1000mg</t>
  </si>
  <si>
    <t>Valproate</t>
  </si>
  <si>
    <t>Hering</t>
  </si>
  <si>
    <t>Jensen</t>
  </si>
  <si>
    <t>Mathew</t>
  </si>
  <si>
    <t>Kaniecki</t>
  </si>
  <si>
    <t>Klapper</t>
  </si>
  <si>
    <t xml:space="preserve">Freitag </t>
  </si>
  <si>
    <t>Couch</t>
  </si>
  <si>
    <t>50-100mg</t>
  </si>
  <si>
    <t>25-100mg</t>
  </si>
  <si>
    <t>Goncalves</t>
  </si>
  <si>
    <t>25mg</t>
  </si>
  <si>
    <t>melatonin 3mg</t>
  </si>
  <si>
    <t>Amitriptyline</t>
  </si>
  <si>
    <t>Tronvik</t>
  </si>
  <si>
    <t>16mg</t>
  </si>
  <si>
    <t>Stovner</t>
  </si>
  <si>
    <t>8-16mg</t>
  </si>
  <si>
    <t>propranolol 80-160mg</t>
  </si>
  <si>
    <t>Candesartan</t>
  </si>
  <si>
    <t>Silvestrini</t>
  </si>
  <si>
    <t>Topiramate (CM)</t>
  </si>
  <si>
    <t>OnabotulinumtoxinA (CM)</t>
  </si>
  <si>
    <t>NDO</t>
  </si>
  <si>
    <t>NDO/P</t>
  </si>
  <si>
    <t>Change in MMD versus placebo</t>
  </si>
  <si>
    <t>Supplementary Table: overview of all included trials of currently used prophylactics excluding CGRP-based therapies.</t>
  </si>
  <si>
    <t>For the group averages of both the 'change in MMD versus placebo' and 'drop out ratio (verum minus placebo) ' the number was weighted against the size of each trial</t>
  </si>
  <si>
    <t>EM: episodic migraine; CM: chronic migraine; N: number of patients (in bold the total number of patients treated with verum is calculated per agent)</t>
  </si>
  <si>
    <t>Aurora</t>
  </si>
  <si>
    <t>155-195U</t>
  </si>
  <si>
    <t>180-240mg</t>
  </si>
  <si>
    <t>valproate 1500-2000mg</t>
  </si>
  <si>
    <t>2x12w</t>
  </si>
  <si>
    <t>taper/exit nooit meegeteld</t>
  </si>
  <si>
    <t>SD</t>
  </si>
  <si>
    <t>2*12</t>
  </si>
  <si>
    <t>2*4-8</t>
  </si>
  <si>
    <t>3*4</t>
  </si>
  <si>
    <t>3*12</t>
  </si>
  <si>
    <t>2*8</t>
  </si>
  <si>
    <t>3*8</t>
  </si>
  <si>
    <t>SD: study duration in weeks; crossover trials are indicated with 'x*y' with x being the number of comparators and y the time being on one of the comparators</t>
  </si>
  <si>
    <t>3*4-12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</si>
</sst>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6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9" fontId="0" fillId="2" borderId="7" xfId="0" applyNumberForma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9" fontId="2" fillId="2" borderId="7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164" fontId="0" fillId="2" borderId="0" xfId="0" applyNumberFormat="1" applyFont="1" applyFill="1" applyBorder="1" applyAlignment="1">
      <alignment horizontal="center"/>
    </xf>
    <xf numFmtId="9" fontId="0" fillId="2" borderId="7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9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9" fontId="1" fillId="2" borderId="9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0" xfId="0" applyNumberFormat="1" applyFont="1" applyFill="1" applyBorder="1" applyAlignment="1">
      <alignment horizontal="center"/>
    </xf>
    <xf numFmtId="1" fontId="2" fillId="2" borderId="0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0" xfId="0" quotePrefix="1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2" borderId="0" xfId="0" applyFont="1" applyFill="1" applyBorder="1" applyAlignment="1">
      <alignment horizontal="center" vertical="top"/>
    </xf>
    <xf numFmtId="1" fontId="0" fillId="2" borderId="0" xfId="0" applyNumberFormat="1" applyFill="1" applyBorder="1" applyAlignment="1">
      <alignment horizontal="center" vertical="top"/>
    </xf>
    <xf numFmtId="1" fontId="0" fillId="2" borderId="0" xfId="0" applyNumberFormat="1" applyFont="1" applyFill="1" applyBorder="1" applyAlignment="1">
      <alignment horizontal="center" vertical="top"/>
    </xf>
    <xf numFmtId="1" fontId="2" fillId="2" borderId="0" xfId="0" applyNumberFormat="1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1"/>
  <sheetViews>
    <sheetView tabSelected="1" zoomScaleNormal="100" workbookViewId="0">
      <pane ySplit="2" topLeftCell="A117" activePane="bottomLeft" state="frozen"/>
      <selection pane="bottomLeft" activeCell="D101" sqref="D101:D103"/>
    </sheetView>
  </sheetViews>
  <sheetFormatPr defaultColWidth="11" defaultRowHeight="15.75" x14ac:dyDescent="0.25"/>
  <cols>
    <col min="1" max="1" width="23.875" style="3" bestFit="1" customWidth="1"/>
    <col min="2" max="2" width="11.375" style="3" bestFit="1" customWidth="1"/>
    <col min="3" max="3" width="4.875" style="3" bestFit="1" customWidth="1"/>
    <col min="4" max="4" width="21.625" style="41" customWidth="1"/>
    <col min="5" max="5" width="33.625" style="3" bestFit="1" customWidth="1"/>
    <col min="6" max="6" width="4.875" style="3" bestFit="1" customWidth="1"/>
    <col min="7" max="7" width="4.875" style="3" hidden="1" customWidth="1"/>
    <col min="8" max="8" width="6.875" style="3" hidden="1" customWidth="1"/>
    <col min="9" max="9" width="14.625" style="3" hidden="1" customWidth="1"/>
    <col min="10" max="10" width="28.125" style="3" bestFit="1" customWidth="1"/>
    <col min="11" max="11" width="19.125" style="3" hidden="1" customWidth="1"/>
    <col min="12" max="12" width="13.375" style="33" customWidth="1"/>
    <col min="13" max="13" width="52.375" style="3" customWidth="1"/>
    <col min="14" max="16384" width="11" style="3"/>
  </cols>
  <sheetData>
    <row r="1" spans="1:12" s="30" customFormat="1" x14ac:dyDescent="0.25">
      <c r="A1" s="35" t="s">
        <v>88</v>
      </c>
      <c r="D1" s="36"/>
    </row>
    <row r="2" spans="1:12" s="14" customFormat="1" x14ac:dyDescent="0.25">
      <c r="A2" s="26" t="s">
        <v>36</v>
      </c>
      <c r="B2" s="14" t="s">
        <v>30</v>
      </c>
      <c r="C2" s="14" t="s">
        <v>0</v>
      </c>
      <c r="D2" s="37" t="s">
        <v>97</v>
      </c>
      <c r="E2" s="14" t="s">
        <v>35</v>
      </c>
      <c r="F2" s="14" t="s">
        <v>29</v>
      </c>
      <c r="G2" s="14" t="s">
        <v>85</v>
      </c>
      <c r="H2" s="14" t="s">
        <v>86</v>
      </c>
      <c r="I2" s="14" t="s">
        <v>31</v>
      </c>
      <c r="J2" s="14" t="s">
        <v>87</v>
      </c>
      <c r="K2" s="14" t="s">
        <v>20</v>
      </c>
      <c r="L2" s="34" t="s">
        <v>23</v>
      </c>
    </row>
    <row r="3" spans="1:12" x14ac:dyDescent="0.25">
      <c r="A3" s="1"/>
      <c r="B3" s="2" t="s">
        <v>15</v>
      </c>
      <c r="C3" s="3">
        <v>1972</v>
      </c>
      <c r="D3" s="43">
        <v>24</v>
      </c>
      <c r="E3" s="3" t="s">
        <v>26</v>
      </c>
      <c r="F3" s="3">
        <v>25</v>
      </c>
      <c r="K3" s="3">
        <v>0</v>
      </c>
      <c r="L3" s="4">
        <f t="shared" ref="L3:L10" si="0">K3/F3</f>
        <v>0</v>
      </c>
    </row>
    <row r="4" spans="1:12" x14ac:dyDescent="0.25">
      <c r="A4" s="1"/>
      <c r="B4" s="2"/>
      <c r="D4" s="43"/>
      <c r="E4" s="3" t="s">
        <v>19</v>
      </c>
      <c r="F4" s="3">
        <v>25</v>
      </c>
      <c r="K4" s="3">
        <v>0</v>
      </c>
      <c r="L4" s="4">
        <f t="shared" si="0"/>
        <v>0</v>
      </c>
    </row>
    <row r="5" spans="1:12" x14ac:dyDescent="0.25">
      <c r="A5" s="1"/>
      <c r="B5" s="2" t="s">
        <v>2</v>
      </c>
      <c r="C5" s="3">
        <v>1974</v>
      </c>
      <c r="D5" s="43" t="s">
        <v>98</v>
      </c>
      <c r="E5" s="3" t="s">
        <v>24</v>
      </c>
      <c r="F5" s="3">
        <v>45</v>
      </c>
      <c r="K5" s="3">
        <v>0</v>
      </c>
      <c r="L5" s="4">
        <f t="shared" si="0"/>
        <v>0</v>
      </c>
    </row>
    <row r="6" spans="1:12" x14ac:dyDescent="0.25">
      <c r="A6" s="1"/>
      <c r="B6" s="2"/>
      <c r="D6" s="43"/>
      <c r="E6" s="3" t="s">
        <v>19</v>
      </c>
      <c r="F6" s="3">
        <v>45</v>
      </c>
      <c r="K6" s="3">
        <v>2</v>
      </c>
      <c r="L6" s="4">
        <f t="shared" si="0"/>
        <v>4.4444444444444446E-2</v>
      </c>
    </row>
    <row r="7" spans="1:12" x14ac:dyDescent="0.25">
      <c r="A7" s="1"/>
      <c r="B7" s="2" t="s">
        <v>16</v>
      </c>
      <c r="C7" s="3">
        <v>1974</v>
      </c>
      <c r="D7" s="43" t="s">
        <v>98</v>
      </c>
      <c r="E7" s="3" t="s">
        <v>25</v>
      </c>
      <c r="F7" s="3">
        <v>30</v>
      </c>
      <c r="K7" s="3">
        <v>0</v>
      </c>
      <c r="L7" s="4">
        <f t="shared" si="0"/>
        <v>0</v>
      </c>
    </row>
    <row r="8" spans="1:12" x14ac:dyDescent="0.25">
      <c r="A8" s="1"/>
      <c r="B8" s="2"/>
      <c r="D8" s="43"/>
      <c r="E8" s="3" t="s">
        <v>19</v>
      </c>
      <c r="F8" s="3">
        <v>30</v>
      </c>
      <c r="K8" s="3">
        <v>0</v>
      </c>
      <c r="L8" s="4">
        <f t="shared" si="0"/>
        <v>0</v>
      </c>
    </row>
    <row r="9" spans="1:12" x14ac:dyDescent="0.25">
      <c r="A9" s="1"/>
      <c r="B9" s="2" t="s">
        <v>3</v>
      </c>
      <c r="C9" s="3">
        <v>1976</v>
      </c>
      <c r="D9" s="43" t="s">
        <v>99</v>
      </c>
      <c r="E9" s="3" t="s">
        <v>4</v>
      </c>
      <c r="F9" s="3">
        <v>83</v>
      </c>
      <c r="K9" s="3">
        <v>6</v>
      </c>
      <c r="L9" s="4">
        <f t="shared" si="0"/>
        <v>7.2289156626506021E-2</v>
      </c>
    </row>
    <row r="10" spans="1:12" x14ac:dyDescent="0.25">
      <c r="A10" s="1"/>
      <c r="B10" s="2"/>
      <c r="D10" s="43"/>
      <c r="E10" s="3" t="s">
        <v>19</v>
      </c>
      <c r="F10" s="3">
        <v>83</v>
      </c>
      <c r="K10" s="3">
        <v>1</v>
      </c>
      <c r="L10" s="4">
        <f t="shared" si="0"/>
        <v>1.2048192771084338E-2</v>
      </c>
    </row>
    <row r="11" spans="1:12" x14ac:dyDescent="0.25">
      <c r="A11" s="1"/>
      <c r="B11" s="2" t="s">
        <v>6</v>
      </c>
      <c r="C11" s="3">
        <v>1976</v>
      </c>
      <c r="D11" s="43" t="s">
        <v>95</v>
      </c>
      <c r="E11" s="3" t="s">
        <v>27</v>
      </c>
      <c r="F11" s="3">
        <v>40</v>
      </c>
      <c r="G11" s="3">
        <v>40</v>
      </c>
      <c r="K11" s="3">
        <v>3</v>
      </c>
      <c r="L11" s="4">
        <f t="shared" ref="L11:L17" si="1">K11/F11</f>
        <v>7.4999999999999997E-2</v>
      </c>
    </row>
    <row r="12" spans="1:12" x14ac:dyDescent="0.25">
      <c r="A12" s="1"/>
      <c r="B12" s="2"/>
      <c r="D12" s="43"/>
      <c r="E12" s="3" t="s">
        <v>19</v>
      </c>
      <c r="F12" s="3">
        <v>40</v>
      </c>
      <c r="H12" s="3">
        <v>40</v>
      </c>
      <c r="K12" s="3">
        <v>2</v>
      </c>
      <c r="L12" s="4">
        <f t="shared" si="1"/>
        <v>0.05</v>
      </c>
    </row>
    <row r="13" spans="1:12" x14ac:dyDescent="0.25">
      <c r="A13" s="1"/>
      <c r="B13" s="2" t="s">
        <v>13</v>
      </c>
      <c r="C13" s="3">
        <v>1976</v>
      </c>
      <c r="D13" s="43" t="s">
        <v>100</v>
      </c>
      <c r="E13" s="3" t="s">
        <v>25</v>
      </c>
      <c r="F13" s="3">
        <v>40</v>
      </c>
      <c r="G13" s="3">
        <v>40</v>
      </c>
      <c r="K13" s="3">
        <v>1</v>
      </c>
      <c r="L13" s="4">
        <f t="shared" si="1"/>
        <v>2.5000000000000001E-2</v>
      </c>
    </row>
    <row r="14" spans="1:12" x14ac:dyDescent="0.25">
      <c r="A14" s="1"/>
      <c r="B14" s="2"/>
      <c r="D14" s="43"/>
      <c r="E14" s="3" t="s">
        <v>19</v>
      </c>
      <c r="F14" s="3">
        <v>20</v>
      </c>
      <c r="H14" s="3">
        <v>20</v>
      </c>
      <c r="K14" s="3">
        <v>0</v>
      </c>
      <c r="L14" s="4">
        <f t="shared" si="1"/>
        <v>0</v>
      </c>
    </row>
    <row r="15" spans="1:12" x14ac:dyDescent="0.25">
      <c r="A15" s="1"/>
      <c r="B15" s="2" t="s">
        <v>14</v>
      </c>
      <c r="C15" s="3">
        <v>1984</v>
      </c>
      <c r="D15" s="43" t="s">
        <v>101</v>
      </c>
      <c r="E15" s="3" t="s">
        <v>25</v>
      </c>
      <c r="F15" s="3">
        <v>89</v>
      </c>
      <c r="G15" s="3">
        <v>89</v>
      </c>
      <c r="K15" s="3">
        <v>5</v>
      </c>
      <c r="L15" s="4">
        <f t="shared" si="1"/>
        <v>5.6179775280898875E-2</v>
      </c>
    </row>
    <row r="16" spans="1:12" s="6" customFormat="1" x14ac:dyDescent="0.25">
      <c r="A16" s="5"/>
      <c r="D16" s="43"/>
      <c r="E16" s="6" t="s">
        <v>22</v>
      </c>
      <c r="F16" s="6">
        <v>89</v>
      </c>
      <c r="L16" s="7"/>
    </row>
    <row r="17" spans="1:12" x14ac:dyDescent="0.25">
      <c r="A17" s="1"/>
      <c r="B17" s="2"/>
      <c r="D17" s="43"/>
      <c r="E17" s="3" t="s">
        <v>19</v>
      </c>
      <c r="F17" s="3">
        <v>90</v>
      </c>
      <c r="H17" s="3">
        <v>90</v>
      </c>
      <c r="K17" s="3">
        <v>2</v>
      </c>
      <c r="L17" s="4">
        <f t="shared" si="1"/>
        <v>2.2222222222222223E-2</v>
      </c>
    </row>
    <row r="18" spans="1:12" x14ac:dyDescent="0.25">
      <c r="A18" s="1"/>
      <c r="B18" s="2" t="s">
        <v>1</v>
      </c>
      <c r="C18" s="3">
        <v>1985</v>
      </c>
      <c r="D18" s="43" t="s">
        <v>102</v>
      </c>
      <c r="E18" s="3" t="s">
        <v>24</v>
      </c>
      <c r="F18" s="3">
        <v>26</v>
      </c>
      <c r="L18" s="15"/>
    </row>
    <row r="19" spans="1:12" x14ac:dyDescent="0.25">
      <c r="A19" s="1"/>
      <c r="B19" s="2"/>
      <c r="D19" s="43"/>
      <c r="E19" s="3" t="s">
        <v>19</v>
      </c>
      <c r="F19" s="3">
        <v>26</v>
      </c>
      <c r="L19" s="15"/>
    </row>
    <row r="20" spans="1:12" x14ac:dyDescent="0.25">
      <c r="A20" s="1"/>
      <c r="B20" s="2" t="s">
        <v>7</v>
      </c>
      <c r="C20" s="3">
        <v>1986</v>
      </c>
      <c r="D20" s="43" t="s">
        <v>101</v>
      </c>
      <c r="E20" s="3" t="s">
        <v>27</v>
      </c>
      <c r="F20" s="3">
        <v>29</v>
      </c>
      <c r="G20" s="3">
        <v>29</v>
      </c>
      <c r="K20" s="3">
        <v>1</v>
      </c>
      <c r="L20" s="4">
        <f>K20/F20</f>
        <v>3.4482758620689655E-2</v>
      </c>
    </row>
    <row r="21" spans="1:12" x14ac:dyDescent="0.25">
      <c r="A21" s="1"/>
      <c r="B21" s="2"/>
      <c r="D21" s="43"/>
      <c r="E21" s="3" t="s">
        <v>19</v>
      </c>
      <c r="F21" s="3">
        <v>29</v>
      </c>
      <c r="H21" s="3">
        <v>29</v>
      </c>
      <c r="K21" s="3">
        <v>1</v>
      </c>
      <c r="L21" s="4">
        <f>K21/F21</f>
        <v>3.4482758620689655E-2</v>
      </c>
    </row>
    <row r="22" spans="1:12" x14ac:dyDescent="0.25">
      <c r="A22" s="1"/>
      <c r="B22" s="2" t="s">
        <v>9</v>
      </c>
      <c r="C22" s="3">
        <v>1986</v>
      </c>
      <c r="D22" s="43" t="s">
        <v>101</v>
      </c>
      <c r="E22" s="3" t="s">
        <v>24</v>
      </c>
      <c r="F22" s="3">
        <v>39</v>
      </c>
      <c r="G22" s="3">
        <v>39</v>
      </c>
      <c r="K22" s="3">
        <v>2</v>
      </c>
      <c r="L22" s="4">
        <f>K22/F22</f>
        <v>5.128205128205128E-2</v>
      </c>
    </row>
    <row r="23" spans="1:12" x14ac:dyDescent="0.25">
      <c r="A23" s="1"/>
      <c r="B23" s="2"/>
      <c r="D23" s="43"/>
      <c r="E23" s="3" t="s">
        <v>19</v>
      </c>
      <c r="F23" s="3">
        <v>39</v>
      </c>
      <c r="H23" s="3">
        <v>39</v>
      </c>
      <c r="K23" s="3">
        <v>0</v>
      </c>
      <c r="L23" s="4">
        <f>K23/F23</f>
        <v>0</v>
      </c>
    </row>
    <row r="24" spans="1:12" x14ac:dyDescent="0.25">
      <c r="A24" s="1"/>
      <c r="B24" s="2" t="s">
        <v>10</v>
      </c>
      <c r="C24" s="3">
        <v>1986</v>
      </c>
      <c r="D24" s="43">
        <v>24</v>
      </c>
      <c r="E24" s="3" t="s">
        <v>28</v>
      </c>
      <c r="F24" s="3">
        <v>57</v>
      </c>
      <c r="K24" s="3">
        <v>0</v>
      </c>
      <c r="L24" s="4">
        <f t="shared" ref="L24:L28" si="2">K24/F24</f>
        <v>0</v>
      </c>
    </row>
    <row r="25" spans="1:12" x14ac:dyDescent="0.25">
      <c r="A25" s="1"/>
      <c r="B25" s="2"/>
      <c r="D25" s="43"/>
      <c r="E25" s="3" t="s">
        <v>19</v>
      </c>
      <c r="F25" s="3">
        <v>57</v>
      </c>
      <c r="K25" s="3">
        <v>0</v>
      </c>
      <c r="L25" s="4">
        <f t="shared" si="2"/>
        <v>0</v>
      </c>
    </row>
    <row r="26" spans="1:12" x14ac:dyDescent="0.25">
      <c r="A26" s="1"/>
      <c r="B26" s="2" t="s">
        <v>12</v>
      </c>
      <c r="C26" s="3">
        <v>1986</v>
      </c>
      <c r="D26" s="43" t="s">
        <v>103</v>
      </c>
      <c r="E26" s="3" t="s">
        <v>24</v>
      </c>
      <c r="F26" s="3">
        <v>15</v>
      </c>
      <c r="K26" s="3">
        <v>2</v>
      </c>
      <c r="L26" s="4">
        <f t="shared" si="2"/>
        <v>0.13333333333333333</v>
      </c>
    </row>
    <row r="27" spans="1:12" s="6" customFormat="1" x14ac:dyDescent="0.25">
      <c r="A27" s="5"/>
      <c r="D27" s="43"/>
      <c r="E27" s="6" t="s">
        <v>21</v>
      </c>
      <c r="F27" s="6">
        <v>15</v>
      </c>
      <c r="L27" s="4"/>
    </row>
    <row r="28" spans="1:12" x14ac:dyDescent="0.25">
      <c r="A28" s="1"/>
      <c r="B28" s="2"/>
      <c r="D28" s="43"/>
      <c r="E28" s="3" t="s">
        <v>19</v>
      </c>
      <c r="F28" s="3">
        <v>15</v>
      </c>
      <c r="K28" s="3">
        <v>0</v>
      </c>
      <c r="L28" s="4">
        <f t="shared" si="2"/>
        <v>0</v>
      </c>
    </row>
    <row r="29" spans="1:12" x14ac:dyDescent="0.25">
      <c r="A29" s="1"/>
      <c r="B29" s="2" t="s">
        <v>8</v>
      </c>
      <c r="C29" s="3">
        <v>1987</v>
      </c>
      <c r="D29" s="43">
        <v>16</v>
      </c>
      <c r="E29" s="3" t="s">
        <v>25</v>
      </c>
      <c r="F29" s="3">
        <v>14</v>
      </c>
      <c r="L29" s="4"/>
    </row>
    <row r="30" spans="1:12" x14ac:dyDescent="0.25">
      <c r="A30" s="1"/>
      <c r="B30" s="2"/>
      <c r="D30" s="43"/>
      <c r="E30" s="3" t="s">
        <v>19</v>
      </c>
      <c r="F30" s="3">
        <v>17</v>
      </c>
      <c r="L30" s="4"/>
    </row>
    <row r="31" spans="1:12" x14ac:dyDescent="0.25">
      <c r="A31" s="1"/>
      <c r="B31" s="2" t="s">
        <v>11</v>
      </c>
      <c r="C31" s="3">
        <v>1989</v>
      </c>
      <c r="D31" s="43">
        <v>12</v>
      </c>
      <c r="E31" s="3" t="s">
        <v>25</v>
      </c>
      <c r="F31" s="3">
        <v>24</v>
      </c>
      <c r="G31" s="3">
        <v>24</v>
      </c>
      <c r="K31" s="3">
        <v>0</v>
      </c>
      <c r="L31" s="4">
        <f>K31/F31</f>
        <v>0</v>
      </c>
    </row>
    <row r="32" spans="1:12" x14ac:dyDescent="0.25">
      <c r="A32" s="1"/>
      <c r="B32" s="2"/>
      <c r="D32" s="43"/>
      <c r="E32" s="3" t="s">
        <v>19</v>
      </c>
      <c r="F32" s="3">
        <v>31</v>
      </c>
      <c r="H32" s="3">
        <v>31</v>
      </c>
      <c r="K32" s="3">
        <v>1</v>
      </c>
      <c r="L32" s="4">
        <f>K32/F32</f>
        <v>3.2258064516129031E-2</v>
      </c>
    </row>
    <row r="33" spans="1:12" x14ac:dyDescent="0.25">
      <c r="A33" s="1"/>
      <c r="B33" s="2" t="s">
        <v>5</v>
      </c>
      <c r="C33" s="3">
        <v>1996</v>
      </c>
      <c r="D33" s="43">
        <v>16</v>
      </c>
      <c r="E33" s="3" t="s">
        <v>24</v>
      </c>
      <c r="F33" s="3">
        <v>78</v>
      </c>
      <c r="G33" s="3">
        <v>78</v>
      </c>
      <c r="K33" s="3">
        <v>6</v>
      </c>
      <c r="L33" s="4">
        <f t="shared" ref="L33:L42" si="3">K33/F33</f>
        <v>7.6923076923076927E-2</v>
      </c>
    </row>
    <row r="34" spans="1:12" x14ac:dyDescent="0.25">
      <c r="A34" s="1"/>
      <c r="B34" s="2"/>
      <c r="D34" s="43"/>
      <c r="E34" s="3" t="s">
        <v>19</v>
      </c>
      <c r="F34" s="3">
        <v>55</v>
      </c>
      <c r="H34" s="3">
        <v>55</v>
      </c>
      <c r="K34" s="3">
        <v>1</v>
      </c>
      <c r="L34" s="4">
        <f t="shared" si="3"/>
        <v>1.8181818181818181E-2</v>
      </c>
    </row>
    <row r="35" spans="1:12" x14ac:dyDescent="0.25">
      <c r="A35" s="8"/>
      <c r="B35" s="2" t="s">
        <v>66</v>
      </c>
      <c r="C35" s="2">
        <v>1997</v>
      </c>
      <c r="D35" s="44" t="s">
        <v>105</v>
      </c>
      <c r="E35" s="6" t="s">
        <v>93</v>
      </c>
      <c r="F35" s="6">
        <v>37</v>
      </c>
      <c r="G35" s="6"/>
      <c r="H35" s="6"/>
      <c r="I35" s="6"/>
      <c r="J35" s="6"/>
      <c r="K35" s="6">
        <v>1</v>
      </c>
      <c r="L35" s="7">
        <f t="shared" si="3"/>
        <v>2.7027027027027029E-2</v>
      </c>
    </row>
    <row r="36" spans="1:12" x14ac:dyDescent="0.25">
      <c r="A36" s="8"/>
      <c r="B36" s="2"/>
      <c r="C36" s="2"/>
      <c r="D36" s="44"/>
      <c r="E36" s="2" t="s">
        <v>94</v>
      </c>
      <c r="F36" s="2">
        <v>37</v>
      </c>
      <c r="G36" s="2"/>
      <c r="H36" s="2"/>
      <c r="I36" s="2"/>
      <c r="J36" s="2"/>
      <c r="K36" s="2"/>
      <c r="L36" s="4"/>
    </row>
    <row r="37" spans="1:12" x14ac:dyDescent="0.25">
      <c r="A37" s="5"/>
      <c r="B37" s="6"/>
      <c r="C37" s="6"/>
      <c r="D37" s="44"/>
      <c r="E37" s="2" t="s">
        <v>19</v>
      </c>
      <c r="F37" s="2">
        <v>37</v>
      </c>
      <c r="G37" s="2"/>
      <c r="H37" s="2"/>
      <c r="I37" s="2"/>
      <c r="J37" s="2"/>
      <c r="K37" s="2">
        <v>0</v>
      </c>
      <c r="L37" s="4">
        <f>K37/F37</f>
        <v>0</v>
      </c>
    </row>
    <row r="38" spans="1:12" x14ac:dyDescent="0.25">
      <c r="A38" s="1"/>
      <c r="B38" s="2" t="s">
        <v>18</v>
      </c>
      <c r="C38" s="3">
        <v>2004</v>
      </c>
      <c r="D38" s="43">
        <v>26</v>
      </c>
      <c r="E38" s="3" t="s">
        <v>25</v>
      </c>
      <c r="F38" s="3">
        <v>143</v>
      </c>
      <c r="G38" s="3">
        <v>143</v>
      </c>
      <c r="I38" s="3">
        <v>-1.9</v>
      </c>
      <c r="J38" s="3">
        <v>-0.8</v>
      </c>
      <c r="K38" s="3">
        <v>29</v>
      </c>
      <c r="L38" s="4">
        <f t="shared" si="3"/>
        <v>0.20279720279720279</v>
      </c>
    </row>
    <row r="39" spans="1:12" s="6" customFormat="1" x14ac:dyDescent="0.25">
      <c r="A39" s="5"/>
      <c r="D39" s="43"/>
      <c r="E39" s="6" t="s">
        <v>32</v>
      </c>
      <c r="F39" s="6">
        <v>139</v>
      </c>
      <c r="I39" s="6">
        <v>-1.8</v>
      </c>
      <c r="L39" s="7"/>
    </row>
    <row r="40" spans="1:12" s="6" customFormat="1" x14ac:dyDescent="0.25">
      <c r="A40" s="5"/>
      <c r="D40" s="43"/>
      <c r="E40" s="6" t="s">
        <v>33</v>
      </c>
      <c r="F40" s="6">
        <v>143</v>
      </c>
      <c r="I40" s="6">
        <v>-1.3</v>
      </c>
      <c r="L40" s="7"/>
    </row>
    <row r="41" spans="1:12" x14ac:dyDescent="0.25">
      <c r="A41" s="1"/>
      <c r="D41" s="43"/>
      <c r="E41" s="3" t="s">
        <v>19</v>
      </c>
      <c r="F41" s="3">
        <v>143</v>
      </c>
      <c r="H41" s="3">
        <v>143</v>
      </c>
      <c r="I41" s="3">
        <v>-1.1000000000000001</v>
      </c>
      <c r="K41" s="3">
        <v>15</v>
      </c>
      <c r="L41" s="4">
        <f>K41/F41</f>
        <v>0.1048951048951049</v>
      </c>
    </row>
    <row r="42" spans="1:12" x14ac:dyDescent="0.25">
      <c r="A42" s="1"/>
      <c r="B42" s="2" t="s">
        <v>17</v>
      </c>
      <c r="C42" s="3">
        <v>2013</v>
      </c>
      <c r="D42" s="43" t="s">
        <v>101</v>
      </c>
      <c r="E42" s="3" t="s">
        <v>4</v>
      </c>
      <c r="F42" s="3">
        <v>72</v>
      </c>
      <c r="G42" s="3">
        <v>72</v>
      </c>
      <c r="I42" s="16">
        <v>-1.91</v>
      </c>
      <c r="J42" s="16">
        <f>(-1.91)-(-1.29)</f>
        <v>-0.61999999999999988</v>
      </c>
      <c r="K42" s="2">
        <v>2</v>
      </c>
      <c r="L42" s="4">
        <f t="shared" si="3"/>
        <v>2.7777777777777776E-2</v>
      </c>
    </row>
    <row r="43" spans="1:12" s="6" customFormat="1" x14ac:dyDescent="0.25">
      <c r="A43" s="5"/>
      <c r="D43" s="43"/>
      <c r="E43" s="6" t="s">
        <v>34</v>
      </c>
      <c r="F43" s="6">
        <v>72</v>
      </c>
      <c r="I43" s="17">
        <v>-1.87</v>
      </c>
      <c r="L43" s="7"/>
    </row>
    <row r="44" spans="1:12" x14ac:dyDescent="0.25">
      <c r="A44" s="1"/>
      <c r="B44" s="2"/>
      <c r="D44" s="43"/>
      <c r="E44" s="3" t="s">
        <v>19</v>
      </c>
      <c r="F44" s="3">
        <v>72</v>
      </c>
      <c r="H44" s="3">
        <v>72</v>
      </c>
      <c r="I44" s="16">
        <v>-1.29</v>
      </c>
      <c r="K44" s="2">
        <v>0</v>
      </c>
      <c r="L44" s="4">
        <f>K44/F44</f>
        <v>0</v>
      </c>
    </row>
    <row r="45" spans="1:12" s="22" customFormat="1" ht="16.5" thickBot="1" x14ac:dyDescent="0.3">
      <c r="A45" s="18"/>
      <c r="B45" s="19"/>
      <c r="C45" s="19"/>
      <c r="D45" s="38"/>
      <c r="E45" s="19"/>
      <c r="F45" s="19">
        <f>F3+F5+F7+F9+F11+F13+F15+F18+F20+F22+F24+F26+F29+F31+F33+F35+F38+F42</f>
        <v>886</v>
      </c>
      <c r="G45" s="19">
        <f>SUM(G11:G44)</f>
        <v>554</v>
      </c>
      <c r="H45" s="19">
        <f>SUM(H11:H44)</f>
        <v>519</v>
      </c>
      <c r="I45" s="19"/>
      <c r="J45" s="20">
        <f>((J38*(F38+F41))+(J42*(F42+F44)))/(F38+F42+F41+F44)</f>
        <v>-0.73972093023255814</v>
      </c>
      <c r="K45" s="19"/>
      <c r="L45" s="21"/>
    </row>
    <row r="46" spans="1:12" x14ac:dyDescent="0.25">
      <c r="A46" s="11" t="s">
        <v>44</v>
      </c>
      <c r="B46" s="12" t="s">
        <v>30</v>
      </c>
      <c r="C46" s="12" t="s">
        <v>0</v>
      </c>
      <c r="D46" s="39"/>
      <c r="E46" s="12" t="s">
        <v>35</v>
      </c>
      <c r="F46" s="12" t="s">
        <v>29</v>
      </c>
      <c r="G46" s="12" t="s">
        <v>85</v>
      </c>
      <c r="H46" s="12" t="s">
        <v>86</v>
      </c>
      <c r="I46" s="12" t="s">
        <v>31</v>
      </c>
      <c r="J46" s="12" t="s">
        <v>87</v>
      </c>
      <c r="K46" s="12" t="s">
        <v>20</v>
      </c>
      <c r="L46" s="13" t="s">
        <v>23</v>
      </c>
    </row>
    <row r="47" spans="1:12" x14ac:dyDescent="0.25">
      <c r="A47" s="8"/>
      <c r="B47" s="2" t="s">
        <v>37</v>
      </c>
      <c r="C47" s="2">
        <v>1983</v>
      </c>
      <c r="D47" s="44">
        <v>8</v>
      </c>
      <c r="E47" s="2" t="s">
        <v>38</v>
      </c>
      <c r="F47" s="2">
        <v>34</v>
      </c>
      <c r="G47" s="2"/>
      <c r="H47" s="2"/>
      <c r="I47" s="9">
        <v>-2.2999999999999998</v>
      </c>
      <c r="J47" s="9">
        <v>-2.11</v>
      </c>
      <c r="K47" s="2">
        <v>1</v>
      </c>
      <c r="L47" s="10">
        <f>K47/F47</f>
        <v>2.9411764705882353E-2</v>
      </c>
    </row>
    <row r="48" spans="1:12" x14ac:dyDescent="0.25">
      <c r="A48" s="8"/>
      <c r="B48" s="2"/>
      <c r="C48" s="2"/>
      <c r="D48" s="44"/>
      <c r="E48" s="2" t="s">
        <v>19</v>
      </c>
      <c r="F48" s="2">
        <v>37</v>
      </c>
      <c r="G48" s="2"/>
      <c r="H48" s="2"/>
      <c r="I48" s="9">
        <v>-0.19</v>
      </c>
      <c r="J48" s="9"/>
      <c r="K48" s="2">
        <v>1</v>
      </c>
      <c r="L48" s="10">
        <f>K48/F48</f>
        <v>2.7027027027027029E-2</v>
      </c>
    </row>
    <row r="49" spans="1:12" x14ac:dyDescent="0.25">
      <c r="A49" s="8"/>
      <c r="B49" s="2" t="s">
        <v>39</v>
      </c>
      <c r="C49" s="2">
        <v>1987</v>
      </c>
      <c r="D49" s="44">
        <v>8</v>
      </c>
      <c r="E49" s="2" t="s">
        <v>40</v>
      </c>
      <c r="F49" s="2">
        <v>28</v>
      </c>
      <c r="G49" s="2"/>
      <c r="H49" s="2"/>
      <c r="I49" s="9">
        <v>-1.9</v>
      </c>
      <c r="J49" s="9">
        <v>-0.9</v>
      </c>
      <c r="K49" s="2">
        <v>1</v>
      </c>
      <c r="L49" s="10">
        <f>K49/F49</f>
        <v>3.5714285714285712E-2</v>
      </c>
    </row>
    <row r="50" spans="1:12" x14ac:dyDescent="0.25">
      <c r="A50" s="8"/>
      <c r="B50" s="2"/>
      <c r="C50" s="2"/>
      <c r="D50" s="44"/>
      <c r="E50" s="2" t="s">
        <v>19</v>
      </c>
      <c r="F50" s="2">
        <v>31</v>
      </c>
      <c r="G50" s="2"/>
      <c r="H50" s="2"/>
      <c r="I50" s="9">
        <v>-1</v>
      </c>
      <c r="J50" s="9"/>
      <c r="K50" s="2">
        <v>0</v>
      </c>
      <c r="L50" s="10">
        <f>K50/F50</f>
        <v>0</v>
      </c>
    </row>
    <row r="51" spans="1:12" x14ac:dyDescent="0.25">
      <c r="A51" s="8"/>
      <c r="B51" s="2" t="s">
        <v>41</v>
      </c>
      <c r="C51" s="2">
        <v>1987</v>
      </c>
      <c r="D51" s="44" t="s">
        <v>102</v>
      </c>
      <c r="E51" s="2" t="s">
        <v>38</v>
      </c>
      <c r="F51" s="2">
        <v>77</v>
      </c>
      <c r="G51" s="2"/>
      <c r="H51" s="2"/>
      <c r="J51" s="9"/>
      <c r="K51" s="2">
        <v>1</v>
      </c>
      <c r="L51" s="10">
        <f t="shared" ref="L51:L54" si="4">K51/F51</f>
        <v>1.2987012987012988E-2</v>
      </c>
    </row>
    <row r="52" spans="1:12" x14ac:dyDescent="0.25">
      <c r="A52" s="8"/>
      <c r="B52" s="2"/>
      <c r="C52" s="2"/>
      <c r="D52" s="44"/>
      <c r="E52" s="2" t="s">
        <v>19</v>
      </c>
      <c r="F52" s="2">
        <v>77</v>
      </c>
      <c r="G52" s="2"/>
      <c r="H52" s="2"/>
      <c r="I52" s="2"/>
      <c r="J52" s="9"/>
      <c r="K52" s="2">
        <v>0</v>
      </c>
      <c r="L52" s="10">
        <f t="shared" si="4"/>
        <v>0</v>
      </c>
    </row>
    <row r="53" spans="1:12" x14ac:dyDescent="0.25">
      <c r="A53" s="8"/>
      <c r="B53" s="2" t="s">
        <v>42</v>
      </c>
      <c r="C53" s="2">
        <v>2007</v>
      </c>
      <c r="D53" s="44">
        <v>12</v>
      </c>
      <c r="E53" s="2" t="s">
        <v>43</v>
      </c>
      <c r="F53" s="2">
        <v>10</v>
      </c>
      <c r="G53" s="2"/>
      <c r="H53" s="2"/>
      <c r="I53" s="2"/>
      <c r="J53" s="16"/>
      <c r="K53" s="3">
        <v>0</v>
      </c>
      <c r="L53" s="10">
        <f t="shared" si="4"/>
        <v>0</v>
      </c>
    </row>
    <row r="54" spans="1:12" x14ac:dyDescent="0.25">
      <c r="A54" s="8"/>
      <c r="B54" s="2"/>
      <c r="C54" s="2"/>
      <c r="D54" s="44"/>
      <c r="E54" s="2" t="s">
        <v>19</v>
      </c>
      <c r="F54" s="2">
        <v>10</v>
      </c>
      <c r="G54" s="2"/>
      <c r="H54" s="2"/>
      <c r="J54" s="16"/>
      <c r="K54" s="3">
        <v>0</v>
      </c>
      <c r="L54" s="10">
        <f t="shared" si="4"/>
        <v>0</v>
      </c>
    </row>
    <row r="55" spans="1:12" s="22" customFormat="1" x14ac:dyDescent="0.25">
      <c r="A55" s="23"/>
      <c r="D55" s="40"/>
      <c r="F55" s="22">
        <f>F47+F49+F51+F53</f>
        <v>149</v>
      </c>
      <c r="J55" s="24">
        <f>((J47*(F47+F48))+(J49*(F49+F50)))/(F47+F48+F49+F50)</f>
        <v>-1.5608461538461538</v>
      </c>
      <c r="L55" s="25"/>
    </row>
    <row r="56" spans="1:12" x14ac:dyDescent="0.25">
      <c r="A56" s="26" t="s">
        <v>54</v>
      </c>
      <c r="L56" s="15"/>
    </row>
    <row r="57" spans="1:12" x14ac:dyDescent="0.25">
      <c r="A57" s="1"/>
      <c r="B57" s="3" t="s">
        <v>45</v>
      </c>
      <c r="C57" s="27">
        <v>2001</v>
      </c>
      <c r="D57" s="45">
        <v>16</v>
      </c>
      <c r="E57" s="3" t="s">
        <v>38</v>
      </c>
      <c r="F57" s="3">
        <v>19</v>
      </c>
      <c r="K57" s="27">
        <v>2</v>
      </c>
      <c r="L57" s="4">
        <f t="shared" ref="L57:L77" si="5">K57/F57</f>
        <v>0.10526315789473684</v>
      </c>
    </row>
    <row r="58" spans="1:12" x14ac:dyDescent="0.25">
      <c r="A58" s="1"/>
      <c r="C58" s="27"/>
      <c r="D58" s="45"/>
      <c r="E58" s="3" t="s">
        <v>19</v>
      </c>
      <c r="F58" s="3">
        <v>21</v>
      </c>
      <c r="H58" s="3">
        <v>21</v>
      </c>
      <c r="K58" s="27">
        <v>0</v>
      </c>
      <c r="L58" s="4">
        <f t="shared" si="5"/>
        <v>0</v>
      </c>
    </row>
    <row r="59" spans="1:12" x14ac:dyDescent="0.25">
      <c r="A59" s="8"/>
      <c r="B59" s="2" t="s">
        <v>5</v>
      </c>
      <c r="C59" s="28">
        <v>2004</v>
      </c>
      <c r="D59" s="46">
        <v>26</v>
      </c>
      <c r="E59" s="2" t="s">
        <v>40</v>
      </c>
      <c r="F59" s="2">
        <v>139</v>
      </c>
      <c r="G59" s="2"/>
      <c r="H59" s="2"/>
      <c r="I59" s="2">
        <v>-1.8</v>
      </c>
      <c r="J59" s="2">
        <v>-0.7</v>
      </c>
      <c r="K59" s="28">
        <v>100</v>
      </c>
      <c r="L59" s="10">
        <f>K59/282</f>
        <v>0.3546099290780142</v>
      </c>
    </row>
    <row r="60" spans="1:12" x14ac:dyDescent="0.25">
      <c r="A60" s="5"/>
      <c r="B60" s="6"/>
      <c r="C60" s="29"/>
      <c r="D60" s="46"/>
      <c r="E60" s="6" t="s">
        <v>38</v>
      </c>
      <c r="F60" s="6">
        <v>143</v>
      </c>
      <c r="G60" s="6"/>
      <c r="H60" s="6"/>
      <c r="I60" s="6">
        <v>-1.3</v>
      </c>
      <c r="J60" s="6">
        <v>-0.2</v>
      </c>
      <c r="K60" s="29"/>
      <c r="L60" s="10"/>
    </row>
    <row r="61" spans="1:12" x14ac:dyDescent="0.25">
      <c r="A61" s="5"/>
      <c r="B61" s="6"/>
      <c r="C61" s="29"/>
      <c r="D61" s="46"/>
      <c r="E61" s="6" t="s">
        <v>46</v>
      </c>
      <c r="F61" s="6">
        <v>143</v>
      </c>
      <c r="G61" s="6"/>
      <c r="H61" s="6"/>
      <c r="I61" s="6">
        <v>-1.9</v>
      </c>
      <c r="J61" s="6"/>
      <c r="K61" s="29"/>
      <c r="L61" s="10"/>
    </row>
    <row r="62" spans="1:12" x14ac:dyDescent="0.25">
      <c r="A62" s="8"/>
      <c r="B62" s="2"/>
      <c r="C62" s="28"/>
      <c r="D62" s="46"/>
      <c r="E62" s="2" t="s">
        <v>19</v>
      </c>
      <c r="F62" s="2">
        <v>143</v>
      </c>
      <c r="G62" s="2"/>
      <c r="H62" s="2">
        <v>143</v>
      </c>
      <c r="I62" s="2">
        <v>-1.1000000000000001</v>
      </c>
      <c r="J62" s="2"/>
      <c r="K62" s="28">
        <v>15</v>
      </c>
      <c r="L62" s="10">
        <f>K62/F62</f>
        <v>0.1048951048951049</v>
      </c>
    </row>
    <row r="63" spans="1:12" x14ac:dyDescent="0.25">
      <c r="A63" s="1"/>
      <c r="B63" s="3" t="s">
        <v>47</v>
      </c>
      <c r="C63" s="27">
        <v>2004</v>
      </c>
      <c r="D63" s="45">
        <v>16</v>
      </c>
      <c r="E63" s="3" t="s">
        <v>40</v>
      </c>
      <c r="F63" s="3">
        <v>58</v>
      </c>
      <c r="K63" s="27">
        <v>17</v>
      </c>
      <c r="L63" s="10">
        <f t="shared" si="5"/>
        <v>0.29310344827586204</v>
      </c>
    </row>
    <row r="64" spans="1:12" x14ac:dyDescent="0.25">
      <c r="A64" s="1"/>
      <c r="C64" s="27"/>
      <c r="D64" s="45"/>
      <c r="E64" s="3" t="s">
        <v>19</v>
      </c>
      <c r="F64" s="3">
        <v>57</v>
      </c>
      <c r="H64" s="3">
        <v>57</v>
      </c>
      <c r="K64" s="27">
        <v>2</v>
      </c>
      <c r="L64" s="10">
        <f t="shared" si="5"/>
        <v>3.5087719298245612E-2</v>
      </c>
    </row>
    <row r="65" spans="1:13" x14ac:dyDescent="0.25">
      <c r="A65" s="5"/>
      <c r="B65" s="6" t="s">
        <v>48</v>
      </c>
      <c r="C65" s="29">
        <v>2004</v>
      </c>
      <c r="D65" s="47">
        <v>26</v>
      </c>
      <c r="E65" s="6" t="s">
        <v>49</v>
      </c>
      <c r="F65" s="6">
        <v>125</v>
      </c>
      <c r="G65" s="6"/>
      <c r="H65" s="6"/>
      <c r="I65" s="6">
        <v>-1.6</v>
      </c>
      <c r="J65" s="6">
        <v>-0.5</v>
      </c>
      <c r="K65" s="27">
        <v>83</v>
      </c>
      <c r="L65" s="10">
        <f>K65/370</f>
        <v>0.22432432432432434</v>
      </c>
    </row>
    <row r="66" spans="1:13" x14ac:dyDescent="0.25">
      <c r="A66" s="1"/>
      <c r="C66" s="27"/>
      <c r="D66" s="47"/>
      <c r="E66" s="3" t="s">
        <v>40</v>
      </c>
      <c r="F66" s="3">
        <v>128</v>
      </c>
      <c r="I66" s="3">
        <v>-2.7</v>
      </c>
      <c r="J66" s="3">
        <v>-1.6</v>
      </c>
      <c r="K66" s="27"/>
      <c r="L66" s="10"/>
    </row>
    <row r="67" spans="1:13" x14ac:dyDescent="0.25">
      <c r="A67" s="5"/>
      <c r="B67" s="6"/>
      <c r="C67" s="29"/>
      <c r="D67" s="47"/>
      <c r="E67" s="6" t="s">
        <v>38</v>
      </c>
      <c r="F67" s="6">
        <v>117</v>
      </c>
      <c r="G67" s="6"/>
      <c r="H67" s="6"/>
      <c r="I67" s="6">
        <v>-2.7</v>
      </c>
      <c r="J67" s="6">
        <v>-1.6</v>
      </c>
      <c r="K67" s="27"/>
      <c r="L67" s="10"/>
    </row>
    <row r="68" spans="1:13" x14ac:dyDescent="0.25">
      <c r="A68" s="1"/>
      <c r="C68" s="27"/>
      <c r="D68" s="47"/>
      <c r="E68" s="3" t="s">
        <v>19</v>
      </c>
      <c r="F68" s="3">
        <v>117</v>
      </c>
      <c r="H68" s="3">
        <v>117</v>
      </c>
      <c r="I68" s="3">
        <v>-1.1000000000000001</v>
      </c>
      <c r="K68" s="27">
        <v>11</v>
      </c>
      <c r="L68" s="10">
        <f t="shared" si="5"/>
        <v>9.4017094017094016E-2</v>
      </c>
    </row>
    <row r="69" spans="1:13" x14ac:dyDescent="0.25">
      <c r="A69" s="1"/>
      <c r="B69" s="3" t="s">
        <v>50</v>
      </c>
      <c r="C69" s="27">
        <v>2004</v>
      </c>
      <c r="D69" s="45">
        <v>26</v>
      </c>
      <c r="E69" s="3" t="s">
        <v>49</v>
      </c>
      <c r="F69" s="3">
        <v>120</v>
      </c>
      <c r="K69" s="27">
        <v>77</v>
      </c>
      <c r="L69" s="10">
        <f>K69/363</f>
        <v>0.21212121212121213</v>
      </c>
    </row>
    <row r="70" spans="1:13" x14ac:dyDescent="0.25">
      <c r="A70" s="1"/>
      <c r="C70" s="27"/>
      <c r="D70" s="45"/>
      <c r="E70" s="3" t="s">
        <v>40</v>
      </c>
      <c r="F70" s="3">
        <v>122</v>
      </c>
      <c r="I70" s="3">
        <v>-2.6</v>
      </c>
      <c r="J70" s="3">
        <v>-1.3</v>
      </c>
      <c r="K70" s="27"/>
      <c r="L70" s="10"/>
    </row>
    <row r="71" spans="1:13" x14ac:dyDescent="0.25">
      <c r="A71" s="1"/>
      <c r="C71" s="27"/>
      <c r="D71" s="45"/>
      <c r="E71" s="3" t="s">
        <v>38</v>
      </c>
      <c r="F71" s="3">
        <v>121</v>
      </c>
      <c r="I71" s="3">
        <v>-2.9</v>
      </c>
      <c r="J71" s="3">
        <v>-1.6</v>
      </c>
      <c r="K71" s="27"/>
      <c r="L71" s="10"/>
    </row>
    <row r="72" spans="1:13" x14ac:dyDescent="0.25">
      <c r="A72" s="1"/>
      <c r="C72" s="27"/>
      <c r="D72" s="45"/>
      <c r="E72" s="3" t="s">
        <v>19</v>
      </c>
      <c r="F72" s="3">
        <v>120</v>
      </c>
      <c r="H72" s="3">
        <v>120</v>
      </c>
      <c r="I72" s="3">
        <v>-1.3</v>
      </c>
      <c r="K72" s="27">
        <v>14</v>
      </c>
      <c r="L72" s="10">
        <f t="shared" si="5"/>
        <v>0.11666666666666667</v>
      </c>
    </row>
    <row r="73" spans="1:13" x14ac:dyDescent="0.25">
      <c r="A73" s="1"/>
      <c r="B73" s="3" t="s">
        <v>48</v>
      </c>
      <c r="C73" s="27">
        <v>2006</v>
      </c>
      <c r="D73" s="45">
        <v>20</v>
      </c>
      <c r="E73" s="3" t="s">
        <v>38</v>
      </c>
      <c r="F73" s="3">
        <v>138</v>
      </c>
      <c r="K73" s="27">
        <v>21</v>
      </c>
      <c r="L73" s="10">
        <f t="shared" si="5"/>
        <v>0.15217391304347827</v>
      </c>
    </row>
    <row r="74" spans="1:13" x14ac:dyDescent="0.25">
      <c r="A74" s="1"/>
      <c r="C74" s="27"/>
      <c r="D74" s="45"/>
      <c r="E74" s="3" t="s">
        <v>19</v>
      </c>
      <c r="F74" s="3">
        <v>73</v>
      </c>
      <c r="H74" s="3">
        <v>73</v>
      </c>
      <c r="K74" s="27">
        <v>4</v>
      </c>
      <c r="L74" s="10">
        <f t="shared" si="5"/>
        <v>5.4794520547945202E-2</v>
      </c>
    </row>
    <row r="75" spans="1:13" x14ac:dyDescent="0.25">
      <c r="A75" s="1"/>
      <c r="B75" s="3" t="s">
        <v>51</v>
      </c>
      <c r="C75" s="27">
        <v>2007</v>
      </c>
      <c r="D75" s="45">
        <v>8</v>
      </c>
      <c r="E75" s="3" t="s">
        <v>40</v>
      </c>
      <c r="F75" s="3">
        <v>15</v>
      </c>
      <c r="K75" s="27">
        <v>1</v>
      </c>
      <c r="L75" s="10">
        <f t="shared" si="5"/>
        <v>6.6666666666666666E-2</v>
      </c>
    </row>
    <row r="76" spans="1:13" x14ac:dyDescent="0.25">
      <c r="A76" s="5"/>
      <c r="B76" s="6"/>
      <c r="C76" s="29"/>
      <c r="D76" s="45"/>
      <c r="E76" s="6" t="s">
        <v>52</v>
      </c>
      <c r="F76" s="6">
        <v>15</v>
      </c>
      <c r="G76" s="6"/>
      <c r="H76" s="6"/>
      <c r="I76" s="6"/>
      <c r="J76" s="6"/>
      <c r="K76" s="29"/>
      <c r="L76" s="10"/>
    </row>
    <row r="77" spans="1:13" x14ac:dyDescent="0.25">
      <c r="A77" s="1"/>
      <c r="C77" s="27"/>
      <c r="D77" s="45"/>
      <c r="E77" s="3" t="s">
        <v>19</v>
      </c>
      <c r="F77" s="3">
        <v>15</v>
      </c>
      <c r="H77" s="3">
        <v>15</v>
      </c>
      <c r="K77" s="27">
        <v>0</v>
      </c>
      <c r="L77" s="10">
        <f t="shared" si="5"/>
        <v>0</v>
      </c>
    </row>
    <row r="78" spans="1:13" x14ac:dyDescent="0.25">
      <c r="A78" s="8"/>
      <c r="B78" s="2" t="s">
        <v>53</v>
      </c>
      <c r="C78" s="28">
        <v>2011</v>
      </c>
      <c r="D78" s="46">
        <v>26</v>
      </c>
      <c r="E78" s="2" t="s">
        <v>40</v>
      </c>
      <c r="F78" s="2">
        <v>188</v>
      </c>
      <c r="G78" s="2"/>
      <c r="H78" s="2"/>
      <c r="I78" s="2">
        <v>-6.6</v>
      </c>
      <c r="J78" s="2">
        <v>-1.3</v>
      </c>
      <c r="K78" s="28">
        <v>21</v>
      </c>
      <c r="L78" s="10">
        <f t="shared" ref="L78:L79" si="6">K78/F78</f>
        <v>0.11170212765957446</v>
      </c>
      <c r="M78" s="3" t="s">
        <v>96</v>
      </c>
    </row>
    <row r="79" spans="1:13" x14ac:dyDescent="0.25">
      <c r="A79" s="8"/>
      <c r="B79" s="2"/>
      <c r="C79" s="28"/>
      <c r="D79" s="46"/>
      <c r="E79" s="2" t="s">
        <v>19</v>
      </c>
      <c r="F79" s="2">
        <v>197</v>
      </c>
      <c r="G79" s="2"/>
      <c r="H79" s="2">
        <v>197</v>
      </c>
      <c r="I79" s="2">
        <v>-5.3</v>
      </c>
      <c r="J79" s="2"/>
      <c r="K79" s="28">
        <v>18</v>
      </c>
      <c r="L79" s="10">
        <f t="shared" si="6"/>
        <v>9.1370558375634514E-2</v>
      </c>
    </row>
    <row r="80" spans="1:13" s="30" customFormat="1" ht="16.5" thickBot="1" x14ac:dyDescent="0.3">
      <c r="A80" s="18"/>
      <c r="B80" s="19"/>
      <c r="C80" s="19"/>
      <c r="D80" s="42"/>
      <c r="E80" s="19"/>
      <c r="F80" s="19">
        <f>F69+F70+F71+F73+F75+F63+F65+F66+F67+F57+F59+F60+F78</f>
        <v>1433</v>
      </c>
      <c r="G80" s="19"/>
      <c r="H80" s="19">
        <f>SUM(H58:H79)</f>
        <v>743</v>
      </c>
      <c r="I80" s="19"/>
      <c r="J80" s="20">
        <f>((J59*(F59+F62))+(J78*(F78+F79))+(J66*(F66+F68))+(J70*(F70+F72)))/(F59+F62+F66+F68+F70+F72+F78+F79)</f>
        <v>-1.2170710571923744</v>
      </c>
      <c r="K80" s="19"/>
      <c r="L80" s="21">
        <f>(K57+K59+K60+K63+K65+K66+K67+K69+K70+K71+K73+K75+K78)/1433-(K58+K62+K64+K68+K72+K74+K77+K79)/743</f>
        <v>0.13856613810780122</v>
      </c>
    </row>
    <row r="81" spans="1:12" x14ac:dyDescent="0.25">
      <c r="A81" s="11" t="s">
        <v>62</v>
      </c>
      <c r="B81" s="12" t="s">
        <v>30</v>
      </c>
      <c r="C81" s="12" t="s">
        <v>0</v>
      </c>
      <c r="D81" s="39"/>
      <c r="E81" s="12" t="s">
        <v>35</v>
      </c>
      <c r="F81" s="12" t="s">
        <v>29</v>
      </c>
      <c r="G81" s="12" t="s">
        <v>85</v>
      </c>
      <c r="H81" s="12" t="s">
        <v>86</v>
      </c>
      <c r="I81" s="12" t="s">
        <v>31</v>
      </c>
      <c r="J81" s="12" t="s">
        <v>87</v>
      </c>
      <c r="K81" s="12" t="s">
        <v>20</v>
      </c>
      <c r="L81" s="13" t="s">
        <v>23</v>
      </c>
    </row>
    <row r="82" spans="1:12" s="14" customFormat="1" x14ac:dyDescent="0.25">
      <c r="A82" s="8"/>
      <c r="B82" s="2" t="s">
        <v>63</v>
      </c>
      <c r="C82" s="2">
        <v>1992</v>
      </c>
      <c r="D82" s="44" t="s">
        <v>102</v>
      </c>
      <c r="E82" s="2" t="s">
        <v>55</v>
      </c>
      <c r="F82" s="2">
        <v>32</v>
      </c>
      <c r="G82" s="2"/>
      <c r="H82" s="2"/>
      <c r="I82" s="2"/>
      <c r="J82" s="2"/>
      <c r="K82" s="2">
        <v>1</v>
      </c>
      <c r="L82" s="10">
        <f>K82/F82</f>
        <v>3.125E-2</v>
      </c>
    </row>
    <row r="83" spans="1:12" x14ac:dyDescent="0.25">
      <c r="A83" s="8"/>
      <c r="B83" s="2"/>
      <c r="C83" s="2"/>
      <c r="D83" s="44"/>
      <c r="E83" s="2" t="s">
        <v>19</v>
      </c>
      <c r="F83" s="2">
        <v>32</v>
      </c>
      <c r="G83" s="2"/>
      <c r="H83" s="2"/>
      <c r="I83" s="2"/>
      <c r="J83" s="2"/>
      <c r="K83" s="2">
        <v>0</v>
      </c>
      <c r="L83" s="4">
        <f>K83/F83</f>
        <v>0</v>
      </c>
    </row>
    <row r="84" spans="1:12" x14ac:dyDescent="0.25">
      <c r="A84" s="8"/>
      <c r="B84" s="2" t="s">
        <v>64</v>
      </c>
      <c r="C84" s="2">
        <v>1994</v>
      </c>
      <c r="D84" s="44" t="s">
        <v>98</v>
      </c>
      <c r="E84" s="2" t="s">
        <v>56</v>
      </c>
      <c r="F84" s="2">
        <v>43</v>
      </c>
      <c r="G84" s="2"/>
      <c r="H84" s="2"/>
      <c r="I84" s="2">
        <f>-6.1+3.5</f>
        <v>-2.5999999999999996</v>
      </c>
      <c r="J84" s="2">
        <v>-2.6</v>
      </c>
      <c r="K84" s="2">
        <v>4</v>
      </c>
      <c r="L84" s="10">
        <f t="shared" ref="L84:L85" si="7">K84/F84</f>
        <v>9.3023255813953487E-2</v>
      </c>
    </row>
    <row r="85" spans="1:12" x14ac:dyDescent="0.25">
      <c r="A85" s="8"/>
      <c r="B85" s="2"/>
      <c r="C85" s="2"/>
      <c r="D85" s="44"/>
      <c r="E85" s="2" t="s">
        <v>19</v>
      </c>
      <c r="F85" s="2">
        <v>43</v>
      </c>
      <c r="G85" s="2"/>
      <c r="H85" s="2"/>
      <c r="I85" s="9">
        <v>0</v>
      </c>
      <c r="J85" s="2"/>
      <c r="K85" s="2">
        <v>2</v>
      </c>
      <c r="L85" s="10">
        <f t="shared" si="7"/>
        <v>4.6511627906976744E-2</v>
      </c>
    </row>
    <row r="86" spans="1:12" x14ac:dyDescent="0.25">
      <c r="A86" s="8"/>
      <c r="B86" s="2" t="s">
        <v>65</v>
      </c>
      <c r="C86" s="2">
        <v>1995</v>
      </c>
      <c r="D86" s="44">
        <v>12</v>
      </c>
      <c r="E86" s="2" t="s">
        <v>57</v>
      </c>
      <c r="F86" s="2">
        <v>70</v>
      </c>
      <c r="G86" s="2"/>
      <c r="H86" s="2"/>
      <c r="I86" s="9">
        <v>-3.01</v>
      </c>
      <c r="J86" s="9">
        <v>-2.0099999999999998</v>
      </c>
      <c r="K86" s="2">
        <v>9</v>
      </c>
      <c r="L86" s="4">
        <f t="shared" ref="L86:L94" si="8">K86/F86</f>
        <v>0.12857142857142856</v>
      </c>
    </row>
    <row r="87" spans="1:12" x14ac:dyDescent="0.25">
      <c r="A87" s="8"/>
      <c r="B87" s="2"/>
      <c r="C87" s="2"/>
      <c r="D87" s="44"/>
      <c r="E87" s="2" t="s">
        <v>19</v>
      </c>
      <c r="F87" s="2">
        <v>37</v>
      </c>
      <c r="G87" s="2"/>
      <c r="H87" s="2"/>
      <c r="I87" s="9">
        <v>-1</v>
      </c>
      <c r="J87" s="2"/>
      <c r="K87" s="2">
        <v>2</v>
      </c>
      <c r="L87" s="4">
        <f t="shared" si="8"/>
        <v>5.4054054054054057E-2</v>
      </c>
    </row>
    <row r="88" spans="1:12" x14ac:dyDescent="0.25">
      <c r="A88" s="8"/>
      <c r="B88" s="2" t="s">
        <v>66</v>
      </c>
      <c r="C88" s="2">
        <v>1997</v>
      </c>
      <c r="D88" s="44" t="s">
        <v>105</v>
      </c>
      <c r="E88" s="2" t="s">
        <v>58</v>
      </c>
      <c r="F88" s="2">
        <v>37</v>
      </c>
      <c r="G88" s="2"/>
      <c r="H88" s="2"/>
      <c r="I88" s="2"/>
      <c r="J88" s="2"/>
      <c r="K88" s="2">
        <v>4</v>
      </c>
      <c r="L88" s="4">
        <f t="shared" si="8"/>
        <v>0.10810810810810811</v>
      </c>
    </row>
    <row r="89" spans="1:12" x14ac:dyDescent="0.25">
      <c r="A89" s="8"/>
      <c r="B89" s="2"/>
      <c r="C89" s="2"/>
      <c r="D89" s="44"/>
      <c r="E89" s="2" t="s">
        <v>19</v>
      </c>
      <c r="F89" s="2">
        <v>37</v>
      </c>
      <c r="G89" s="2"/>
      <c r="H89" s="2"/>
      <c r="I89" s="2"/>
      <c r="J89" s="2"/>
      <c r="K89" s="2">
        <v>0</v>
      </c>
      <c r="L89" s="4">
        <f t="shared" si="8"/>
        <v>0</v>
      </c>
    </row>
    <row r="90" spans="1:12" x14ac:dyDescent="0.25">
      <c r="A90" s="5"/>
      <c r="B90" s="6"/>
      <c r="C90" s="6"/>
      <c r="D90" s="44"/>
      <c r="E90" s="6" t="s">
        <v>59</v>
      </c>
      <c r="F90" s="6">
        <v>37</v>
      </c>
      <c r="G90" s="6"/>
      <c r="H90" s="6"/>
      <c r="I90" s="6"/>
      <c r="J90" s="6"/>
      <c r="K90" s="6"/>
      <c r="L90" s="7"/>
    </row>
    <row r="91" spans="1:12" x14ac:dyDescent="0.25">
      <c r="A91" s="8"/>
      <c r="B91" s="2" t="s">
        <v>67</v>
      </c>
      <c r="C91" s="2">
        <v>1997</v>
      </c>
      <c r="D91" s="44">
        <v>12</v>
      </c>
      <c r="E91" s="2" t="s">
        <v>60</v>
      </c>
      <c r="F91" s="2">
        <v>132</v>
      </c>
      <c r="G91" s="2"/>
      <c r="H91" s="2"/>
      <c r="I91" s="2"/>
      <c r="J91" s="2"/>
      <c r="K91" s="2">
        <v>25</v>
      </c>
      <c r="L91" s="4">
        <f t="shared" si="8"/>
        <v>0.18939393939393939</v>
      </c>
    </row>
    <row r="92" spans="1:12" x14ac:dyDescent="0.25">
      <c r="A92" s="8"/>
      <c r="B92" s="2"/>
      <c r="C92" s="2"/>
      <c r="D92" s="44"/>
      <c r="E92" s="2" t="s">
        <v>19</v>
      </c>
      <c r="F92" s="2">
        <v>44</v>
      </c>
      <c r="G92" s="2"/>
      <c r="H92" s="2"/>
      <c r="I92" s="2"/>
      <c r="J92" s="2"/>
      <c r="K92" s="2">
        <v>2</v>
      </c>
      <c r="L92" s="4">
        <f t="shared" si="8"/>
        <v>4.5454545454545456E-2</v>
      </c>
    </row>
    <row r="93" spans="1:12" x14ac:dyDescent="0.25">
      <c r="A93" s="8"/>
      <c r="B93" s="2" t="s">
        <v>68</v>
      </c>
      <c r="C93" s="2">
        <v>2002</v>
      </c>
      <c r="D93" s="44">
        <v>12</v>
      </c>
      <c r="E93" s="2" t="s">
        <v>61</v>
      </c>
      <c r="F93" s="2">
        <v>122</v>
      </c>
      <c r="G93" s="2"/>
      <c r="H93" s="2"/>
      <c r="I93" s="9">
        <v>-2</v>
      </c>
      <c r="J93" s="2">
        <v>-1.3</v>
      </c>
      <c r="K93" s="2">
        <v>10</v>
      </c>
      <c r="L93" s="4">
        <f t="shared" si="8"/>
        <v>8.1967213114754092E-2</v>
      </c>
    </row>
    <row r="94" spans="1:12" x14ac:dyDescent="0.25">
      <c r="A94" s="8"/>
      <c r="B94" s="2"/>
      <c r="C94" s="2"/>
      <c r="D94" s="44"/>
      <c r="E94" s="2" t="s">
        <v>19</v>
      </c>
      <c r="F94" s="2">
        <v>115</v>
      </c>
      <c r="G94" s="2"/>
      <c r="H94" s="2"/>
      <c r="I94" s="2">
        <v>-0.7</v>
      </c>
      <c r="J94" s="2"/>
      <c r="K94" s="2">
        <v>10</v>
      </c>
      <c r="L94" s="4">
        <f t="shared" si="8"/>
        <v>8.6956521739130432E-2</v>
      </c>
    </row>
    <row r="95" spans="1:12" s="30" customFormat="1" x14ac:dyDescent="0.25">
      <c r="A95" s="23"/>
      <c r="B95" s="22"/>
      <c r="C95" s="22"/>
      <c r="D95" s="40"/>
      <c r="E95" s="22"/>
      <c r="F95" s="22">
        <f>F93+F82+F84+F88+F91+F86</f>
        <v>436</v>
      </c>
      <c r="G95" s="22"/>
      <c r="H95" s="22"/>
      <c r="I95" s="22"/>
      <c r="J95" s="24">
        <f>((J93*(F93+F94))+(J84*(F84+F85))+(J86*(F86+F87)))/(F93+F84+F86+F85+F87+F94)</f>
        <v>-1.7366744186046512</v>
      </c>
      <c r="K95" s="22"/>
      <c r="L95" s="25">
        <f>((K93+K82+K84+K88+K91+K86)/(F93+F82+F84+F88+F91+F86))-((K94+K83+K85+K89+K92+K87)/(F94+F83+F85+F89+F92+F87))</f>
        <v>6.9611581079470991E-2</v>
      </c>
    </row>
    <row r="96" spans="1:12" x14ac:dyDescent="0.25">
      <c r="A96" s="26" t="s">
        <v>75</v>
      </c>
      <c r="L96" s="15"/>
    </row>
    <row r="97" spans="1:12" x14ac:dyDescent="0.25">
      <c r="A97" s="1"/>
      <c r="B97" s="2" t="s">
        <v>69</v>
      </c>
      <c r="C97" s="2">
        <v>1979</v>
      </c>
      <c r="D97" s="44">
        <v>4</v>
      </c>
      <c r="E97" s="2" t="s">
        <v>70</v>
      </c>
      <c r="F97" s="2">
        <v>55</v>
      </c>
      <c r="G97" s="2"/>
      <c r="H97" s="2"/>
      <c r="I97" s="2"/>
      <c r="J97" s="2"/>
      <c r="K97" s="2">
        <v>5</v>
      </c>
      <c r="L97" s="4">
        <f>K97/F97</f>
        <v>9.0909090909090912E-2</v>
      </c>
    </row>
    <row r="98" spans="1:12" x14ac:dyDescent="0.25">
      <c r="A98" s="1"/>
      <c r="B98" s="2"/>
      <c r="C98" s="2"/>
      <c r="D98" s="44"/>
      <c r="E98" s="2" t="s">
        <v>19</v>
      </c>
      <c r="F98" s="2">
        <v>61</v>
      </c>
      <c r="G98" s="2"/>
      <c r="H98" s="2"/>
      <c r="I98" s="2"/>
      <c r="J98" s="2"/>
      <c r="K98" s="2">
        <v>2</v>
      </c>
      <c r="L98" s="4">
        <f>K98/F98</f>
        <v>3.2786885245901641E-2</v>
      </c>
    </row>
    <row r="99" spans="1:12" x14ac:dyDescent="0.25">
      <c r="A99" s="5"/>
      <c r="B99" s="6" t="s">
        <v>69</v>
      </c>
      <c r="C99" s="6">
        <v>2011</v>
      </c>
      <c r="D99" s="48">
        <v>20</v>
      </c>
      <c r="E99" s="6" t="s">
        <v>71</v>
      </c>
      <c r="F99" s="6">
        <v>194</v>
      </c>
      <c r="G99" s="6"/>
      <c r="H99" s="6"/>
      <c r="I99" s="6"/>
      <c r="J99" s="6"/>
      <c r="K99" s="6">
        <v>23</v>
      </c>
      <c r="L99" s="4">
        <f t="shared" ref="L99:L100" si="9">K99/F99</f>
        <v>0.11855670103092783</v>
      </c>
    </row>
    <row r="100" spans="1:12" x14ac:dyDescent="0.25">
      <c r="A100" s="5"/>
      <c r="B100" s="6"/>
      <c r="C100" s="6"/>
      <c r="D100" s="48"/>
      <c r="E100" s="6" t="s">
        <v>19</v>
      </c>
      <c r="F100" s="6">
        <v>197</v>
      </c>
      <c r="G100" s="6"/>
      <c r="H100" s="6"/>
      <c r="I100" s="6"/>
      <c r="J100" s="6"/>
      <c r="K100" s="6">
        <v>13</v>
      </c>
      <c r="L100" s="4">
        <f t="shared" si="9"/>
        <v>6.5989847715736044E-2</v>
      </c>
    </row>
    <row r="101" spans="1:12" x14ac:dyDescent="0.25">
      <c r="A101" s="8"/>
      <c r="B101" s="2" t="s">
        <v>72</v>
      </c>
      <c r="C101" s="2">
        <v>2016</v>
      </c>
      <c r="D101" s="44">
        <v>12</v>
      </c>
      <c r="E101" s="2" t="s">
        <v>73</v>
      </c>
      <c r="F101" s="2">
        <v>59</v>
      </c>
      <c r="G101" s="2"/>
      <c r="H101" s="2"/>
      <c r="I101" s="2">
        <v>-2.2000000000000002</v>
      </c>
      <c r="J101" s="2">
        <v>-1.1000000000000001</v>
      </c>
      <c r="K101" s="2"/>
      <c r="L101" s="4"/>
    </row>
    <row r="102" spans="1:12" x14ac:dyDescent="0.25">
      <c r="A102" s="8"/>
      <c r="B102" s="2"/>
      <c r="C102" s="2"/>
      <c r="D102" s="44"/>
      <c r="E102" s="2" t="s">
        <v>74</v>
      </c>
      <c r="F102" s="2">
        <v>60</v>
      </c>
      <c r="G102" s="2"/>
      <c r="H102" s="2"/>
      <c r="I102" s="2">
        <v>-2.7</v>
      </c>
      <c r="J102" s="2"/>
      <c r="K102" s="2"/>
      <c r="L102" s="4"/>
    </row>
    <row r="103" spans="1:12" x14ac:dyDescent="0.25">
      <c r="A103" s="8"/>
      <c r="B103" s="2"/>
      <c r="C103" s="2"/>
      <c r="D103" s="44"/>
      <c r="E103" s="2" t="s">
        <v>19</v>
      </c>
      <c r="F103" s="2">
        <v>59</v>
      </c>
      <c r="G103" s="2"/>
      <c r="H103" s="2"/>
      <c r="I103" s="2">
        <v>-1.1000000000000001</v>
      </c>
      <c r="J103" s="2"/>
      <c r="K103" s="2"/>
      <c r="L103" s="4"/>
    </row>
    <row r="104" spans="1:12" s="30" customFormat="1" x14ac:dyDescent="0.25">
      <c r="A104" s="23"/>
      <c r="B104" s="22"/>
      <c r="C104" s="22"/>
      <c r="D104" s="40"/>
      <c r="E104" s="22"/>
      <c r="F104" s="22">
        <f>F97+F101+F99</f>
        <v>308</v>
      </c>
      <c r="G104" s="22"/>
      <c r="H104" s="22"/>
      <c r="I104" s="22"/>
      <c r="J104" s="24">
        <v>-1.1000000000000001</v>
      </c>
      <c r="K104" s="22"/>
      <c r="L104" s="25"/>
    </row>
    <row r="105" spans="1:12" x14ac:dyDescent="0.25">
      <c r="A105" s="26" t="s">
        <v>81</v>
      </c>
      <c r="L105" s="15"/>
    </row>
    <row r="106" spans="1:12" s="14" customFormat="1" x14ac:dyDescent="0.25">
      <c r="A106" s="1"/>
      <c r="B106" s="3" t="s">
        <v>76</v>
      </c>
      <c r="C106" s="3">
        <v>2003</v>
      </c>
      <c r="D106" s="43" t="s">
        <v>98</v>
      </c>
      <c r="E106" s="3" t="s">
        <v>77</v>
      </c>
      <c r="F106" s="3">
        <v>60</v>
      </c>
      <c r="G106" s="3"/>
      <c r="H106" s="3"/>
      <c r="I106" s="16">
        <v>-2.7</v>
      </c>
      <c r="J106" s="16">
        <v>-1.2</v>
      </c>
      <c r="K106" s="3">
        <v>1</v>
      </c>
      <c r="L106" s="4">
        <f>K106/F106</f>
        <v>1.6666666666666666E-2</v>
      </c>
    </row>
    <row r="107" spans="1:12" x14ac:dyDescent="0.25">
      <c r="A107" s="1"/>
      <c r="D107" s="43"/>
      <c r="E107" s="3" t="s">
        <v>19</v>
      </c>
      <c r="F107" s="3">
        <v>60</v>
      </c>
      <c r="I107" s="16">
        <v>-1.5</v>
      </c>
      <c r="J107" s="16"/>
      <c r="K107" s="3">
        <v>0</v>
      </c>
      <c r="L107" s="4">
        <f>K107/F107</f>
        <v>0</v>
      </c>
    </row>
    <row r="108" spans="1:12" x14ac:dyDescent="0.25">
      <c r="A108" s="1"/>
      <c r="B108" s="3" t="s">
        <v>78</v>
      </c>
      <c r="C108" s="3">
        <v>2013</v>
      </c>
      <c r="D108" s="43" t="s">
        <v>101</v>
      </c>
      <c r="E108" s="3" t="s">
        <v>79</v>
      </c>
      <c r="F108" s="3">
        <v>72</v>
      </c>
      <c r="I108" s="16">
        <v>-1.87</v>
      </c>
      <c r="J108" s="16">
        <f>I108-I109</f>
        <v>-0.58000000000000007</v>
      </c>
      <c r="K108" s="2">
        <v>1</v>
      </c>
      <c r="L108" s="4">
        <f>K108/F108</f>
        <v>1.3888888888888888E-2</v>
      </c>
    </row>
    <row r="109" spans="1:12" x14ac:dyDescent="0.25">
      <c r="A109" s="1"/>
      <c r="D109" s="43"/>
      <c r="E109" s="3" t="s">
        <v>19</v>
      </c>
      <c r="F109" s="3">
        <v>72</v>
      </c>
      <c r="I109" s="16">
        <v>-1.29</v>
      </c>
      <c r="J109" s="16"/>
      <c r="K109" s="2">
        <v>0</v>
      </c>
      <c r="L109" s="4">
        <f>K109/F109</f>
        <v>0</v>
      </c>
    </row>
    <row r="110" spans="1:12" x14ac:dyDescent="0.25">
      <c r="A110" s="1"/>
      <c r="D110" s="43"/>
      <c r="E110" s="3" t="s">
        <v>80</v>
      </c>
      <c r="F110" s="3">
        <v>72</v>
      </c>
      <c r="I110" s="16">
        <v>-1.91</v>
      </c>
      <c r="J110" s="16"/>
      <c r="K110" s="2"/>
      <c r="L110" s="4"/>
    </row>
    <row r="111" spans="1:12" s="30" customFormat="1" x14ac:dyDescent="0.25">
      <c r="A111" s="23"/>
      <c r="B111" s="22"/>
      <c r="C111" s="22"/>
      <c r="D111" s="40"/>
      <c r="E111" s="22"/>
      <c r="F111" s="22">
        <f>F106+F108</f>
        <v>132</v>
      </c>
      <c r="G111" s="22"/>
      <c r="H111" s="22"/>
      <c r="I111" s="22"/>
      <c r="J111" s="24">
        <f>((J106*(F106+F107))+(J108*(F108+F109)))/(F106+F108+F107+F109)</f>
        <v>-0.86181818181818182</v>
      </c>
      <c r="K111" s="22"/>
      <c r="L111" s="25">
        <f>((K106+K108)/(F106+F108))-((K107+K109)/(F107+F109))</f>
        <v>1.5151515151515152E-2</v>
      </c>
    </row>
    <row r="112" spans="1:12" x14ac:dyDescent="0.25">
      <c r="A112" s="26" t="s">
        <v>83</v>
      </c>
      <c r="L112" s="15"/>
    </row>
    <row r="113" spans="1:12" s="14" customFormat="1" x14ac:dyDescent="0.25">
      <c r="A113" s="1"/>
      <c r="B113" s="3" t="s">
        <v>82</v>
      </c>
      <c r="C113" s="3">
        <v>2003</v>
      </c>
      <c r="D113" s="43">
        <v>9</v>
      </c>
      <c r="E113" s="3" t="s">
        <v>49</v>
      </c>
      <c r="F113" s="3">
        <v>14</v>
      </c>
      <c r="G113" s="3"/>
      <c r="H113" s="3"/>
      <c r="I113" s="3"/>
      <c r="J113" s="3"/>
      <c r="K113" s="3">
        <v>1</v>
      </c>
      <c r="L113" s="4">
        <f>K113/F113</f>
        <v>7.1428571428571425E-2</v>
      </c>
    </row>
    <row r="114" spans="1:12" x14ac:dyDescent="0.25">
      <c r="A114" s="1"/>
      <c r="D114" s="43"/>
      <c r="E114" s="3" t="s">
        <v>19</v>
      </c>
      <c r="F114" s="3">
        <v>14</v>
      </c>
      <c r="K114" s="3">
        <v>0</v>
      </c>
      <c r="L114" s="4">
        <f>K114/F114</f>
        <v>0</v>
      </c>
    </row>
    <row r="115" spans="1:12" x14ac:dyDescent="0.25">
      <c r="A115" s="1"/>
      <c r="B115" s="3" t="s">
        <v>5</v>
      </c>
      <c r="C115" s="3">
        <v>2007</v>
      </c>
      <c r="D115" s="43">
        <v>16</v>
      </c>
      <c r="E115" s="3" t="s">
        <v>43</v>
      </c>
      <c r="F115" s="3">
        <v>32</v>
      </c>
      <c r="I115" s="3">
        <v>-3.5</v>
      </c>
      <c r="J115" s="3">
        <v>-3.7</v>
      </c>
      <c r="K115" s="3">
        <v>6</v>
      </c>
      <c r="L115" s="4">
        <f t="shared" ref="L115:L118" si="10">K115/F115</f>
        <v>0.1875</v>
      </c>
    </row>
    <row r="116" spans="1:12" x14ac:dyDescent="0.25">
      <c r="A116" s="1"/>
      <c r="D116" s="43"/>
      <c r="E116" s="3" t="s">
        <v>19</v>
      </c>
      <c r="F116" s="3">
        <v>27</v>
      </c>
      <c r="I116" s="3">
        <v>0.2</v>
      </c>
      <c r="K116" s="3">
        <v>3</v>
      </c>
      <c r="L116" s="4">
        <f t="shared" si="10"/>
        <v>0.1111111111111111</v>
      </c>
    </row>
    <row r="117" spans="1:12" x14ac:dyDescent="0.25">
      <c r="A117" s="1"/>
      <c r="B117" s="3" t="s">
        <v>48</v>
      </c>
      <c r="C117" s="3">
        <v>2007</v>
      </c>
      <c r="D117" s="43">
        <v>16</v>
      </c>
      <c r="E117" s="3" t="s">
        <v>40</v>
      </c>
      <c r="F117" s="2">
        <v>165</v>
      </c>
      <c r="G117" s="2"/>
      <c r="H117" s="2"/>
      <c r="I117" s="3">
        <v>-5.6</v>
      </c>
      <c r="J117" s="3">
        <f>I117-I118</f>
        <v>-1.5</v>
      </c>
      <c r="K117" s="3">
        <v>18</v>
      </c>
      <c r="L117" s="4">
        <f t="shared" si="10"/>
        <v>0.10909090909090909</v>
      </c>
    </row>
    <row r="118" spans="1:12" x14ac:dyDescent="0.25">
      <c r="A118" s="1"/>
      <c r="D118" s="43"/>
      <c r="E118" s="3" t="s">
        <v>19</v>
      </c>
      <c r="F118" s="2">
        <v>163</v>
      </c>
      <c r="G118" s="2"/>
      <c r="H118" s="2"/>
      <c r="I118" s="3">
        <v>-4.0999999999999996</v>
      </c>
      <c r="K118" s="3">
        <v>10</v>
      </c>
      <c r="L118" s="4">
        <f t="shared" si="10"/>
        <v>6.1349693251533742E-2</v>
      </c>
    </row>
    <row r="119" spans="1:12" s="30" customFormat="1" x14ac:dyDescent="0.25">
      <c r="A119" s="23"/>
      <c r="B119" s="22"/>
      <c r="C119" s="22"/>
      <c r="D119" s="40"/>
      <c r="E119" s="22"/>
      <c r="F119" s="22">
        <f>F113+F115+F117</f>
        <v>211</v>
      </c>
      <c r="G119" s="22"/>
      <c r="H119" s="22"/>
      <c r="I119" s="22"/>
      <c r="J119" s="24">
        <f>((J115*(F115+F116))+(J117*(F118+F117)))/(F115+F118+F116+F117)</f>
        <v>-1.8354005167958656</v>
      </c>
      <c r="K119" s="22"/>
      <c r="L119" s="25">
        <f>((K113+K115+K117)/(F113+F115+F117))-((K114+K116+K118)/(F114+F116+F118))</f>
        <v>5.4757922126196457E-2</v>
      </c>
    </row>
    <row r="120" spans="1:12" x14ac:dyDescent="0.25">
      <c r="A120" s="26" t="s">
        <v>84</v>
      </c>
      <c r="L120" s="15"/>
    </row>
    <row r="121" spans="1:12" s="14" customFormat="1" x14ac:dyDescent="0.25">
      <c r="A121" s="1"/>
      <c r="B121" s="3" t="s">
        <v>91</v>
      </c>
      <c r="C121" s="3">
        <v>2010</v>
      </c>
      <c r="D121" s="43">
        <v>24</v>
      </c>
      <c r="E121" s="3" t="s">
        <v>92</v>
      </c>
      <c r="F121" s="3">
        <v>341</v>
      </c>
      <c r="G121" s="3"/>
      <c r="H121" s="3"/>
      <c r="I121" s="3">
        <v>-7.6</v>
      </c>
      <c r="J121" s="16">
        <v>-1.5</v>
      </c>
      <c r="K121" s="27">
        <v>11</v>
      </c>
      <c r="L121" s="4">
        <f>K121/F121</f>
        <v>3.2258064516129031E-2</v>
      </c>
    </row>
    <row r="122" spans="1:12" s="14" customFormat="1" x14ac:dyDescent="0.25">
      <c r="A122" s="1"/>
      <c r="B122" s="3"/>
      <c r="C122" s="3"/>
      <c r="D122" s="43"/>
      <c r="E122" s="3" t="s">
        <v>19</v>
      </c>
      <c r="F122" s="3">
        <v>338</v>
      </c>
      <c r="G122" s="3"/>
      <c r="H122" s="3"/>
      <c r="I122" s="3">
        <v>-6.1</v>
      </c>
      <c r="J122" s="3"/>
      <c r="K122" s="27">
        <v>2</v>
      </c>
      <c r="L122" s="4">
        <f t="shared" ref="L122:L124" si="11">K122/F122</f>
        <v>5.9171597633136093E-3</v>
      </c>
    </row>
    <row r="123" spans="1:12" s="14" customFormat="1" x14ac:dyDescent="0.25">
      <c r="A123" s="1"/>
      <c r="B123" s="3" t="s">
        <v>5</v>
      </c>
      <c r="C123" s="3">
        <v>2010</v>
      </c>
      <c r="D123" s="43">
        <v>24</v>
      </c>
      <c r="E123" s="3" t="s">
        <v>92</v>
      </c>
      <c r="F123" s="3">
        <v>347</v>
      </c>
      <c r="G123" s="3"/>
      <c r="H123" s="3"/>
      <c r="I123" s="3">
        <v>-8.6999999999999993</v>
      </c>
      <c r="J123" s="3">
        <v>-2.4</v>
      </c>
      <c r="K123" s="27">
        <v>8</v>
      </c>
      <c r="L123" s="4">
        <f t="shared" si="11"/>
        <v>2.3054755043227664E-2</v>
      </c>
    </row>
    <row r="124" spans="1:12" x14ac:dyDescent="0.25">
      <c r="A124" s="1"/>
      <c r="D124" s="43"/>
      <c r="E124" s="3" t="s">
        <v>19</v>
      </c>
      <c r="F124" s="3">
        <v>358</v>
      </c>
      <c r="I124" s="3">
        <v>-6.3</v>
      </c>
      <c r="K124" s="27">
        <v>3</v>
      </c>
      <c r="L124" s="4">
        <f t="shared" si="11"/>
        <v>8.3798882681564244E-3</v>
      </c>
    </row>
    <row r="125" spans="1:12" s="30" customFormat="1" x14ac:dyDescent="0.25">
      <c r="A125" s="23"/>
      <c r="B125" s="22"/>
      <c r="C125" s="22"/>
      <c r="D125" s="40"/>
      <c r="E125" s="22"/>
      <c r="F125" s="22">
        <v>688</v>
      </c>
      <c r="G125" s="22"/>
      <c r="H125" s="22"/>
      <c r="I125" s="22"/>
      <c r="J125" s="24">
        <v>-2</v>
      </c>
      <c r="K125" s="22"/>
      <c r="L125" s="25">
        <f>K123/F123-K124/F124</f>
        <v>1.467486677507124E-2</v>
      </c>
    </row>
    <row r="126" spans="1:12" x14ac:dyDescent="0.25">
      <c r="A126" s="31" t="s">
        <v>89</v>
      </c>
      <c r="L126" s="3"/>
    </row>
    <row r="127" spans="1:12" x14ac:dyDescent="0.25">
      <c r="A127" s="32" t="s">
        <v>90</v>
      </c>
      <c r="L127" s="3"/>
    </row>
    <row r="128" spans="1:12" x14ac:dyDescent="0.25">
      <c r="A128" s="32" t="s">
        <v>104</v>
      </c>
      <c r="L128" s="3"/>
    </row>
    <row r="129" spans="12:12" x14ac:dyDescent="0.25">
      <c r="L129" s="3"/>
    </row>
    <row r="130" spans="12:12" x14ac:dyDescent="0.25">
      <c r="L130" s="3"/>
    </row>
    <row r="131" spans="12:12" x14ac:dyDescent="0.25">
      <c r="L131" s="3"/>
    </row>
    <row r="132" spans="12:12" x14ac:dyDescent="0.25">
      <c r="L132" s="3"/>
    </row>
    <row r="133" spans="12:12" x14ac:dyDescent="0.25">
      <c r="L133" s="3"/>
    </row>
    <row r="134" spans="12:12" x14ac:dyDescent="0.25">
      <c r="L134" s="3"/>
    </row>
    <row r="135" spans="12:12" x14ac:dyDescent="0.25">
      <c r="L135" s="3"/>
    </row>
    <row r="136" spans="12:12" x14ac:dyDescent="0.25">
      <c r="L136" s="3"/>
    </row>
    <row r="137" spans="12:12" x14ac:dyDescent="0.25">
      <c r="L137" s="3"/>
    </row>
    <row r="138" spans="12:12" x14ac:dyDescent="0.25">
      <c r="L138" s="3"/>
    </row>
    <row r="139" spans="12:12" x14ac:dyDescent="0.25">
      <c r="L139" s="3"/>
    </row>
    <row r="140" spans="12:12" x14ac:dyDescent="0.25">
      <c r="L140" s="3"/>
    </row>
    <row r="141" spans="12:12" x14ac:dyDescent="0.25">
      <c r="L141" s="3"/>
    </row>
  </sheetData>
  <sortState ref="A2:J54">
    <sortCondition ref="C1"/>
  </sortState>
  <mergeCells count="46">
    <mergeCell ref="D123:D124"/>
    <mergeCell ref="D121:D122"/>
    <mergeCell ref="D101:D103"/>
    <mergeCell ref="D99:D100"/>
    <mergeCell ref="D97:D98"/>
    <mergeCell ref="D108:D110"/>
    <mergeCell ref="D106:D107"/>
    <mergeCell ref="D117:D118"/>
    <mergeCell ref="D115:D116"/>
    <mergeCell ref="D113:D114"/>
    <mergeCell ref="D63:D64"/>
    <mergeCell ref="D59:D62"/>
    <mergeCell ref="D57:D58"/>
    <mergeCell ref="D93:D94"/>
    <mergeCell ref="D91:D92"/>
    <mergeCell ref="D88:D90"/>
    <mergeCell ref="D86:D87"/>
    <mergeCell ref="D84:D85"/>
    <mergeCell ref="D82:D83"/>
    <mergeCell ref="D78:D79"/>
    <mergeCell ref="D75:D77"/>
    <mergeCell ref="D73:D74"/>
    <mergeCell ref="D69:D72"/>
    <mergeCell ref="D65:D68"/>
    <mergeCell ref="D53:D54"/>
    <mergeCell ref="D51:D52"/>
    <mergeCell ref="D49:D50"/>
    <mergeCell ref="D47:D48"/>
    <mergeCell ref="D42:D44"/>
    <mergeCell ref="D3:D4"/>
    <mergeCell ref="D26:D28"/>
    <mergeCell ref="D24:D25"/>
    <mergeCell ref="D22:D23"/>
    <mergeCell ref="D20:D21"/>
    <mergeCell ref="D18:D19"/>
    <mergeCell ref="D15:D17"/>
    <mergeCell ref="D13:D14"/>
    <mergeCell ref="D11:D12"/>
    <mergeCell ref="D9:D10"/>
    <mergeCell ref="D7:D8"/>
    <mergeCell ref="D5:D6"/>
    <mergeCell ref="D38:D41"/>
    <mergeCell ref="D35:D37"/>
    <mergeCell ref="D33:D34"/>
    <mergeCell ref="D31:D32"/>
    <mergeCell ref="D29:D30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rowBreaks count="2" manualBreakCount="2">
    <brk id="45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Blad1</vt:lpstr>
      <vt:lpstr>Blad1!Print_Area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fenne.vandervorst@gmail.com</dc:creator>
  <cp:lastModifiedBy>Jan Versijpt</cp:lastModifiedBy>
  <cp:lastPrinted>2021-09-13T16:57:11Z</cp:lastPrinted>
  <dcterms:created xsi:type="dcterms:W3CDTF">2018-08-12T19:37:57Z</dcterms:created>
  <dcterms:modified xsi:type="dcterms:W3CDTF">2021-09-13T16:57:45Z</dcterms:modified>
</cp:coreProperties>
</file>