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ant\med-imb-u1\amandru\Amanda\LA responderartikkel\"/>
    </mc:Choice>
  </mc:AlternateContent>
  <bookViews>
    <workbookView xWindow="0" yWindow="0" windowWidth="28800" windowHeight="135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8" i="1" l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<sst xmlns="http://schemas.openxmlformats.org/spreadsheetml/2006/main" count="10" uniqueCount="10">
  <si>
    <t>Transcription Factors</t>
  </si>
  <si>
    <t>p-value</t>
  </si>
  <si>
    <t>Transcription facor</t>
  </si>
  <si>
    <t>Number of input transcripts in TF analysis</t>
  </si>
  <si>
    <t>Total number of interactions with TF in database</t>
  </si>
  <si>
    <t>Total number of transcripts in database</t>
  </si>
  <si>
    <t>Expected number of interactions</t>
  </si>
  <si>
    <t>Actual umber of interactions between input transcripts and TF</t>
  </si>
  <si>
    <t>Ratio Actual/Expected interactions</t>
  </si>
  <si>
    <t>z-score                    ((Actual-Expected) /sqrt(variance))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</si>
</sst>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/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K10" sqref="K10"/>
    </sheetView>
  </sheetViews>
  <sheetFormatPr defaultRowHeight="12.75" x14ac:dyDescent="0.2"/>
  <cols>
    <col min="1" max="1" width="14" style="2" customWidth="1"/>
    <col min="2" max="2" width="24" style="2" customWidth="1"/>
    <col min="3" max="3" width="16" style="2" customWidth="1"/>
    <col min="4" max="4" width="14.140625" style="2" customWidth="1"/>
    <col min="5" max="5" width="14.42578125" style="2" customWidth="1"/>
    <col min="6" max="6" width="11.85546875" style="2" customWidth="1"/>
    <col min="7" max="7" width="14.5703125" style="2" customWidth="1"/>
    <col min="8" max="8" width="10" style="2" customWidth="1"/>
    <col min="9" max="9" width="16.28515625" style="2" customWidth="1"/>
    <col min="10" max="256" width="9.140625" style="2"/>
    <col min="257" max="257" width="14" style="2" customWidth="1"/>
    <col min="258" max="265" width="10" style="2" customWidth="1"/>
    <col min="266" max="512" width="9.140625" style="2"/>
    <col min="513" max="513" width="14" style="2" customWidth="1"/>
    <col min="514" max="521" width="10" style="2" customWidth="1"/>
    <col min="522" max="768" width="9.140625" style="2"/>
    <col min="769" max="769" width="14" style="2" customWidth="1"/>
    <col min="770" max="777" width="10" style="2" customWidth="1"/>
    <col min="778" max="1024" width="9.140625" style="2"/>
    <col min="1025" max="1025" width="14" style="2" customWidth="1"/>
    <col min="1026" max="1033" width="10" style="2" customWidth="1"/>
    <col min="1034" max="1280" width="9.140625" style="2"/>
    <col min="1281" max="1281" width="14" style="2" customWidth="1"/>
    <col min="1282" max="1289" width="10" style="2" customWidth="1"/>
    <col min="1290" max="1536" width="9.140625" style="2"/>
    <col min="1537" max="1537" width="14" style="2" customWidth="1"/>
    <col min="1538" max="1545" width="10" style="2" customWidth="1"/>
    <col min="1546" max="1792" width="9.140625" style="2"/>
    <col min="1793" max="1793" width="14" style="2" customWidth="1"/>
    <col min="1794" max="1801" width="10" style="2" customWidth="1"/>
    <col min="1802" max="2048" width="9.140625" style="2"/>
    <col min="2049" max="2049" width="14" style="2" customWidth="1"/>
    <col min="2050" max="2057" width="10" style="2" customWidth="1"/>
    <col min="2058" max="2304" width="9.140625" style="2"/>
    <col min="2305" max="2305" width="14" style="2" customWidth="1"/>
    <col min="2306" max="2313" width="10" style="2" customWidth="1"/>
    <col min="2314" max="2560" width="9.140625" style="2"/>
    <col min="2561" max="2561" width="14" style="2" customWidth="1"/>
    <col min="2562" max="2569" width="10" style="2" customWidth="1"/>
    <col min="2570" max="2816" width="9.140625" style="2"/>
    <col min="2817" max="2817" width="14" style="2" customWidth="1"/>
    <col min="2818" max="2825" width="10" style="2" customWidth="1"/>
    <col min="2826" max="3072" width="9.140625" style="2"/>
    <col min="3073" max="3073" width="14" style="2" customWidth="1"/>
    <col min="3074" max="3081" width="10" style="2" customWidth="1"/>
    <col min="3082" max="3328" width="9.140625" style="2"/>
    <col min="3329" max="3329" width="14" style="2" customWidth="1"/>
    <col min="3330" max="3337" width="10" style="2" customWidth="1"/>
    <col min="3338" max="3584" width="9.140625" style="2"/>
    <col min="3585" max="3585" width="14" style="2" customWidth="1"/>
    <col min="3586" max="3593" width="10" style="2" customWidth="1"/>
    <col min="3594" max="3840" width="9.140625" style="2"/>
    <col min="3841" max="3841" width="14" style="2" customWidth="1"/>
    <col min="3842" max="3849" width="10" style="2" customWidth="1"/>
    <col min="3850" max="4096" width="9.140625" style="2"/>
    <col min="4097" max="4097" width="14" style="2" customWidth="1"/>
    <col min="4098" max="4105" width="10" style="2" customWidth="1"/>
    <col min="4106" max="4352" width="9.140625" style="2"/>
    <col min="4353" max="4353" width="14" style="2" customWidth="1"/>
    <col min="4354" max="4361" width="10" style="2" customWidth="1"/>
    <col min="4362" max="4608" width="9.140625" style="2"/>
    <col min="4609" max="4609" width="14" style="2" customWidth="1"/>
    <col min="4610" max="4617" width="10" style="2" customWidth="1"/>
    <col min="4618" max="4864" width="9.140625" style="2"/>
    <col min="4865" max="4865" width="14" style="2" customWidth="1"/>
    <col min="4866" max="4873" width="10" style="2" customWidth="1"/>
    <col min="4874" max="5120" width="9.140625" style="2"/>
    <col min="5121" max="5121" width="14" style="2" customWidth="1"/>
    <col min="5122" max="5129" width="10" style="2" customWidth="1"/>
    <col min="5130" max="5376" width="9.140625" style="2"/>
    <col min="5377" max="5377" width="14" style="2" customWidth="1"/>
    <col min="5378" max="5385" width="10" style="2" customWidth="1"/>
    <col min="5386" max="5632" width="9.140625" style="2"/>
    <col min="5633" max="5633" width="14" style="2" customWidth="1"/>
    <col min="5634" max="5641" width="10" style="2" customWidth="1"/>
    <col min="5642" max="5888" width="9.140625" style="2"/>
    <col min="5889" max="5889" width="14" style="2" customWidth="1"/>
    <col min="5890" max="5897" width="10" style="2" customWidth="1"/>
    <col min="5898" max="6144" width="9.140625" style="2"/>
    <col min="6145" max="6145" width="14" style="2" customWidth="1"/>
    <col min="6146" max="6153" width="10" style="2" customWidth="1"/>
    <col min="6154" max="6400" width="9.140625" style="2"/>
    <col min="6401" max="6401" width="14" style="2" customWidth="1"/>
    <col min="6402" max="6409" width="10" style="2" customWidth="1"/>
    <col min="6410" max="6656" width="9.140625" style="2"/>
    <col min="6657" max="6657" width="14" style="2" customWidth="1"/>
    <col min="6658" max="6665" width="10" style="2" customWidth="1"/>
    <col min="6666" max="6912" width="9.140625" style="2"/>
    <col min="6913" max="6913" width="14" style="2" customWidth="1"/>
    <col min="6914" max="6921" width="10" style="2" customWidth="1"/>
    <col min="6922" max="7168" width="9.140625" style="2"/>
    <col min="7169" max="7169" width="14" style="2" customWidth="1"/>
    <col min="7170" max="7177" width="10" style="2" customWidth="1"/>
    <col min="7178" max="7424" width="9.140625" style="2"/>
    <col min="7425" max="7425" width="14" style="2" customWidth="1"/>
    <col min="7426" max="7433" width="10" style="2" customWidth="1"/>
    <col min="7434" max="7680" width="9.140625" style="2"/>
    <col min="7681" max="7681" width="14" style="2" customWidth="1"/>
    <col min="7682" max="7689" width="10" style="2" customWidth="1"/>
    <col min="7690" max="7936" width="9.140625" style="2"/>
    <col min="7937" max="7937" width="14" style="2" customWidth="1"/>
    <col min="7938" max="7945" width="10" style="2" customWidth="1"/>
    <col min="7946" max="8192" width="9.140625" style="2"/>
    <col min="8193" max="8193" width="14" style="2" customWidth="1"/>
    <col min="8194" max="8201" width="10" style="2" customWidth="1"/>
    <col min="8202" max="8448" width="9.140625" style="2"/>
    <col min="8449" max="8449" width="14" style="2" customWidth="1"/>
    <col min="8450" max="8457" width="10" style="2" customWidth="1"/>
    <col min="8458" max="8704" width="9.140625" style="2"/>
    <col min="8705" max="8705" width="14" style="2" customWidth="1"/>
    <col min="8706" max="8713" width="10" style="2" customWidth="1"/>
    <col min="8714" max="8960" width="9.140625" style="2"/>
    <col min="8961" max="8961" width="14" style="2" customWidth="1"/>
    <col min="8962" max="8969" width="10" style="2" customWidth="1"/>
    <col min="8970" max="9216" width="9.140625" style="2"/>
    <col min="9217" max="9217" width="14" style="2" customWidth="1"/>
    <col min="9218" max="9225" width="10" style="2" customWidth="1"/>
    <col min="9226" max="9472" width="9.140625" style="2"/>
    <col min="9473" max="9473" width="14" style="2" customWidth="1"/>
    <col min="9474" max="9481" width="10" style="2" customWidth="1"/>
    <col min="9482" max="9728" width="9.140625" style="2"/>
    <col min="9729" max="9729" width="14" style="2" customWidth="1"/>
    <col min="9730" max="9737" width="10" style="2" customWidth="1"/>
    <col min="9738" max="9984" width="9.140625" style="2"/>
    <col min="9985" max="9985" width="14" style="2" customWidth="1"/>
    <col min="9986" max="9993" width="10" style="2" customWidth="1"/>
    <col min="9994" max="10240" width="9.140625" style="2"/>
    <col min="10241" max="10241" width="14" style="2" customWidth="1"/>
    <col min="10242" max="10249" width="10" style="2" customWidth="1"/>
    <col min="10250" max="10496" width="9.140625" style="2"/>
    <col min="10497" max="10497" width="14" style="2" customWidth="1"/>
    <col min="10498" max="10505" width="10" style="2" customWidth="1"/>
    <col min="10506" max="10752" width="9.140625" style="2"/>
    <col min="10753" max="10753" width="14" style="2" customWidth="1"/>
    <col min="10754" max="10761" width="10" style="2" customWidth="1"/>
    <col min="10762" max="11008" width="9.140625" style="2"/>
    <col min="11009" max="11009" width="14" style="2" customWidth="1"/>
    <col min="11010" max="11017" width="10" style="2" customWidth="1"/>
    <col min="11018" max="11264" width="9.140625" style="2"/>
    <col min="11265" max="11265" width="14" style="2" customWidth="1"/>
    <col min="11266" max="11273" width="10" style="2" customWidth="1"/>
    <col min="11274" max="11520" width="9.140625" style="2"/>
    <col min="11521" max="11521" width="14" style="2" customWidth="1"/>
    <col min="11522" max="11529" width="10" style="2" customWidth="1"/>
    <col min="11530" max="11776" width="9.140625" style="2"/>
    <col min="11777" max="11777" width="14" style="2" customWidth="1"/>
    <col min="11778" max="11785" width="10" style="2" customWidth="1"/>
    <col min="11786" max="12032" width="9.140625" style="2"/>
    <col min="12033" max="12033" width="14" style="2" customWidth="1"/>
    <col min="12034" max="12041" width="10" style="2" customWidth="1"/>
    <col min="12042" max="12288" width="9.140625" style="2"/>
    <col min="12289" max="12289" width="14" style="2" customWidth="1"/>
    <col min="12290" max="12297" width="10" style="2" customWidth="1"/>
    <col min="12298" max="12544" width="9.140625" style="2"/>
    <col min="12545" max="12545" width="14" style="2" customWidth="1"/>
    <col min="12546" max="12553" width="10" style="2" customWidth="1"/>
    <col min="12554" max="12800" width="9.140625" style="2"/>
    <col min="12801" max="12801" width="14" style="2" customWidth="1"/>
    <col min="12802" max="12809" width="10" style="2" customWidth="1"/>
    <col min="12810" max="13056" width="9.140625" style="2"/>
    <col min="13057" max="13057" width="14" style="2" customWidth="1"/>
    <col min="13058" max="13065" width="10" style="2" customWidth="1"/>
    <col min="13066" max="13312" width="9.140625" style="2"/>
    <col min="13313" max="13313" width="14" style="2" customWidth="1"/>
    <col min="13314" max="13321" width="10" style="2" customWidth="1"/>
    <col min="13322" max="13568" width="9.140625" style="2"/>
    <col min="13569" max="13569" width="14" style="2" customWidth="1"/>
    <col min="13570" max="13577" width="10" style="2" customWidth="1"/>
    <col min="13578" max="13824" width="9.140625" style="2"/>
    <col min="13825" max="13825" width="14" style="2" customWidth="1"/>
    <col min="13826" max="13833" width="10" style="2" customWidth="1"/>
    <col min="13834" max="14080" width="9.140625" style="2"/>
    <col min="14081" max="14081" width="14" style="2" customWidth="1"/>
    <col min="14082" max="14089" width="10" style="2" customWidth="1"/>
    <col min="14090" max="14336" width="9.140625" style="2"/>
    <col min="14337" max="14337" width="14" style="2" customWidth="1"/>
    <col min="14338" max="14345" width="10" style="2" customWidth="1"/>
    <col min="14346" max="14592" width="9.140625" style="2"/>
    <col min="14593" max="14593" width="14" style="2" customWidth="1"/>
    <col min="14594" max="14601" width="10" style="2" customWidth="1"/>
    <col min="14602" max="14848" width="9.140625" style="2"/>
    <col min="14849" max="14849" width="14" style="2" customWidth="1"/>
    <col min="14850" max="14857" width="10" style="2" customWidth="1"/>
    <col min="14858" max="15104" width="9.140625" style="2"/>
    <col min="15105" max="15105" width="14" style="2" customWidth="1"/>
    <col min="15106" max="15113" width="10" style="2" customWidth="1"/>
    <col min="15114" max="15360" width="9.140625" style="2"/>
    <col min="15361" max="15361" width="14" style="2" customWidth="1"/>
    <col min="15362" max="15369" width="10" style="2" customWidth="1"/>
    <col min="15370" max="15616" width="9.140625" style="2"/>
    <col min="15617" max="15617" width="14" style="2" customWidth="1"/>
    <col min="15618" max="15625" width="10" style="2" customWidth="1"/>
    <col min="15626" max="15872" width="9.140625" style="2"/>
    <col min="15873" max="15873" width="14" style="2" customWidth="1"/>
    <col min="15874" max="15881" width="10" style="2" customWidth="1"/>
    <col min="15882" max="16128" width="9.140625" style="2"/>
    <col min="16129" max="16129" width="14" style="2" customWidth="1"/>
    <col min="16130" max="16137" width="10" style="2" customWidth="1"/>
    <col min="16138" max="16384" width="9.140625" style="2"/>
  </cols>
  <sheetData>
    <row r="1" spans="1:9" ht="30" customHeight="1" x14ac:dyDescent="0.3">
      <c r="A1" s="1" t="s">
        <v>0</v>
      </c>
    </row>
    <row r="2" spans="1:9" ht="49.5" customHeight="1" x14ac:dyDescent="0.2">
      <c r="A2" s="3" t="s">
        <v>2</v>
      </c>
      <c r="B2" s="3" t="s">
        <v>7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8</v>
      </c>
      <c r="H2" s="3" t="s">
        <v>1</v>
      </c>
      <c r="I2" s="6" t="s">
        <v>9</v>
      </c>
    </row>
    <row r="3" spans="1:9" ht="15" customHeight="1" x14ac:dyDescent="0.2">
      <c r="A3" s="4" t="str">
        <f>HYPERLINK("http://portal.genego.com/cgi/entity_page.cgi?term=100&amp;id=4385","ETS1")</f>
        <v>ETS1</v>
      </c>
      <c r="B3" s="5">
        <v>191</v>
      </c>
      <c r="C3" s="5">
        <v>346</v>
      </c>
      <c r="D3" s="5">
        <v>8025</v>
      </c>
      <c r="E3" s="5">
        <v>40065</v>
      </c>
      <c r="F3" s="5">
        <v>69.3</v>
      </c>
      <c r="G3" s="5">
        <v>2.7559999999999998</v>
      </c>
      <c r="H3" s="5">
        <v>1.391E-47</v>
      </c>
      <c r="I3" s="5">
        <v>16.420000000000002</v>
      </c>
    </row>
    <row r="4" spans="1:9" ht="15" customHeight="1" x14ac:dyDescent="0.2">
      <c r="A4" s="4" t="str">
        <f>HYPERLINK("http://portal.genego.com/cgi/entity_page.cgi?term=100&amp;id=4391","GABP alpha")</f>
        <v>GABP alpha</v>
      </c>
      <c r="B4" s="5">
        <v>123</v>
      </c>
      <c r="C4" s="5">
        <v>346</v>
      </c>
      <c r="D4" s="5">
        <v>5441</v>
      </c>
      <c r="E4" s="5">
        <v>40065</v>
      </c>
      <c r="F4" s="5">
        <v>46.99</v>
      </c>
      <c r="G4" s="5">
        <v>2.6179999999999999</v>
      </c>
      <c r="H4" s="5">
        <v>3.3790000000000001E-25</v>
      </c>
      <c r="I4" s="5">
        <v>11.98</v>
      </c>
    </row>
    <row r="5" spans="1:9" ht="15" customHeight="1" x14ac:dyDescent="0.2">
      <c r="A5" s="4" t="str">
        <f>HYPERLINK("http://portal.genego.com/cgi/entity_page.cgi?term=100&amp;id=-1496301379","TReP-132")</f>
        <v>TReP-132</v>
      </c>
      <c r="B5" s="5">
        <v>1</v>
      </c>
      <c r="C5" s="5">
        <v>346</v>
      </c>
      <c r="D5" s="5">
        <v>1</v>
      </c>
      <c r="E5" s="5">
        <v>40065</v>
      </c>
      <c r="F5" s="5">
        <v>8.6359999999999996E-3</v>
      </c>
      <c r="G5" s="5">
        <v>115.8</v>
      </c>
      <c r="H5" s="5">
        <v>8.6359999999999996E-3</v>
      </c>
      <c r="I5" s="5">
        <v>10.71</v>
      </c>
    </row>
    <row r="6" spans="1:9" ht="15" customHeight="1" x14ac:dyDescent="0.2">
      <c r="A6" s="4" t="str">
        <f>HYPERLINK("http://portal.genego.com/cgi/entity_page.cgi?term=100&amp;id=-130507170","TSHZ1")</f>
        <v>TSHZ1</v>
      </c>
      <c r="B6" s="5">
        <v>1</v>
      </c>
      <c r="C6" s="5">
        <v>346</v>
      </c>
      <c r="D6" s="5">
        <v>1</v>
      </c>
      <c r="E6" s="5">
        <v>40065</v>
      </c>
      <c r="F6" s="5">
        <v>8.6359999999999996E-3</v>
      </c>
      <c r="G6" s="5">
        <v>115.8</v>
      </c>
      <c r="H6" s="5">
        <v>8.6359999999999996E-3</v>
      </c>
      <c r="I6" s="5">
        <v>10.71</v>
      </c>
    </row>
    <row r="7" spans="1:9" ht="15" customHeight="1" x14ac:dyDescent="0.2">
      <c r="A7" s="4" t="str">
        <f>HYPERLINK("http://portal.genego.com/cgi/entity_page.cgi?term=100&amp;id=-1494214950","ESX1L")</f>
        <v>ESX1L</v>
      </c>
      <c r="B7" s="5">
        <v>1</v>
      </c>
      <c r="C7" s="5">
        <v>346</v>
      </c>
      <c r="D7" s="5">
        <v>1</v>
      </c>
      <c r="E7" s="5">
        <v>40065</v>
      </c>
      <c r="F7" s="5">
        <v>8.6359999999999996E-3</v>
      </c>
      <c r="G7" s="5">
        <v>115.8</v>
      </c>
      <c r="H7" s="5">
        <v>8.6359999999999996E-3</v>
      </c>
      <c r="I7" s="5">
        <v>10.71</v>
      </c>
    </row>
    <row r="8" spans="1:9" ht="15" customHeight="1" x14ac:dyDescent="0.2">
      <c r="A8" s="4" t="str">
        <f>HYPERLINK("http://portal.genego.com/cgi/entity_page.cgi?term=100&amp;id=-887991853","FOXP3")</f>
        <v>FOXP3</v>
      </c>
      <c r="B8" s="5">
        <v>158</v>
      </c>
      <c r="C8" s="5">
        <v>346</v>
      </c>
      <c r="D8" s="5">
        <v>8810</v>
      </c>
      <c r="E8" s="5">
        <v>40065</v>
      </c>
      <c r="F8" s="5">
        <v>76.08</v>
      </c>
      <c r="G8" s="5">
        <v>2.077</v>
      </c>
      <c r="H8" s="5">
        <v>9.5530000000000002E-23</v>
      </c>
      <c r="I8" s="5">
        <v>10.68</v>
      </c>
    </row>
    <row r="9" spans="1:9" ht="15" customHeight="1" x14ac:dyDescent="0.2">
      <c r="A9" s="4" t="str">
        <f>HYPERLINK("http://portal.genego.com/cgi/entity_page.cgi?term=100&amp;id=160","CREB1")</f>
        <v>CREB1</v>
      </c>
      <c r="B9" s="5">
        <v>109</v>
      </c>
      <c r="C9" s="5">
        <v>346</v>
      </c>
      <c r="D9" s="5">
        <v>5345</v>
      </c>
      <c r="E9" s="5">
        <v>40065</v>
      </c>
      <c r="F9" s="5">
        <v>46.16</v>
      </c>
      <c r="G9" s="5">
        <v>2.3610000000000002</v>
      </c>
      <c r="H9" s="5">
        <v>1.527E-18</v>
      </c>
      <c r="I9" s="5">
        <v>9.9789999999999992</v>
      </c>
    </row>
    <row r="10" spans="1:9" ht="15" customHeight="1" x14ac:dyDescent="0.2">
      <c r="A10" s="4" t="str">
        <f>HYPERLINK("http://portal.genego.com/cgi/entity_page.cgi?term=100&amp;id=2257","c-Myc")</f>
        <v>c-Myc</v>
      </c>
      <c r="B10" s="5">
        <v>81</v>
      </c>
      <c r="C10" s="5">
        <v>346</v>
      </c>
      <c r="D10" s="5">
        <v>3466</v>
      </c>
      <c r="E10" s="5">
        <v>40065</v>
      </c>
      <c r="F10" s="5">
        <v>29.93</v>
      </c>
      <c r="G10" s="5">
        <v>2.706</v>
      </c>
      <c r="H10" s="5">
        <v>8.7820000000000003E-17</v>
      </c>
      <c r="I10" s="5">
        <v>9.8089999999999993</v>
      </c>
    </row>
    <row r="11" spans="1:9" ht="15" customHeight="1" x14ac:dyDescent="0.2">
      <c r="A11" s="4" t="str">
        <f>HYPERLINK("http://portal.genego.com/cgi/entity_page.cgi?term=100&amp;id=4303","E2F1")</f>
        <v>E2F1</v>
      </c>
      <c r="B11" s="5">
        <v>99</v>
      </c>
      <c r="C11" s="5">
        <v>346</v>
      </c>
      <c r="D11" s="5">
        <v>5217</v>
      </c>
      <c r="E11" s="5">
        <v>40065</v>
      </c>
      <c r="F11" s="5">
        <v>45.05</v>
      </c>
      <c r="G11" s="5">
        <v>2.1970000000000001</v>
      </c>
      <c r="H11" s="5">
        <v>1.192E-14</v>
      </c>
      <c r="I11" s="5">
        <v>8.6549999999999994</v>
      </c>
    </row>
    <row r="12" spans="1:9" ht="15" customHeight="1" x14ac:dyDescent="0.2">
      <c r="A12" s="4" t="str">
        <f>HYPERLINK("http://portal.genego.com/cgi/entity_page.cgi?term=100&amp;id=-852086706","N-Myc")</f>
        <v>N-Myc</v>
      </c>
      <c r="B12" s="5">
        <v>60</v>
      </c>
      <c r="C12" s="5">
        <v>346</v>
      </c>
      <c r="D12" s="5">
        <v>2483</v>
      </c>
      <c r="E12" s="5">
        <v>40065</v>
      </c>
      <c r="F12" s="5">
        <v>21.44</v>
      </c>
      <c r="G12" s="5">
        <v>2.798</v>
      </c>
      <c r="H12" s="5">
        <v>4.6770000000000002E-13</v>
      </c>
      <c r="I12" s="5">
        <v>8.6340000000000003</v>
      </c>
    </row>
    <row r="13" spans="1:9" ht="15" customHeight="1" x14ac:dyDescent="0.2">
      <c r="A13" s="4" t="str">
        <f>HYPERLINK("http://portal.genego.com/cgi/entity_page.cgi?term=100&amp;id=-549052033","SOX2")</f>
        <v>SOX2</v>
      </c>
      <c r="B13" s="5">
        <v>88</v>
      </c>
      <c r="C13" s="5">
        <v>346</v>
      </c>
      <c r="D13" s="5">
        <v>4423</v>
      </c>
      <c r="E13" s="5">
        <v>40065</v>
      </c>
      <c r="F13" s="5">
        <v>38.200000000000003</v>
      </c>
      <c r="G13" s="5">
        <v>2.3039999999999998</v>
      </c>
      <c r="H13" s="5">
        <v>4.2330000000000001E-14</v>
      </c>
      <c r="I13" s="5">
        <v>8.5809999999999995</v>
      </c>
    </row>
    <row r="14" spans="1:9" ht="15" customHeight="1" x14ac:dyDescent="0.2">
      <c r="A14" s="4" t="str">
        <f>HYPERLINK("http://portal.genego.com/cgi/entity_page.cgi?term=100&amp;id=4363","GATA-2")</f>
        <v>GATA-2</v>
      </c>
      <c r="B14" s="5">
        <v>63</v>
      </c>
      <c r="C14" s="5">
        <v>346</v>
      </c>
      <c r="D14" s="5">
        <v>2722</v>
      </c>
      <c r="E14" s="5">
        <v>40065</v>
      </c>
      <c r="F14" s="5">
        <v>23.51</v>
      </c>
      <c r="G14" s="5">
        <v>2.68</v>
      </c>
      <c r="H14" s="5">
        <v>7.2540000000000002E-13</v>
      </c>
      <c r="I14" s="5">
        <v>8.4740000000000002</v>
      </c>
    </row>
    <row r="15" spans="1:9" ht="15" customHeight="1" x14ac:dyDescent="0.2">
      <c r="A15" s="4" t="str">
        <f>HYPERLINK("http://portal.genego.com/cgi/entity_page.cgi?term=100&amp;id=-115825747","Oct-3/4")</f>
        <v>Oct-3/4</v>
      </c>
      <c r="B15" s="5">
        <v>95</v>
      </c>
      <c r="C15" s="5">
        <v>346</v>
      </c>
      <c r="D15" s="5">
        <v>5166</v>
      </c>
      <c r="E15" s="5">
        <v>40065</v>
      </c>
      <c r="F15" s="5">
        <v>44.61</v>
      </c>
      <c r="G15" s="5">
        <v>2.129</v>
      </c>
      <c r="H15" s="5">
        <v>3.3549999999999998E-13</v>
      </c>
      <c r="I15" s="5">
        <v>8.1180000000000003</v>
      </c>
    </row>
    <row r="16" spans="1:9" ht="15" customHeight="1" x14ac:dyDescent="0.2">
      <c r="A16" s="4" t="str">
        <f>HYPERLINK("http://portal.genego.com/cgi/entity_page.cgi?term=100&amp;id=-408655883","GLIS3")</f>
        <v>GLIS3</v>
      </c>
      <c r="B16" s="5">
        <v>58</v>
      </c>
      <c r="C16" s="5">
        <v>346</v>
      </c>
      <c r="D16" s="5">
        <v>2581</v>
      </c>
      <c r="E16" s="5">
        <v>40065</v>
      </c>
      <c r="F16" s="5">
        <v>22.29</v>
      </c>
      <c r="G16" s="5">
        <v>2.6019999999999999</v>
      </c>
      <c r="H16" s="5">
        <v>2.2419999999999999E-11</v>
      </c>
      <c r="I16" s="5">
        <v>7.8540000000000001</v>
      </c>
    </row>
    <row r="17" spans="1:9" ht="15" customHeight="1" x14ac:dyDescent="0.2">
      <c r="A17" s="4" t="str">
        <f>HYPERLINK("http://portal.genego.com/cgi/entity_page.cgi?term=100&amp;id=9097","ESR1 (nuclear)")</f>
        <v>ESR1 (nuclear)</v>
      </c>
      <c r="B17" s="5">
        <v>50</v>
      </c>
      <c r="C17" s="5">
        <v>346</v>
      </c>
      <c r="D17" s="5">
        <v>2109</v>
      </c>
      <c r="E17" s="5">
        <v>40065</v>
      </c>
      <c r="F17" s="5">
        <v>18.21</v>
      </c>
      <c r="G17" s="5">
        <v>2.7450000000000001</v>
      </c>
      <c r="H17" s="5">
        <v>1.061E-10</v>
      </c>
      <c r="I17" s="5">
        <v>7.6859999999999999</v>
      </c>
    </row>
    <row r="18" spans="1:9" ht="15" customHeight="1" x14ac:dyDescent="0.2">
      <c r="A18" s="4" t="str">
        <f>HYPERLINK("http://portal.genego.com/cgi/entity_page.cgi?term=100&amp;id=-1265324149","ZNF143")</f>
        <v>ZNF143</v>
      </c>
      <c r="B18" s="5">
        <v>28</v>
      </c>
      <c r="C18" s="5">
        <v>346</v>
      </c>
      <c r="D18" s="5">
        <v>1027</v>
      </c>
      <c r="E18" s="5">
        <v>40065</v>
      </c>
      <c r="F18" s="5">
        <v>8.8689999999999998</v>
      </c>
      <c r="G18" s="5">
        <v>3.157</v>
      </c>
      <c r="H18" s="5">
        <v>1.122E-7</v>
      </c>
      <c r="I18" s="5">
        <v>6.5359999999999996</v>
      </c>
    </row>
    <row r="19" spans="1:9" ht="15" customHeight="1" x14ac:dyDescent="0.2">
      <c r="A19" s="4" t="str">
        <f>HYPERLINK("http://portal.genego.com/cgi/entity_page.cgi?term=100&amp;id=-786487263","HOXA10")</f>
        <v>HOXA10</v>
      </c>
      <c r="B19" s="5">
        <v>4</v>
      </c>
      <c r="C19" s="5">
        <v>346</v>
      </c>
      <c r="D19" s="5">
        <v>38</v>
      </c>
      <c r="E19" s="5">
        <v>40065</v>
      </c>
      <c r="F19" s="5">
        <v>0.32819999999999999</v>
      </c>
      <c r="G19" s="5">
        <v>12.19</v>
      </c>
      <c r="H19" s="5">
        <v>3.2000000000000003E-4</v>
      </c>
      <c r="I19" s="5">
        <v>6.4409999999999998</v>
      </c>
    </row>
    <row r="20" spans="1:9" ht="15" customHeight="1" x14ac:dyDescent="0.2">
      <c r="A20" s="4" t="str">
        <f>HYPERLINK("http://portal.genego.com/cgi/entity_page.cgi?term=100&amp;id=4247","E2F4")</f>
        <v>E2F4</v>
      </c>
      <c r="B20" s="5">
        <v>41</v>
      </c>
      <c r="C20" s="5">
        <v>346</v>
      </c>
      <c r="D20" s="5">
        <v>1855</v>
      </c>
      <c r="E20" s="5">
        <v>40065</v>
      </c>
      <c r="F20" s="5">
        <v>16.02</v>
      </c>
      <c r="G20" s="5">
        <v>2.5590000000000002</v>
      </c>
      <c r="H20" s="5">
        <v>4.2120000000000003E-8</v>
      </c>
      <c r="I20" s="5">
        <v>6.4189999999999996</v>
      </c>
    </row>
    <row r="21" spans="1:9" ht="15" customHeight="1" x14ac:dyDescent="0.2">
      <c r="A21" s="4" t="str">
        <f>HYPERLINK("http://portal.genego.com/cgi/entity_page.cgi?term=100&amp;id=4608","TAL1")</f>
        <v>TAL1</v>
      </c>
      <c r="B21" s="5">
        <v>20</v>
      </c>
      <c r="C21" s="5">
        <v>346</v>
      </c>
      <c r="D21" s="5">
        <v>651</v>
      </c>
      <c r="E21" s="5">
        <v>40065</v>
      </c>
      <c r="F21" s="5">
        <v>5.6219999999999999</v>
      </c>
      <c r="G21" s="5">
        <v>3.5569999999999999</v>
      </c>
      <c r="H21" s="5">
        <v>1.282E-6</v>
      </c>
      <c r="I21" s="5">
        <v>6.14</v>
      </c>
    </row>
    <row r="22" spans="1:9" ht="15" customHeight="1" x14ac:dyDescent="0.2">
      <c r="A22" s="4" t="str">
        <f>HYPERLINK("http://portal.genego.com/cgi/entity_page.cgi?term=100&amp;id=-592889684","NANOG")</f>
        <v>NANOG</v>
      </c>
      <c r="B22" s="5">
        <v>63</v>
      </c>
      <c r="C22" s="5">
        <v>346</v>
      </c>
      <c r="D22" s="5">
        <v>3611</v>
      </c>
      <c r="E22" s="5">
        <v>40065</v>
      </c>
      <c r="F22" s="5">
        <v>31.18</v>
      </c>
      <c r="G22" s="5">
        <v>2.02</v>
      </c>
      <c r="H22" s="5">
        <v>5.9800000000000006E-8</v>
      </c>
      <c r="I22" s="5">
        <v>5.9989999999999997</v>
      </c>
    </row>
    <row r="23" spans="1:9" ht="15" customHeight="1" x14ac:dyDescent="0.2">
      <c r="A23" s="4" t="str">
        <f>HYPERLINK("http://portal.genego.com/cgi/entity_page.cgi?term=100&amp;id=4239","ZFX")</f>
        <v>ZFX</v>
      </c>
      <c r="B23" s="5">
        <v>50</v>
      </c>
      <c r="C23" s="5">
        <v>346</v>
      </c>
      <c r="D23" s="5">
        <v>2632</v>
      </c>
      <c r="E23" s="5">
        <v>40065</v>
      </c>
      <c r="F23" s="5">
        <v>22.73</v>
      </c>
      <c r="G23" s="5">
        <v>2.2000000000000002</v>
      </c>
      <c r="H23" s="5">
        <v>1.4210000000000001E-7</v>
      </c>
      <c r="I23" s="5">
        <v>5.9429999999999996</v>
      </c>
    </row>
    <row r="24" spans="1:9" ht="15" customHeight="1" x14ac:dyDescent="0.2">
      <c r="A24" s="4" t="str">
        <f>HYPERLINK("http://portal.genego.com/cgi/entity_page.cgi?term=100&amp;id=4362","MCR")</f>
        <v>MCR</v>
      </c>
      <c r="B24" s="5">
        <v>4</v>
      </c>
      <c r="C24" s="5">
        <v>346</v>
      </c>
      <c r="D24" s="5">
        <v>46</v>
      </c>
      <c r="E24" s="5">
        <v>40065</v>
      </c>
      <c r="F24" s="5">
        <v>0.39729999999999999</v>
      </c>
      <c r="G24" s="5">
        <v>10.07</v>
      </c>
      <c r="H24" s="5">
        <v>6.7009999999999997E-4</v>
      </c>
      <c r="I24" s="5">
        <v>5.7439999999999998</v>
      </c>
    </row>
    <row r="25" spans="1:9" ht="15" customHeight="1" x14ac:dyDescent="0.2">
      <c r="A25" s="4" t="str">
        <f>HYPERLINK("http://portal.genego.com/cgi/entity_page.cgi?term=100&amp;id=-1545880960","TCF7L1 (TCF3)")</f>
        <v>TCF7L1 (TCF3)</v>
      </c>
      <c r="B25" s="5">
        <v>34</v>
      </c>
      <c r="C25" s="5">
        <v>346</v>
      </c>
      <c r="D25" s="5">
        <v>1570</v>
      </c>
      <c r="E25" s="5">
        <v>40065</v>
      </c>
      <c r="F25" s="5">
        <v>13.56</v>
      </c>
      <c r="G25" s="5">
        <v>2.508</v>
      </c>
      <c r="H25" s="5">
        <v>1.0300000000000001E-6</v>
      </c>
      <c r="I25" s="5">
        <v>5.6879999999999997</v>
      </c>
    </row>
    <row r="26" spans="1:9" ht="15" customHeight="1" x14ac:dyDescent="0.2">
      <c r="A26" s="4" t="str">
        <f>HYPERLINK("http://portal.genego.com/cgi/entity_page.cgi?term=100&amp;id=6076","ARNT")</f>
        <v>ARNT</v>
      </c>
      <c r="B26" s="5">
        <v>7</v>
      </c>
      <c r="C26" s="5">
        <v>346</v>
      </c>
      <c r="D26" s="5">
        <v>137</v>
      </c>
      <c r="E26" s="5">
        <v>40065</v>
      </c>
      <c r="F26" s="5">
        <v>1.1830000000000001</v>
      </c>
      <c r="G26" s="5">
        <v>5.9169999999999998</v>
      </c>
      <c r="H26" s="5">
        <v>1.986E-4</v>
      </c>
      <c r="I26" s="5">
        <v>5.38</v>
      </c>
    </row>
    <row r="27" spans="1:9" ht="15" customHeight="1" x14ac:dyDescent="0.2">
      <c r="A27" s="4" t="str">
        <f>HYPERLINK("http://portal.genego.com/cgi/entity_page.cgi?term=100&amp;id=2483","Fra-1")</f>
        <v>Fra-1</v>
      </c>
      <c r="B27" s="5">
        <v>7</v>
      </c>
      <c r="C27" s="5">
        <v>346</v>
      </c>
      <c r="D27" s="5">
        <v>139</v>
      </c>
      <c r="E27" s="5">
        <v>40065</v>
      </c>
      <c r="F27" s="5">
        <v>1.2</v>
      </c>
      <c r="G27" s="5">
        <v>5.8310000000000004</v>
      </c>
      <c r="H27" s="5">
        <v>2.1709999999999999E-4</v>
      </c>
      <c r="I27" s="5">
        <v>5.3259999999999996</v>
      </c>
    </row>
    <row r="28" spans="1:9" ht="15" customHeight="1" x14ac:dyDescent="0.2">
      <c r="A28" s="4" t="str">
        <f>HYPERLINK("http://portal.genego.com/cgi/entity_page.cgi?term=100&amp;id=4374","TCF7L2 (TCF4)")</f>
        <v>TCF7L2 (TCF4)</v>
      </c>
      <c r="B28" s="5">
        <v>25</v>
      </c>
      <c r="C28" s="5">
        <v>346</v>
      </c>
      <c r="D28" s="5">
        <v>1067</v>
      </c>
      <c r="E28" s="5">
        <v>40065</v>
      </c>
      <c r="F28" s="5">
        <v>9.2149999999999999</v>
      </c>
      <c r="G28" s="5">
        <v>2.7130000000000001</v>
      </c>
      <c r="H28" s="5">
        <v>7.875E-6</v>
      </c>
      <c r="I28" s="5">
        <v>5.2939999999999996</v>
      </c>
    </row>
    <row r="29" spans="1:9" ht="15" customHeight="1" x14ac:dyDescent="0.2">
      <c r="A29" s="4" t="str">
        <f>HYPERLINK("http://portal.genego.com/cgi/entity_page.cgi?term=100&amp;id=6018","HNF4-alpha")</f>
        <v>HNF4-alpha</v>
      </c>
      <c r="B29" s="5">
        <v>49</v>
      </c>
      <c r="C29" s="5">
        <v>346</v>
      </c>
      <c r="D29" s="5">
        <v>2807</v>
      </c>
      <c r="E29" s="5">
        <v>40065</v>
      </c>
      <c r="F29" s="5">
        <v>24.24</v>
      </c>
      <c r="G29" s="5">
        <v>2.0209999999999999</v>
      </c>
      <c r="H29" s="5">
        <v>2.1890000000000001E-6</v>
      </c>
      <c r="I29" s="5">
        <v>5.2370000000000001</v>
      </c>
    </row>
    <row r="30" spans="1:9" ht="15" customHeight="1" x14ac:dyDescent="0.2">
      <c r="A30" s="4" t="str">
        <f>HYPERLINK("http://portal.genego.com/cgi/entity_page.cgi?term=100&amp;id=4359","HIF1A")</f>
        <v>HIF1A</v>
      </c>
      <c r="B30" s="5">
        <v>21</v>
      </c>
      <c r="C30" s="5">
        <v>346</v>
      </c>
      <c r="D30" s="5">
        <v>856</v>
      </c>
      <c r="E30" s="5">
        <v>40065</v>
      </c>
      <c r="F30" s="5">
        <v>7.3920000000000003</v>
      </c>
      <c r="G30" s="5">
        <v>2.8410000000000002</v>
      </c>
      <c r="H30" s="5">
        <v>2.1739999999999999E-5</v>
      </c>
      <c r="I30" s="5">
        <v>5.0810000000000004</v>
      </c>
    </row>
    <row r="31" spans="1:9" ht="15" customHeight="1" x14ac:dyDescent="0.2">
      <c r="A31" s="4" t="str">
        <f>HYPERLINK("http://portal.genego.com/cgi/entity_page.cgi?term=100&amp;id=4311","C/EBPbeta")</f>
        <v>C/EBPbeta</v>
      </c>
      <c r="B31" s="5">
        <v>19</v>
      </c>
      <c r="C31" s="5">
        <v>346</v>
      </c>
      <c r="D31" s="5">
        <v>750</v>
      </c>
      <c r="E31" s="5">
        <v>40065</v>
      </c>
      <c r="F31" s="5">
        <v>6.4770000000000003</v>
      </c>
      <c r="G31" s="5">
        <v>2.9329999999999998</v>
      </c>
      <c r="H31" s="5">
        <v>3.4860000000000002E-5</v>
      </c>
      <c r="I31" s="5">
        <v>4.9889999999999999</v>
      </c>
    </row>
    <row r="32" spans="1:9" ht="15" customHeight="1" x14ac:dyDescent="0.2">
      <c r="A32" s="4" t="str">
        <f>HYPERLINK("http://portal.genego.com/cgi/entity_page.cgi?term=100&amp;id=-721234209","MAZR")</f>
        <v>MAZR</v>
      </c>
      <c r="B32" s="5">
        <v>4</v>
      </c>
      <c r="C32" s="5">
        <v>346</v>
      </c>
      <c r="D32" s="5">
        <v>59</v>
      </c>
      <c r="E32" s="5">
        <v>40065</v>
      </c>
      <c r="F32" s="5">
        <v>0.50949999999999995</v>
      </c>
      <c r="G32" s="5">
        <v>7.85</v>
      </c>
      <c r="H32" s="5">
        <v>1.712E-3</v>
      </c>
      <c r="I32" s="5">
        <v>4.915</v>
      </c>
    </row>
    <row r="33" spans="1:9" ht="15" customHeight="1" x14ac:dyDescent="0.2">
      <c r="A33" s="4" t="str">
        <f>HYPERLINK("http://portal.genego.com/cgi/entity_page.cgi?term=100&amp;id=-1443206267","SP2")</f>
        <v>SP2</v>
      </c>
      <c r="B33" s="5">
        <v>5</v>
      </c>
      <c r="C33" s="5">
        <v>346</v>
      </c>
      <c r="D33" s="5">
        <v>91</v>
      </c>
      <c r="E33" s="5">
        <v>40065</v>
      </c>
      <c r="F33" s="5">
        <v>0.78590000000000004</v>
      </c>
      <c r="G33" s="5">
        <v>6.3620000000000001</v>
      </c>
      <c r="H33" s="5">
        <v>1.183E-3</v>
      </c>
      <c r="I33" s="5">
        <v>4.78</v>
      </c>
    </row>
    <row r="34" spans="1:9" ht="15" customHeight="1" x14ac:dyDescent="0.2">
      <c r="A34" s="4" t="str">
        <f>HYPERLINK("http://portal.genego.com/cgi/entity_page.cgi?term=100&amp;id=719","SRF")</f>
        <v>SRF</v>
      </c>
      <c r="B34" s="5">
        <v>19</v>
      </c>
      <c r="C34" s="5">
        <v>346</v>
      </c>
      <c r="D34" s="5">
        <v>797</v>
      </c>
      <c r="E34" s="5">
        <v>40065</v>
      </c>
      <c r="F34" s="5">
        <v>6.883</v>
      </c>
      <c r="G34" s="5">
        <v>2.76</v>
      </c>
      <c r="H34" s="5">
        <v>7.784E-5</v>
      </c>
      <c r="I34" s="5">
        <v>4.6859999999999999</v>
      </c>
    </row>
    <row r="35" spans="1:9" ht="15" customHeight="1" x14ac:dyDescent="0.2">
      <c r="A35" s="4" t="str">
        <f>HYPERLINK("http://portal.genego.com/cgi/entity_page.cgi?term=100&amp;id=8120","Nkx6.1")</f>
        <v>Nkx6.1</v>
      </c>
      <c r="B35" s="5">
        <v>4</v>
      </c>
      <c r="C35" s="5">
        <v>346</v>
      </c>
      <c r="D35" s="5">
        <v>64</v>
      </c>
      <c r="E35" s="5">
        <v>40065</v>
      </c>
      <c r="F35" s="5">
        <v>0.55269999999999997</v>
      </c>
      <c r="G35" s="5">
        <v>7.2370000000000001</v>
      </c>
      <c r="H35" s="5">
        <v>2.31E-3</v>
      </c>
      <c r="I35" s="5">
        <v>4.6609999999999996</v>
      </c>
    </row>
    <row r="36" spans="1:9" ht="15" customHeight="1" x14ac:dyDescent="0.2">
      <c r="A36" s="4" t="str">
        <f>HYPERLINK("http://portal.genego.com/cgi/entity_page.cgi?term=100&amp;id=-1420422922","EKLF1")</f>
        <v>EKLF1</v>
      </c>
      <c r="B36" s="5">
        <v>8</v>
      </c>
      <c r="C36" s="5">
        <v>346</v>
      </c>
      <c r="D36" s="5">
        <v>209</v>
      </c>
      <c r="E36" s="5">
        <v>40065</v>
      </c>
      <c r="F36" s="5">
        <v>1.8049999999999999</v>
      </c>
      <c r="G36" s="5">
        <v>4.4320000000000004</v>
      </c>
      <c r="H36" s="5">
        <v>5.0149999999999999E-4</v>
      </c>
      <c r="I36" s="5">
        <v>4.6429999999999998</v>
      </c>
    </row>
    <row r="37" spans="1:9" ht="15" customHeight="1" x14ac:dyDescent="0.2">
      <c r="A37" s="4" t="str">
        <f>HYPERLINK("http://portal.genego.com/cgi/entity_page.cgi?term=100&amp;id=2976","REV-ERBalpha")</f>
        <v>REV-ERBalpha</v>
      </c>
      <c r="B37" s="5">
        <v>6</v>
      </c>
      <c r="C37" s="5">
        <v>346</v>
      </c>
      <c r="D37" s="5">
        <v>130</v>
      </c>
      <c r="E37" s="5">
        <v>40065</v>
      </c>
      <c r="F37" s="5">
        <v>1.123</v>
      </c>
      <c r="G37" s="5">
        <v>5.3440000000000003</v>
      </c>
      <c r="H37" s="5">
        <v>9.6560000000000005E-4</v>
      </c>
      <c r="I37" s="5">
        <v>4.6310000000000002</v>
      </c>
    </row>
    <row r="38" spans="1:9" ht="15" customHeight="1" x14ac:dyDescent="0.2">
      <c r="A38" s="4" t="str">
        <f>HYPERLINK("http://portal.genego.com/cgi/entity_page.cgi?term=100&amp;id=2826","TWIST1")</f>
        <v>TWIST1</v>
      </c>
      <c r="B38" s="5">
        <v>11</v>
      </c>
      <c r="C38" s="5">
        <v>346</v>
      </c>
      <c r="D38" s="5">
        <v>351</v>
      </c>
      <c r="E38" s="5">
        <v>40065</v>
      </c>
      <c r="F38" s="5">
        <v>3.0310000000000001</v>
      </c>
      <c r="G38" s="5">
        <v>3.629</v>
      </c>
      <c r="H38" s="5">
        <v>2.6899999999999998E-4</v>
      </c>
      <c r="I38" s="5">
        <v>4.617</v>
      </c>
    </row>
    <row r="39" spans="1:9" ht="15" customHeight="1" x14ac:dyDescent="0.2">
      <c r="A39" s="4" t="str">
        <f>HYPERLINK("http://portal.genego.com/cgi/entity_page.cgi?term=100&amp;id=-867595449","NFIB")</f>
        <v>NFIB</v>
      </c>
      <c r="B39" s="5">
        <v>9</v>
      </c>
      <c r="C39" s="5">
        <v>346</v>
      </c>
      <c r="D39" s="5">
        <v>258</v>
      </c>
      <c r="E39" s="5">
        <v>40065</v>
      </c>
      <c r="F39" s="5">
        <v>2.2280000000000002</v>
      </c>
      <c r="G39" s="5">
        <v>4.0389999999999997</v>
      </c>
      <c r="H39" s="5">
        <v>4.4630000000000001E-4</v>
      </c>
      <c r="I39" s="5">
        <v>4.5709999999999997</v>
      </c>
    </row>
    <row r="40" spans="1:9" ht="15" customHeight="1" x14ac:dyDescent="0.2">
      <c r="A40" s="4" t="str">
        <f>HYPERLINK("http://portal.genego.com/cgi/entity_page.cgi?term=100&amp;id=-2132317791","TFEB")</f>
        <v>TFEB</v>
      </c>
      <c r="B40" s="5">
        <v>4</v>
      </c>
      <c r="C40" s="5">
        <v>346</v>
      </c>
      <c r="D40" s="5">
        <v>66</v>
      </c>
      <c r="E40" s="5">
        <v>40065</v>
      </c>
      <c r="F40" s="5">
        <v>0.56999999999999995</v>
      </c>
      <c r="G40" s="5">
        <v>7.0179999999999998</v>
      </c>
      <c r="H40" s="5">
        <v>2.5860000000000002E-3</v>
      </c>
      <c r="I40" s="5">
        <v>4.5670000000000002</v>
      </c>
    </row>
    <row r="41" spans="1:9" ht="15" customHeight="1" x14ac:dyDescent="0.2">
      <c r="A41" s="4" t="str">
        <f>HYPERLINK("http://portal.genego.com/cgi/entity_page.cgi?term=100&amp;id=4259","GCR")</f>
        <v>GCR</v>
      </c>
      <c r="B41" s="5">
        <v>20</v>
      </c>
      <c r="C41" s="5">
        <v>346</v>
      </c>
      <c r="D41" s="5">
        <v>900</v>
      </c>
      <c r="E41" s="5">
        <v>40065</v>
      </c>
      <c r="F41" s="5">
        <v>7.7720000000000002</v>
      </c>
      <c r="G41" s="5">
        <v>2.573</v>
      </c>
      <c r="H41" s="5">
        <v>1.304E-4</v>
      </c>
      <c r="I41" s="5">
        <v>4.4550000000000001</v>
      </c>
    </row>
    <row r="42" spans="1:9" ht="15" customHeight="1" x14ac:dyDescent="0.2">
      <c r="A42" s="4" t="str">
        <f>HYPERLINK("http://portal.genego.com/cgi/entity_page.cgi?term=100&amp;id=-1923663997","p63")</f>
        <v>p63</v>
      </c>
      <c r="B42" s="5">
        <v>17</v>
      </c>
      <c r="C42" s="5">
        <v>346</v>
      </c>
      <c r="D42" s="5">
        <v>709</v>
      </c>
      <c r="E42" s="5">
        <v>40065</v>
      </c>
      <c r="F42" s="5">
        <v>6.1230000000000002</v>
      </c>
      <c r="G42" s="5">
        <v>2.7759999999999998</v>
      </c>
      <c r="H42" s="5">
        <v>1.7200000000000001E-4</v>
      </c>
      <c r="I42" s="5">
        <v>4.4539999999999997</v>
      </c>
    </row>
    <row r="43" spans="1:9" ht="15" customHeight="1" x14ac:dyDescent="0.2">
      <c r="A43" s="4" t="str">
        <f>HYPERLINK("http://portal.genego.com/cgi/entity_page.cgi?term=100&amp;id=6431","HSF1")</f>
        <v>HSF1</v>
      </c>
      <c r="B43" s="5">
        <v>12</v>
      </c>
      <c r="C43" s="5">
        <v>346</v>
      </c>
      <c r="D43" s="5">
        <v>420</v>
      </c>
      <c r="E43" s="5">
        <v>40065</v>
      </c>
      <c r="F43" s="5">
        <v>3.6269999999999998</v>
      </c>
      <c r="G43" s="5">
        <v>3.3079999999999998</v>
      </c>
      <c r="H43" s="5">
        <v>3.325E-4</v>
      </c>
      <c r="I43" s="5">
        <v>4.4390000000000001</v>
      </c>
    </row>
    <row r="44" spans="1:9" ht="15" customHeight="1" x14ac:dyDescent="0.2">
      <c r="A44" s="4" t="str">
        <f>HYPERLINK("http://portal.genego.com/cgi/entity_page.cgi?term=100&amp;id=4225","FOXK2 (ILF1-4)")</f>
        <v>FOXK2 (ILF1-4)</v>
      </c>
      <c r="B44" s="5">
        <v>4</v>
      </c>
      <c r="C44" s="5">
        <v>346</v>
      </c>
      <c r="D44" s="5">
        <v>70</v>
      </c>
      <c r="E44" s="5">
        <v>40065</v>
      </c>
      <c r="F44" s="5">
        <v>0.60450000000000004</v>
      </c>
      <c r="G44" s="5">
        <v>6.617</v>
      </c>
      <c r="H44" s="5">
        <v>3.202E-3</v>
      </c>
      <c r="I44" s="5">
        <v>4.3899999999999997</v>
      </c>
    </row>
    <row r="45" spans="1:9" ht="15" customHeight="1" x14ac:dyDescent="0.2">
      <c r="A45" s="4" t="str">
        <f>HYPERLINK("http://portal.genego.com/cgi/entity_page.cgi?term=100&amp;id=6013","RUNX2")</f>
        <v>RUNX2</v>
      </c>
      <c r="B45" s="5">
        <v>11</v>
      </c>
      <c r="C45" s="5">
        <v>346</v>
      </c>
      <c r="D45" s="5">
        <v>376</v>
      </c>
      <c r="E45" s="5">
        <v>40065</v>
      </c>
      <c r="F45" s="5">
        <v>3.2469999999999999</v>
      </c>
      <c r="G45" s="5">
        <v>3.3879999999999999</v>
      </c>
      <c r="H45" s="5">
        <v>4.795E-4</v>
      </c>
      <c r="I45" s="5">
        <v>4.3410000000000002</v>
      </c>
    </row>
    <row r="46" spans="1:9" ht="15" customHeight="1" x14ac:dyDescent="0.2">
      <c r="A46" s="4" t="str">
        <f>HYPERLINK("http://portal.genego.com/cgi/entity_page.cgi?term=100&amp;id=-509551034","ERR2")</f>
        <v>ERR2</v>
      </c>
      <c r="B46" s="5">
        <v>22</v>
      </c>
      <c r="C46" s="5">
        <v>346</v>
      </c>
      <c r="D46" s="5">
        <v>1078</v>
      </c>
      <c r="E46" s="5">
        <v>40065</v>
      </c>
      <c r="F46" s="5">
        <v>9.31</v>
      </c>
      <c r="G46" s="5">
        <v>2.363</v>
      </c>
      <c r="H46" s="5">
        <v>2.0249999999999999E-4</v>
      </c>
      <c r="I46" s="5">
        <v>4.2350000000000003</v>
      </c>
    </row>
    <row r="47" spans="1:9" ht="15" customHeight="1" x14ac:dyDescent="0.2">
      <c r="A47" s="4" t="str">
        <f>HYPERLINK("http://portal.genego.com/cgi/entity_page.cgi?term=100&amp;id=237","ESR2")</f>
        <v>ESR2</v>
      </c>
      <c r="B47" s="5">
        <v>14</v>
      </c>
      <c r="C47" s="5">
        <v>346</v>
      </c>
      <c r="D47" s="5">
        <v>562</v>
      </c>
      <c r="E47" s="5">
        <v>40065</v>
      </c>
      <c r="F47" s="5">
        <v>4.8529999999999998</v>
      </c>
      <c r="G47" s="5">
        <v>2.8849999999999998</v>
      </c>
      <c r="H47" s="5">
        <v>4.3609999999999998E-4</v>
      </c>
      <c r="I47" s="5">
        <v>4.1989999999999998</v>
      </c>
    </row>
    <row r="48" spans="1:9" ht="15" customHeight="1" x14ac:dyDescent="0.2">
      <c r="A48" s="4" t="str">
        <f>HYPERLINK("http://portal.genego.com/cgi/entity_page.cgi?term=100&amp;id=4328","GATA-3")</f>
        <v>GATA-3</v>
      </c>
      <c r="B48" s="5">
        <v>27</v>
      </c>
      <c r="C48" s="5">
        <v>346</v>
      </c>
      <c r="D48" s="5">
        <v>1452</v>
      </c>
      <c r="E48" s="5">
        <v>40065</v>
      </c>
      <c r="F48" s="5">
        <v>12.54</v>
      </c>
      <c r="G48" s="5">
        <v>2.153</v>
      </c>
      <c r="H48" s="5">
        <v>1.7899999999999999E-4</v>
      </c>
      <c r="I48" s="5">
        <v>4.1779999999999999</v>
      </c>
    </row>
    <row r="49" spans="1:9" ht="15" customHeight="1" x14ac:dyDescent="0.2">
      <c r="A49" s="4" t="str">
        <f>HYPERLINK("http://portal.genego.com/cgi/entity_page.cgi?term=100&amp;id=2196","AML1 (RUNX1)")</f>
        <v>AML1 (RUNX1)</v>
      </c>
      <c r="B49" s="5">
        <v>16</v>
      </c>
      <c r="C49" s="5">
        <v>346</v>
      </c>
      <c r="D49" s="5">
        <v>696</v>
      </c>
      <c r="E49" s="5">
        <v>40065</v>
      </c>
      <c r="F49" s="5">
        <v>6.0110000000000001</v>
      </c>
      <c r="G49" s="5">
        <v>2.6619999999999999</v>
      </c>
      <c r="H49" s="5">
        <v>4.2049999999999998E-4</v>
      </c>
      <c r="I49" s="5">
        <v>4.1280000000000001</v>
      </c>
    </row>
    <row r="50" spans="1:9" ht="15" customHeight="1" x14ac:dyDescent="0.2">
      <c r="A50" s="4" t="str">
        <f>HYPERLINK("http://portal.genego.com/cgi/entity_page.cgi?term=100&amp;id=4290","YY1")</f>
        <v>YY1</v>
      </c>
      <c r="B50" s="5">
        <v>23</v>
      </c>
      <c r="C50" s="5">
        <v>346</v>
      </c>
      <c r="D50" s="5">
        <v>1173</v>
      </c>
      <c r="E50" s="5">
        <v>40065</v>
      </c>
      <c r="F50" s="5">
        <v>10.130000000000001</v>
      </c>
      <c r="G50" s="5">
        <v>2.27</v>
      </c>
      <c r="H50" s="5">
        <v>2.5769999999999998E-4</v>
      </c>
      <c r="I50" s="5">
        <v>4.1219999999999999</v>
      </c>
    </row>
    <row r="51" spans="1:9" ht="15" customHeight="1" x14ac:dyDescent="0.2">
      <c r="A51" s="4" t="str">
        <f>HYPERLINK("http://portal.genego.com/cgi/entity_page.cgi?term=100&amp;id=-2095642615","CUX1 (p110)")</f>
        <v>CUX1 (p110)</v>
      </c>
      <c r="B51" s="5">
        <v>26</v>
      </c>
      <c r="C51" s="5">
        <v>346</v>
      </c>
      <c r="D51" s="5">
        <v>1392</v>
      </c>
      <c r="E51" s="5">
        <v>40065</v>
      </c>
      <c r="F51" s="5">
        <v>12.02</v>
      </c>
      <c r="G51" s="5">
        <v>2.1629999999999998</v>
      </c>
      <c r="H51" s="5">
        <v>2.2010000000000001E-4</v>
      </c>
      <c r="I51" s="5">
        <v>4.1210000000000004</v>
      </c>
    </row>
    <row r="52" spans="1:9" ht="15" customHeight="1" x14ac:dyDescent="0.2">
      <c r="A52" s="4" t="str">
        <f>HYPERLINK("http://portal.genego.com/cgi/entity_page.cgi?term=100&amp;id=-461623326","PROX1")</f>
        <v>PROX1</v>
      </c>
      <c r="B52" s="5">
        <v>4</v>
      </c>
      <c r="C52" s="5">
        <v>346</v>
      </c>
      <c r="D52" s="5">
        <v>84</v>
      </c>
      <c r="E52" s="5">
        <v>40065</v>
      </c>
      <c r="F52" s="5">
        <v>0.72540000000000004</v>
      </c>
      <c r="G52" s="5">
        <v>5.5140000000000002</v>
      </c>
      <c r="H52" s="5">
        <v>6.1339999999999997E-3</v>
      </c>
      <c r="I52" s="5">
        <v>3.8650000000000002</v>
      </c>
    </row>
    <row r="53" spans="1:9" ht="15" customHeight="1" x14ac:dyDescent="0.2">
      <c r="A53" s="4" t="str">
        <f>HYPERLINK("http://portal.genego.com/cgi/entity_page.cgi?term=100&amp;id=4417","XBP1")</f>
        <v>XBP1</v>
      </c>
      <c r="B53" s="5">
        <v>6</v>
      </c>
      <c r="C53" s="5">
        <v>346</v>
      </c>
      <c r="D53" s="5">
        <v>166</v>
      </c>
      <c r="E53" s="5">
        <v>40065</v>
      </c>
      <c r="F53" s="5">
        <v>1.4339999999999999</v>
      </c>
      <c r="G53" s="5">
        <v>4.1849999999999996</v>
      </c>
      <c r="H53" s="5">
        <v>3.32E-3</v>
      </c>
      <c r="I53" s="5">
        <v>3.8380000000000001</v>
      </c>
    </row>
    <row r="54" spans="1:9" ht="15" customHeight="1" x14ac:dyDescent="0.2">
      <c r="A54" s="4" t="str">
        <f>HYPERLINK("http://portal.genego.com/cgi/entity_page.cgi?term=100&amp;id=2484","Fra-2")</f>
        <v>Fra-2</v>
      </c>
      <c r="B54" s="5">
        <v>4</v>
      </c>
      <c r="C54" s="5">
        <v>346</v>
      </c>
      <c r="D54" s="5">
        <v>85</v>
      </c>
      <c r="E54" s="5">
        <v>40065</v>
      </c>
      <c r="F54" s="5">
        <v>0.73409999999999997</v>
      </c>
      <c r="G54" s="5">
        <v>5.4489999999999998</v>
      </c>
      <c r="H54" s="5">
        <v>6.3940000000000004E-3</v>
      </c>
      <c r="I54" s="5">
        <v>3.8330000000000002</v>
      </c>
    </row>
    <row r="55" spans="1:9" ht="15" customHeight="1" x14ac:dyDescent="0.2">
      <c r="A55" s="4" t="str">
        <f>HYPERLINK("http://portal.genego.com/cgi/entity_page.cgi?term=100&amp;id=-1976999988","BATF")</f>
        <v>BATF</v>
      </c>
      <c r="B55" s="5">
        <v>4</v>
      </c>
      <c r="C55" s="5">
        <v>346</v>
      </c>
      <c r="D55" s="5">
        <v>85</v>
      </c>
      <c r="E55" s="5">
        <v>40065</v>
      </c>
      <c r="F55" s="5">
        <v>0.73409999999999997</v>
      </c>
      <c r="G55" s="5">
        <v>5.4489999999999998</v>
      </c>
      <c r="H55" s="5">
        <v>6.3940000000000004E-3</v>
      </c>
      <c r="I55" s="5">
        <v>3.8330000000000002</v>
      </c>
    </row>
    <row r="56" spans="1:9" ht="15" customHeight="1" x14ac:dyDescent="0.2">
      <c r="A56" s="4" t="str">
        <f>HYPERLINK("http://portal.genego.com/cgi/entity_page.cgi?term=100&amp;id=4267","STAT6")</f>
        <v>STAT6</v>
      </c>
      <c r="B56" s="5">
        <v>14</v>
      </c>
      <c r="C56" s="5">
        <v>346</v>
      </c>
      <c r="D56" s="5">
        <v>614</v>
      </c>
      <c r="E56" s="5">
        <v>40065</v>
      </c>
      <c r="F56" s="5">
        <v>5.3019999999999996</v>
      </c>
      <c r="G56" s="5">
        <v>2.64</v>
      </c>
      <c r="H56" s="5">
        <v>1.0250000000000001E-3</v>
      </c>
      <c r="I56" s="5">
        <v>3.823</v>
      </c>
    </row>
    <row r="57" spans="1:9" ht="15" customHeight="1" x14ac:dyDescent="0.2">
      <c r="A57" s="4" t="str">
        <f>HYPERLINK("http://portal.genego.com/cgi/entity_page.cgi?term=100&amp;id=4159","TFII-I")</f>
        <v>TFII-I</v>
      </c>
      <c r="B57" s="5">
        <v>5</v>
      </c>
      <c r="C57" s="5">
        <v>346</v>
      </c>
      <c r="D57" s="5">
        <v>124</v>
      </c>
      <c r="E57" s="5">
        <v>40065</v>
      </c>
      <c r="F57" s="5">
        <v>1.071</v>
      </c>
      <c r="G57" s="5">
        <v>4.6689999999999996</v>
      </c>
      <c r="H57" s="5">
        <v>4.5490000000000001E-3</v>
      </c>
      <c r="I57" s="5">
        <v>3.819</v>
      </c>
    </row>
    <row r="58" spans="1:9" ht="15" customHeight="1" x14ac:dyDescent="0.2">
      <c r="A58" s="4" t="str">
        <f>HYPERLINK("http://portal.genego.com/cgi/entity_page.cgi?term=100&amp;id=-187592413","REX1")</f>
        <v>REX1</v>
      </c>
      <c r="B58" s="5">
        <v>4</v>
      </c>
      <c r="C58" s="5">
        <v>346</v>
      </c>
      <c r="D58" s="5">
        <v>87</v>
      </c>
      <c r="E58" s="5">
        <v>40065</v>
      </c>
      <c r="F58" s="5">
        <v>0.75129999999999997</v>
      </c>
      <c r="G58" s="5">
        <v>5.3239999999999998</v>
      </c>
      <c r="H58" s="5">
        <v>6.9350000000000002E-3</v>
      </c>
      <c r="I58" s="5">
        <v>3.7679999999999998</v>
      </c>
    </row>
    <row r="59" spans="1:9" ht="15" customHeight="1" x14ac:dyDescent="0.2">
      <c r="A59" s="4" t="str">
        <f>HYPERLINK("http://portal.genego.com/cgi/entity_page.cgi?term=100&amp;id=-2007163176","KLF4")</f>
        <v>KLF4</v>
      </c>
      <c r="B59" s="5">
        <v>36</v>
      </c>
      <c r="C59" s="5">
        <v>346</v>
      </c>
      <c r="D59" s="5">
        <v>2348</v>
      </c>
      <c r="E59" s="5">
        <v>40065</v>
      </c>
      <c r="F59" s="5">
        <v>20.28</v>
      </c>
      <c r="G59" s="5">
        <v>1.7749999999999999</v>
      </c>
      <c r="H59" s="5">
        <v>6.5260000000000003E-4</v>
      </c>
      <c r="I59" s="5">
        <v>3.6139999999999999</v>
      </c>
    </row>
    <row r="60" spans="1:9" ht="15" customHeight="1" x14ac:dyDescent="0.2">
      <c r="A60" s="4" t="str">
        <f>HYPERLINK("http://portal.genego.com/cgi/entity_page.cgi?term=100&amp;id=-1471221921","STAT5A")</f>
        <v>STAT5A</v>
      </c>
      <c r="B60" s="5">
        <v>8</v>
      </c>
      <c r="C60" s="5">
        <v>346</v>
      </c>
      <c r="D60" s="5">
        <v>281</v>
      </c>
      <c r="E60" s="5">
        <v>40065</v>
      </c>
      <c r="F60" s="5">
        <v>2.427</v>
      </c>
      <c r="G60" s="5">
        <v>3.2970000000000002</v>
      </c>
      <c r="H60" s="5">
        <v>3.2620000000000001E-3</v>
      </c>
      <c r="I60" s="5">
        <v>3.6059999999999999</v>
      </c>
    </row>
    <row r="61" spans="1:9" ht="15" customHeight="1" x14ac:dyDescent="0.2">
      <c r="A61" s="4" t="str">
        <f>HYPERLINK("http://portal.genego.com/cgi/entity_page.cgi?term=100&amp;id=-1406152794","LBP9")</f>
        <v>LBP9</v>
      </c>
      <c r="B61" s="5">
        <v>27</v>
      </c>
      <c r="C61" s="5">
        <v>346</v>
      </c>
      <c r="D61" s="5">
        <v>1618</v>
      </c>
      <c r="E61" s="5">
        <v>40065</v>
      </c>
      <c r="F61" s="5">
        <v>13.97</v>
      </c>
      <c r="G61" s="5">
        <v>1.9319999999999999</v>
      </c>
      <c r="H61" s="5">
        <v>9.3499999999999996E-4</v>
      </c>
      <c r="I61" s="5">
        <v>3.573</v>
      </c>
    </row>
    <row r="62" spans="1:9" ht="15" customHeight="1" x14ac:dyDescent="0.2">
      <c r="A62" s="4" t="str">
        <f>HYPERLINK("http://portal.genego.com/cgi/entity_page.cgi?term=100&amp;id=4622","E2F2")</f>
        <v>E2F2</v>
      </c>
      <c r="B62" s="5">
        <v>5</v>
      </c>
      <c r="C62" s="5">
        <v>346</v>
      </c>
      <c r="D62" s="5">
        <v>135</v>
      </c>
      <c r="E62" s="5">
        <v>40065</v>
      </c>
      <c r="F62" s="5">
        <v>1.1659999999999999</v>
      </c>
      <c r="G62" s="5">
        <v>4.2889999999999997</v>
      </c>
      <c r="H62" s="5">
        <v>6.4900000000000001E-3</v>
      </c>
      <c r="I62" s="5">
        <v>3.5720000000000001</v>
      </c>
    </row>
    <row r="63" spans="1:9" ht="15" customHeight="1" x14ac:dyDescent="0.2">
      <c r="A63" s="4" t="str">
        <f>HYPERLINK("http://portal.genego.com/cgi/entity_page.cgi?term=100&amp;id=722","STAT3")</f>
        <v>STAT3</v>
      </c>
      <c r="B63" s="5">
        <v>22</v>
      </c>
      <c r="C63" s="5">
        <v>346</v>
      </c>
      <c r="D63" s="5">
        <v>1236</v>
      </c>
      <c r="E63" s="5">
        <v>40065</v>
      </c>
      <c r="F63" s="5">
        <v>10.67</v>
      </c>
      <c r="G63" s="5">
        <v>2.0609999999999999</v>
      </c>
      <c r="H63" s="5">
        <v>1.235E-3</v>
      </c>
      <c r="I63" s="5">
        <v>3.5369999999999999</v>
      </c>
    </row>
    <row r="64" spans="1:9" ht="15" customHeight="1" x14ac:dyDescent="0.2">
      <c r="A64" s="4" t="str">
        <f>HYPERLINK("http://portal.genego.com/cgi/entity_page.cgi?term=100&amp;id=4423","Androgen receptor")</f>
        <v>Androgen receptor</v>
      </c>
      <c r="B64" s="5">
        <v>27</v>
      </c>
      <c r="C64" s="5">
        <v>346</v>
      </c>
      <c r="D64" s="5">
        <v>1630</v>
      </c>
      <c r="E64" s="5">
        <v>40065</v>
      </c>
      <c r="F64" s="5">
        <v>14.08</v>
      </c>
      <c r="G64" s="5">
        <v>1.9179999999999999</v>
      </c>
      <c r="H64" s="5">
        <v>1.041E-3</v>
      </c>
      <c r="I64" s="5">
        <v>3.532</v>
      </c>
    </row>
    <row r="65" spans="1:9" ht="15" customHeight="1" x14ac:dyDescent="0.2">
      <c r="A65" s="4" t="str">
        <f>HYPERLINK("http://portal.genego.com/cgi/entity_page.cgi?term=100&amp;id=6298","MEF2A")</f>
        <v>MEF2A</v>
      </c>
      <c r="B65" s="5">
        <v>5</v>
      </c>
      <c r="C65" s="5">
        <v>346</v>
      </c>
      <c r="D65" s="5">
        <v>143</v>
      </c>
      <c r="E65" s="5">
        <v>40065</v>
      </c>
      <c r="F65" s="5">
        <v>1.2350000000000001</v>
      </c>
      <c r="G65" s="5">
        <v>4.0490000000000004</v>
      </c>
      <c r="H65" s="5">
        <v>8.2229999999999994E-3</v>
      </c>
      <c r="I65" s="5">
        <v>3.4089999999999998</v>
      </c>
    </row>
    <row r="66" spans="1:9" ht="15" customHeight="1" x14ac:dyDescent="0.2">
      <c r="A66" s="4" t="str">
        <f>HYPERLINK("http://portal.genego.com/cgi/entity_page.cgi?term=100&amp;id=884","c-Jun")</f>
        <v>c-Jun</v>
      </c>
      <c r="B66" s="5">
        <v>17</v>
      </c>
      <c r="C66" s="5">
        <v>346</v>
      </c>
      <c r="D66" s="5">
        <v>901</v>
      </c>
      <c r="E66" s="5">
        <v>40065</v>
      </c>
      <c r="F66" s="5">
        <v>7.7809999999999997</v>
      </c>
      <c r="G66" s="5">
        <v>2.1850000000000001</v>
      </c>
      <c r="H66" s="5">
        <v>2.3939999999999999E-3</v>
      </c>
      <c r="I66" s="5">
        <v>3.3570000000000002</v>
      </c>
    </row>
    <row r="67" spans="1:9" ht="15" customHeight="1" x14ac:dyDescent="0.2">
      <c r="A67" s="4" t="str">
        <f>HYPERLINK("http://portal.genego.com/cgi/entity_page.cgi?term=100&amp;id=-765772717","YB-1")</f>
        <v>YB-1</v>
      </c>
      <c r="B67" s="5">
        <v>5</v>
      </c>
      <c r="C67" s="5">
        <v>346</v>
      </c>
      <c r="D67" s="5">
        <v>146</v>
      </c>
      <c r="E67" s="5">
        <v>40065</v>
      </c>
      <c r="F67" s="5">
        <v>1.2609999999999999</v>
      </c>
      <c r="G67" s="5">
        <v>3.9660000000000002</v>
      </c>
      <c r="H67" s="5">
        <v>8.9479999999999994E-3</v>
      </c>
      <c r="I67" s="5">
        <v>3.351</v>
      </c>
    </row>
    <row r="68" spans="1:9" ht="15" customHeight="1" x14ac:dyDescent="0.2">
      <c r="A68" s="4" t="str">
        <f>HYPERLINK("http://portal.genego.com/cgi/entity_page.cgi?term=100&amp;id=2488","MYOD")</f>
        <v>MYOD</v>
      </c>
      <c r="B68" s="5">
        <v>6</v>
      </c>
      <c r="C68" s="5">
        <v>346</v>
      </c>
      <c r="D68" s="5">
        <v>195</v>
      </c>
      <c r="E68" s="5">
        <v>40065</v>
      </c>
      <c r="F68" s="5">
        <v>1.6839999999999999</v>
      </c>
      <c r="G68" s="5">
        <v>3.5630000000000002</v>
      </c>
      <c r="H68" s="5">
        <v>7.1970000000000003E-3</v>
      </c>
      <c r="I68" s="5">
        <v>3.3479999999999999</v>
      </c>
    </row>
    <row r="69" spans="1:9" ht="15" customHeight="1" x14ac:dyDescent="0.2">
      <c r="A69" s="4" t="str">
        <f>HYPERLINK("http://portal.genego.com/cgi/entity_page.cgi?term=100&amp;id=-519693639","MEIS1")</f>
        <v>MEIS1</v>
      </c>
      <c r="B69" s="5">
        <v>7</v>
      </c>
      <c r="C69" s="5">
        <v>346</v>
      </c>
      <c r="D69" s="5">
        <v>248</v>
      </c>
      <c r="E69" s="5">
        <v>40065</v>
      </c>
      <c r="F69" s="5">
        <v>2.1419999999999999</v>
      </c>
      <c r="G69" s="5">
        <v>3.2679999999999998</v>
      </c>
      <c r="H69" s="5">
        <v>6.0530000000000002E-3</v>
      </c>
      <c r="I69" s="5">
        <v>3.3439999999999999</v>
      </c>
    </row>
    <row r="70" spans="1:9" ht="15" customHeight="1" x14ac:dyDescent="0.2">
      <c r="A70" s="4" t="str">
        <f>HYPERLINK("http://portal.genego.com/cgi/entity_page.cgi?term=100&amp;id=2498","SP1")</f>
        <v>SP1</v>
      </c>
      <c r="B70" s="5">
        <v>28</v>
      </c>
      <c r="C70" s="5">
        <v>346</v>
      </c>
      <c r="D70" s="5">
        <v>1805</v>
      </c>
      <c r="E70" s="5">
        <v>40065</v>
      </c>
      <c r="F70" s="5">
        <v>15.59</v>
      </c>
      <c r="G70" s="5">
        <v>1.796</v>
      </c>
      <c r="H70" s="5">
        <v>2.1970000000000002E-3</v>
      </c>
      <c r="I70" s="5">
        <v>3.2309999999999999</v>
      </c>
    </row>
    <row r="71" spans="1:9" ht="15" customHeight="1" x14ac:dyDescent="0.2">
      <c r="A71" s="4" t="str">
        <f>HYPERLINK("http://portal.genego.com/cgi/entity_page.cgi?term=100&amp;id=-2057801436","CHX10")</f>
        <v>CHX10</v>
      </c>
      <c r="B71" s="5">
        <v>25</v>
      </c>
      <c r="C71" s="5">
        <v>346</v>
      </c>
      <c r="D71" s="5">
        <v>1578</v>
      </c>
      <c r="E71" s="5">
        <v>40065</v>
      </c>
      <c r="F71" s="5">
        <v>13.63</v>
      </c>
      <c r="G71" s="5">
        <v>1.835</v>
      </c>
      <c r="H71" s="5">
        <v>2.8530000000000001E-3</v>
      </c>
      <c r="I71" s="5">
        <v>3.157</v>
      </c>
    </row>
    <row r="72" spans="1:9" ht="15" customHeight="1" x14ac:dyDescent="0.2">
      <c r="A72" s="4" t="str">
        <f>HYPERLINK("http://portal.genego.com/cgi/entity_page.cgi?term=100&amp;id=4243","NRF1")</f>
        <v>NRF1</v>
      </c>
      <c r="B72" s="5">
        <v>7</v>
      </c>
      <c r="C72" s="5">
        <v>346</v>
      </c>
      <c r="D72" s="5">
        <v>266</v>
      </c>
      <c r="E72" s="5">
        <v>40065</v>
      </c>
      <c r="F72" s="5">
        <v>2.2970000000000002</v>
      </c>
      <c r="G72" s="5">
        <v>3.0470000000000002</v>
      </c>
      <c r="H72" s="5">
        <v>8.7320000000000002E-3</v>
      </c>
      <c r="I72" s="5">
        <v>3.1269999999999998</v>
      </c>
    </row>
    <row r="73" spans="1:9" ht="15" customHeight="1" x14ac:dyDescent="0.2">
      <c r="A73" s="4" t="str">
        <f>HYPERLINK("http://portal.genego.com/cgi/entity_page.cgi?term=100&amp;id=4372","JunD")</f>
        <v>JunD</v>
      </c>
      <c r="B73" s="5">
        <v>8</v>
      </c>
      <c r="C73" s="5">
        <v>346</v>
      </c>
      <c r="D73" s="5">
        <v>333</v>
      </c>
      <c r="E73" s="5">
        <v>40065</v>
      </c>
      <c r="F73" s="5">
        <v>2.8759999999999999</v>
      </c>
      <c r="G73" s="5">
        <v>2.782</v>
      </c>
      <c r="H73" s="5">
        <v>8.8109999999999994E-3</v>
      </c>
      <c r="I73" s="5">
        <v>3.0470000000000002</v>
      </c>
    </row>
    <row r="74" spans="1:9" ht="15" customHeight="1" x14ac:dyDescent="0.2">
      <c r="A74" s="4" t="str">
        <f>HYPERLINK("http://portal.genego.com/cgi/entity_page.cgi?term=100&amp;id=-2141491235","ZNF263")</f>
        <v>ZNF263</v>
      </c>
      <c r="B74" s="5">
        <v>17</v>
      </c>
      <c r="C74" s="5">
        <v>346</v>
      </c>
      <c r="D74" s="5">
        <v>970</v>
      </c>
      <c r="E74" s="5">
        <v>40065</v>
      </c>
      <c r="F74" s="5">
        <v>8.3770000000000007</v>
      </c>
      <c r="G74" s="5">
        <v>2.0289999999999999</v>
      </c>
      <c r="H74" s="5">
        <v>4.9919999999999999E-3</v>
      </c>
      <c r="I74" s="5">
        <v>3.0289999999999999</v>
      </c>
    </row>
    <row r="75" spans="1:9" ht="15" customHeight="1" x14ac:dyDescent="0.2">
      <c r="A75" s="4" t="str">
        <f>HYPERLINK("http://portal.genego.com/cgi/entity_page.cgi?term=100&amp;id=4322","SMAD3")</f>
        <v>SMAD3</v>
      </c>
      <c r="B75" s="5">
        <v>8</v>
      </c>
      <c r="C75" s="5">
        <v>346</v>
      </c>
      <c r="D75" s="5">
        <v>337</v>
      </c>
      <c r="E75" s="5">
        <v>40065</v>
      </c>
      <c r="F75" s="5">
        <v>2.91</v>
      </c>
      <c r="G75" s="5">
        <v>2.7490000000000001</v>
      </c>
      <c r="H75" s="5">
        <v>9.4249999999999994E-3</v>
      </c>
      <c r="I75" s="5">
        <v>3.0089999999999999</v>
      </c>
    </row>
    <row r="76" spans="1:9" ht="15" customHeight="1" x14ac:dyDescent="0.2">
      <c r="A76" s="4" t="str">
        <f>HYPERLINK("http://portal.genego.com/cgi/entity_page.cgi?term=100&amp;id=1100","PR (nuclear)")</f>
        <v>PR (nuclear)</v>
      </c>
      <c r="B76" s="5">
        <v>9</v>
      </c>
      <c r="C76" s="5">
        <v>346</v>
      </c>
      <c r="D76" s="5">
        <v>404</v>
      </c>
      <c r="E76" s="5">
        <v>40065</v>
      </c>
      <c r="F76" s="5">
        <v>3.4889999999999999</v>
      </c>
      <c r="G76" s="5">
        <v>2.58</v>
      </c>
      <c r="H76" s="5">
        <v>8.9990000000000001E-3</v>
      </c>
      <c r="I76" s="5">
        <v>2.9780000000000002</v>
      </c>
    </row>
    <row r="77" spans="1:9" ht="15" customHeight="1" x14ac:dyDescent="0.2">
      <c r="A77" s="4" t="str">
        <f>HYPERLINK("http://portal.genego.com/cgi/entity_page.cgi?term=100&amp;id=2636","C/EBPalpha")</f>
        <v>C/EBPalpha</v>
      </c>
      <c r="B77" s="5">
        <v>11</v>
      </c>
      <c r="C77" s="5">
        <v>346</v>
      </c>
      <c r="D77" s="5">
        <v>541</v>
      </c>
      <c r="E77" s="5">
        <v>40065</v>
      </c>
      <c r="F77" s="5">
        <v>4.6719999999999997</v>
      </c>
      <c r="G77" s="5">
        <v>2.3540000000000001</v>
      </c>
      <c r="H77" s="5">
        <v>7.9229999999999995E-3</v>
      </c>
      <c r="I77" s="5">
        <v>2.96</v>
      </c>
    </row>
    <row r="78" spans="1:9" ht="15" customHeight="1" x14ac:dyDescent="0.2">
      <c r="A78" s="4" t="str">
        <f>HYPERLINK("http://portal.genego.com/cgi/entity_page.cgi?term=100&amp;id=4406","CDX2")</f>
        <v>CDX2</v>
      </c>
      <c r="B78" s="5">
        <v>12</v>
      </c>
      <c r="C78" s="5">
        <v>346</v>
      </c>
      <c r="D78" s="5">
        <v>635</v>
      </c>
      <c r="E78" s="5">
        <v>40065</v>
      </c>
      <c r="F78" s="5">
        <v>5.484</v>
      </c>
      <c r="G78" s="5">
        <v>2.1880000000000002</v>
      </c>
      <c r="H78" s="5">
        <v>9.8320000000000005E-3</v>
      </c>
      <c r="I78" s="5">
        <v>2.8170000000000002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Universitetet i Oslo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Rundblad</dc:creator>
  <cp:lastModifiedBy>Amanda Rundblad</cp:lastModifiedBy>
  <dcterms:created xsi:type="dcterms:W3CDTF">2018-12-07T12:57:17Z</dcterms:created>
  <dcterms:modified xsi:type="dcterms:W3CDTF">2018-12-07T13:08:18Z</dcterms:modified>
</cp:coreProperties>
</file>